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Huynh Muoi\AppData\Local\Temp\VNPT Plugin\4454d7c5-6cf0-4c75-8c8b-f41794e13079\"/>
    </mc:Choice>
  </mc:AlternateContent>
  <xr:revisionPtr revIDLastSave="0" documentId="13_ncr:1_{8800FD18-3F5C-49BE-8432-E59C4ECCD50C}" xr6:coauthVersionLast="47" xr6:coauthVersionMax="47" xr10:uidLastSave="{00000000-0000-0000-0000-000000000000}"/>
  <bookViews>
    <workbookView xWindow="-93" yWindow="-93" windowWidth="18426" windowHeight="11746" tabRatio="935" xr2:uid="{00000000-000D-0000-FFFF-FFFF00000000}"/>
  </bookViews>
  <sheets>
    <sheet name="PL" sheetId="2" r:id="rId1"/>
    <sheet name="1. SỞ VH" sheetId="1" state="hidden" r:id="rId2"/>
    <sheet name="2. SỞ Y TẾ" sheetId="3" state="hidden" r:id="rId3"/>
    <sheet name="3. Sở GD" sheetId="4" state="hidden" r:id="rId4"/>
    <sheet name="4. SỞ THÔNG TIN TT" sheetId="6" state="hidden" r:id="rId5"/>
    <sheet name="5, TMR" sheetId="9" state="hidden" r:id="rId6"/>
    <sheet name="6. SA THẦY" sheetId="20" state="hidden" r:id="rId7"/>
    <sheet name="7, IA HDRAI" sheetId="11" state="hidden" r:id="rId8"/>
    <sheet name="8. ĐĂK HÀ" sheetId="12" state="hidden" r:id="rId9"/>
    <sheet name="9, ĐĂK TÔ" sheetId="17" state="hidden" r:id="rId10"/>
    <sheet name="10. ĐAK GLEL" sheetId="16" state="hidden" r:id="rId11"/>
    <sheet name="11. KON RẪY" sheetId="15" state="hidden" r:id="rId12"/>
    <sheet name="12. SỞ NNPTNT" sheetId="18" state="hidden" r:id="rId13"/>
    <sheet name="13, KON PLÔNG" sheetId="22" state="hidden" r:id="rId14"/>
    <sheet name="14, NGOC HOI" sheetId="23" state="hidden" r:id="rId15"/>
    <sheet name="15. TPKT" sheetId="24" state="hidden" r:id="rId16"/>
    <sheet name="114km ký" sheetId="19" state="hidden" r:id="rId17"/>
    <sheet name="CAC DON VI BAO CAO" sheetId="25"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a1" localSheetId="16" hidden="1">{"'Sheet1'!$L$16"}</definedName>
    <definedName name="_________a1" localSheetId="3" hidden="1">{"'Sheet1'!$L$16"}</definedName>
    <definedName name="_________a1" localSheetId="4" hidden="1">{"'Sheet1'!$L$16"}</definedName>
    <definedName name="_________a1" localSheetId="7" hidden="1">{"'Sheet1'!$L$16"}</definedName>
    <definedName name="_________a1" hidden="1">{"'Sheet1'!$L$16"}</definedName>
    <definedName name="_________ban2" localSheetId="16" hidden="1">{"'Sheet1'!$L$16"}</definedName>
    <definedName name="_________ban2" localSheetId="3" hidden="1">{"'Sheet1'!$L$16"}</definedName>
    <definedName name="_________ban2" localSheetId="4" hidden="1">{"'Sheet1'!$L$16"}</definedName>
    <definedName name="_________ban2" localSheetId="7" hidden="1">{"'Sheet1'!$L$16"}</definedName>
    <definedName name="_________ban2" hidden="1">{"'Sheet1'!$L$16"}</definedName>
    <definedName name="_________h1" localSheetId="16" hidden="1">{"'Sheet1'!$L$16"}</definedName>
    <definedName name="_________h1" localSheetId="3" hidden="1">{"'Sheet1'!$L$16"}</definedName>
    <definedName name="_________h1" localSheetId="4" hidden="1">{"'Sheet1'!$L$16"}</definedName>
    <definedName name="_________h1" localSheetId="7" hidden="1">{"'Sheet1'!$L$16"}</definedName>
    <definedName name="_________h1" hidden="1">{"'Sheet1'!$L$16"}</definedName>
    <definedName name="_________hu1" localSheetId="16" hidden="1">{"'Sheet1'!$L$16"}</definedName>
    <definedName name="_________hu1" localSheetId="3" hidden="1">{"'Sheet1'!$L$16"}</definedName>
    <definedName name="_________hu1" localSheetId="4" hidden="1">{"'Sheet1'!$L$16"}</definedName>
    <definedName name="_________hu1" localSheetId="7" hidden="1">{"'Sheet1'!$L$16"}</definedName>
    <definedName name="_________hu1" hidden="1">{"'Sheet1'!$L$16"}</definedName>
    <definedName name="_________hu2" localSheetId="16" hidden="1">{"'Sheet1'!$L$16"}</definedName>
    <definedName name="_________hu2" localSheetId="3" hidden="1">{"'Sheet1'!$L$16"}</definedName>
    <definedName name="_________hu2" localSheetId="4" hidden="1">{"'Sheet1'!$L$16"}</definedName>
    <definedName name="_________hu2" localSheetId="7" hidden="1">{"'Sheet1'!$L$16"}</definedName>
    <definedName name="_________hu2" hidden="1">{"'Sheet1'!$L$16"}</definedName>
    <definedName name="_________hu5" localSheetId="16" hidden="1">{"'Sheet1'!$L$16"}</definedName>
    <definedName name="_________hu5" localSheetId="3" hidden="1">{"'Sheet1'!$L$16"}</definedName>
    <definedName name="_________hu5" localSheetId="4" hidden="1">{"'Sheet1'!$L$16"}</definedName>
    <definedName name="_________hu5" localSheetId="7" hidden="1">{"'Sheet1'!$L$16"}</definedName>
    <definedName name="_________hu5" hidden="1">{"'Sheet1'!$L$16"}</definedName>
    <definedName name="_________hu6" localSheetId="16" hidden="1">{"'Sheet1'!$L$16"}</definedName>
    <definedName name="_________hu6" localSheetId="3" hidden="1">{"'Sheet1'!$L$16"}</definedName>
    <definedName name="_________hu6" localSheetId="4" hidden="1">{"'Sheet1'!$L$16"}</definedName>
    <definedName name="_________hu6" localSheetId="7" hidden="1">{"'Sheet1'!$L$16"}</definedName>
    <definedName name="_________hu6" hidden="1">{"'Sheet1'!$L$16"}</definedName>
    <definedName name="_________M36" localSheetId="16" hidden="1">{"'Sheet1'!$L$16"}</definedName>
    <definedName name="_________M36" localSheetId="3" hidden="1">{"'Sheet1'!$L$16"}</definedName>
    <definedName name="_________M36" localSheetId="4" hidden="1">{"'Sheet1'!$L$16"}</definedName>
    <definedName name="_________M36" localSheetId="7" hidden="1">{"'Sheet1'!$L$16"}</definedName>
    <definedName name="_________M36" hidden="1">{"'Sheet1'!$L$16"}</definedName>
    <definedName name="_________NSO2" localSheetId="16" hidden="1">{"'Sheet1'!$L$16"}</definedName>
    <definedName name="_________NSO2" localSheetId="3" hidden="1">{"'Sheet1'!$L$16"}</definedName>
    <definedName name="_________NSO2" localSheetId="4" hidden="1">{"'Sheet1'!$L$16"}</definedName>
    <definedName name="_________NSO2" localSheetId="7" hidden="1">{"'Sheet1'!$L$16"}</definedName>
    <definedName name="_________NSO2" hidden="1">{"'Sheet1'!$L$16"}</definedName>
    <definedName name="_________PA3" localSheetId="16" hidden="1">{"'Sheet1'!$L$16"}</definedName>
    <definedName name="_________PA3" localSheetId="3" hidden="1">{"'Sheet1'!$L$16"}</definedName>
    <definedName name="_________PA3" localSheetId="4" hidden="1">{"'Sheet1'!$L$16"}</definedName>
    <definedName name="_________PA3" localSheetId="7" hidden="1">{"'Sheet1'!$L$16"}</definedName>
    <definedName name="_________PA3" hidden="1">{"'Sheet1'!$L$16"}</definedName>
    <definedName name="_________Tru21" localSheetId="16" hidden="1">{"'Sheet1'!$L$16"}</definedName>
    <definedName name="_________Tru21" localSheetId="3" hidden="1">{"'Sheet1'!$L$16"}</definedName>
    <definedName name="_________Tru21" localSheetId="4" hidden="1">{"'Sheet1'!$L$16"}</definedName>
    <definedName name="_________Tru21" localSheetId="7" hidden="1">{"'Sheet1'!$L$16"}</definedName>
    <definedName name="_________Tru21" hidden="1">{"'Sheet1'!$L$16"}</definedName>
    <definedName name="________a1" localSheetId="16" hidden="1">{"'Sheet1'!$L$16"}</definedName>
    <definedName name="________a1" localSheetId="3" hidden="1">{"'Sheet1'!$L$16"}</definedName>
    <definedName name="________a1" localSheetId="4" hidden="1">{"'Sheet1'!$L$16"}</definedName>
    <definedName name="________a1" localSheetId="7" hidden="1">{"'Sheet1'!$L$16"}</definedName>
    <definedName name="________a1" hidden="1">{"'Sheet1'!$L$16"}</definedName>
    <definedName name="________h1" localSheetId="16" hidden="1">{"'Sheet1'!$L$16"}</definedName>
    <definedName name="________h1" localSheetId="3" hidden="1">{"'Sheet1'!$L$16"}</definedName>
    <definedName name="________h1" localSheetId="4" hidden="1">{"'Sheet1'!$L$16"}</definedName>
    <definedName name="________h1" localSheetId="7" hidden="1">{"'Sheet1'!$L$16"}</definedName>
    <definedName name="________h1" hidden="1">{"'Sheet1'!$L$16"}</definedName>
    <definedName name="________hu1" localSheetId="16" hidden="1">{"'Sheet1'!$L$16"}</definedName>
    <definedName name="________hu1" localSheetId="3" hidden="1">{"'Sheet1'!$L$16"}</definedName>
    <definedName name="________hu1" localSheetId="4" hidden="1">{"'Sheet1'!$L$16"}</definedName>
    <definedName name="________hu1" localSheetId="7" hidden="1">{"'Sheet1'!$L$16"}</definedName>
    <definedName name="________hu1" hidden="1">{"'Sheet1'!$L$16"}</definedName>
    <definedName name="________hu2" localSheetId="16" hidden="1">{"'Sheet1'!$L$16"}</definedName>
    <definedName name="________hu2" localSheetId="3" hidden="1">{"'Sheet1'!$L$16"}</definedName>
    <definedName name="________hu2" localSheetId="4" hidden="1">{"'Sheet1'!$L$16"}</definedName>
    <definedName name="________hu2" localSheetId="7" hidden="1">{"'Sheet1'!$L$16"}</definedName>
    <definedName name="________hu2" hidden="1">{"'Sheet1'!$L$16"}</definedName>
    <definedName name="________hu5" localSheetId="16" hidden="1">{"'Sheet1'!$L$16"}</definedName>
    <definedName name="________hu5" localSheetId="3" hidden="1">{"'Sheet1'!$L$16"}</definedName>
    <definedName name="________hu5" localSheetId="4" hidden="1">{"'Sheet1'!$L$16"}</definedName>
    <definedName name="________hu5" localSheetId="7" hidden="1">{"'Sheet1'!$L$16"}</definedName>
    <definedName name="________hu5" hidden="1">{"'Sheet1'!$L$16"}</definedName>
    <definedName name="________hu6" localSheetId="16" hidden="1">{"'Sheet1'!$L$16"}</definedName>
    <definedName name="________hu6" localSheetId="3" hidden="1">{"'Sheet1'!$L$16"}</definedName>
    <definedName name="________hu6" localSheetId="4" hidden="1">{"'Sheet1'!$L$16"}</definedName>
    <definedName name="________hu6" localSheetId="7" hidden="1">{"'Sheet1'!$L$16"}</definedName>
    <definedName name="________hu6" hidden="1">{"'Sheet1'!$L$16"}</definedName>
    <definedName name="________NSO2" localSheetId="16" hidden="1">{"'Sheet1'!$L$16"}</definedName>
    <definedName name="________NSO2" localSheetId="3" hidden="1">{"'Sheet1'!$L$16"}</definedName>
    <definedName name="________NSO2" localSheetId="4" hidden="1">{"'Sheet1'!$L$16"}</definedName>
    <definedName name="________NSO2" localSheetId="7" hidden="1">{"'Sheet1'!$L$16"}</definedName>
    <definedName name="________NSO2" hidden="1">{"'Sheet1'!$L$16"}</definedName>
    <definedName name="_______B1" localSheetId="16" hidden="1">{"'Sheet1'!$L$16"}</definedName>
    <definedName name="_______B1" localSheetId="3" hidden="1">{"'Sheet1'!$L$16"}</definedName>
    <definedName name="_______B1" localSheetId="4" hidden="1">{"'Sheet1'!$L$16"}</definedName>
    <definedName name="_______B1" localSheetId="7" hidden="1">{"'Sheet1'!$L$16"}</definedName>
    <definedName name="_______B1" hidden="1">{"'Sheet1'!$L$16"}</definedName>
    <definedName name="_______NSO2" localSheetId="16" hidden="1">{"'Sheet1'!$L$16"}</definedName>
    <definedName name="_______NSO2" localSheetId="3" hidden="1">{"'Sheet1'!$L$16"}</definedName>
    <definedName name="_______NSO2" localSheetId="4" hidden="1">{"'Sheet1'!$L$16"}</definedName>
    <definedName name="_______NSO2" localSheetId="7" hidden="1">{"'Sheet1'!$L$16"}</definedName>
    <definedName name="_______NSO2" hidden="1">{"'Sheet1'!$L$16"}</definedName>
    <definedName name="_______Pl2" localSheetId="16" hidden="1">{"'Sheet1'!$L$16"}</definedName>
    <definedName name="_______Pl2" localSheetId="3" hidden="1">{"'Sheet1'!$L$16"}</definedName>
    <definedName name="_______Pl2" localSheetId="4" hidden="1">{"'Sheet1'!$L$16"}</definedName>
    <definedName name="_______Pl2" localSheetId="7" hidden="1">{"'Sheet1'!$L$16"}</definedName>
    <definedName name="_______Pl2" hidden="1">{"'Sheet1'!$L$16"}</definedName>
    <definedName name="______a1" localSheetId="16" hidden="1">{"'Sheet1'!$L$16"}</definedName>
    <definedName name="______a1" localSheetId="3" hidden="1">{"'Sheet1'!$L$16"}</definedName>
    <definedName name="______a1" localSheetId="4" hidden="1">{"'Sheet1'!$L$16"}</definedName>
    <definedName name="______a1" localSheetId="7" hidden="1">{"'Sheet1'!$L$16"}</definedName>
    <definedName name="______a1" hidden="1">{"'Sheet1'!$L$16"}</definedName>
    <definedName name="______B1" localSheetId="16" hidden="1">{"'Sheet1'!$L$16"}</definedName>
    <definedName name="______B1" localSheetId="3" hidden="1">{"'Sheet1'!$L$16"}</definedName>
    <definedName name="______B1" localSheetId="4" hidden="1">{"'Sheet1'!$L$16"}</definedName>
    <definedName name="______B1" localSheetId="7" hidden="1">{"'Sheet1'!$L$16"}</definedName>
    <definedName name="______B1" hidden="1">{"'Sheet1'!$L$16"}</definedName>
    <definedName name="______ban2" localSheetId="16" hidden="1">{"'Sheet1'!$L$16"}</definedName>
    <definedName name="______ban2" localSheetId="3" hidden="1">{"'Sheet1'!$L$16"}</definedName>
    <definedName name="______ban2" localSheetId="4" hidden="1">{"'Sheet1'!$L$16"}</definedName>
    <definedName name="______ban2" localSheetId="7" hidden="1">{"'Sheet1'!$L$16"}</definedName>
    <definedName name="______ban2" hidden="1">{"'Sheet1'!$L$16"}</definedName>
    <definedName name="______h1" localSheetId="16" hidden="1">{"'Sheet1'!$L$16"}</definedName>
    <definedName name="______h1" localSheetId="3" hidden="1">{"'Sheet1'!$L$16"}</definedName>
    <definedName name="______h1" localSheetId="4" hidden="1">{"'Sheet1'!$L$16"}</definedName>
    <definedName name="______h1" localSheetId="7" hidden="1">{"'Sheet1'!$L$16"}</definedName>
    <definedName name="______h1" hidden="1">{"'Sheet1'!$L$16"}</definedName>
    <definedName name="______hu1" localSheetId="16" hidden="1">{"'Sheet1'!$L$16"}</definedName>
    <definedName name="______hu1" localSheetId="3" hidden="1">{"'Sheet1'!$L$16"}</definedName>
    <definedName name="______hu1" localSheetId="4" hidden="1">{"'Sheet1'!$L$16"}</definedName>
    <definedName name="______hu1" localSheetId="7" hidden="1">{"'Sheet1'!$L$16"}</definedName>
    <definedName name="______hu1" hidden="1">{"'Sheet1'!$L$16"}</definedName>
    <definedName name="______hu2" localSheetId="16" hidden="1">{"'Sheet1'!$L$16"}</definedName>
    <definedName name="______hu2" localSheetId="3" hidden="1">{"'Sheet1'!$L$16"}</definedName>
    <definedName name="______hu2" localSheetId="4" hidden="1">{"'Sheet1'!$L$16"}</definedName>
    <definedName name="______hu2" localSheetId="7" hidden="1">{"'Sheet1'!$L$16"}</definedName>
    <definedName name="______hu2" hidden="1">{"'Sheet1'!$L$16"}</definedName>
    <definedName name="______hu5" localSheetId="16" hidden="1">{"'Sheet1'!$L$16"}</definedName>
    <definedName name="______hu5" localSheetId="3" hidden="1">{"'Sheet1'!$L$16"}</definedName>
    <definedName name="______hu5" localSheetId="4" hidden="1">{"'Sheet1'!$L$16"}</definedName>
    <definedName name="______hu5" localSheetId="7" hidden="1">{"'Sheet1'!$L$16"}</definedName>
    <definedName name="______hu5" hidden="1">{"'Sheet1'!$L$16"}</definedName>
    <definedName name="______hu6" localSheetId="16" hidden="1">{"'Sheet1'!$L$16"}</definedName>
    <definedName name="______hu6" localSheetId="3" hidden="1">{"'Sheet1'!$L$16"}</definedName>
    <definedName name="______hu6" localSheetId="4" hidden="1">{"'Sheet1'!$L$16"}</definedName>
    <definedName name="______hu6" localSheetId="7" hidden="1">{"'Sheet1'!$L$16"}</definedName>
    <definedName name="______hu6" hidden="1">{"'Sheet1'!$L$16"}</definedName>
    <definedName name="______M36" localSheetId="16" hidden="1">{"'Sheet1'!$L$16"}</definedName>
    <definedName name="______M36" localSheetId="3" hidden="1">{"'Sheet1'!$L$16"}</definedName>
    <definedName name="______M36" localSheetId="4" hidden="1">{"'Sheet1'!$L$16"}</definedName>
    <definedName name="______M36" localSheetId="7" hidden="1">{"'Sheet1'!$L$16"}</definedName>
    <definedName name="______M36" hidden="1">{"'Sheet1'!$L$16"}</definedName>
    <definedName name="______NSO2" localSheetId="16" hidden="1">{"'Sheet1'!$L$16"}</definedName>
    <definedName name="______NSO2" localSheetId="3" hidden="1">{"'Sheet1'!$L$16"}</definedName>
    <definedName name="______NSO2" localSheetId="4" hidden="1">{"'Sheet1'!$L$16"}</definedName>
    <definedName name="______NSO2" localSheetId="7" hidden="1">{"'Sheet1'!$L$16"}</definedName>
    <definedName name="______NSO2" hidden="1">{"'Sheet1'!$L$16"}</definedName>
    <definedName name="______PA3" localSheetId="16" hidden="1">{"'Sheet1'!$L$16"}</definedName>
    <definedName name="______PA3" localSheetId="3" hidden="1">{"'Sheet1'!$L$16"}</definedName>
    <definedName name="______PA3" localSheetId="4" hidden="1">{"'Sheet1'!$L$16"}</definedName>
    <definedName name="______PA3" localSheetId="7" hidden="1">{"'Sheet1'!$L$16"}</definedName>
    <definedName name="______PA3" hidden="1">{"'Sheet1'!$L$16"}</definedName>
    <definedName name="______Pl2" localSheetId="16" hidden="1">{"'Sheet1'!$L$16"}</definedName>
    <definedName name="______Pl2" localSheetId="3" hidden="1">{"'Sheet1'!$L$16"}</definedName>
    <definedName name="______Pl2" localSheetId="4" hidden="1">{"'Sheet1'!$L$16"}</definedName>
    <definedName name="______Pl2" localSheetId="7" hidden="1">{"'Sheet1'!$L$16"}</definedName>
    <definedName name="______Pl2" hidden="1">{"'Sheet1'!$L$16"}</definedName>
    <definedName name="______Tru21" localSheetId="16" hidden="1">{"'Sheet1'!$L$16"}</definedName>
    <definedName name="______Tru21" localSheetId="3" hidden="1">{"'Sheet1'!$L$16"}</definedName>
    <definedName name="______Tru21" localSheetId="4" hidden="1">{"'Sheet1'!$L$16"}</definedName>
    <definedName name="______Tru21" localSheetId="7" hidden="1">{"'Sheet1'!$L$16"}</definedName>
    <definedName name="______Tru21" hidden="1">{"'Sheet1'!$L$16"}</definedName>
    <definedName name="_____a1" localSheetId="16" hidden="1">{"'Sheet1'!$L$16"}</definedName>
    <definedName name="_____a1" localSheetId="3" hidden="1">{"'Sheet1'!$L$16"}</definedName>
    <definedName name="_____a1" localSheetId="4" hidden="1">{"'Sheet1'!$L$16"}</definedName>
    <definedName name="_____a1" localSheetId="7" hidden="1">{"'Sheet1'!$L$16"}</definedName>
    <definedName name="_____a1" hidden="1">{"'Sheet1'!$L$16"}</definedName>
    <definedName name="_____B1" localSheetId="16" hidden="1">{"'Sheet1'!$L$16"}</definedName>
    <definedName name="_____B1" localSheetId="3" hidden="1">{"'Sheet1'!$L$16"}</definedName>
    <definedName name="_____B1" localSheetId="4" hidden="1">{"'Sheet1'!$L$16"}</definedName>
    <definedName name="_____B1" localSheetId="7" hidden="1">{"'Sheet1'!$L$16"}</definedName>
    <definedName name="_____B1" hidden="1">{"'Sheet1'!$L$16"}</definedName>
    <definedName name="_____h1" localSheetId="16" hidden="1">{"'Sheet1'!$L$16"}</definedName>
    <definedName name="_____h1" localSheetId="3" hidden="1">{"'Sheet1'!$L$16"}</definedName>
    <definedName name="_____h1" localSheetId="4" hidden="1">{"'Sheet1'!$L$16"}</definedName>
    <definedName name="_____h1" localSheetId="7" hidden="1">{"'Sheet1'!$L$16"}</definedName>
    <definedName name="_____h1" hidden="1">{"'Sheet1'!$L$16"}</definedName>
    <definedName name="_____hu1" localSheetId="16" hidden="1">{"'Sheet1'!$L$16"}</definedName>
    <definedName name="_____hu1" localSheetId="3" hidden="1">{"'Sheet1'!$L$16"}</definedName>
    <definedName name="_____hu1" localSheetId="4" hidden="1">{"'Sheet1'!$L$16"}</definedName>
    <definedName name="_____hu1" localSheetId="7" hidden="1">{"'Sheet1'!$L$16"}</definedName>
    <definedName name="_____hu1" hidden="1">{"'Sheet1'!$L$16"}</definedName>
    <definedName name="_____hu2" localSheetId="16" hidden="1">{"'Sheet1'!$L$16"}</definedName>
    <definedName name="_____hu2" localSheetId="3" hidden="1">{"'Sheet1'!$L$16"}</definedName>
    <definedName name="_____hu2" localSheetId="4" hidden="1">{"'Sheet1'!$L$16"}</definedName>
    <definedName name="_____hu2" localSheetId="7" hidden="1">{"'Sheet1'!$L$16"}</definedName>
    <definedName name="_____hu2" hidden="1">{"'Sheet1'!$L$16"}</definedName>
    <definedName name="_____hu5" localSheetId="16" hidden="1">{"'Sheet1'!$L$16"}</definedName>
    <definedName name="_____hu5" localSheetId="3" hidden="1">{"'Sheet1'!$L$16"}</definedName>
    <definedName name="_____hu5" localSheetId="4" hidden="1">{"'Sheet1'!$L$16"}</definedName>
    <definedName name="_____hu5" localSheetId="7" hidden="1">{"'Sheet1'!$L$16"}</definedName>
    <definedName name="_____hu5" hidden="1">{"'Sheet1'!$L$16"}</definedName>
    <definedName name="_____hu6" localSheetId="16" hidden="1">{"'Sheet1'!$L$16"}</definedName>
    <definedName name="_____hu6" localSheetId="3" hidden="1">{"'Sheet1'!$L$16"}</definedName>
    <definedName name="_____hu6" localSheetId="4" hidden="1">{"'Sheet1'!$L$16"}</definedName>
    <definedName name="_____hu6" localSheetId="7" hidden="1">{"'Sheet1'!$L$16"}</definedName>
    <definedName name="_____hu6" hidden="1">{"'Sheet1'!$L$16"}</definedName>
    <definedName name="_____NSO2" localSheetId="16" hidden="1">{"'Sheet1'!$L$16"}</definedName>
    <definedName name="_____NSO2" localSheetId="3" hidden="1">{"'Sheet1'!$L$16"}</definedName>
    <definedName name="_____NSO2" localSheetId="4" hidden="1">{"'Sheet1'!$L$16"}</definedName>
    <definedName name="_____NSO2" localSheetId="7" hidden="1">{"'Sheet1'!$L$16"}</definedName>
    <definedName name="_____NSO2" hidden="1">{"'Sheet1'!$L$16"}</definedName>
    <definedName name="_____PA3" localSheetId="16" hidden="1">{"'Sheet1'!$L$16"}</definedName>
    <definedName name="_____PA3" localSheetId="3" hidden="1">{"'Sheet1'!$L$16"}</definedName>
    <definedName name="_____PA3" localSheetId="4" hidden="1">{"'Sheet1'!$L$16"}</definedName>
    <definedName name="_____PA3" localSheetId="7" hidden="1">{"'Sheet1'!$L$16"}</definedName>
    <definedName name="_____PA3" hidden="1">{"'Sheet1'!$L$16"}</definedName>
    <definedName name="_____Pl2" localSheetId="16" hidden="1">{"'Sheet1'!$L$16"}</definedName>
    <definedName name="_____Pl2" localSheetId="3" hidden="1">{"'Sheet1'!$L$16"}</definedName>
    <definedName name="_____Pl2" localSheetId="4" hidden="1">{"'Sheet1'!$L$16"}</definedName>
    <definedName name="_____Pl2" localSheetId="7" hidden="1">{"'Sheet1'!$L$16"}</definedName>
    <definedName name="_____Pl2" hidden="1">{"'Sheet1'!$L$16"}</definedName>
    <definedName name="_____Q3" localSheetId="16" hidden="1">{"'Sheet1'!$L$16"}</definedName>
    <definedName name="_____Q3" localSheetId="3" hidden="1">{"'Sheet1'!$L$16"}</definedName>
    <definedName name="_____Q3" localSheetId="4" hidden="1">{"'Sheet1'!$L$16"}</definedName>
    <definedName name="_____Q3" localSheetId="7" hidden="1">{"'Sheet1'!$L$16"}</definedName>
    <definedName name="_____Q3" hidden="1">{"'Sheet1'!$L$16"}</definedName>
    <definedName name="_____vl2" localSheetId="16" hidden="1">{"'Sheet1'!$L$16"}</definedName>
    <definedName name="_____vl2" localSheetId="3" hidden="1">{"'Sheet1'!$L$16"}</definedName>
    <definedName name="_____vl2" localSheetId="4" hidden="1">{"'Sheet1'!$L$16"}</definedName>
    <definedName name="_____vl2" localSheetId="7" hidden="1">{"'Sheet1'!$L$16"}</definedName>
    <definedName name="_____vl2" hidden="1">{"'Sheet1'!$L$16"}</definedName>
    <definedName name="____a1" localSheetId="16" hidden="1">{"'Sheet1'!$L$16"}</definedName>
    <definedName name="____a1" localSheetId="3" hidden="1">{"'Sheet1'!$L$16"}</definedName>
    <definedName name="____a1" localSheetId="4" hidden="1">{"'Sheet1'!$L$16"}</definedName>
    <definedName name="____a1" localSheetId="7" hidden="1">{"'Sheet1'!$L$16"}</definedName>
    <definedName name="____a1" hidden="1">{"'Sheet1'!$L$16"}</definedName>
    <definedName name="____a129" localSheetId="16"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7"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16"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7"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6" hidden="1">{"'Sheet1'!$L$16"}</definedName>
    <definedName name="____B1" localSheetId="3" hidden="1">{"'Sheet1'!$L$16"}</definedName>
    <definedName name="____B1" localSheetId="4" hidden="1">{"'Sheet1'!$L$16"}</definedName>
    <definedName name="____B1" localSheetId="7" hidden="1">{"'Sheet1'!$L$16"}</definedName>
    <definedName name="____B1" hidden="1">{"'Sheet1'!$L$16"}</definedName>
    <definedName name="____ban2" localSheetId="16" hidden="1">{"'Sheet1'!$L$16"}</definedName>
    <definedName name="____ban2" localSheetId="3" hidden="1">{"'Sheet1'!$L$16"}</definedName>
    <definedName name="____ban2" localSheetId="4" hidden="1">{"'Sheet1'!$L$16"}</definedName>
    <definedName name="____ban2" localSheetId="7" hidden="1">{"'Sheet1'!$L$16"}</definedName>
    <definedName name="____ban2" hidden="1">{"'Sheet1'!$L$16"}</definedName>
    <definedName name="____cep1" localSheetId="16" hidden="1">{"'Sheet1'!$L$16"}</definedName>
    <definedName name="____cep1" localSheetId="3" hidden="1">{"'Sheet1'!$L$16"}</definedName>
    <definedName name="____cep1" localSheetId="4" hidden="1">{"'Sheet1'!$L$16"}</definedName>
    <definedName name="____cep1" localSheetId="7" hidden="1">{"'Sheet1'!$L$16"}</definedName>
    <definedName name="____cep1" hidden="1">{"'Sheet1'!$L$16"}</definedName>
    <definedName name="____Coc39" localSheetId="16" hidden="1">{"'Sheet1'!$L$16"}</definedName>
    <definedName name="____Coc39" localSheetId="3" hidden="1">{"'Sheet1'!$L$16"}</definedName>
    <definedName name="____Coc39" localSheetId="4" hidden="1">{"'Sheet1'!$L$16"}</definedName>
    <definedName name="____Coc39" localSheetId="7" hidden="1">{"'Sheet1'!$L$16"}</definedName>
    <definedName name="____Coc39" hidden="1">{"'Sheet1'!$L$16"}</definedName>
    <definedName name="____Goi8" localSheetId="16" hidden="1">{"'Sheet1'!$L$16"}</definedName>
    <definedName name="____Goi8" localSheetId="3" hidden="1">{"'Sheet1'!$L$16"}</definedName>
    <definedName name="____Goi8" localSheetId="4" hidden="1">{"'Sheet1'!$L$16"}</definedName>
    <definedName name="____Goi8" localSheetId="7" hidden="1">{"'Sheet1'!$L$16"}</definedName>
    <definedName name="____Goi8" hidden="1">{"'Sheet1'!$L$16"}</definedName>
    <definedName name="____h1" localSheetId="16" hidden="1">{"'Sheet1'!$L$16"}</definedName>
    <definedName name="____h1" localSheetId="3" hidden="1">{"'Sheet1'!$L$16"}</definedName>
    <definedName name="____h1" localSheetId="4" hidden="1">{"'Sheet1'!$L$16"}</definedName>
    <definedName name="____h1" localSheetId="7" hidden="1">{"'Sheet1'!$L$16"}</definedName>
    <definedName name="____h1" hidden="1">{"'Sheet1'!$L$16"}</definedName>
    <definedName name="____hu1" localSheetId="16" hidden="1">{"'Sheet1'!$L$16"}</definedName>
    <definedName name="____hu1" localSheetId="3" hidden="1">{"'Sheet1'!$L$16"}</definedName>
    <definedName name="____hu1" localSheetId="4" hidden="1">{"'Sheet1'!$L$16"}</definedName>
    <definedName name="____hu1" localSheetId="7" hidden="1">{"'Sheet1'!$L$16"}</definedName>
    <definedName name="____hu1" hidden="1">{"'Sheet1'!$L$16"}</definedName>
    <definedName name="____hu2" localSheetId="16" hidden="1">{"'Sheet1'!$L$16"}</definedName>
    <definedName name="____hu2" localSheetId="3" hidden="1">{"'Sheet1'!$L$16"}</definedName>
    <definedName name="____hu2" localSheetId="4" hidden="1">{"'Sheet1'!$L$16"}</definedName>
    <definedName name="____hu2" localSheetId="7" hidden="1">{"'Sheet1'!$L$16"}</definedName>
    <definedName name="____hu2" hidden="1">{"'Sheet1'!$L$16"}</definedName>
    <definedName name="____hu5" localSheetId="16" hidden="1">{"'Sheet1'!$L$16"}</definedName>
    <definedName name="____hu5" localSheetId="3" hidden="1">{"'Sheet1'!$L$16"}</definedName>
    <definedName name="____hu5" localSheetId="4" hidden="1">{"'Sheet1'!$L$16"}</definedName>
    <definedName name="____hu5" localSheetId="7" hidden="1">{"'Sheet1'!$L$16"}</definedName>
    <definedName name="____hu5" hidden="1">{"'Sheet1'!$L$16"}</definedName>
    <definedName name="____hu6" localSheetId="16" hidden="1">{"'Sheet1'!$L$16"}</definedName>
    <definedName name="____hu6" localSheetId="3" hidden="1">{"'Sheet1'!$L$16"}</definedName>
    <definedName name="____hu6" localSheetId="4" hidden="1">{"'Sheet1'!$L$16"}</definedName>
    <definedName name="____hu6" localSheetId="7" hidden="1">{"'Sheet1'!$L$16"}</definedName>
    <definedName name="____hu6" hidden="1">{"'Sheet1'!$L$16"}</definedName>
    <definedName name="____Lan1" localSheetId="16" hidden="1">{"'Sheet1'!$L$16"}</definedName>
    <definedName name="____Lan1" localSheetId="3" hidden="1">{"'Sheet1'!$L$16"}</definedName>
    <definedName name="____Lan1" localSheetId="4" hidden="1">{"'Sheet1'!$L$16"}</definedName>
    <definedName name="____Lan1" localSheetId="7" hidden="1">{"'Sheet1'!$L$16"}</definedName>
    <definedName name="____Lan1" hidden="1">{"'Sheet1'!$L$16"}</definedName>
    <definedName name="____LAN3" localSheetId="16" hidden="1">{"'Sheet1'!$L$16"}</definedName>
    <definedName name="____LAN3" localSheetId="3" hidden="1">{"'Sheet1'!$L$16"}</definedName>
    <definedName name="____LAN3" localSheetId="4" hidden="1">{"'Sheet1'!$L$16"}</definedName>
    <definedName name="____LAN3" localSheetId="7" hidden="1">{"'Sheet1'!$L$16"}</definedName>
    <definedName name="____LAN3" hidden="1">{"'Sheet1'!$L$16"}</definedName>
    <definedName name="____lk2" localSheetId="16" hidden="1">{"'Sheet1'!$L$16"}</definedName>
    <definedName name="____lk2" localSheetId="3" hidden="1">{"'Sheet1'!$L$16"}</definedName>
    <definedName name="____lk2" localSheetId="4" hidden="1">{"'Sheet1'!$L$16"}</definedName>
    <definedName name="____lk2" localSheetId="7" hidden="1">{"'Sheet1'!$L$16"}</definedName>
    <definedName name="____lk2" hidden="1">{"'Sheet1'!$L$16"}</definedName>
    <definedName name="____M36" localSheetId="16" hidden="1">{"'Sheet1'!$L$16"}</definedName>
    <definedName name="____M36" localSheetId="3" hidden="1">{"'Sheet1'!$L$16"}</definedName>
    <definedName name="____M36" localSheetId="4" hidden="1">{"'Sheet1'!$L$16"}</definedName>
    <definedName name="____M36" localSheetId="7" hidden="1">{"'Sheet1'!$L$16"}</definedName>
    <definedName name="____M36" hidden="1">{"'Sheet1'!$L$16"}</definedName>
    <definedName name="____NSO2" localSheetId="16" hidden="1">{"'Sheet1'!$L$16"}</definedName>
    <definedName name="____NSO2" localSheetId="3" hidden="1">{"'Sheet1'!$L$16"}</definedName>
    <definedName name="____NSO2" localSheetId="4" hidden="1">{"'Sheet1'!$L$16"}</definedName>
    <definedName name="____NSO2" localSheetId="7" hidden="1">{"'Sheet1'!$L$16"}</definedName>
    <definedName name="____NSO2" hidden="1">{"'Sheet1'!$L$16"}</definedName>
    <definedName name="____PA3" localSheetId="16" hidden="1">{"'Sheet1'!$L$16"}</definedName>
    <definedName name="____PA3" localSheetId="3" hidden="1">{"'Sheet1'!$L$16"}</definedName>
    <definedName name="____PA3" localSheetId="4" hidden="1">{"'Sheet1'!$L$16"}</definedName>
    <definedName name="____PA3" localSheetId="7" hidden="1">{"'Sheet1'!$L$16"}</definedName>
    <definedName name="____PA3" hidden="1">{"'Sheet1'!$L$16"}</definedName>
    <definedName name="____Pl2" localSheetId="16" hidden="1">{"'Sheet1'!$L$16"}</definedName>
    <definedName name="____Pl2" localSheetId="3" hidden="1">{"'Sheet1'!$L$16"}</definedName>
    <definedName name="____Pl2" localSheetId="4" hidden="1">{"'Sheet1'!$L$16"}</definedName>
    <definedName name="____Pl2" localSheetId="7" hidden="1">{"'Sheet1'!$L$16"}</definedName>
    <definedName name="____Pl2" hidden="1">{"'Sheet1'!$L$16"}</definedName>
    <definedName name="____Q3" localSheetId="16" hidden="1">{"'Sheet1'!$L$16"}</definedName>
    <definedName name="____Q3" localSheetId="3" hidden="1">{"'Sheet1'!$L$16"}</definedName>
    <definedName name="____Q3" localSheetId="4" hidden="1">{"'Sheet1'!$L$16"}</definedName>
    <definedName name="____Q3" localSheetId="7" hidden="1">{"'Sheet1'!$L$16"}</definedName>
    <definedName name="____Q3" hidden="1">{"'Sheet1'!$L$16"}</definedName>
    <definedName name="____Tru21" localSheetId="16" hidden="1">{"'Sheet1'!$L$16"}</definedName>
    <definedName name="____Tru21" localSheetId="3" hidden="1">{"'Sheet1'!$L$16"}</definedName>
    <definedName name="____Tru21" localSheetId="4" hidden="1">{"'Sheet1'!$L$16"}</definedName>
    <definedName name="____Tru21" localSheetId="7" hidden="1">{"'Sheet1'!$L$16"}</definedName>
    <definedName name="____Tru21" hidden="1">{"'Sheet1'!$L$16"}</definedName>
    <definedName name="____tt3" localSheetId="16" hidden="1">{"'Sheet1'!$L$16"}</definedName>
    <definedName name="____tt3" localSheetId="3" hidden="1">{"'Sheet1'!$L$16"}</definedName>
    <definedName name="____tt3" localSheetId="4" hidden="1">{"'Sheet1'!$L$16"}</definedName>
    <definedName name="____tt3" localSheetId="7" hidden="1">{"'Sheet1'!$L$16"}</definedName>
    <definedName name="____tt3" hidden="1">{"'Sheet1'!$L$16"}</definedName>
    <definedName name="____TT31" localSheetId="16" hidden="1">{"'Sheet1'!$L$16"}</definedName>
    <definedName name="____TT31" localSheetId="3" hidden="1">{"'Sheet1'!$L$16"}</definedName>
    <definedName name="____TT31" localSheetId="4" hidden="1">{"'Sheet1'!$L$16"}</definedName>
    <definedName name="____TT31" localSheetId="7" hidden="1">{"'Sheet1'!$L$16"}</definedName>
    <definedName name="____TT31" hidden="1">{"'Sheet1'!$L$16"}</definedName>
    <definedName name="____vl2" localSheetId="16" hidden="1">{"'Sheet1'!$L$16"}</definedName>
    <definedName name="____vl2" localSheetId="3" hidden="1">{"'Sheet1'!$L$16"}</definedName>
    <definedName name="____vl2" localSheetId="4" hidden="1">{"'Sheet1'!$L$16"}</definedName>
    <definedName name="____vl2" localSheetId="7" hidden="1">{"'Sheet1'!$L$16"}</definedName>
    <definedName name="____vl2" hidden="1">{"'Sheet1'!$L$16"}</definedName>
    <definedName name="____xlfn.BAHTTEXT" hidden="1">#NAME?</definedName>
    <definedName name="___a1" localSheetId="16" hidden="1">{"'Sheet1'!$L$16"}</definedName>
    <definedName name="___a1" localSheetId="3" hidden="1">{"'Sheet1'!$L$16"}</definedName>
    <definedName name="___a1" localSheetId="4" hidden="1">{"'Sheet1'!$L$16"}</definedName>
    <definedName name="___a1" localSheetId="7" hidden="1">{"'Sheet1'!$L$16"}</definedName>
    <definedName name="___a1" hidden="1">{"'Sheet1'!$L$16"}</definedName>
    <definedName name="___B1" localSheetId="16" hidden="1">{"'Sheet1'!$L$16"}</definedName>
    <definedName name="___B1" localSheetId="3" hidden="1">{"'Sheet1'!$L$16"}</definedName>
    <definedName name="___B1" localSheetId="4" hidden="1">{"'Sheet1'!$L$16"}</definedName>
    <definedName name="___B1" localSheetId="7" hidden="1">{"'Sheet1'!$L$16"}</definedName>
    <definedName name="___B1" hidden="1">{"'Sheet1'!$L$16"}</definedName>
    <definedName name="___ban2" localSheetId="16" hidden="1">{"'Sheet1'!$L$16"}</definedName>
    <definedName name="___ban2" localSheetId="3" hidden="1">{"'Sheet1'!$L$16"}</definedName>
    <definedName name="___ban2" localSheetId="4" hidden="1">{"'Sheet1'!$L$16"}</definedName>
    <definedName name="___ban2" localSheetId="7" hidden="1">{"'Sheet1'!$L$16"}</definedName>
    <definedName name="___ban2" hidden="1">{"'Sheet1'!$L$16"}</definedName>
    <definedName name="___cep1" localSheetId="16" hidden="1">{"'Sheet1'!$L$16"}</definedName>
    <definedName name="___cep1" localSheetId="3" hidden="1">{"'Sheet1'!$L$16"}</definedName>
    <definedName name="___cep1" localSheetId="4" hidden="1">{"'Sheet1'!$L$16"}</definedName>
    <definedName name="___cep1" localSheetId="7" hidden="1">{"'Sheet1'!$L$16"}</definedName>
    <definedName name="___cep1" hidden="1">{"'Sheet1'!$L$16"}</definedName>
    <definedName name="___Coc39" localSheetId="16" hidden="1">{"'Sheet1'!$L$16"}</definedName>
    <definedName name="___Coc39" localSheetId="3" hidden="1">{"'Sheet1'!$L$16"}</definedName>
    <definedName name="___Coc39" localSheetId="4" hidden="1">{"'Sheet1'!$L$16"}</definedName>
    <definedName name="___Coc39" localSheetId="7" hidden="1">{"'Sheet1'!$L$16"}</definedName>
    <definedName name="___Coc39" hidden="1">{"'Sheet1'!$L$16"}</definedName>
    <definedName name="___Goi8" localSheetId="16" hidden="1">{"'Sheet1'!$L$16"}</definedName>
    <definedName name="___Goi8" localSheetId="3" hidden="1">{"'Sheet1'!$L$16"}</definedName>
    <definedName name="___Goi8" localSheetId="4" hidden="1">{"'Sheet1'!$L$16"}</definedName>
    <definedName name="___Goi8" localSheetId="7" hidden="1">{"'Sheet1'!$L$16"}</definedName>
    <definedName name="___Goi8" hidden="1">{"'Sheet1'!$L$16"}</definedName>
    <definedName name="___h1" localSheetId="16" hidden="1">{"'Sheet1'!$L$16"}</definedName>
    <definedName name="___h1" localSheetId="3" hidden="1">{"'Sheet1'!$L$16"}</definedName>
    <definedName name="___h1" localSheetId="4" hidden="1">{"'Sheet1'!$L$16"}</definedName>
    <definedName name="___h1" localSheetId="7" hidden="1">{"'Sheet1'!$L$16"}</definedName>
    <definedName name="___h1" hidden="1">{"'Sheet1'!$L$16"}</definedName>
    <definedName name="___hsm2">1.1289</definedName>
    <definedName name="___hu1" localSheetId="16" hidden="1">{"'Sheet1'!$L$16"}</definedName>
    <definedName name="___hu1" localSheetId="3" hidden="1">{"'Sheet1'!$L$16"}</definedName>
    <definedName name="___hu1" localSheetId="4" hidden="1">{"'Sheet1'!$L$16"}</definedName>
    <definedName name="___hu1" localSheetId="7" hidden="1">{"'Sheet1'!$L$16"}</definedName>
    <definedName name="___hu1" hidden="1">{"'Sheet1'!$L$16"}</definedName>
    <definedName name="___hu2" localSheetId="16" hidden="1">{"'Sheet1'!$L$16"}</definedName>
    <definedName name="___hu2" localSheetId="3" hidden="1">{"'Sheet1'!$L$16"}</definedName>
    <definedName name="___hu2" localSheetId="4" hidden="1">{"'Sheet1'!$L$16"}</definedName>
    <definedName name="___hu2" localSheetId="7" hidden="1">{"'Sheet1'!$L$16"}</definedName>
    <definedName name="___hu2" hidden="1">{"'Sheet1'!$L$16"}</definedName>
    <definedName name="___hu5" localSheetId="16" hidden="1">{"'Sheet1'!$L$16"}</definedName>
    <definedName name="___hu5" localSheetId="3" hidden="1">{"'Sheet1'!$L$16"}</definedName>
    <definedName name="___hu5" localSheetId="4" hidden="1">{"'Sheet1'!$L$16"}</definedName>
    <definedName name="___hu5" localSheetId="7" hidden="1">{"'Sheet1'!$L$16"}</definedName>
    <definedName name="___hu5" hidden="1">{"'Sheet1'!$L$16"}</definedName>
    <definedName name="___hu6" localSheetId="16" hidden="1">{"'Sheet1'!$L$16"}</definedName>
    <definedName name="___hu6" localSheetId="3" hidden="1">{"'Sheet1'!$L$16"}</definedName>
    <definedName name="___hu6" localSheetId="4" hidden="1">{"'Sheet1'!$L$16"}</definedName>
    <definedName name="___hu6" localSheetId="7" hidden="1">{"'Sheet1'!$L$16"}</definedName>
    <definedName name="___hu6" hidden="1">{"'Sheet1'!$L$16"}</definedName>
    <definedName name="___isc1">0.035</definedName>
    <definedName name="___isc2">0.02</definedName>
    <definedName name="___isc3">0.054</definedName>
    <definedName name="___Lan1" localSheetId="16" hidden="1">{"'Sheet1'!$L$16"}</definedName>
    <definedName name="___Lan1" localSheetId="3" hidden="1">{"'Sheet1'!$L$16"}</definedName>
    <definedName name="___Lan1" localSheetId="4" hidden="1">{"'Sheet1'!$L$16"}</definedName>
    <definedName name="___Lan1" localSheetId="7" hidden="1">{"'Sheet1'!$L$16"}</definedName>
    <definedName name="___Lan1" hidden="1">{"'Sheet1'!$L$16"}</definedName>
    <definedName name="___LAN3" localSheetId="16" hidden="1">{"'Sheet1'!$L$16"}</definedName>
    <definedName name="___LAN3" localSheetId="3" hidden="1">{"'Sheet1'!$L$16"}</definedName>
    <definedName name="___LAN3" localSheetId="4" hidden="1">{"'Sheet1'!$L$16"}</definedName>
    <definedName name="___LAN3" localSheetId="7" hidden="1">{"'Sheet1'!$L$16"}</definedName>
    <definedName name="___LAN3" hidden="1">{"'Sheet1'!$L$16"}</definedName>
    <definedName name="___lk2" localSheetId="16" hidden="1">{"'Sheet1'!$L$16"}</definedName>
    <definedName name="___lk2" localSheetId="3" hidden="1">{"'Sheet1'!$L$16"}</definedName>
    <definedName name="___lk2" localSheetId="4" hidden="1">{"'Sheet1'!$L$16"}</definedName>
    <definedName name="___lk2" localSheetId="7" hidden="1">{"'Sheet1'!$L$16"}</definedName>
    <definedName name="___lk2" hidden="1">{"'Sheet1'!$L$16"}</definedName>
    <definedName name="___M36" localSheetId="16" hidden="1">{"'Sheet1'!$L$16"}</definedName>
    <definedName name="___M36" localSheetId="3" hidden="1">{"'Sheet1'!$L$16"}</definedName>
    <definedName name="___M36" localSheetId="4" hidden="1">{"'Sheet1'!$L$16"}</definedName>
    <definedName name="___M36" localSheetId="7" hidden="1">{"'Sheet1'!$L$16"}</definedName>
    <definedName name="___M36" hidden="1">{"'Sheet1'!$L$16"}</definedName>
    <definedName name="___NSO2" localSheetId="16" hidden="1">{"'Sheet1'!$L$16"}</definedName>
    <definedName name="___NSO2" localSheetId="3" hidden="1">{"'Sheet1'!$L$16"}</definedName>
    <definedName name="___NSO2" localSheetId="4" hidden="1">{"'Sheet1'!$L$16"}</definedName>
    <definedName name="___NSO2" localSheetId="7" hidden="1">{"'Sheet1'!$L$16"}</definedName>
    <definedName name="___NSO2" hidden="1">{"'Sheet1'!$L$16"}</definedName>
    <definedName name="___PA3" localSheetId="16" hidden="1">{"'Sheet1'!$L$16"}</definedName>
    <definedName name="___PA3" localSheetId="3" hidden="1">{"'Sheet1'!$L$16"}</definedName>
    <definedName name="___PA3" localSheetId="4" hidden="1">{"'Sheet1'!$L$16"}</definedName>
    <definedName name="___PA3" localSheetId="7" hidden="1">{"'Sheet1'!$L$16"}</definedName>
    <definedName name="___PA3" hidden="1">{"'Sheet1'!$L$16"}</definedName>
    <definedName name="___Pl2" localSheetId="16" hidden="1">{"'Sheet1'!$L$16"}</definedName>
    <definedName name="___Pl2" localSheetId="3" hidden="1">{"'Sheet1'!$L$16"}</definedName>
    <definedName name="___Pl2" localSheetId="4" hidden="1">{"'Sheet1'!$L$16"}</definedName>
    <definedName name="___Pl2" localSheetId="7" hidden="1">{"'Sheet1'!$L$16"}</definedName>
    <definedName name="___Pl2" hidden="1">{"'Sheet1'!$L$16"}</definedName>
    <definedName name="___PL3" localSheetId="16" hidden="1">#REF!</definedName>
    <definedName name="___PL3" localSheetId="3" hidden="1">#REF!</definedName>
    <definedName name="___PL3" localSheetId="7" hidden="1">#REF!</definedName>
    <definedName name="___PL3" hidden="1">#REF!</definedName>
    <definedName name="___Q3" localSheetId="16" hidden="1">{"'Sheet1'!$L$16"}</definedName>
    <definedName name="___Q3" localSheetId="3" hidden="1">{"'Sheet1'!$L$16"}</definedName>
    <definedName name="___Q3" localSheetId="4" hidden="1">{"'Sheet1'!$L$16"}</definedName>
    <definedName name="___Q3" localSheetId="7"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16" hidden="1">{"'Sheet1'!$L$16"}</definedName>
    <definedName name="___Tru21" localSheetId="3" hidden="1">{"'Sheet1'!$L$16"}</definedName>
    <definedName name="___Tru21" localSheetId="4" hidden="1">{"'Sheet1'!$L$16"}</definedName>
    <definedName name="___Tru21" localSheetId="7" hidden="1">{"'Sheet1'!$L$16"}</definedName>
    <definedName name="___Tru21" hidden="1">{"'Sheet1'!$L$16"}</definedName>
    <definedName name="___tt3" localSheetId="16" hidden="1">{"'Sheet1'!$L$16"}</definedName>
    <definedName name="___tt3" localSheetId="3" hidden="1">{"'Sheet1'!$L$16"}</definedName>
    <definedName name="___tt3" localSheetId="4" hidden="1">{"'Sheet1'!$L$16"}</definedName>
    <definedName name="___tt3" localSheetId="7" hidden="1">{"'Sheet1'!$L$16"}</definedName>
    <definedName name="___tt3" hidden="1">{"'Sheet1'!$L$16"}</definedName>
    <definedName name="___TT31" localSheetId="16" hidden="1">{"'Sheet1'!$L$16"}</definedName>
    <definedName name="___TT31" localSheetId="3" hidden="1">{"'Sheet1'!$L$16"}</definedName>
    <definedName name="___TT31" localSheetId="4" hidden="1">{"'Sheet1'!$L$16"}</definedName>
    <definedName name="___TT31" localSheetId="7" hidden="1">{"'Sheet1'!$L$16"}</definedName>
    <definedName name="___TT31" hidden="1">{"'Sheet1'!$L$16"}</definedName>
    <definedName name="___vl2" localSheetId="16" hidden="1">{"'Sheet1'!$L$16"}</definedName>
    <definedName name="___vl2" localSheetId="3" hidden="1">{"'Sheet1'!$L$16"}</definedName>
    <definedName name="___vl2" localSheetId="4" hidden="1">{"'Sheet1'!$L$16"}</definedName>
    <definedName name="___vl2" localSheetId="7" hidden="1">{"'Sheet1'!$L$16"}</definedName>
    <definedName name="___vl2" hidden="1">{"'Sheet1'!$L$16"}</definedName>
    <definedName name="___xlfn.BAHTTEXT" hidden="1">#NAME?</definedName>
    <definedName name="__a1" localSheetId="16" hidden="1">{"'Sheet1'!$L$16"}</definedName>
    <definedName name="__a1" localSheetId="3" hidden="1">{"'Sheet1'!$L$16"}</definedName>
    <definedName name="__a1" localSheetId="4" hidden="1">{"'Sheet1'!$L$16"}</definedName>
    <definedName name="__a1" localSheetId="7" hidden="1">{"'Sheet1'!$L$16"}</definedName>
    <definedName name="__a1" hidden="1">{"'Sheet1'!$L$16"}</definedName>
    <definedName name="__a129" localSheetId="16"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16"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6" hidden="1">{"'Sheet1'!$L$16"}</definedName>
    <definedName name="__B1" localSheetId="3" hidden="1">{"'Sheet1'!$L$16"}</definedName>
    <definedName name="__B1" localSheetId="4" hidden="1">{"'Sheet1'!$L$16"}</definedName>
    <definedName name="__B1" localSheetId="7" hidden="1">{"'Sheet1'!$L$16"}</definedName>
    <definedName name="__B1" hidden="1">{"'Sheet1'!$L$16"}</definedName>
    <definedName name="__ban2" localSheetId="16" hidden="1">{"'Sheet1'!$L$16"}</definedName>
    <definedName name="__ban2" localSheetId="3" hidden="1">{"'Sheet1'!$L$16"}</definedName>
    <definedName name="__ban2" localSheetId="4" hidden="1">{"'Sheet1'!$L$16"}</definedName>
    <definedName name="__ban2" localSheetId="7" hidden="1">{"'Sheet1'!$L$16"}</definedName>
    <definedName name="__ban2" hidden="1">{"'Sheet1'!$L$16"}</definedName>
    <definedName name="__boi1" localSheetId="16">#REF!</definedName>
    <definedName name="__boi1" localSheetId="3">#REF!</definedName>
    <definedName name="__boi1" localSheetId="7">#REF!</definedName>
    <definedName name="__boi1">#REF!</definedName>
    <definedName name="__boi2" localSheetId="16">#REF!</definedName>
    <definedName name="__boi2" localSheetId="3">#REF!</definedName>
    <definedName name="__boi2" localSheetId="7">#REF!</definedName>
    <definedName name="__boi2">#REF!</definedName>
    <definedName name="__boi3" localSheetId="16">#REF!</definedName>
    <definedName name="__boi3" localSheetId="3">#REF!</definedName>
    <definedName name="__boi3" localSheetId="7">#REF!</definedName>
    <definedName name="__boi3">#REF!</definedName>
    <definedName name="__boi4" localSheetId="16">#REF!</definedName>
    <definedName name="__boi4" localSheetId="3">#REF!</definedName>
    <definedName name="__boi4" localSheetId="7">#REF!</definedName>
    <definedName name="__boi4">#REF!</definedName>
    <definedName name="__btm10" localSheetId="16">#REF!</definedName>
    <definedName name="__btm10" localSheetId="3">#REF!</definedName>
    <definedName name="__btm10" localSheetId="7">#REF!</definedName>
    <definedName name="__btm10">#REF!</definedName>
    <definedName name="__btm100" localSheetId="16">#REF!</definedName>
    <definedName name="__btm100" localSheetId="3">#REF!</definedName>
    <definedName name="__btm100" localSheetId="7">#REF!</definedName>
    <definedName name="__btm100">#REF!</definedName>
    <definedName name="__BTM250" localSheetId="16">#REF!</definedName>
    <definedName name="__BTM250" localSheetId="3">#REF!</definedName>
    <definedName name="__BTM250" localSheetId="7">#REF!</definedName>
    <definedName name="__BTM250">#REF!</definedName>
    <definedName name="__btM300" localSheetId="16">#REF!</definedName>
    <definedName name="__btM300" localSheetId="3">#REF!</definedName>
    <definedName name="__btM300" localSheetId="7">#REF!</definedName>
    <definedName name="__btM300">#REF!</definedName>
    <definedName name="__cao1" localSheetId="16">#REF!</definedName>
    <definedName name="__cao1" localSheetId="3">#REF!</definedName>
    <definedName name="__cao1" localSheetId="7">#REF!</definedName>
    <definedName name="__cao1">#REF!</definedName>
    <definedName name="__cao2" localSheetId="16">#REF!</definedName>
    <definedName name="__cao2" localSheetId="3">#REF!</definedName>
    <definedName name="__cao2" localSheetId="7">#REF!</definedName>
    <definedName name="__cao2">#REF!</definedName>
    <definedName name="__cao3" localSheetId="16">#REF!</definedName>
    <definedName name="__cao3" localSheetId="3">#REF!</definedName>
    <definedName name="__cao3" localSheetId="7">#REF!</definedName>
    <definedName name="__cao3">#REF!</definedName>
    <definedName name="__cao4" localSheetId="16">#REF!</definedName>
    <definedName name="__cao4" localSheetId="3">#REF!</definedName>
    <definedName name="__cao4" localSheetId="7">#REF!</definedName>
    <definedName name="__cao4">#REF!</definedName>
    <definedName name="__cao5" localSheetId="16">#REF!</definedName>
    <definedName name="__cao5" localSheetId="3">#REF!</definedName>
    <definedName name="__cao5" localSheetId="7">#REF!</definedName>
    <definedName name="__cao5">#REF!</definedName>
    <definedName name="__cao6" localSheetId="16">#REF!</definedName>
    <definedName name="__cao6" localSheetId="3">#REF!</definedName>
    <definedName name="__cao6" localSheetId="7">#REF!</definedName>
    <definedName name="__cao6">#REF!</definedName>
    <definedName name="__cep1" localSheetId="16" hidden="1">{"'Sheet1'!$L$16"}</definedName>
    <definedName name="__cep1" localSheetId="3" hidden="1">{"'Sheet1'!$L$16"}</definedName>
    <definedName name="__cep1" localSheetId="4" hidden="1">{"'Sheet1'!$L$16"}</definedName>
    <definedName name="__cep1" localSheetId="7" hidden="1">{"'Sheet1'!$L$16"}</definedName>
    <definedName name="__cep1" hidden="1">{"'Sheet1'!$L$16"}</definedName>
    <definedName name="__Coc39" localSheetId="16" hidden="1">{"'Sheet1'!$L$16"}</definedName>
    <definedName name="__Coc39" localSheetId="3" hidden="1">{"'Sheet1'!$L$16"}</definedName>
    <definedName name="__Coc39" localSheetId="4" hidden="1">{"'Sheet1'!$L$16"}</definedName>
    <definedName name="__Coc39" localSheetId="7" hidden="1">{"'Sheet1'!$L$16"}</definedName>
    <definedName name="__Coc39" hidden="1">{"'Sheet1'!$L$16"}</definedName>
    <definedName name="__CON1" localSheetId="16">#REF!</definedName>
    <definedName name="__CON1" localSheetId="3">#REF!</definedName>
    <definedName name="__CON1" localSheetId="7">#REF!</definedName>
    <definedName name="__CON1">#REF!</definedName>
    <definedName name="__CON2" localSheetId="16">#REF!</definedName>
    <definedName name="__CON2" localSheetId="3">#REF!</definedName>
    <definedName name="__CON2" localSheetId="7">#REF!</definedName>
    <definedName name="__CON2">#REF!</definedName>
    <definedName name="__dai1" localSheetId="16">#REF!</definedName>
    <definedName name="__dai1" localSheetId="3">#REF!</definedName>
    <definedName name="__dai1" localSheetId="7">#REF!</definedName>
    <definedName name="__dai1">#REF!</definedName>
    <definedName name="__dai2" localSheetId="16">#REF!</definedName>
    <definedName name="__dai2" localSheetId="3">#REF!</definedName>
    <definedName name="__dai2" localSheetId="7">#REF!</definedName>
    <definedName name="__dai2">#REF!</definedName>
    <definedName name="__dai3" localSheetId="16">#REF!</definedName>
    <definedName name="__dai3" localSheetId="3">#REF!</definedName>
    <definedName name="__dai3" localSheetId="7">#REF!</definedName>
    <definedName name="__dai3">#REF!</definedName>
    <definedName name="__dai4" localSheetId="16">#REF!</definedName>
    <definedName name="__dai4" localSheetId="3">#REF!</definedName>
    <definedName name="__dai4" localSheetId="7">#REF!</definedName>
    <definedName name="__dai4">#REF!</definedName>
    <definedName name="__dai5" localSheetId="16">#REF!</definedName>
    <definedName name="__dai5" localSheetId="3">#REF!</definedName>
    <definedName name="__dai5" localSheetId="7">#REF!</definedName>
    <definedName name="__dai5">#REF!</definedName>
    <definedName name="__dai6" localSheetId="16">#REF!</definedName>
    <definedName name="__dai6" localSheetId="3">#REF!</definedName>
    <definedName name="__dai6" localSheetId="7">#REF!</definedName>
    <definedName name="__dai6">#REF!</definedName>
    <definedName name="__dan1" localSheetId="16">#REF!</definedName>
    <definedName name="__dan1" localSheetId="3">#REF!</definedName>
    <definedName name="__dan1" localSheetId="7">#REF!</definedName>
    <definedName name="__dan1">#REF!</definedName>
    <definedName name="__dan2" localSheetId="16">#REF!</definedName>
    <definedName name="__dan2" localSheetId="3">#REF!</definedName>
    <definedName name="__dan2" localSheetId="7">#REF!</definedName>
    <definedName name="__dan2">#REF!</definedName>
    <definedName name="__dao1" localSheetId="16">#REF!</definedName>
    <definedName name="__dao1" localSheetId="3">#REF!</definedName>
    <definedName name="__dao1" localSheetId="7">#REF!</definedName>
    <definedName name="__dao1">#REF!</definedName>
    <definedName name="__dbu1" localSheetId="16">#REF!</definedName>
    <definedName name="__dbu1" localSheetId="3">#REF!</definedName>
    <definedName name="__dbu1" localSheetId="7">#REF!</definedName>
    <definedName name="__dbu1">#REF!</definedName>
    <definedName name="__dbu2" localSheetId="16">#REF!</definedName>
    <definedName name="__dbu2" localSheetId="3">#REF!</definedName>
    <definedName name="__dbu2" localSheetId="7">#REF!</definedName>
    <definedName name="__dbu2">#REF!</definedName>
    <definedName name="__ddn400" localSheetId="16">#REF!</definedName>
    <definedName name="__ddn400" localSheetId="3">#REF!</definedName>
    <definedName name="__ddn400" localSheetId="7">#REF!</definedName>
    <definedName name="__ddn400">#REF!</definedName>
    <definedName name="__ddn600" localSheetId="16">#REF!</definedName>
    <definedName name="__ddn600" localSheetId="3">#REF!</definedName>
    <definedName name="__ddn600" localSheetId="7">#REF!</definedName>
    <definedName name="__ddn600">#REF!</definedName>
    <definedName name="__Goi8" localSheetId="16" hidden="1">{"'Sheet1'!$L$16"}</definedName>
    <definedName name="__Goi8" localSheetId="3" hidden="1">{"'Sheet1'!$L$16"}</definedName>
    <definedName name="__Goi8" localSheetId="4" hidden="1">{"'Sheet1'!$L$16"}</definedName>
    <definedName name="__Goi8" localSheetId="7" hidden="1">{"'Sheet1'!$L$16"}</definedName>
    <definedName name="__Goi8" hidden="1">{"'Sheet1'!$L$16"}</definedName>
    <definedName name="__gon4" localSheetId="16">#REF!</definedName>
    <definedName name="__gon4" localSheetId="3">#REF!</definedName>
    <definedName name="__gon4" localSheetId="7">#REF!</definedName>
    <definedName name="__gon4">#REF!</definedName>
    <definedName name="__h1" localSheetId="16" hidden="1">{"'Sheet1'!$L$16"}</definedName>
    <definedName name="__h1" localSheetId="3" hidden="1">{"'Sheet1'!$L$16"}</definedName>
    <definedName name="__h1" localSheetId="4" hidden="1">{"'Sheet1'!$L$16"}</definedName>
    <definedName name="__h1" localSheetId="7" hidden="1">{"'Sheet1'!$L$16"}</definedName>
    <definedName name="__h1" hidden="1">{"'Sheet1'!$L$16"}</definedName>
    <definedName name="__hom2" localSheetId="16">#REF!</definedName>
    <definedName name="__hom2" localSheetId="3">#REF!</definedName>
    <definedName name="__hom2" localSheetId="7">#REF!</definedName>
    <definedName name="__hom2">#REF!</definedName>
    <definedName name="__hsm2">1.1289</definedName>
    <definedName name="__hu1" localSheetId="16" hidden="1">{"'Sheet1'!$L$16"}</definedName>
    <definedName name="__hu1" localSheetId="3" hidden="1">{"'Sheet1'!$L$16"}</definedName>
    <definedName name="__hu1" localSheetId="4" hidden="1">{"'Sheet1'!$L$16"}</definedName>
    <definedName name="__hu1" localSheetId="7" hidden="1">{"'Sheet1'!$L$16"}</definedName>
    <definedName name="__hu1" hidden="1">{"'Sheet1'!$L$16"}</definedName>
    <definedName name="__hu2" localSheetId="16" hidden="1">{"'Sheet1'!$L$16"}</definedName>
    <definedName name="__hu2" localSheetId="3" hidden="1">{"'Sheet1'!$L$16"}</definedName>
    <definedName name="__hu2" localSheetId="4" hidden="1">{"'Sheet1'!$L$16"}</definedName>
    <definedName name="__hu2" localSheetId="7" hidden="1">{"'Sheet1'!$L$16"}</definedName>
    <definedName name="__hu2" hidden="1">{"'Sheet1'!$L$16"}</definedName>
    <definedName name="__hu5" localSheetId="16" hidden="1">{"'Sheet1'!$L$16"}</definedName>
    <definedName name="__hu5" localSheetId="3" hidden="1">{"'Sheet1'!$L$16"}</definedName>
    <definedName name="__hu5" localSheetId="4" hidden="1">{"'Sheet1'!$L$16"}</definedName>
    <definedName name="__hu5" localSheetId="7" hidden="1">{"'Sheet1'!$L$16"}</definedName>
    <definedName name="__hu5" hidden="1">{"'Sheet1'!$L$16"}</definedName>
    <definedName name="__hu6" localSheetId="16" hidden="1">{"'Sheet1'!$L$16"}</definedName>
    <definedName name="__hu6" localSheetId="3" hidden="1">{"'Sheet1'!$L$16"}</definedName>
    <definedName name="__hu6" localSheetId="4" hidden="1">{"'Sheet1'!$L$16"}</definedName>
    <definedName name="__hu6" localSheetId="7" hidden="1">{"'Sheet1'!$L$16"}</definedName>
    <definedName name="__hu6" hidden="1">{"'Sheet1'!$L$16"}</definedName>
    <definedName name="__IntlFixup" hidden="1">TRUE</definedName>
    <definedName name="__isc1">0.035</definedName>
    <definedName name="__isc2">0.02</definedName>
    <definedName name="__isc3">0.054</definedName>
    <definedName name="__KM188" localSheetId="16">#REF!</definedName>
    <definedName name="__KM188" localSheetId="3">#REF!</definedName>
    <definedName name="__KM188" localSheetId="4">#REF!</definedName>
    <definedName name="__KM188" localSheetId="7">#REF!</definedName>
    <definedName name="__KM188">#REF!</definedName>
    <definedName name="__km189" localSheetId="16">#REF!</definedName>
    <definedName name="__km189" localSheetId="3">#REF!</definedName>
    <definedName name="__km189" localSheetId="4">#REF!</definedName>
    <definedName name="__km189" localSheetId="7">#REF!</definedName>
    <definedName name="__km189">#REF!</definedName>
    <definedName name="__km190" localSheetId="16">#REF!</definedName>
    <definedName name="__km190" localSheetId="3">#REF!</definedName>
    <definedName name="__km190" localSheetId="4">#REF!</definedName>
    <definedName name="__km190" localSheetId="7">#REF!</definedName>
    <definedName name="__km190">#REF!</definedName>
    <definedName name="__km191" localSheetId="16">#REF!</definedName>
    <definedName name="__km191" localSheetId="3">#REF!</definedName>
    <definedName name="__km191" localSheetId="7">#REF!</definedName>
    <definedName name="__km191">#REF!</definedName>
    <definedName name="__km192" localSheetId="16">#REF!</definedName>
    <definedName name="__km192" localSheetId="3">#REF!</definedName>
    <definedName name="__km192" localSheetId="7">#REF!</definedName>
    <definedName name="__km192">#REF!</definedName>
    <definedName name="__km193" localSheetId="16">#REF!</definedName>
    <definedName name="__km193" localSheetId="3">#REF!</definedName>
    <definedName name="__km193" localSheetId="7">#REF!</definedName>
    <definedName name="__km193">#REF!</definedName>
    <definedName name="__km194" localSheetId="16">#REF!</definedName>
    <definedName name="__km194" localSheetId="3">#REF!</definedName>
    <definedName name="__km194" localSheetId="7">#REF!</definedName>
    <definedName name="__km194">#REF!</definedName>
    <definedName name="__km195" localSheetId="16">#REF!</definedName>
    <definedName name="__km195" localSheetId="3">#REF!</definedName>
    <definedName name="__km195" localSheetId="7">#REF!</definedName>
    <definedName name="__km195">#REF!</definedName>
    <definedName name="__km196" localSheetId="16">#REF!</definedName>
    <definedName name="__km196" localSheetId="3">#REF!</definedName>
    <definedName name="__km196" localSheetId="7">#REF!</definedName>
    <definedName name="__km196">#REF!</definedName>
    <definedName name="__km197" localSheetId="16">#REF!</definedName>
    <definedName name="__km197" localSheetId="3">#REF!</definedName>
    <definedName name="__km197" localSheetId="7">#REF!</definedName>
    <definedName name="__km197">#REF!</definedName>
    <definedName name="__km198" localSheetId="16">#REF!</definedName>
    <definedName name="__km198" localSheetId="3">#REF!</definedName>
    <definedName name="__km198" localSheetId="7">#REF!</definedName>
    <definedName name="__km198">#REF!</definedName>
    <definedName name="__Lan1" localSheetId="16" hidden="1">{"'Sheet1'!$L$16"}</definedName>
    <definedName name="__Lan1" localSheetId="3" hidden="1">{"'Sheet1'!$L$16"}</definedName>
    <definedName name="__Lan1" localSheetId="4" hidden="1">{"'Sheet1'!$L$16"}</definedName>
    <definedName name="__Lan1" localSheetId="7" hidden="1">{"'Sheet1'!$L$16"}</definedName>
    <definedName name="__Lan1" hidden="1">{"'Sheet1'!$L$16"}</definedName>
    <definedName name="__LAN3" localSheetId="16" hidden="1">{"'Sheet1'!$L$16"}</definedName>
    <definedName name="__LAN3" localSheetId="3" hidden="1">{"'Sheet1'!$L$16"}</definedName>
    <definedName name="__LAN3" localSheetId="4" hidden="1">{"'Sheet1'!$L$16"}</definedName>
    <definedName name="__LAN3" localSheetId="7" hidden="1">{"'Sheet1'!$L$16"}</definedName>
    <definedName name="__LAN3" hidden="1">{"'Sheet1'!$L$16"}</definedName>
    <definedName name="__lap1" localSheetId="16">#REF!</definedName>
    <definedName name="__lap1" localSheetId="3">#REF!</definedName>
    <definedName name="__lap1" localSheetId="7">#REF!</definedName>
    <definedName name="__lap1">#REF!</definedName>
    <definedName name="__lap2" localSheetId="16">#REF!</definedName>
    <definedName name="__lap2" localSheetId="3">#REF!</definedName>
    <definedName name="__lap2" localSheetId="7">#REF!</definedName>
    <definedName name="__lap2">#REF!</definedName>
    <definedName name="__lk2" localSheetId="16" hidden="1">{"'Sheet1'!$L$16"}</definedName>
    <definedName name="__lk2" localSheetId="3" hidden="1">{"'Sheet1'!$L$16"}</definedName>
    <definedName name="__lk2" localSheetId="4" hidden="1">{"'Sheet1'!$L$16"}</definedName>
    <definedName name="__lk2" localSheetId="7" hidden="1">{"'Sheet1'!$L$16"}</definedName>
    <definedName name="__lk2" hidden="1">{"'Sheet1'!$L$16"}</definedName>
    <definedName name="__M36" localSheetId="16" hidden="1">{"'Sheet1'!$L$16"}</definedName>
    <definedName name="__M36" localSheetId="3" hidden="1">{"'Sheet1'!$L$16"}</definedName>
    <definedName name="__M36" localSheetId="4" hidden="1">{"'Sheet1'!$L$16"}</definedName>
    <definedName name="__M36" localSheetId="7" hidden="1">{"'Sheet1'!$L$16"}</definedName>
    <definedName name="__M36" hidden="1">{"'Sheet1'!$L$16"}</definedName>
    <definedName name="__MAC12" localSheetId="16">#REF!</definedName>
    <definedName name="__MAC12" localSheetId="3">#REF!</definedName>
    <definedName name="__MAC12" localSheetId="7">#REF!</definedName>
    <definedName name="__MAC12">#REF!</definedName>
    <definedName name="__MAC46" localSheetId="16">#REF!</definedName>
    <definedName name="__MAC46" localSheetId="3">#REF!</definedName>
    <definedName name="__MAC46" localSheetId="7">#REF!</definedName>
    <definedName name="__MAC46">#REF!</definedName>
    <definedName name="__NCL100" localSheetId="16">#REF!</definedName>
    <definedName name="__NCL100" localSheetId="3">#REF!</definedName>
    <definedName name="__NCL100" localSheetId="7">#REF!</definedName>
    <definedName name="__NCL100">#REF!</definedName>
    <definedName name="__NCL200" localSheetId="16">#REF!</definedName>
    <definedName name="__NCL200" localSheetId="3">#REF!</definedName>
    <definedName name="__NCL200" localSheetId="7">#REF!</definedName>
    <definedName name="__NCL200">#REF!</definedName>
    <definedName name="__NCL250" localSheetId="16">#REF!</definedName>
    <definedName name="__NCL250" localSheetId="3">#REF!</definedName>
    <definedName name="__NCL250" localSheetId="7">#REF!</definedName>
    <definedName name="__NCL250">#REF!</definedName>
    <definedName name="__NET2" localSheetId="16">#REF!</definedName>
    <definedName name="__NET2" localSheetId="3">#REF!</definedName>
    <definedName name="__NET2" localSheetId="7">#REF!</definedName>
    <definedName name="__NET2">#REF!</definedName>
    <definedName name="__nin190" localSheetId="16">#REF!</definedName>
    <definedName name="__nin190" localSheetId="3">#REF!</definedName>
    <definedName name="__nin190" localSheetId="7">#REF!</definedName>
    <definedName name="__nin190">#REF!</definedName>
    <definedName name="__NSO2" localSheetId="16" hidden="1">{"'Sheet1'!$L$16"}</definedName>
    <definedName name="__NSO2" localSheetId="3" hidden="1">{"'Sheet1'!$L$16"}</definedName>
    <definedName name="__NSO2" localSheetId="4" hidden="1">{"'Sheet1'!$L$16"}</definedName>
    <definedName name="__NSO2" localSheetId="7" hidden="1">{"'Sheet1'!$L$16"}</definedName>
    <definedName name="__NSO2" hidden="1">{"'Sheet1'!$L$16"}</definedName>
    <definedName name="__PA3" localSheetId="16" hidden="1">{"'Sheet1'!$L$16"}</definedName>
    <definedName name="__PA3" localSheetId="3" hidden="1">{"'Sheet1'!$L$16"}</definedName>
    <definedName name="__PA3" localSheetId="4" hidden="1">{"'Sheet1'!$L$16"}</definedName>
    <definedName name="__PA3" localSheetId="7" hidden="1">{"'Sheet1'!$L$16"}</definedName>
    <definedName name="__PA3" hidden="1">{"'Sheet1'!$L$16"}</definedName>
    <definedName name="__phi10" localSheetId="16">#REF!</definedName>
    <definedName name="__phi10" localSheetId="3">#REF!</definedName>
    <definedName name="__phi10" localSheetId="7">#REF!</definedName>
    <definedName name="__phi10">#REF!</definedName>
    <definedName name="__phi12" localSheetId="16">#REF!</definedName>
    <definedName name="__phi12" localSheetId="3">#REF!</definedName>
    <definedName name="__phi12" localSheetId="7">#REF!</definedName>
    <definedName name="__phi12">#REF!</definedName>
    <definedName name="__phi14" localSheetId="16">#REF!</definedName>
    <definedName name="__phi14" localSheetId="3">#REF!</definedName>
    <definedName name="__phi14" localSheetId="7">#REF!</definedName>
    <definedName name="__phi14">#REF!</definedName>
    <definedName name="__phi16" localSheetId="16">#REF!</definedName>
    <definedName name="__phi16" localSheetId="3">#REF!</definedName>
    <definedName name="__phi16" localSheetId="7">#REF!</definedName>
    <definedName name="__phi16">#REF!</definedName>
    <definedName name="__phi18" localSheetId="16">#REF!</definedName>
    <definedName name="__phi18" localSheetId="3">#REF!</definedName>
    <definedName name="__phi18" localSheetId="7">#REF!</definedName>
    <definedName name="__phi18">#REF!</definedName>
    <definedName name="__phi20" localSheetId="16">#REF!</definedName>
    <definedName name="__phi20" localSheetId="3">#REF!</definedName>
    <definedName name="__phi20" localSheetId="7">#REF!</definedName>
    <definedName name="__phi20">#REF!</definedName>
    <definedName name="__phi22" localSheetId="16">#REF!</definedName>
    <definedName name="__phi22" localSheetId="3">#REF!</definedName>
    <definedName name="__phi22" localSheetId="7">#REF!</definedName>
    <definedName name="__phi22">#REF!</definedName>
    <definedName name="__phi25" localSheetId="16">#REF!</definedName>
    <definedName name="__phi25" localSheetId="3">#REF!</definedName>
    <definedName name="__phi25" localSheetId="7">#REF!</definedName>
    <definedName name="__phi25">#REF!</definedName>
    <definedName name="__phi28" localSheetId="16">#REF!</definedName>
    <definedName name="__phi28" localSheetId="3">#REF!</definedName>
    <definedName name="__phi28" localSheetId="7">#REF!</definedName>
    <definedName name="__phi28">#REF!</definedName>
    <definedName name="__phi6" localSheetId="16">#REF!</definedName>
    <definedName name="__phi6" localSheetId="3">#REF!</definedName>
    <definedName name="__phi6" localSheetId="7">#REF!</definedName>
    <definedName name="__phi6">#REF!</definedName>
    <definedName name="__phi8" localSheetId="16">#REF!</definedName>
    <definedName name="__phi8" localSheetId="3">#REF!</definedName>
    <definedName name="__phi8" localSheetId="7">#REF!</definedName>
    <definedName name="__phi8">#REF!</definedName>
    <definedName name="__PL1242" localSheetId="16">#REF!</definedName>
    <definedName name="__PL1242" localSheetId="3">#REF!</definedName>
    <definedName name="__PL1242" localSheetId="7">#REF!</definedName>
    <definedName name="__PL1242">#REF!</definedName>
    <definedName name="__Pl2" localSheetId="16" hidden="1">{"'Sheet1'!$L$16"}</definedName>
    <definedName name="__Pl2" localSheetId="3" hidden="1">{"'Sheet1'!$L$16"}</definedName>
    <definedName name="__Pl2" localSheetId="4" hidden="1">{"'Sheet1'!$L$16"}</definedName>
    <definedName name="__Pl2" localSheetId="7" hidden="1">{"'Sheet1'!$L$16"}</definedName>
    <definedName name="__Pl2" hidden="1">{"'Sheet1'!$L$16"}</definedName>
    <definedName name="__Q3" localSheetId="16" hidden="1">{"'Sheet1'!$L$16"}</definedName>
    <definedName name="__Q3" localSheetId="3" hidden="1">{"'Sheet1'!$L$16"}</definedName>
    <definedName name="__Q3" localSheetId="4" hidden="1">{"'Sheet1'!$L$16"}</definedName>
    <definedName name="__Q3" localSheetId="7" hidden="1">{"'Sheet1'!$L$16"}</definedName>
    <definedName name="__Q3" hidden="1">{"'Sheet1'!$L$16"}</definedName>
    <definedName name="__sat10" localSheetId="16">#REF!</definedName>
    <definedName name="__sat10" localSheetId="3">#REF!</definedName>
    <definedName name="__sat10" localSheetId="7">#REF!</definedName>
    <definedName name="__sat10">#REF!</definedName>
    <definedName name="__sat14" localSheetId="16">#REF!</definedName>
    <definedName name="__sat14" localSheetId="3">#REF!</definedName>
    <definedName name="__sat14" localSheetId="7">#REF!</definedName>
    <definedName name="__sat14">#REF!</definedName>
    <definedName name="__sat16" localSheetId="16">#REF!</definedName>
    <definedName name="__sat16" localSheetId="3">#REF!</definedName>
    <definedName name="__sat16" localSheetId="7">#REF!</definedName>
    <definedName name="__sat16">#REF!</definedName>
    <definedName name="__sat20" localSheetId="16">#REF!</definedName>
    <definedName name="__sat20" localSheetId="3">#REF!</definedName>
    <definedName name="__sat20" localSheetId="7">#REF!</definedName>
    <definedName name="__sat20">#REF!</definedName>
    <definedName name="__sat8" localSheetId="16">#REF!</definedName>
    <definedName name="__sat8" localSheetId="3">#REF!</definedName>
    <definedName name="__sat8" localSheetId="7">#REF!</definedName>
    <definedName name="__sat8">#REF!</definedName>
    <definedName name="__sc1" localSheetId="16">#REF!</definedName>
    <definedName name="__sc1" localSheetId="3">#REF!</definedName>
    <definedName name="__sc1" localSheetId="7">#REF!</definedName>
    <definedName name="__sc1">#REF!</definedName>
    <definedName name="__SC2" localSheetId="16">#REF!</definedName>
    <definedName name="__SC2" localSheetId="3">#REF!</definedName>
    <definedName name="__SC2" localSheetId="7">#REF!</definedName>
    <definedName name="__SC2">#REF!</definedName>
    <definedName name="__sc3" localSheetId="16">#REF!</definedName>
    <definedName name="__sc3" localSheetId="3">#REF!</definedName>
    <definedName name="__sc3" localSheetId="7">#REF!</definedName>
    <definedName name="__sc3">#REF!</definedName>
    <definedName name="__slg1" localSheetId="16">#REF!</definedName>
    <definedName name="__slg1" localSheetId="3">#REF!</definedName>
    <definedName name="__slg1" localSheetId="7">#REF!</definedName>
    <definedName name="__slg1">#REF!</definedName>
    <definedName name="__slg2" localSheetId="16">#REF!</definedName>
    <definedName name="__slg2" localSheetId="3">#REF!</definedName>
    <definedName name="__slg2" localSheetId="7">#REF!</definedName>
    <definedName name="__slg2">#REF!</definedName>
    <definedName name="__slg3" localSheetId="16">#REF!</definedName>
    <definedName name="__slg3" localSheetId="3">#REF!</definedName>
    <definedName name="__slg3" localSheetId="7">#REF!</definedName>
    <definedName name="__slg3">#REF!</definedName>
    <definedName name="__slg4" localSheetId="16">#REF!</definedName>
    <definedName name="__slg4" localSheetId="3">#REF!</definedName>
    <definedName name="__slg4" localSheetId="7">#REF!</definedName>
    <definedName name="__slg4">#REF!</definedName>
    <definedName name="__slg5" localSheetId="16">#REF!</definedName>
    <definedName name="__slg5" localSheetId="3">#REF!</definedName>
    <definedName name="__slg5" localSheetId="7">#REF!</definedName>
    <definedName name="__slg5">#REF!</definedName>
    <definedName name="__slg6" localSheetId="16">#REF!</definedName>
    <definedName name="__slg6" localSheetId="3">#REF!</definedName>
    <definedName name="__slg6" localSheetId="7">#REF!</definedName>
    <definedName name="__slg6">#REF!</definedName>
    <definedName name="__SN3" localSheetId="16">#REF!</definedName>
    <definedName name="__SN3" localSheetId="3">#REF!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16">#REF!</definedName>
    <definedName name="__sua20" localSheetId="3">#REF!</definedName>
    <definedName name="__sua20" localSheetId="4">#REF!</definedName>
    <definedName name="__sua20" localSheetId="7">#REF!</definedName>
    <definedName name="__sua20">#REF!</definedName>
    <definedName name="__sua30" localSheetId="16">#REF!</definedName>
    <definedName name="__sua30" localSheetId="3">#REF!</definedName>
    <definedName name="__sua30" localSheetId="4">#REF!</definedName>
    <definedName name="__sua30" localSheetId="7">#REF!</definedName>
    <definedName name="__sua30">#REF!</definedName>
    <definedName name="__TB1" localSheetId="16">#REF!</definedName>
    <definedName name="__TB1" localSheetId="3">#REF!</definedName>
    <definedName name="__TB1" localSheetId="4">#REF!</definedName>
    <definedName name="__TB1" localSheetId="7">#REF!</definedName>
    <definedName name="__TB1">#REF!</definedName>
    <definedName name="__TH1" localSheetId="16">#REF!</definedName>
    <definedName name="__TH1" localSheetId="3">#REF!</definedName>
    <definedName name="__TH1" localSheetId="7">#REF!</definedName>
    <definedName name="__TH1">#REF!</definedName>
    <definedName name="__TH2" localSheetId="16">#REF!</definedName>
    <definedName name="__TH2" localSheetId="3">#REF!</definedName>
    <definedName name="__TH2" localSheetId="7">#REF!</definedName>
    <definedName name="__TH2">#REF!</definedName>
    <definedName name="__TH3" localSheetId="16">#REF!</definedName>
    <definedName name="__TH3" localSheetId="3">#REF!</definedName>
    <definedName name="__TH3" localSheetId="7">#REF!</definedName>
    <definedName name="__TH3">#REF!</definedName>
    <definedName name="__TL1" localSheetId="16">#REF!</definedName>
    <definedName name="__TL1" localSheetId="3">#REF!</definedName>
    <definedName name="__TL1" localSheetId="7">#REF!</definedName>
    <definedName name="__TL1">#REF!</definedName>
    <definedName name="__TL2" localSheetId="16">#REF!</definedName>
    <definedName name="__TL2" localSheetId="3">#REF!</definedName>
    <definedName name="__TL2" localSheetId="7">#REF!</definedName>
    <definedName name="__TL2">#REF!</definedName>
    <definedName name="__TL3" localSheetId="16">#REF!</definedName>
    <definedName name="__TL3" localSheetId="3">#REF!</definedName>
    <definedName name="__TL3" localSheetId="7">#REF!</definedName>
    <definedName name="__TL3">#REF!</definedName>
    <definedName name="__TLA120" localSheetId="16">#REF!</definedName>
    <definedName name="__TLA120" localSheetId="3">#REF!</definedName>
    <definedName name="__TLA120" localSheetId="7">#REF!</definedName>
    <definedName name="__TLA120">#REF!</definedName>
    <definedName name="__TLA35" localSheetId="16">#REF!</definedName>
    <definedName name="__TLA35" localSheetId="3">#REF!</definedName>
    <definedName name="__TLA35" localSheetId="7">#REF!</definedName>
    <definedName name="__TLA35">#REF!</definedName>
    <definedName name="__TLA50" localSheetId="16">#REF!</definedName>
    <definedName name="__TLA50" localSheetId="3">#REF!</definedName>
    <definedName name="__TLA50" localSheetId="7">#REF!</definedName>
    <definedName name="__TLA50">#REF!</definedName>
    <definedName name="__TLA70" localSheetId="16">#REF!</definedName>
    <definedName name="__TLA70" localSheetId="3">#REF!</definedName>
    <definedName name="__TLA70" localSheetId="7">#REF!</definedName>
    <definedName name="__TLA70">#REF!</definedName>
    <definedName name="__TLA95" localSheetId="16">#REF!</definedName>
    <definedName name="__TLA95" localSheetId="3">#REF!</definedName>
    <definedName name="__TLA95" localSheetId="7">#REF!</definedName>
    <definedName name="__TLA95">#REF!</definedName>
    <definedName name="__Tru21" localSheetId="16" hidden="1">{"'Sheet1'!$L$16"}</definedName>
    <definedName name="__Tru21" localSheetId="3" hidden="1">{"'Sheet1'!$L$16"}</definedName>
    <definedName name="__Tru21" localSheetId="4" hidden="1">{"'Sheet1'!$L$16"}</definedName>
    <definedName name="__Tru21" localSheetId="7" hidden="1">{"'Sheet1'!$L$16"}</definedName>
    <definedName name="__Tru21" hidden="1">{"'Sheet1'!$L$16"}</definedName>
    <definedName name="__tt3" localSheetId="16" hidden="1">{"'Sheet1'!$L$16"}</definedName>
    <definedName name="__tt3" localSheetId="3" hidden="1">{"'Sheet1'!$L$16"}</definedName>
    <definedName name="__tt3" localSheetId="4" hidden="1">{"'Sheet1'!$L$16"}</definedName>
    <definedName name="__tt3" localSheetId="7" hidden="1">{"'Sheet1'!$L$16"}</definedName>
    <definedName name="__tt3" hidden="1">{"'Sheet1'!$L$16"}</definedName>
    <definedName name="__TT31" localSheetId="16" hidden="1">{"'Sheet1'!$L$16"}</definedName>
    <definedName name="__TT31" localSheetId="3" hidden="1">{"'Sheet1'!$L$16"}</definedName>
    <definedName name="__TT31" localSheetId="4" hidden="1">{"'Sheet1'!$L$16"}</definedName>
    <definedName name="__TT31" localSheetId="7" hidden="1">{"'Sheet1'!$L$16"}</definedName>
    <definedName name="__TT31" hidden="1">{"'Sheet1'!$L$16"}</definedName>
    <definedName name="__vc1" localSheetId="16">#REF!</definedName>
    <definedName name="__vc1" localSheetId="3">#REF!</definedName>
    <definedName name="__vc1" localSheetId="7">#REF!</definedName>
    <definedName name="__vc1">#REF!</definedName>
    <definedName name="__vc2" localSheetId="16">#REF!</definedName>
    <definedName name="__vc2" localSheetId="3">#REF!</definedName>
    <definedName name="__vc2" localSheetId="7">#REF!</definedName>
    <definedName name="__vc2">#REF!</definedName>
    <definedName name="__vc3" localSheetId="16">#REF!</definedName>
    <definedName name="__vc3" localSheetId="3">#REF!</definedName>
    <definedName name="__vc3" localSheetId="7">#REF!</definedName>
    <definedName name="__vc3">#REF!</definedName>
    <definedName name="__VL100" localSheetId="16">#REF!</definedName>
    <definedName name="__VL100" localSheetId="3">#REF!</definedName>
    <definedName name="__VL100" localSheetId="7">#REF!</definedName>
    <definedName name="__VL100">#REF!</definedName>
    <definedName name="__vl2" localSheetId="16" hidden="1">{"'Sheet1'!$L$16"}</definedName>
    <definedName name="__vl2" localSheetId="3" hidden="1">{"'Sheet1'!$L$16"}</definedName>
    <definedName name="__vl2" localSheetId="4" hidden="1">{"'Sheet1'!$L$16"}</definedName>
    <definedName name="__vl2" localSheetId="7" hidden="1">{"'Sheet1'!$L$16"}</definedName>
    <definedName name="__vl2" hidden="1">{"'Sheet1'!$L$16"}</definedName>
    <definedName name="__VL250" localSheetId="16">#REF!</definedName>
    <definedName name="__VL250" localSheetId="3">#REF!</definedName>
    <definedName name="__VL250" localSheetId="7">#REF!</definedName>
    <definedName name="__VL250">#REF!</definedName>
    <definedName name="__xlfn.BAHTTEXT" hidden="1">#NAME?</definedName>
    <definedName name="_1">#N/A</definedName>
    <definedName name="_1000A01">#N/A</definedName>
    <definedName name="_2">#N/A</definedName>
    <definedName name="_3_0ten_" localSheetId="16" hidden="1">#REF!</definedName>
    <definedName name="_3_0ten_" hidden="1">#REF!</definedName>
    <definedName name="_40x4">5100</definedName>
    <definedName name="_6_0xoa_" localSheetId="16" hidden="1">#REF!</definedName>
    <definedName name="_6_0xoa_" hidden="1">#REF!</definedName>
    <definedName name="_a1" localSheetId="16" hidden="1">{"'Sheet1'!$L$16"}</definedName>
    <definedName name="_a1" localSheetId="3" hidden="1">{"'Sheet1'!$L$16"}</definedName>
    <definedName name="_a1" localSheetId="4" hidden="1">{"'Sheet1'!$L$16"}</definedName>
    <definedName name="_a1" localSheetId="7" hidden="1">{"'Sheet1'!$L$16"}</definedName>
    <definedName name="_a1" hidden="1">{"'Sheet1'!$L$16"}</definedName>
    <definedName name="_a129" localSheetId="16"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16"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16" hidden="1">{#N/A,#N/A,FALSE,"Chi tiÆt"}</definedName>
    <definedName name="_a2" localSheetId="3" hidden="1">{#N/A,#N/A,FALSE,"Chi tiÆt"}</definedName>
    <definedName name="_a2" localSheetId="4" hidden="1">{#N/A,#N/A,FALSE,"Chi tiÆt"}</definedName>
    <definedName name="_a2" localSheetId="7" hidden="1">{#N/A,#N/A,FALSE,"Chi tiÆt"}</definedName>
    <definedName name="_a2" hidden="1">{#N/A,#N/A,FALSE,"Chi tiÆt"}</definedName>
    <definedName name="_B1" localSheetId="16" hidden="1">{"'Sheet1'!$L$16"}</definedName>
    <definedName name="_B1" localSheetId="3" hidden="1">{"'Sheet1'!$L$16"}</definedName>
    <definedName name="_B1" localSheetId="4" hidden="1">{"'Sheet1'!$L$16"}</definedName>
    <definedName name="_B1" localSheetId="7" hidden="1">{"'Sheet1'!$L$16"}</definedName>
    <definedName name="_B1" hidden="1">{"'Sheet1'!$L$16"}</definedName>
    <definedName name="_ba1" localSheetId="16" hidden="1">{#N/A,#N/A,FALSE,"Chi tiÆt"}</definedName>
    <definedName name="_ba1" localSheetId="3" hidden="1">{#N/A,#N/A,FALSE,"Chi tiÆt"}</definedName>
    <definedName name="_ba1" localSheetId="4" hidden="1">{#N/A,#N/A,FALSE,"Chi tiÆt"}</definedName>
    <definedName name="_ba1" localSheetId="7" hidden="1">{#N/A,#N/A,FALSE,"Chi tiÆt"}</definedName>
    <definedName name="_ba1" hidden="1">{#N/A,#N/A,FALSE,"Chi tiÆt"}</definedName>
    <definedName name="_ban2" localSheetId="16" hidden="1">{"'Sheet1'!$L$16"}</definedName>
    <definedName name="_ban2" localSheetId="3" hidden="1">{"'Sheet1'!$L$16"}</definedName>
    <definedName name="_ban2" localSheetId="4" hidden="1">{"'Sheet1'!$L$16"}</definedName>
    <definedName name="_ban2" localSheetId="7" hidden="1">{"'Sheet1'!$L$16"}</definedName>
    <definedName name="_ban2" hidden="1">{"'Sheet1'!$L$16"}</definedName>
    <definedName name="_boi1" localSheetId="16">#REF!</definedName>
    <definedName name="_boi1" localSheetId="3">#REF!</definedName>
    <definedName name="_boi1" localSheetId="7">#REF!</definedName>
    <definedName name="_boi1">#REF!</definedName>
    <definedName name="_boi2" localSheetId="16">#REF!</definedName>
    <definedName name="_boi2" localSheetId="3">#REF!</definedName>
    <definedName name="_boi2" localSheetId="7">#REF!</definedName>
    <definedName name="_boi2">#REF!</definedName>
    <definedName name="_boi3" localSheetId="16">#REF!</definedName>
    <definedName name="_boi3" localSheetId="3">#REF!</definedName>
    <definedName name="_boi3" localSheetId="7">#REF!</definedName>
    <definedName name="_boi3">#REF!</definedName>
    <definedName name="_boi4" localSheetId="16">#REF!</definedName>
    <definedName name="_boi4" localSheetId="3">#REF!</definedName>
    <definedName name="_boi4" localSheetId="7">#REF!</definedName>
    <definedName name="_boi4">#REF!</definedName>
    <definedName name="_BTM250" localSheetId="16">#REF!</definedName>
    <definedName name="_BTM250" localSheetId="3">#REF!</definedName>
    <definedName name="_BTM250" localSheetId="7">#REF!</definedName>
    <definedName name="_BTM250">#REF!</definedName>
    <definedName name="_btM300" localSheetId="16">#REF!</definedName>
    <definedName name="_btM300" localSheetId="3">#REF!</definedName>
    <definedName name="_btM300" localSheetId="7">#REF!</definedName>
    <definedName name="_btM300">#REF!</definedName>
    <definedName name="_Builtin155" hidden="1">#N/A</definedName>
    <definedName name="_cao1" localSheetId="16">#REF!</definedName>
    <definedName name="_cao1" localSheetId="3">#REF!</definedName>
    <definedName name="_cao1" localSheetId="4">#REF!</definedName>
    <definedName name="_cao1" localSheetId="7">#REF!</definedName>
    <definedName name="_cao1">#REF!</definedName>
    <definedName name="_cao2" localSheetId="16">#REF!</definedName>
    <definedName name="_cao2" localSheetId="3">#REF!</definedName>
    <definedName name="_cao2" localSheetId="4">#REF!</definedName>
    <definedName name="_cao2" localSheetId="7">#REF!</definedName>
    <definedName name="_cao2">#REF!</definedName>
    <definedName name="_cao3" localSheetId="16">#REF!</definedName>
    <definedName name="_cao3" localSheetId="3">#REF!</definedName>
    <definedName name="_cao3" localSheetId="4">#REF!</definedName>
    <definedName name="_cao3" localSheetId="7">#REF!</definedName>
    <definedName name="_cao3">#REF!</definedName>
    <definedName name="_cao4" localSheetId="16">#REF!</definedName>
    <definedName name="_cao4" localSheetId="3">#REF!</definedName>
    <definedName name="_cao4" localSheetId="7">#REF!</definedName>
    <definedName name="_cao4">#REF!</definedName>
    <definedName name="_cao5" localSheetId="16">#REF!</definedName>
    <definedName name="_cao5" localSheetId="3">#REF!</definedName>
    <definedName name="_cao5" localSheetId="7">#REF!</definedName>
    <definedName name="_cao5">#REF!</definedName>
    <definedName name="_cao6" localSheetId="16">#REF!</definedName>
    <definedName name="_cao6" localSheetId="3">#REF!</definedName>
    <definedName name="_cao6" localSheetId="7">#REF!</definedName>
    <definedName name="_cao6">#REF!</definedName>
    <definedName name="_cep1" localSheetId="16" hidden="1">{"'Sheet1'!$L$16"}</definedName>
    <definedName name="_cep1" localSheetId="3" hidden="1">{"'Sheet1'!$L$16"}</definedName>
    <definedName name="_cep1" localSheetId="4" hidden="1">{"'Sheet1'!$L$16"}</definedName>
    <definedName name="_cep1" localSheetId="7" hidden="1">{"'Sheet1'!$L$16"}</definedName>
    <definedName name="_cep1" hidden="1">{"'Sheet1'!$L$16"}</definedName>
    <definedName name="_Coc39" localSheetId="16" hidden="1">{"'Sheet1'!$L$16"}</definedName>
    <definedName name="_Coc39" localSheetId="3" hidden="1">{"'Sheet1'!$L$16"}</definedName>
    <definedName name="_Coc39" localSheetId="4" hidden="1">{"'Sheet1'!$L$16"}</definedName>
    <definedName name="_Coc39" localSheetId="7" hidden="1">{"'Sheet1'!$L$16"}</definedName>
    <definedName name="_Coc39" hidden="1">{"'Sheet1'!$L$16"}</definedName>
    <definedName name="_CON1" localSheetId="16">#REF!</definedName>
    <definedName name="_CON1" localSheetId="3">#REF!</definedName>
    <definedName name="_CON1" localSheetId="7">#REF!</definedName>
    <definedName name="_CON1">#REF!</definedName>
    <definedName name="_CON2" localSheetId="16">#REF!</definedName>
    <definedName name="_CON2" localSheetId="3">#REF!</definedName>
    <definedName name="_CON2" localSheetId="7">#REF!</definedName>
    <definedName name="_CON2">#REF!</definedName>
    <definedName name="_d1500" localSheetId="16" hidden="1">{"'Sheet1'!$L$16"}</definedName>
    <definedName name="_d1500" localSheetId="3" hidden="1">{"'Sheet1'!$L$16"}</definedName>
    <definedName name="_d1500" localSheetId="4" hidden="1">{"'Sheet1'!$L$16"}</definedName>
    <definedName name="_d1500" localSheetId="7" hidden="1">{"'Sheet1'!$L$16"}</definedName>
    <definedName name="_d1500" hidden="1">{"'Sheet1'!$L$16"}</definedName>
    <definedName name="_dai1" localSheetId="16">#REF!</definedName>
    <definedName name="_dai1" localSheetId="3">#REF!</definedName>
    <definedName name="_dai1" localSheetId="7">#REF!</definedName>
    <definedName name="_dai1">#REF!</definedName>
    <definedName name="_dai2" localSheetId="16">#REF!</definedName>
    <definedName name="_dai2" localSheetId="3">#REF!</definedName>
    <definedName name="_dai2" localSheetId="7">#REF!</definedName>
    <definedName name="_dai2">#REF!</definedName>
    <definedName name="_dai3" localSheetId="16">#REF!</definedName>
    <definedName name="_dai3" localSheetId="3">#REF!</definedName>
    <definedName name="_dai3" localSheetId="7">#REF!</definedName>
    <definedName name="_dai3">#REF!</definedName>
    <definedName name="_dai4" localSheetId="16">#REF!</definedName>
    <definedName name="_dai4" localSheetId="3">#REF!</definedName>
    <definedName name="_dai4" localSheetId="7">#REF!</definedName>
    <definedName name="_dai4">#REF!</definedName>
    <definedName name="_dai5" localSheetId="16">#REF!</definedName>
    <definedName name="_dai5" localSheetId="3">#REF!</definedName>
    <definedName name="_dai5" localSheetId="7">#REF!</definedName>
    <definedName name="_dai5">#REF!</definedName>
    <definedName name="_dai6" localSheetId="16">#REF!</definedName>
    <definedName name="_dai6" localSheetId="3">#REF!</definedName>
    <definedName name="_dai6" localSheetId="7">#REF!</definedName>
    <definedName name="_dai6">#REF!</definedName>
    <definedName name="_dan1" localSheetId="16">#REF!</definedName>
    <definedName name="_dan1" localSheetId="3">#REF!</definedName>
    <definedName name="_dan1" localSheetId="7">#REF!</definedName>
    <definedName name="_dan1">#REF!</definedName>
    <definedName name="_dan2" localSheetId="16">#REF!</definedName>
    <definedName name="_dan2" localSheetId="3">#REF!</definedName>
    <definedName name="_dan2" localSheetId="7">#REF!</definedName>
    <definedName name="_dan2">#REF!</definedName>
    <definedName name="_dao1" localSheetId="16">#REF!</definedName>
    <definedName name="_dao1" localSheetId="3">#REF!</definedName>
    <definedName name="_dao1" localSheetId="7">#REF!</definedName>
    <definedName name="_dao1">#REF!</definedName>
    <definedName name="_dbu1" localSheetId="16">#REF!</definedName>
    <definedName name="_dbu1" localSheetId="3">#REF!</definedName>
    <definedName name="_dbu1" localSheetId="7">#REF!</definedName>
    <definedName name="_dbu1">#REF!</definedName>
    <definedName name="_dbu2" localSheetId="16">#REF!</definedName>
    <definedName name="_dbu2" localSheetId="3">#REF!</definedName>
    <definedName name="_dbu2" localSheetId="7">#REF!</definedName>
    <definedName name="_dbu2">#REF!</definedName>
    <definedName name="_ddn400" localSheetId="16">#REF!</definedName>
    <definedName name="_ddn400" localSheetId="3">#REF!</definedName>
    <definedName name="_ddn400" localSheetId="7">#REF!</definedName>
    <definedName name="_ddn400">#REF!</definedName>
    <definedName name="_ddn600" localSheetId="16">#REF!</definedName>
    <definedName name="_ddn600" localSheetId="3">#REF!</definedName>
    <definedName name="_ddn600" localSheetId="7">#REF!</definedName>
    <definedName name="_ddn600">#REF!</definedName>
    <definedName name="_f5" localSheetId="16" hidden="1">{"'Sheet1'!$L$16"}</definedName>
    <definedName name="_f5" localSheetId="3" hidden="1">{"'Sheet1'!$L$16"}</definedName>
    <definedName name="_f5" localSheetId="4" hidden="1">{"'Sheet1'!$L$16"}</definedName>
    <definedName name="_f5" localSheetId="7" hidden="1">{"'Sheet1'!$L$16"}</definedName>
    <definedName name="_f5" hidden="1">{"'Sheet1'!$L$16"}</definedName>
    <definedName name="_Fill" localSheetId="16" hidden="1">#REF!</definedName>
    <definedName name="_Fill" localSheetId="3" hidden="1">#REF!</definedName>
    <definedName name="_Fill" localSheetId="7" hidden="1">#REF!</definedName>
    <definedName name="_Fill" hidden="1">#REF!</definedName>
    <definedName name="_xlnm._FilterDatabase" localSheetId="16" hidden="1">#REF!</definedName>
    <definedName name="_xlnm._FilterDatabase" localSheetId="15" hidden="1">'15. TPKT'!$A$7:$O$84</definedName>
    <definedName name="_xlnm._FilterDatabase" localSheetId="3" hidden="1">#REF!</definedName>
    <definedName name="_xlnm._FilterDatabase" localSheetId="5" hidden="1">'5, TMR'!$A$6:$O$178</definedName>
    <definedName name="_xlnm._FilterDatabase" localSheetId="6" hidden="1">'6. SA THẦY'!$A$19:$O$107</definedName>
    <definedName name="_xlnm._FilterDatabase" localSheetId="7" hidden="1">#REF!</definedName>
    <definedName name="_xlnm._FilterDatabase" localSheetId="0" hidden="1">PL!$A$7:$E$380</definedName>
    <definedName name="_xlnm._FilterDatabase" hidden="1">#REF!</definedName>
    <definedName name="_Goi8" localSheetId="16" hidden="1">{"'Sheet1'!$L$16"}</definedName>
    <definedName name="_Goi8" localSheetId="3" hidden="1">{"'Sheet1'!$L$16"}</definedName>
    <definedName name="_Goi8" localSheetId="4" hidden="1">{"'Sheet1'!$L$16"}</definedName>
    <definedName name="_Goi8" localSheetId="7" hidden="1">{"'Sheet1'!$L$16"}</definedName>
    <definedName name="_Goi8" hidden="1">{"'Sheet1'!$L$16"}</definedName>
    <definedName name="_gon4" localSheetId="16">#REF!</definedName>
    <definedName name="_gon4" localSheetId="3">#REF!</definedName>
    <definedName name="_gon4" localSheetId="7">#REF!</definedName>
    <definedName name="_gon4">#REF!</definedName>
    <definedName name="_h1" localSheetId="16" hidden="1">{"'Sheet1'!$L$16"}</definedName>
    <definedName name="_h1" localSheetId="3" hidden="1">{"'Sheet1'!$L$16"}</definedName>
    <definedName name="_h1" localSheetId="4" hidden="1">{"'Sheet1'!$L$16"}</definedName>
    <definedName name="_h1" localSheetId="7" hidden="1">{"'Sheet1'!$L$16"}</definedName>
    <definedName name="_h1" hidden="1">{"'Sheet1'!$L$16"}</definedName>
    <definedName name="_hsm2">1.1289</definedName>
    <definedName name="_hu1" localSheetId="16" hidden="1">{"'Sheet1'!$L$16"}</definedName>
    <definedName name="_hu1" localSheetId="3" hidden="1">{"'Sheet1'!$L$16"}</definedName>
    <definedName name="_hu1" localSheetId="4" hidden="1">{"'Sheet1'!$L$16"}</definedName>
    <definedName name="_hu1" localSheetId="7" hidden="1">{"'Sheet1'!$L$16"}</definedName>
    <definedName name="_hu1" hidden="1">{"'Sheet1'!$L$16"}</definedName>
    <definedName name="_hu2" localSheetId="16" hidden="1">{"'Sheet1'!$L$16"}</definedName>
    <definedName name="_hu2" localSheetId="3" hidden="1">{"'Sheet1'!$L$16"}</definedName>
    <definedName name="_hu2" localSheetId="4" hidden="1">{"'Sheet1'!$L$16"}</definedName>
    <definedName name="_hu2" localSheetId="7" hidden="1">{"'Sheet1'!$L$16"}</definedName>
    <definedName name="_hu2" hidden="1">{"'Sheet1'!$L$16"}</definedName>
    <definedName name="_hu5" localSheetId="16" hidden="1">{"'Sheet1'!$L$16"}</definedName>
    <definedName name="_hu5" localSheetId="3" hidden="1">{"'Sheet1'!$L$16"}</definedName>
    <definedName name="_hu5" localSheetId="4" hidden="1">{"'Sheet1'!$L$16"}</definedName>
    <definedName name="_hu5" localSheetId="7" hidden="1">{"'Sheet1'!$L$16"}</definedName>
    <definedName name="_hu5" hidden="1">{"'Sheet1'!$L$16"}</definedName>
    <definedName name="_hu6" localSheetId="16" hidden="1">{"'Sheet1'!$L$16"}</definedName>
    <definedName name="_hu6" localSheetId="3" hidden="1">{"'Sheet1'!$L$16"}</definedName>
    <definedName name="_hu6" localSheetId="4" hidden="1">{"'Sheet1'!$L$16"}</definedName>
    <definedName name="_hu6" localSheetId="7" hidden="1">{"'Sheet1'!$L$16"}</definedName>
    <definedName name="_hu6" hidden="1">{"'Sheet1'!$L$16"}</definedName>
    <definedName name="_isc1">0.035</definedName>
    <definedName name="_isc2">0.02</definedName>
    <definedName name="_isc3">0.054</definedName>
    <definedName name="_K146" localSheetId="16" hidden="1">{"'Sheet1'!$L$16"}</definedName>
    <definedName name="_K146" hidden="1">{"'Sheet1'!$L$16"}</definedName>
    <definedName name="_Key1" localSheetId="16" hidden="1">#REF!</definedName>
    <definedName name="_Key1" localSheetId="3" hidden="1">#REF!</definedName>
    <definedName name="_Key1" localSheetId="4" hidden="1">#REF!</definedName>
    <definedName name="_Key1" localSheetId="7" hidden="1">#REF!</definedName>
    <definedName name="_Key1" hidden="1">#REF!</definedName>
    <definedName name="_Key2" localSheetId="16" hidden="1">#REF!</definedName>
    <definedName name="_Key2" localSheetId="3" hidden="1">#REF!</definedName>
    <definedName name="_Key2" localSheetId="4" hidden="1">#REF!</definedName>
    <definedName name="_Key2" localSheetId="7" hidden="1">#REF!</definedName>
    <definedName name="_Key2" hidden="1">#REF!</definedName>
    <definedName name="_KH08" localSheetId="16" hidden="1">{#N/A,#N/A,FALSE,"Chi tiÆt"}</definedName>
    <definedName name="_KH08" localSheetId="3" hidden="1">{#N/A,#N/A,FALSE,"Chi tiÆt"}</definedName>
    <definedName name="_KH08" localSheetId="4" hidden="1">{#N/A,#N/A,FALSE,"Chi tiÆt"}</definedName>
    <definedName name="_KH08" localSheetId="7" hidden="1">{#N/A,#N/A,FALSE,"Chi tiÆt"}</definedName>
    <definedName name="_KH08" hidden="1">{#N/A,#N/A,FALSE,"Chi tiÆt"}</definedName>
    <definedName name="_km190" localSheetId="16">#REF!</definedName>
    <definedName name="_km190" localSheetId="3">#REF!</definedName>
    <definedName name="_km190" localSheetId="4">#REF!</definedName>
    <definedName name="_km190" localSheetId="7">#REF!</definedName>
    <definedName name="_km190">#REF!</definedName>
    <definedName name="_km191" localSheetId="16">#REF!</definedName>
    <definedName name="_km191" localSheetId="3">#REF!</definedName>
    <definedName name="_km191" localSheetId="4">#REF!</definedName>
    <definedName name="_km191" localSheetId="7">#REF!</definedName>
    <definedName name="_km191">#REF!</definedName>
    <definedName name="_km192" localSheetId="16">#REF!</definedName>
    <definedName name="_km192" localSheetId="3">#REF!</definedName>
    <definedName name="_km192" localSheetId="4">#REF!</definedName>
    <definedName name="_km192" localSheetId="7">#REF!</definedName>
    <definedName name="_km192">#REF!</definedName>
    <definedName name="_Lan1" localSheetId="16" hidden="1">{"'Sheet1'!$L$16"}</definedName>
    <definedName name="_Lan1" localSheetId="3" hidden="1">{"'Sheet1'!$L$16"}</definedName>
    <definedName name="_Lan1" localSheetId="4" hidden="1">{"'Sheet1'!$L$16"}</definedName>
    <definedName name="_Lan1" localSheetId="7" hidden="1">{"'Sheet1'!$L$16"}</definedName>
    <definedName name="_Lan1" hidden="1">{"'Sheet1'!$L$16"}</definedName>
    <definedName name="_LAN3" localSheetId="16" hidden="1">{"'Sheet1'!$L$16"}</definedName>
    <definedName name="_LAN3" localSheetId="3" hidden="1">{"'Sheet1'!$L$16"}</definedName>
    <definedName name="_LAN3" localSheetId="4" hidden="1">{"'Sheet1'!$L$16"}</definedName>
    <definedName name="_LAN3" localSheetId="7" hidden="1">{"'Sheet1'!$L$16"}</definedName>
    <definedName name="_LAN3" hidden="1">{"'Sheet1'!$L$16"}</definedName>
    <definedName name="_lap1" localSheetId="16">#REF!</definedName>
    <definedName name="_lap1" localSheetId="3">#REF!</definedName>
    <definedName name="_lap1" localSheetId="7">#REF!</definedName>
    <definedName name="_lap1">#REF!</definedName>
    <definedName name="_lap2" localSheetId="16">#REF!</definedName>
    <definedName name="_lap2" localSheetId="3">#REF!</definedName>
    <definedName name="_lap2" localSheetId="7">#REF!</definedName>
    <definedName name="_lap2">#REF!</definedName>
    <definedName name="_lk2" localSheetId="16" hidden="1">{"'Sheet1'!$L$16"}</definedName>
    <definedName name="_lk2" localSheetId="3" hidden="1">{"'Sheet1'!$L$16"}</definedName>
    <definedName name="_lk2" localSheetId="4" hidden="1">{"'Sheet1'!$L$16"}</definedName>
    <definedName name="_lk2" localSheetId="7" hidden="1">{"'Sheet1'!$L$16"}</definedName>
    <definedName name="_lk2" hidden="1">{"'Sheet1'!$L$16"}</definedName>
    <definedName name="_m1233" localSheetId="16" hidden="1">{"'Sheet1'!$L$16"}</definedName>
    <definedName name="_m1233" localSheetId="3" hidden="1">{"'Sheet1'!$L$16"}</definedName>
    <definedName name="_m1233" localSheetId="4" hidden="1">{"'Sheet1'!$L$16"}</definedName>
    <definedName name="_m1233" localSheetId="7" hidden="1">{"'Sheet1'!$L$16"}</definedName>
    <definedName name="_m1233" hidden="1">{"'Sheet1'!$L$16"}</definedName>
    <definedName name="_M2" localSheetId="16" hidden="1">{"'Sheet1'!$L$16"}</definedName>
    <definedName name="_M2" localSheetId="3" hidden="1">{"'Sheet1'!$L$16"}</definedName>
    <definedName name="_M2" localSheetId="4" hidden="1">{"'Sheet1'!$L$16"}</definedName>
    <definedName name="_M2" localSheetId="7" hidden="1">{"'Sheet1'!$L$16"}</definedName>
    <definedName name="_M2" hidden="1">{"'Sheet1'!$L$16"}</definedName>
    <definedName name="_M36" localSheetId="16" hidden="1">{"'Sheet1'!$L$16"}</definedName>
    <definedName name="_M36" localSheetId="3" hidden="1">{"'Sheet1'!$L$16"}</definedName>
    <definedName name="_M36" localSheetId="4" hidden="1">{"'Sheet1'!$L$16"}</definedName>
    <definedName name="_M36" localSheetId="7" hidden="1">{"'Sheet1'!$L$16"}</definedName>
    <definedName name="_M36" hidden="1">{"'Sheet1'!$L$16"}</definedName>
    <definedName name="_MAC12" localSheetId="16">#REF!</definedName>
    <definedName name="_MAC12" localSheetId="3">#REF!</definedName>
    <definedName name="_MAC12" localSheetId="7">#REF!</definedName>
    <definedName name="_MAC12">#REF!</definedName>
    <definedName name="_MAC46" localSheetId="16">#REF!</definedName>
    <definedName name="_MAC46" localSheetId="3">#REF!</definedName>
    <definedName name="_MAC46" localSheetId="7">#REF!</definedName>
    <definedName name="_MAC46">#REF!</definedName>
    <definedName name="_nam1" localSheetId="16" hidden="1">{"'Sheet1'!$L$16"}</definedName>
    <definedName name="_nam1" localSheetId="3" hidden="1">{"'Sheet1'!$L$16"}</definedName>
    <definedName name="_nam1" localSheetId="4" hidden="1">{"'Sheet1'!$L$16"}</definedName>
    <definedName name="_nam1" localSheetId="7" hidden="1">{"'Sheet1'!$L$16"}</definedName>
    <definedName name="_nam1" hidden="1">{"'Sheet1'!$L$16"}</definedName>
    <definedName name="_nam2" localSheetId="16" hidden="1">{#N/A,#N/A,FALSE,"Chi tiÆt"}</definedName>
    <definedName name="_nam2" localSheetId="3" hidden="1">{#N/A,#N/A,FALSE,"Chi tiÆt"}</definedName>
    <definedName name="_nam2" localSheetId="4" hidden="1">{#N/A,#N/A,FALSE,"Chi tiÆt"}</definedName>
    <definedName name="_nam2" localSheetId="7" hidden="1">{#N/A,#N/A,FALSE,"Chi tiÆt"}</definedName>
    <definedName name="_nam2" hidden="1">{#N/A,#N/A,FALSE,"Chi tiÆt"}</definedName>
    <definedName name="_nam3" localSheetId="16" hidden="1">{"'Sheet1'!$L$16"}</definedName>
    <definedName name="_nam3" localSheetId="3" hidden="1">{"'Sheet1'!$L$16"}</definedName>
    <definedName name="_nam3" localSheetId="4" hidden="1">{"'Sheet1'!$L$16"}</definedName>
    <definedName name="_nam3" localSheetId="7" hidden="1">{"'Sheet1'!$L$16"}</definedName>
    <definedName name="_nam3" hidden="1">{"'Sheet1'!$L$16"}</definedName>
    <definedName name="_NET2" localSheetId="16">#REF!</definedName>
    <definedName name="_NET2" localSheetId="3">#REF!</definedName>
    <definedName name="_NET2" localSheetId="7">#REF!</definedName>
    <definedName name="_NET2">#REF!</definedName>
    <definedName name="_nh2" localSheetId="16" hidden="1">{#N/A,#N/A,FALSE,"Chi tiÆt"}</definedName>
    <definedName name="_nh2" localSheetId="3" hidden="1">{#N/A,#N/A,FALSE,"Chi tiÆt"}</definedName>
    <definedName name="_nh2" localSheetId="4" hidden="1">{#N/A,#N/A,FALSE,"Chi tiÆt"}</definedName>
    <definedName name="_nh2" localSheetId="7" hidden="1">{#N/A,#N/A,FALSE,"Chi tiÆt"}</definedName>
    <definedName name="_nh2" hidden="1">{#N/A,#N/A,FALSE,"Chi tiÆt"}</definedName>
    <definedName name="_NSO2" localSheetId="16" hidden="1">{"'Sheet1'!$L$16"}</definedName>
    <definedName name="_NSO2" localSheetId="3" hidden="1">{"'Sheet1'!$L$16"}</definedName>
    <definedName name="_NSO2" localSheetId="4" hidden="1">{"'Sheet1'!$L$16"}</definedName>
    <definedName name="_NSO2" localSheetId="7" hidden="1">{"'Sheet1'!$L$16"}</definedName>
    <definedName name="_NSO2" hidden="1">{"'Sheet1'!$L$16"}</definedName>
    <definedName name="_Order1" hidden="1">255</definedName>
    <definedName name="_Order2" hidden="1">255</definedName>
    <definedName name="_PA3" localSheetId="16" hidden="1">{"'Sheet1'!$L$16"}</definedName>
    <definedName name="_PA3" localSheetId="3" hidden="1">{"'Sheet1'!$L$16"}</definedName>
    <definedName name="_PA3" localSheetId="4" hidden="1">{"'Sheet1'!$L$16"}</definedName>
    <definedName name="_PA3" localSheetId="7" hidden="1">{"'Sheet1'!$L$16"}</definedName>
    <definedName name="_PA3" hidden="1">{"'Sheet1'!$L$16"}</definedName>
    <definedName name="_Parse_Out" localSheetId="16" hidden="1">[1]Quantity!#REF!</definedName>
    <definedName name="_Parse_Out" localSheetId="7" hidden="1">[1]Quantity!#REF!</definedName>
    <definedName name="_Parse_Out" hidden="1">[1]Quantity!#REF!</definedName>
    <definedName name="_phi10" localSheetId="16">#REF!</definedName>
    <definedName name="_phi10" localSheetId="3">#REF!</definedName>
    <definedName name="_phi10" localSheetId="4">#REF!</definedName>
    <definedName name="_phi10" localSheetId="7">#REF!</definedName>
    <definedName name="_phi10">#REF!</definedName>
    <definedName name="_phi12" localSheetId="16">#REF!</definedName>
    <definedName name="_phi12" localSheetId="3">#REF!</definedName>
    <definedName name="_phi12" localSheetId="4">#REF!</definedName>
    <definedName name="_phi12" localSheetId="7">#REF!</definedName>
    <definedName name="_phi12">#REF!</definedName>
    <definedName name="_phi14" localSheetId="16">#REF!</definedName>
    <definedName name="_phi14" localSheetId="3">#REF!</definedName>
    <definedName name="_phi14" localSheetId="4">#REF!</definedName>
    <definedName name="_phi14" localSheetId="7">#REF!</definedName>
    <definedName name="_phi14">#REF!</definedName>
    <definedName name="_phi16" localSheetId="16">#REF!</definedName>
    <definedName name="_phi16" localSheetId="3">#REF!</definedName>
    <definedName name="_phi16" localSheetId="7">#REF!</definedName>
    <definedName name="_phi16">#REF!</definedName>
    <definedName name="_phi18" localSheetId="16">#REF!</definedName>
    <definedName name="_phi18" localSheetId="3">#REF!</definedName>
    <definedName name="_phi18" localSheetId="7">#REF!</definedName>
    <definedName name="_phi18">#REF!</definedName>
    <definedName name="_phi20" localSheetId="16">#REF!</definedName>
    <definedName name="_phi20" localSheetId="3">#REF!</definedName>
    <definedName name="_phi20" localSheetId="7">#REF!</definedName>
    <definedName name="_phi20">#REF!</definedName>
    <definedName name="_phi22" localSheetId="16">#REF!</definedName>
    <definedName name="_phi22" localSheetId="3">#REF!</definedName>
    <definedName name="_phi22" localSheetId="7">#REF!</definedName>
    <definedName name="_phi22">#REF!</definedName>
    <definedName name="_phi25" localSheetId="16">#REF!</definedName>
    <definedName name="_phi25" localSheetId="3">#REF!</definedName>
    <definedName name="_phi25" localSheetId="7">#REF!</definedName>
    <definedName name="_phi25">#REF!</definedName>
    <definedName name="_phi28" localSheetId="16">#REF!</definedName>
    <definedName name="_phi28" localSheetId="3">#REF!</definedName>
    <definedName name="_phi28" localSheetId="7">#REF!</definedName>
    <definedName name="_phi28">#REF!</definedName>
    <definedName name="_phi6" localSheetId="16">#REF!</definedName>
    <definedName name="_phi6" localSheetId="3">#REF!</definedName>
    <definedName name="_phi6" localSheetId="7">#REF!</definedName>
    <definedName name="_phi6">#REF!</definedName>
    <definedName name="_phi8" localSheetId="16">#REF!</definedName>
    <definedName name="_phi8" localSheetId="3">#REF!</definedName>
    <definedName name="_phi8" localSheetId="7">#REF!</definedName>
    <definedName name="_phi8">#REF!</definedName>
    <definedName name="_phu3" localSheetId="16" hidden="1">{"'Sheet1'!$L$16"}</definedName>
    <definedName name="_phu3" localSheetId="3" hidden="1">{"'Sheet1'!$L$16"}</definedName>
    <definedName name="_phu3" localSheetId="4" hidden="1">{"'Sheet1'!$L$16"}</definedName>
    <definedName name="_phu3" localSheetId="7" hidden="1">{"'Sheet1'!$L$16"}</definedName>
    <definedName name="_phu3" hidden="1">{"'Sheet1'!$L$16"}</definedName>
    <definedName name="_PL1242" localSheetId="16">#REF!</definedName>
    <definedName name="_PL1242" localSheetId="3">#REF!</definedName>
    <definedName name="_PL1242" localSheetId="7">#REF!</definedName>
    <definedName name="_PL1242">#REF!</definedName>
    <definedName name="_Pl2" localSheetId="16" hidden="1">{"'Sheet1'!$L$16"}</definedName>
    <definedName name="_Pl2" localSheetId="3" hidden="1">{"'Sheet1'!$L$16"}</definedName>
    <definedName name="_Pl2" localSheetId="4" hidden="1">{"'Sheet1'!$L$16"}</definedName>
    <definedName name="_Pl2" localSheetId="7" hidden="1">{"'Sheet1'!$L$16"}</definedName>
    <definedName name="_Pl2" hidden="1">{"'Sheet1'!$L$16"}</definedName>
    <definedName name="_PL3" localSheetId="16" hidden="1">#REF!</definedName>
    <definedName name="_PL3" localSheetId="3" hidden="1">#REF!</definedName>
    <definedName name="_PL3" localSheetId="7" hidden="1">#REF!</definedName>
    <definedName name="_PL3" hidden="1">#REF!</definedName>
    <definedName name="_Q3" localSheetId="16" hidden="1">{"'Sheet1'!$L$16"}</definedName>
    <definedName name="_Q3" localSheetId="3" hidden="1">{"'Sheet1'!$L$16"}</definedName>
    <definedName name="_Q3" localSheetId="4" hidden="1">{"'Sheet1'!$L$16"}</definedName>
    <definedName name="_Q3" localSheetId="7" hidden="1">{"'Sheet1'!$L$16"}</definedName>
    <definedName name="_Q3" hidden="1">{"'Sheet1'!$L$16"}</definedName>
    <definedName name="_sat10" localSheetId="16">#REF!</definedName>
    <definedName name="_sat10" localSheetId="3">#REF!</definedName>
    <definedName name="_sat10" localSheetId="7">#REF!</definedName>
    <definedName name="_sat10">#REF!</definedName>
    <definedName name="_sat14" localSheetId="16">#REF!</definedName>
    <definedName name="_sat14" localSheetId="3">#REF!</definedName>
    <definedName name="_sat14" localSheetId="7">#REF!</definedName>
    <definedName name="_sat14">#REF!</definedName>
    <definedName name="_sat16" localSheetId="16">#REF!</definedName>
    <definedName name="_sat16" localSheetId="3">#REF!</definedName>
    <definedName name="_sat16" localSheetId="7">#REF!</definedName>
    <definedName name="_sat16">#REF!</definedName>
    <definedName name="_sat20" localSheetId="16">#REF!</definedName>
    <definedName name="_sat20" localSheetId="3">#REF!</definedName>
    <definedName name="_sat20" localSheetId="7">#REF!</definedName>
    <definedName name="_sat20">#REF!</definedName>
    <definedName name="_sat8" localSheetId="16">#REF!</definedName>
    <definedName name="_sat8" localSheetId="3">#REF!</definedName>
    <definedName name="_sat8" localSheetId="7">#REF!</definedName>
    <definedName name="_sat8">#REF!</definedName>
    <definedName name="_sc1" localSheetId="16">#REF!</definedName>
    <definedName name="_sc1" localSheetId="3">#REF!</definedName>
    <definedName name="_sc1" localSheetId="7">#REF!</definedName>
    <definedName name="_sc1">#REF!</definedName>
    <definedName name="_SC2" localSheetId="16">#REF!</definedName>
    <definedName name="_SC2" localSheetId="3">#REF!</definedName>
    <definedName name="_SC2" localSheetId="7">#REF!</definedName>
    <definedName name="_SC2">#REF!</definedName>
    <definedName name="_sc3" localSheetId="16">#REF!</definedName>
    <definedName name="_sc3" localSheetId="3">#REF!</definedName>
    <definedName name="_sc3" localSheetId="7">#REF!</definedName>
    <definedName name="_sc3">#REF!</definedName>
    <definedName name="_slg1" localSheetId="16">#REF!</definedName>
    <definedName name="_slg1" localSheetId="3">#REF!</definedName>
    <definedName name="_slg1" localSheetId="7">#REF!</definedName>
    <definedName name="_slg1">#REF!</definedName>
    <definedName name="_slg2" localSheetId="16">#REF!</definedName>
    <definedName name="_slg2" localSheetId="3">#REF!</definedName>
    <definedName name="_slg2" localSheetId="7">#REF!</definedName>
    <definedName name="_slg2">#REF!</definedName>
    <definedName name="_slg3" localSheetId="16">#REF!</definedName>
    <definedName name="_slg3" localSheetId="3">#REF!</definedName>
    <definedName name="_slg3" localSheetId="7">#REF!</definedName>
    <definedName name="_slg3">#REF!</definedName>
    <definedName name="_slg4" localSheetId="16">#REF!</definedName>
    <definedName name="_slg4" localSheetId="3">#REF!</definedName>
    <definedName name="_slg4" localSheetId="7">#REF!</definedName>
    <definedName name="_slg4">#REF!</definedName>
    <definedName name="_slg5" localSheetId="16">#REF!</definedName>
    <definedName name="_slg5" localSheetId="3">#REF!</definedName>
    <definedName name="_slg5" localSheetId="7">#REF!</definedName>
    <definedName name="_slg5">#REF!</definedName>
    <definedName name="_slg6" localSheetId="16">#REF!</definedName>
    <definedName name="_slg6" localSheetId="3">#REF!</definedName>
    <definedName name="_slg6" localSheetId="7">#REF!</definedName>
    <definedName name="_slg6">#REF!</definedName>
    <definedName name="_SOC10">0.3456</definedName>
    <definedName name="_SOC8">0.2827</definedName>
    <definedName name="_Sort" localSheetId="16" hidden="1">#REF!</definedName>
    <definedName name="_Sort" localSheetId="3" hidden="1">#REF!</definedName>
    <definedName name="_Sort" localSheetId="4" hidden="1">#REF!</definedName>
    <definedName name="_Sort" localSheetId="7" hidden="1">#REF!</definedName>
    <definedName name="_Sort" hidden="1">#REF!</definedName>
    <definedName name="_Sta1">531.877</definedName>
    <definedName name="_Sta2">561.952</definedName>
    <definedName name="_Sta3">712.202</definedName>
    <definedName name="_Sta4">762.202</definedName>
    <definedName name="_T12" localSheetId="16" hidden="1">{"'Sheet1'!$L$16"}</definedName>
    <definedName name="_T12" localSheetId="3" hidden="1">{"'Sheet1'!$L$16"}</definedName>
    <definedName name="_T12" localSheetId="4" hidden="1">{"'Sheet1'!$L$16"}</definedName>
    <definedName name="_T12" localSheetId="7" hidden="1">{"'Sheet1'!$L$16"}</definedName>
    <definedName name="_T12" hidden="1">{"'Sheet1'!$L$16"}</definedName>
    <definedName name="_TH1" localSheetId="16">#REF!</definedName>
    <definedName name="_TH1" localSheetId="3">#REF!</definedName>
    <definedName name="_TH1" localSheetId="7">#REF!</definedName>
    <definedName name="_TH1">#REF!</definedName>
    <definedName name="_TH2" localSheetId="16">#REF!</definedName>
    <definedName name="_TH2" localSheetId="3">#REF!</definedName>
    <definedName name="_TH2" localSheetId="7">#REF!</definedName>
    <definedName name="_TH2">#REF!</definedName>
    <definedName name="_TH3" localSheetId="16">#REF!</definedName>
    <definedName name="_TH3" localSheetId="3">#REF!</definedName>
    <definedName name="_TH3" localSheetId="7">#REF!</definedName>
    <definedName name="_TH3">#REF!</definedName>
    <definedName name="_TL1" localSheetId="16">#REF!</definedName>
    <definedName name="_TL1" localSheetId="3">#REF!</definedName>
    <definedName name="_TL1" localSheetId="7">#REF!</definedName>
    <definedName name="_TL1">#REF!</definedName>
    <definedName name="_TL2" localSheetId="16">#REF!</definedName>
    <definedName name="_TL2" localSheetId="3">#REF!</definedName>
    <definedName name="_TL2" localSheetId="7">#REF!</definedName>
    <definedName name="_TL2">#REF!</definedName>
    <definedName name="_TLA120" localSheetId="16">#REF!</definedName>
    <definedName name="_TLA120" localSheetId="3">#REF!</definedName>
    <definedName name="_TLA120" localSheetId="7">#REF!</definedName>
    <definedName name="_TLA120">#REF!</definedName>
    <definedName name="_TLA35" localSheetId="16">#REF!</definedName>
    <definedName name="_TLA35" localSheetId="3">#REF!</definedName>
    <definedName name="_TLA35" localSheetId="7">#REF!</definedName>
    <definedName name="_TLA35">#REF!</definedName>
    <definedName name="_TLA50" localSheetId="16">#REF!</definedName>
    <definedName name="_TLA50" localSheetId="3">#REF!</definedName>
    <definedName name="_TLA50" localSheetId="7">#REF!</definedName>
    <definedName name="_TLA50">#REF!</definedName>
    <definedName name="_TLA70" localSheetId="16">#REF!</definedName>
    <definedName name="_TLA70" localSheetId="3">#REF!</definedName>
    <definedName name="_TLA70" localSheetId="7">#REF!</definedName>
    <definedName name="_TLA70">#REF!</definedName>
    <definedName name="_TLA95" localSheetId="16">#REF!</definedName>
    <definedName name="_TLA95" localSheetId="3">#REF!</definedName>
    <definedName name="_TLA95" localSheetId="7">#REF!</definedName>
    <definedName name="_TLA95">#REF!</definedName>
    <definedName name="_Tru21" localSheetId="16" hidden="1">{"'Sheet1'!$L$16"}</definedName>
    <definedName name="_Tru21" localSheetId="3" hidden="1">{"'Sheet1'!$L$16"}</definedName>
    <definedName name="_Tru21" localSheetId="4" hidden="1">{"'Sheet1'!$L$16"}</definedName>
    <definedName name="_Tru21" localSheetId="7" hidden="1">{"'Sheet1'!$L$16"}</definedName>
    <definedName name="_Tru21" hidden="1">{"'Sheet1'!$L$16"}</definedName>
    <definedName name="_tt3" localSheetId="16" hidden="1">{"'Sheet1'!$L$16"}</definedName>
    <definedName name="_tt3" localSheetId="3" hidden="1">{"'Sheet1'!$L$16"}</definedName>
    <definedName name="_tt3" localSheetId="4" hidden="1">{"'Sheet1'!$L$16"}</definedName>
    <definedName name="_tt3" localSheetId="7" hidden="1">{"'Sheet1'!$L$16"}</definedName>
    <definedName name="_tt3" hidden="1">{"'Sheet1'!$L$16"}</definedName>
    <definedName name="_TT31" localSheetId="16" hidden="1">{"'Sheet1'!$L$16"}</definedName>
    <definedName name="_TT31" localSheetId="3" hidden="1">{"'Sheet1'!$L$16"}</definedName>
    <definedName name="_TT31" localSheetId="4" hidden="1">{"'Sheet1'!$L$16"}</definedName>
    <definedName name="_TT31" localSheetId="7" hidden="1">{"'Sheet1'!$L$16"}</definedName>
    <definedName name="_TT31" hidden="1">{"'Sheet1'!$L$16"}</definedName>
    <definedName name="_vc1" localSheetId="16">#REF!</definedName>
    <definedName name="_vc1" localSheetId="3">#REF!</definedName>
    <definedName name="_vc1" localSheetId="7">#REF!</definedName>
    <definedName name="_vc1">#REF!</definedName>
    <definedName name="_vc2" localSheetId="16">#REF!</definedName>
    <definedName name="_vc2" localSheetId="3">#REF!</definedName>
    <definedName name="_vc2" localSheetId="7">#REF!</definedName>
    <definedName name="_vc2">#REF!</definedName>
    <definedName name="_vc3" localSheetId="16">#REF!</definedName>
    <definedName name="_vc3" localSheetId="3">#REF!</definedName>
    <definedName name="_vc3" localSheetId="7">#REF!</definedName>
    <definedName name="_vc3">#REF!</definedName>
    <definedName name="_vl2" localSheetId="16" hidden="1">{"'Sheet1'!$L$16"}</definedName>
    <definedName name="_vl2" localSheetId="3" hidden="1">{"'Sheet1'!$L$16"}</definedName>
    <definedName name="_vl2" localSheetId="4" hidden="1">{"'Sheet1'!$L$16"}</definedName>
    <definedName name="_vl2" localSheetId="7" hidden="1">{"'Sheet1'!$L$16"}</definedName>
    <definedName name="_vl2" hidden="1">{"'Sheet1'!$L$16"}</definedName>
    <definedName name="a" localSheetId="16" hidden="1">{"'Sheet1'!$L$16"}</definedName>
    <definedName name="a" localSheetId="3" hidden="1">{"'Sheet1'!$L$16"}</definedName>
    <definedName name="a" localSheetId="4" hidden="1">{"'Sheet1'!$L$16"}</definedName>
    <definedName name="a" localSheetId="7"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16">#REF!</definedName>
    <definedName name="A120_" localSheetId="3">#REF!</definedName>
    <definedName name="A120_" localSheetId="4">#REF!</definedName>
    <definedName name="A120_" localSheetId="7">#REF!</definedName>
    <definedName name="A120_">#REF!</definedName>
    <definedName name="a277Print_Titles" localSheetId="16">#REF!</definedName>
    <definedName name="a277Print_Titles" localSheetId="3">#REF!</definedName>
    <definedName name="a277Print_Titles" localSheetId="4">#REF!</definedName>
    <definedName name="a277Print_Titles" localSheetId="7">#REF!</definedName>
    <definedName name="a277Print_Titles">#REF!</definedName>
    <definedName name="A35_" localSheetId="16">#REF!</definedName>
    <definedName name="A35_" localSheetId="3">#REF!</definedName>
    <definedName name="A35_" localSheetId="4">#REF!</definedName>
    <definedName name="A35_" localSheetId="7">#REF!</definedName>
    <definedName name="A35_">#REF!</definedName>
    <definedName name="A50_" localSheetId="16">#REF!</definedName>
    <definedName name="A50_" localSheetId="3">#REF!</definedName>
    <definedName name="A50_" localSheetId="7">#REF!</definedName>
    <definedName name="A50_">#REF!</definedName>
    <definedName name="A6N2" localSheetId="16">#REF!</definedName>
    <definedName name="A6N2" localSheetId="3">#REF!</definedName>
    <definedName name="A6N2" localSheetId="7">#REF!</definedName>
    <definedName name="A6N2">#REF!</definedName>
    <definedName name="A6N3" localSheetId="16">#REF!</definedName>
    <definedName name="A6N3" localSheetId="3">#REF!</definedName>
    <definedName name="A6N3" localSheetId="7">#REF!</definedName>
    <definedName name="A6N3">#REF!</definedName>
    <definedName name="A70_" localSheetId="16">#REF!</definedName>
    <definedName name="A70_" localSheetId="3">#REF!</definedName>
    <definedName name="A70_" localSheetId="7">#REF!</definedName>
    <definedName name="A70_">#REF!</definedName>
    <definedName name="A95_" localSheetId="16">#REF!</definedName>
    <definedName name="A95_" localSheetId="3">#REF!</definedName>
    <definedName name="A95_" localSheetId="7">#REF!</definedName>
    <definedName name="A95_">#REF!</definedName>
    <definedName name="AA" localSheetId="16">#REF!</definedName>
    <definedName name="AA" localSheetId="3">#REF!</definedName>
    <definedName name="AA" localSheetId="7">#REF!</definedName>
    <definedName name="AA">#REF!</definedName>
    <definedName name="ABC" localSheetId="16" hidden="1">#REF!</definedName>
    <definedName name="ABC" localSheetId="3" hidden="1">#REF!</definedName>
    <definedName name="ABC" localSheetId="7" hidden="1">#REF!</definedName>
    <definedName name="ABC" hidden="1">#REF!</definedName>
    <definedName name="AC120_" localSheetId="16">#REF!</definedName>
    <definedName name="AC120_" localSheetId="3">#REF!</definedName>
    <definedName name="AC120_" localSheetId="7">#REF!</definedName>
    <definedName name="AC120_">#REF!</definedName>
    <definedName name="AC35_" localSheetId="16">#REF!</definedName>
    <definedName name="AC35_" localSheetId="3">#REF!</definedName>
    <definedName name="AC35_" localSheetId="7">#REF!</definedName>
    <definedName name="AC35_">#REF!</definedName>
    <definedName name="AC50_" localSheetId="16">#REF!</definedName>
    <definedName name="AC50_" localSheetId="3">#REF!</definedName>
    <definedName name="AC50_" localSheetId="7">#REF!</definedName>
    <definedName name="AC50_">#REF!</definedName>
    <definedName name="AC70_" localSheetId="16">#REF!</definedName>
    <definedName name="AC70_" localSheetId="3">#REF!</definedName>
    <definedName name="AC70_" localSheetId="7">#REF!</definedName>
    <definedName name="AC70_">#REF!</definedName>
    <definedName name="AC95_" localSheetId="16">#REF!</definedName>
    <definedName name="AC95_" localSheetId="3">#REF!</definedName>
    <definedName name="AC95_" localSheetId="7">#REF!</definedName>
    <definedName name="AC95_">#REF!</definedName>
    <definedName name="AccessDatabase" hidden="1">"C:\My Documents\LeBinh\Xls\VP Cong ty\FORM.mdb"</definedName>
    <definedName name="ADADADD" localSheetId="16" hidden="1">{"'Sheet1'!$L$16"}</definedName>
    <definedName name="ADADADD" localSheetId="3" hidden="1">{"'Sheet1'!$L$16"}</definedName>
    <definedName name="ADADADD" localSheetId="4" hidden="1">{"'Sheet1'!$L$16"}</definedName>
    <definedName name="ADADADD" localSheetId="7" hidden="1">{"'Sheet1'!$L$16"}</definedName>
    <definedName name="ADADADD" hidden="1">{"'Sheet1'!$L$16"}</definedName>
    <definedName name="ae" localSheetId="16" hidden="1">{"'Sheet1'!$L$16"}</definedName>
    <definedName name="ae" localSheetId="3" hidden="1">{"'Sheet1'!$L$16"}</definedName>
    <definedName name="ae" localSheetId="4" hidden="1">{"'Sheet1'!$L$16"}</definedName>
    <definedName name="ae" localSheetId="7" hidden="1">{"'Sheet1'!$L$16"}</definedName>
    <definedName name="ae" hidden="1">{"'Sheet1'!$L$16"}</definedName>
    <definedName name="All_Item" localSheetId="16">#REF!</definedName>
    <definedName name="All_Item" localSheetId="3">#REF!</definedName>
    <definedName name="All_Item" localSheetId="7">#REF!</definedName>
    <definedName name="All_Item">#REF!</definedName>
    <definedName name="ALPIN">#N/A</definedName>
    <definedName name="ALPJYOU">#N/A</definedName>
    <definedName name="ALPTOI">#N/A</definedName>
    <definedName name="anpha" localSheetId="16">#REF!</definedName>
    <definedName name="anpha" localSheetId="3">#REF!</definedName>
    <definedName name="anpha" localSheetId="4">#REF!</definedName>
    <definedName name="anpha" localSheetId="7">#REF!</definedName>
    <definedName name="anpha">#REF!</definedName>
    <definedName name="anscount" hidden="1">3</definedName>
    <definedName name="aqbnmjm" localSheetId="16" hidden="1">#REF!</definedName>
    <definedName name="aqbnmjm" localSheetId="3" hidden="1">#REF!</definedName>
    <definedName name="aqbnmjm" localSheetId="4" hidden="1">#REF!</definedName>
    <definedName name="aqbnmjm" localSheetId="7" hidden="1">#REF!</definedName>
    <definedName name="aqbnmjm" hidden="1">#REF!</definedName>
    <definedName name="AS2DocOpenMode" hidden="1">"AS2DocumentEdit"</definedName>
    <definedName name="asss" localSheetId="16" hidden="1">{"'Sheet1'!$L$16"}</definedName>
    <definedName name="asss" localSheetId="3" hidden="1">{"'Sheet1'!$L$16"}</definedName>
    <definedName name="asss" localSheetId="4" hidden="1">{"'Sheet1'!$L$16"}</definedName>
    <definedName name="asss" localSheetId="7" hidden="1">{"'Sheet1'!$L$16"}</definedName>
    <definedName name="asss" hidden="1">{"'Sheet1'!$L$16"}</definedName>
    <definedName name="ATGT" localSheetId="16" hidden="1">{"'Sheet1'!$L$16"}</definedName>
    <definedName name="ATGT" localSheetId="3" hidden="1">{"'Sheet1'!$L$16"}</definedName>
    <definedName name="ATGT" localSheetId="4" hidden="1">{"'Sheet1'!$L$16"}</definedName>
    <definedName name="ATGT" localSheetId="7" hidden="1">{"'Sheet1'!$L$16"}</definedName>
    <definedName name="ATGT" hidden="1">{"'Sheet1'!$L$16"}</definedName>
    <definedName name="B.nuamat">7.25</definedName>
    <definedName name="b_240" localSheetId="16">#REF!</definedName>
    <definedName name="b_240" localSheetId="3">#REF!</definedName>
    <definedName name="b_240" localSheetId="7">#REF!</definedName>
    <definedName name="b_240">#REF!</definedName>
    <definedName name="b_280" localSheetId="16">#REF!</definedName>
    <definedName name="b_280" localSheetId="3">#REF!</definedName>
    <definedName name="b_280" localSheetId="7">#REF!</definedName>
    <definedName name="b_280">#REF!</definedName>
    <definedName name="b_320" localSheetId="16">#REF!</definedName>
    <definedName name="b_320" localSheetId="3">#REF!</definedName>
    <definedName name="b_320" localSheetId="7">#REF!</definedName>
    <definedName name="b_320">#REF!</definedName>
    <definedName name="BANG_CHI_TIET_THI_NGHIEM_CONG_TO" localSheetId="16">#REF!</definedName>
    <definedName name="BANG_CHI_TIET_THI_NGHIEM_CONG_TO" localSheetId="3">#REF!</definedName>
    <definedName name="BANG_CHI_TIET_THI_NGHIEM_CONG_TO" localSheetId="7">#REF!</definedName>
    <definedName name="BANG_CHI_TIET_THI_NGHIEM_CONG_TO">#REF!</definedName>
    <definedName name="BANG_CHI_TIET_THI_NGHIEM_DZ0.4KV" localSheetId="16">#REF!</definedName>
    <definedName name="BANG_CHI_TIET_THI_NGHIEM_DZ0.4KV" localSheetId="3">#REF!</definedName>
    <definedName name="BANG_CHI_TIET_THI_NGHIEM_DZ0.4KV" localSheetId="7">#REF!</definedName>
    <definedName name="BANG_CHI_TIET_THI_NGHIEM_DZ0.4KV">#REF!</definedName>
    <definedName name="Bang_cly" localSheetId="16">#REF!</definedName>
    <definedName name="Bang_cly" localSheetId="3">#REF!</definedName>
    <definedName name="Bang_cly" localSheetId="7">#REF!</definedName>
    <definedName name="Bang_cly">#REF!</definedName>
    <definedName name="Bang_CVC" localSheetId="16">#REF!</definedName>
    <definedName name="Bang_CVC" localSheetId="3">#REF!</definedName>
    <definedName name="Bang_CVC" localSheetId="7">#REF!</definedName>
    <definedName name="Bang_CVC">#REF!</definedName>
    <definedName name="bang_gia" localSheetId="16">#REF!</definedName>
    <definedName name="bang_gia" localSheetId="3">#REF!</definedName>
    <definedName name="bang_gia" localSheetId="7">#REF!</definedName>
    <definedName name="bang_gia">#REF!</definedName>
    <definedName name="BANG_TONG_HOP_CONG_TO" localSheetId="16">#REF!</definedName>
    <definedName name="BANG_TONG_HOP_CONG_TO" localSheetId="3">#REF!</definedName>
    <definedName name="BANG_TONG_HOP_CONG_TO" localSheetId="7">#REF!</definedName>
    <definedName name="BANG_TONG_HOP_CONG_TO">#REF!</definedName>
    <definedName name="BANG_TONG_HOP_DZ0.4KV" localSheetId="16">#REF!</definedName>
    <definedName name="BANG_TONG_HOP_DZ0.4KV" localSheetId="3">#REF!</definedName>
    <definedName name="BANG_TONG_HOP_DZ0.4KV" localSheetId="7">#REF!</definedName>
    <definedName name="BANG_TONG_HOP_DZ0.4KV">#REF!</definedName>
    <definedName name="BANG_TONG_HOP_DZ22KV" localSheetId="16">#REF!</definedName>
    <definedName name="BANG_TONG_HOP_DZ22KV" localSheetId="3">#REF!</definedName>
    <definedName name="BANG_TONG_HOP_DZ22KV" localSheetId="7">#REF!</definedName>
    <definedName name="BANG_TONG_HOP_DZ22KV">#REF!</definedName>
    <definedName name="BANG_TONG_HOP_KHO_BAI" localSheetId="16">#REF!</definedName>
    <definedName name="BANG_TONG_HOP_KHO_BAI" localSheetId="3">#REF!</definedName>
    <definedName name="BANG_TONG_HOP_KHO_BAI" localSheetId="7">#REF!</definedName>
    <definedName name="BANG_TONG_HOP_KHO_BAI">#REF!</definedName>
    <definedName name="BANG_TONG_HOP_TBA" localSheetId="16">#REF!</definedName>
    <definedName name="BANG_TONG_HOP_TBA" localSheetId="3">#REF!</definedName>
    <definedName name="BANG_TONG_HOP_TBA" localSheetId="7">#REF!</definedName>
    <definedName name="BANG_TONG_HOP_TBA">#REF!</definedName>
    <definedName name="Bang_travl" localSheetId="16">#REF!</definedName>
    <definedName name="Bang_travl" localSheetId="3">#REF!</definedName>
    <definedName name="Bang_travl" localSheetId="7">#REF!</definedName>
    <definedName name="Bang_travl">#REF!</definedName>
    <definedName name="bangchu" localSheetId="16">#REF!</definedName>
    <definedName name="bangchu" localSheetId="3">#REF!</definedName>
    <definedName name="bangchu" localSheetId="7">#REF!</definedName>
    <definedName name="bangchu">#REF!</definedName>
    <definedName name="banql" localSheetId="16" hidden="1">{"'Sheet1'!$L$16"}</definedName>
    <definedName name="banql" localSheetId="3" hidden="1">{"'Sheet1'!$L$16"}</definedName>
    <definedName name="banql" localSheetId="4" hidden="1">{"'Sheet1'!$L$16"}</definedName>
    <definedName name="banql" localSheetId="7" hidden="1">{"'Sheet1'!$L$16"}</definedName>
    <definedName name="banql" hidden="1">{"'Sheet1'!$L$16"}</definedName>
    <definedName name="BB" localSheetId="16">#REF!</definedName>
    <definedName name="BB" localSheetId="3">#REF!</definedName>
    <definedName name="BB" localSheetId="7">#REF!</definedName>
    <definedName name="BB">#REF!</definedName>
    <definedName name="bdd">1.5</definedName>
    <definedName name="bengam" localSheetId="16">#REF!</definedName>
    <definedName name="bengam" localSheetId="3">#REF!</definedName>
    <definedName name="bengam" localSheetId="7">#REF!</definedName>
    <definedName name="bengam">#REF!</definedName>
    <definedName name="benuoc" localSheetId="16">#REF!</definedName>
    <definedName name="benuoc" localSheetId="3">#REF!</definedName>
    <definedName name="benuoc" localSheetId="7">#REF!</definedName>
    <definedName name="benuoc">#REF!</definedName>
    <definedName name="beta" localSheetId="16">#REF!</definedName>
    <definedName name="beta" localSheetId="3">#REF!</definedName>
    <definedName name="beta" localSheetId="7">#REF!</definedName>
    <definedName name="beta">#REF!</definedName>
    <definedName name="Bgiang" localSheetId="16" hidden="1">{"'Sheet1'!$L$16"}</definedName>
    <definedName name="Bgiang" localSheetId="3" hidden="1">{"'Sheet1'!$L$16"}</definedName>
    <definedName name="Bgiang" localSheetId="4" hidden="1">{"'Sheet1'!$L$16"}</definedName>
    <definedName name="Bgiang" localSheetId="7" hidden="1">{"'Sheet1'!$L$16"}</definedName>
    <definedName name="Bgiang" hidden="1">{"'Sheet1'!$L$16"}</definedName>
    <definedName name="blkh" localSheetId="16">#REF!</definedName>
    <definedName name="blkh" localSheetId="3">#REF!</definedName>
    <definedName name="blkh" localSheetId="7">#REF!</definedName>
    <definedName name="blkh">#REF!</definedName>
    <definedName name="blkh1" localSheetId="16">#REF!</definedName>
    <definedName name="blkh1" localSheetId="3">#REF!</definedName>
    <definedName name="blkh1" localSheetId="7">#REF!</definedName>
    <definedName name="blkh1">#REF!</definedName>
    <definedName name="Bm">3.5</definedName>
    <definedName name="Bn">6.5</definedName>
    <definedName name="Book2" localSheetId="16">#REF!</definedName>
    <definedName name="Book2" localSheetId="3">#REF!</definedName>
    <definedName name="Book2" localSheetId="7">#REF!</definedName>
    <definedName name="Book2">#REF!</definedName>
    <definedName name="BOQ" localSheetId="16">#REF!</definedName>
    <definedName name="BOQ" localSheetId="3">#REF!</definedName>
    <definedName name="BOQ" localSheetId="7">#REF!</definedName>
    <definedName name="BOQ">#REF!</definedName>
    <definedName name="bql" localSheetId="16" hidden="1">{#N/A,#N/A,FALSE,"Chi tiÆt"}</definedName>
    <definedName name="bql" localSheetId="3" hidden="1">{#N/A,#N/A,FALSE,"Chi tiÆt"}</definedName>
    <definedName name="bql" localSheetId="4" hidden="1">{#N/A,#N/A,FALSE,"Chi tiÆt"}</definedName>
    <definedName name="bql" localSheetId="7" hidden="1">{#N/A,#N/A,FALSE,"Chi tiÆt"}</definedName>
    <definedName name="bql" hidden="1">{#N/A,#N/A,FALSE,"Chi tiÆt"}</definedName>
    <definedName name="BQP">'[2]BANCO (3)'!$N$124</definedName>
    <definedName name="BT" localSheetId="16">#REF!</definedName>
    <definedName name="BT" localSheetId="3">#REF!</definedName>
    <definedName name="BT" localSheetId="4">#REF!</definedName>
    <definedName name="BT" localSheetId="7">#REF!</definedName>
    <definedName name="BT">#REF!</definedName>
    <definedName name="btchiuaxitm300" localSheetId="16">#REF!</definedName>
    <definedName name="btchiuaxitm300" localSheetId="3">#REF!</definedName>
    <definedName name="btchiuaxitm300" localSheetId="4">#REF!</definedName>
    <definedName name="btchiuaxitm300" localSheetId="7">#REF!</definedName>
    <definedName name="btchiuaxitm300">#REF!</definedName>
    <definedName name="BTchiuaxm200" localSheetId="16">#REF!</definedName>
    <definedName name="BTchiuaxm200" localSheetId="3">#REF!</definedName>
    <definedName name="BTchiuaxm200" localSheetId="4">#REF!</definedName>
    <definedName name="BTchiuaxm200" localSheetId="7">#REF!</definedName>
    <definedName name="BTchiuaxm200">#REF!</definedName>
    <definedName name="btcocM400" localSheetId="16">#REF!</definedName>
    <definedName name="btcocM400" localSheetId="3">#REF!</definedName>
    <definedName name="btcocM400" localSheetId="7">#REF!</definedName>
    <definedName name="btcocM400">#REF!</definedName>
    <definedName name="BTlotm100" localSheetId="16">#REF!</definedName>
    <definedName name="BTlotm100" localSheetId="3">#REF!</definedName>
    <definedName name="BTlotm100" localSheetId="7">#REF!</definedName>
    <definedName name="BTlotm100">#REF!</definedName>
    <definedName name="BU_CHENH_LECH_DZ0.4KV" localSheetId="16">#REF!</definedName>
    <definedName name="BU_CHENH_LECH_DZ0.4KV" localSheetId="3">#REF!</definedName>
    <definedName name="BU_CHENH_LECH_DZ0.4KV" localSheetId="7">#REF!</definedName>
    <definedName name="BU_CHENH_LECH_DZ0.4KV">#REF!</definedName>
    <definedName name="BU_CHENH_LECH_DZ22KV" localSheetId="16">#REF!</definedName>
    <definedName name="BU_CHENH_LECH_DZ22KV" localSheetId="3">#REF!</definedName>
    <definedName name="BU_CHENH_LECH_DZ22KV" localSheetId="7">#REF!</definedName>
    <definedName name="BU_CHENH_LECH_DZ22KV">#REF!</definedName>
    <definedName name="BU_CHENH_LECH_TBA" localSheetId="16">#REF!</definedName>
    <definedName name="BU_CHENH_LECH_TBA" localSheetId="3">#REF!</definedName>
    <definedName name="BU_CHENH_LECH_TBA" localSheetId="7">#REF!</definedName>
    <definedName name="BU_CHENH_LECH_TBA">#REF!</definedName>
    <definedName name="Bulongma">8700</definedName>
    <definedName name="BVCISUMMARY" localSheetId="16">#REF!</definedName>
    <definedName name="BVCISUMMARY" localSheetId="3">#REF!</definedName>
    <definedName name="BVCISUMMARY" localSheetId="4">#REF!</definedName>
    <definedName name="BVCISUMMARY" localSheetId="7">#REF!</definedName>
    <definedName name="BVCISUMMARY">#REF!</definedName>
    <definedName name="BŸo_cŸo_täng_hìp_giŸ_trÙ_t_i_s_n_câ__Ùnh" localSheetId="16">#REF!</definedName>
    <definedName name="BŸo_cŸo_täng_hìp_giŸ_trÙ_t_i_s_n_câ__Ùnh" localSheetId="3">#REF!</definedName>
    <definedName name="BŸo_cŸo_täng_hìp_giŸ_trÙ_t_i_s_n_câ__Ùnh" localSheetId="4">#REF!</definedName>
    <definedName name="BŸo_cŸo_täng_hìp_giŸ_trÙ_t_i_s_n_câ__Ùnh" localSheetId="7">#REF!</definedName>
    <definedName name="BŸo_cŸo_täng_hìp_giŸ_trÙ_t_i_s_n_câ__Ùnh">#REF!</definedName>
    <definedName name="C.1.1..Phat_tuyen" localSheetId="16">#REF!</definedName>
    <definedName name="C.1.1..Phat_tuyen" localSheetId="3">#REF!</definedName>
    <definedName name="C.1.1..Phat_tuyen" localSheetId="4">#REF!</definedName>
    <definedName name="C.1.1..Phat_tuyen" localSheetId="7">#REF!</definedName>
    <definedName name="C.1.1..Phat_tuyen">#REF!</definedName>
    <definedName name="C.1.10..VC_Thu_cong_CG" localSheetId="16">#REF!</definedName>
    <definedName name="C.1.10..VC_Thu_cong_CG" localSheetId="3">#REF!</definedName>
    <definedName name="C.1.10..VC_Thu_cong_CG" localSheetId="7">#REF!</definedName>
    <definedName name="C.1.10..VC_Thu_cong_CG">#REF!</definedName>
    <definedName name="C.1.2..Chat_cay_thu_cong" localSheetId="16">#REF!</definedName>
    <definedName name="C.1.2..Chat_cay_thu_cong" localSheetId="3">#REF!</definedName>
    <definedName name="C.1.2..Chat_cay_thu_cong" localSheetId="7">#REF!</definedName>
    <definedName name="C.1.2..Chat_cay_thu_cong">#REF!</definedName>
    <definedName name="C.1.3..Chat_cay_may" localSheetId="16">#REF!</definedName>
    <definedName name="C.1.3..Chat_cay_may" localSheetId="3">#REF!</definedName>
    <definedName name="C.1.3..Chat_cay_may" localSheetId="7">#REF!</definedName>
    <definedName name="C.1.3..Chat_cay_may">#REF!</definedName>
    <definedName name="C.1.4..Dao_goc_cay" localSheetId="16">#REF!</definedName>
    <definedName name="C.1.4..Dao_goc_cay" localSheetId="3">#REF!</definedName>
    <definedName name="C.1.4..Dao_goc_cay" localSheetId="7">#REF!</definedName>
    <definedName name="C.1.4..Dao_goc_cay">#REF!</definedName>
    <definedName name="C.1.5..Lam_duong_tam" localSheetId="16">#REF!</definedName>
    <definedName name="C.1.5..Lam_duong_tam" localSheetId="3">#REF!</definedName>
    <definedName name="C.1.5..Lam_duong_tam" localSheetId="7">#REF!</definedName>
    <definedName name="C.1.5..Lam_duong_tam">#REF!</definedName>
    <definedName name="C.1.6..Lam_cau_tam" localSheetId="16">#REF!</definedName>
    <definedName name="C.1.6..Lam_cau_tam" localSheetId="3">#REF!</definedName>
    <definedName name="C.1.6..Lam_cau_tam" localSheetId="7">#REF!</definedName>
    <definedName name="C.1.6..Lam_cau_tam">#REF!</definedName>
    <definedName name="C.1.7..Rai_da_chong_lun" localSheetId="16">#REF!</definedName>
    <definedName name="C.1.7..Rai_da_chong_lun" localSheetId="3">#REF!</definedName>
    <definedName name="C.1.7..Rai_da_chong_lun" localSheetId="7">#REF!</definedName>
    <definedName name="C.1.7..Rai_da_chong_lun">#REF!</definedName>
    <definedName name="C.1.8..Lam_kho_tam" localSheetId="16">#REF!</definedName>
    <definedName name="C.1.8..Lam_kho_tam" localSheetId="3">#REF!</definedName>
    <definedName name="C.1.8..Lam_kho_tam" localSheetId="7">#REF!</definedName>
    <definedName name="C.1.8..Lam_kho_tam">#REF!</definedName>
    <definedName name="C.1.8..San_mat_bang" localSheetId="16">#REF!</definedName>
    <definedName name="C.1.8..San_mat_bang" localSheetId="3">#REF!</definedName>
    <definedName name="C.1.8..San_mat_bang" localSheetId="7">#REF!</definedName>
    <definedName name="C.1.8..San_mat_bang">#REF!</definedName>
    <definedName name="C.2.1..VC_Thu_cong" localSheetId="16">#REF!</definedName>
    <definedName name="C.2.1..VC_Thu_cong" localSheetId="3">#REF!</definedName>
    <definedName name="C.2.1..VC_Thu_cong" localSheetId="7">#REF!</definedName>
    <definedName name="C.2.1..VC_Thu_cong">#REF!</definedName>
    <definedName name="C.2.2..VC_T_cong_CG" localSheetId="16">#REF!</definedName>
    <definedName name="C.2.2..VC_T_cong_CG" localSheetId="3">#REF!</definedName>
    <definedName name="C.2.2..VC_T_cong_CG" localSheetId="7">#REF!</definedName>
    <definedName name="C.2.2..VC_T_cong_CG">#REF!</definedName>
    <definedName name="C.2.3..Boc_do" localSheetId="16">#REF!</definedName>
    <definedName name="C.2.3..Boc_do" localSheetId="3">#REF!</definedName>
    <definedName name="C.2.3..Boc_do" localSheetId="7">#REF!</definedName>
    <definedName name="C.2.3..Boc_do">#REF!</definedName>
    <definedName name="C.3.1..Dao_dat_mong_cot" localSheetId="16">#REF!</definedName>
    <definedName name="C.3.1..Dao_dat_mong_cot" localSheetId="3">#REF!</definedName>
    <definedName name="C.3.1..Dao_dat_mong_cot" localSheetId="7">#REF!</definedName>
    <definedName name="C.3.1..Dao_dat_mong_cot">#REF!</definedName>
    <definedName name="C.3.2..Dao_dat_de_dap" localSheetId="16">#REF!</definedName>
    <definedName name="C.3.2..Dao_dat_de_dap" localSheetId="3">#REF!</definedName>
    <definedName name="C.3.2..Dao_dat_de_dap" localSheetId="7">#REF!</definedName>
    <definedName name="C.3.2..Dao_dat_de_dap">#REF!</definedName>
    <definedName name="C.3.3..Dap_dat_mong" localSheetId="16">#REF!</definedName>
    <definedName name="C.3.3..Dap_dat_mong" localSheetId="3">#REF!</definedName>
    <definedName name="C.3.3..Dap_dat_mong" localSheetId="7">#REF!</definedName>
    <definedName name="C.3.3..Dap_dat_mong">#REF!</definedName>
    <definedName name="C.3.4..Dao_dap_TDia" localSheetId="16">#REF!</definedName>
    <definedName name="C.3.4..Dao_dap_TDia" localSheetId="3">#REF!</definedName>
    <definedName name="C.3.4..Dao_dap_TDia" localSheetId="7">#REF!</definedName>
    <definedName name="C.3.4..Dao_dap_TDia">#REF!</definedName>
    <definedName name="C.3.5..Dap_bo_bao" localSheetId="16">#REF!</definedName>
    <definedName name="C.3.5..Dap_bo_bao" localSheetId="3">#REF!</definedName>
    <definedName name="C.3.5..Dap_bo_bao" localSheetId="7">#REF!</definedName>
    <definedName name="C.3.5..Dap_bo_bao">#REF!</definedName>
    <definedName name="C.3.6..Bom_tat_nuoc" localSheetId="16">#REF!</definedName>
    <definedName name="C.3.6..Bom_tat_nuoc" localSheetId="3">#REF!</definedName>
    <definedName name="C.3.6..Bom_tat_nuoc" localSheetId="7">#REF!</definedName>
    <definedName name="C.3.6..Bom_tat_nuoc">#REF!</definedName>
    <definedName name="C.3.7..Dao_bun" localSheetId="16">#REF!</definedName>
    <definedName name="C.3.7..Dao_bun" localSheetId="3">#REF!</definedName>
    <definedName name="C.3.7..Dao_bun" localSheetId="7">#REF!</definedName>
    <definedName name="C.3.7..Dao_bun">#REF!</definedName>
    <definedName name="C.3.8..Dap_cat_CT" localSheetId="16">#REF!</definedName>
    <definedName name="C.3.8..Dap_cat_CT" localSheetId="3">#REF!</definedName>
    <definedName name="C.3.8..Dap_cat_CT" localSheetId="7">#REF!</definedName>
    <definedName name="C.3.8..Dap_cat_CT">#REF!</definedName>
    <definedName name="C.3.9..Dao_pha_da" localSheetId="16">#REF!</definedName>
    <definedName name="C.3.9..Dao_pha_da" localSheetId="3">#REF!</definedName>
    <definedName name="C.3.9..Dao_pha_da" localSheetId="7">#REF!</definedName>
    <definedName name="C.3.9..Dao_pha_da">#REF!</definedName>
    <definedName name="C.4.1.Cot_thep" localSheetId="16">#REF!</definedName>
    <definedName name="C.4.1.Cot_thep" localSheetId="3">#REF!</definedName>
    <definedName name="C.4.1.Cot_thep" localSheetId="7">#REF!</definedName>
    <definedName name="C.4.1.Cot_thep">#REF!</definedName>
    <definedName name="C.4.2..Van_khuon" localSheetId="16">#REF!</definedName>
    <definedName name="C.4.2..Van_khuon" localSheetId="3">#REF!</definedName>
    <definedName name="C.4.2..Van_khuon" localSheetId="7">#REF!</definedName>
    <definedName name="C.4.2..Van_khuon">#REF!</definedName>
    <definedName name="C.4.3..Be_tong" localSheetId="16">#REF!</definedName>
    <definedName name="C.4.3..Be_tong" localSheetId="3">#REF!</definedName>
    <definedName name="C.4.3..Be_tong" localSheetId="7">#REF!</definedName>
    <definedName name="C.4.3..Be_tong">#REF!</definedName>
    <definedName name="C.4.4..Lap_BT_D.San" localSheetId="16">#REF!</definedName>
    <definedName name="C.4.4..Lap_BT_D.San" localSheetId="3">#REF!</definedName>
    <definedName name="C.4.4..Lap_BT_D.San" localSheetId="7">#REF!</definedName>
    <definedName name="C.4.4..Lap_BT_D.San">#REF!</definedName>
    <definedName name="C.4.5..Xay_da_hoc" localSheetId="16">#REF!</definedName>
    <definedName name="C.4.5..Xay_da_hoc" localSheetId="3">#REF!</definedName>
    <definedName name="C.4.5..Xay_da_hoc" localSheetId="7">#REF!</definedName>
    <definedName name="C.4.5..Xay_da_hoc">#REF!</definedName>
    <definedName name="C.4.6..Dong_coc" localSheetId="16">#REF!</definedName>
    <definedName name="C.4.6..Dong_coc" localSheetId="3">#REF!</definedName>
    <definedName name="C.4.6..Dong_coc" localSheetId="7">#REF!</definedName>
    <definedName name="C.4.6..Dong_coc">#REF!</definedName>
    <definedName name="C.4.7..Quet_Bi_tum" localSheetId="16">#REF!</definedName>
    <definedName name="C.4.7..Quet_Bi_tum" localSheetId="3">#REF!</definedName>
    <definedName name="C.4.7..Quet_Bi_tum" localSheetId="7">#REF!</definedName>
    <definedName name="C.4.7..Quet_Bi_tum">#REF!</definedName>
    <definedName name="C.5.1..Lap_cot_thep" localSheetId="16">#REF!</definedName>
    <definedName name="C.5.1..Lap_cot_thep" localSheetId="3">#REF!</definedName>
    <definedName name="C.5.1..Lap_cot_thep" localSheetId="7">#REF!</definedName>
    <definedName name="C.5.1..Lap_cot_thep">#REF!</definedName>
    <definedName name="C.5.2..Lap_cot_BT" localSheetId="16">#REF!</definedName>
    <definedName name="C.5.2..Lap_cot_BT" localSheetId="3">#REF!</definedName>
    <definedName name="C.5.2..Lap_cot_BT" localSheetId="7">#REF!</definedName>
    <definedName name="C.5.2..Lap_cot_BT">#REF!</definedName>
    <definedName name="C.5.3..Lap_dat_xa" localSheetId="16">#REF!</definedName>
    <definedName name="C.5.3..Lap_dat_xa" localSheetId="3">#REF!</definedName>
    <definedName name="C.5.3..Lap_dat_xa" localSheetId="7">#REF!</definedName>
    <definedName name="C.5.3..Lap_dat_xa">#REF!</definedName>
    <definedName name="C.5.4..Lap_tiep_dia" localSheetId="16">#REF!</definedName>
    <definedName name="C.5.4..Lap_tiep_dia" localSheetId="3">#REF!</definedName>
    <definedName name="C.5.4..Lap_tiep_dia" localSheetId="7">#REF!</definedName>
    <definedName name="C.5.4..Lap_tiep_dia">#REF!</definedName>
    <definedName name="C.5.5..Son_sat_thep" localSheetId="16">#REF!</definedName>
    <definedName name="C.5.5..Son_sat_thep" localSheetId="3">#REF!</definedName>
    <definedName name="C.5.5..Son_sat_thep" localSheetId="7">#REF!</definedName>
    <definedName name="C.5.5..Son_sat_thep">#REF!</definedName>
    <definedName name="C.6.1..Lap_su_dung" localSheetId="16">#REF!</definedName>
    <definedName name="C.6.1..Lap_su_dung" localSheetId="3">#REF!</definedName>
    <definedName name="C.6.1..Lap_su_dung" localSheetId="7">#REF!</definedName>
    <definedName name="C.6.1..Lap_su_dung">#REF!</definedName>
    <definedName name="C.6.2..Lap_su_CS" localSheetId="16">#REF!</definedName>
    <definedName name="C.6.2..Lap_su_CS" localSheetId="3">#REF!</definedName>
    <definedName name="C.6.2..Lap_su_CS" localSheetId="7">#REF!</definedName>
    <definedName name="C.6.2..Lap_su_CS">#REF!</definedName>
    <definedName name="C.6.3..Su_chuoi_do" localSheetId="16">#REF!</definedName>
    <definedName name="C.6.3..Su_chuoi_do" localSheetId="3">#REF!</definedName>
    <definedName name="C.6.3..Su_chuoi_do" localSheetId="7">#REF!</definedName>
    <definedName name="C.6.3..Su_chuoi_do">#REF!</definedName>
    <definedName name="C.6.4..Su_chuoi_neo" localSheetId="16">#REF!</definedName>
    <definedName name="C.6.4..Su_chuoi_neo" localSheetId="3">#REF!</definedName>
    <definedName name="C.6.4..Su_chuoi_neo" localSheetId="7">#REF!</definedName>
    <definedName name="C.6.4..Su_chuoi_neo">#REF!</definedName>
    <definedName name="C.6.5..Lap_phu_kien" localSheetId="16">#REF!</definedName>
    <definedName name="C.6.5..Lap_phu_kien" localSheetId="3">#REF!</definedName>
    <definedName name="C.6.5..Lap_phu_kien" localSheetId="7">#REF!</definedName>
    <definedName name="C.6.5..Lap_phu_kien">#REF!</definedName>
    <definedName name="C.6.6..Ep_noi_day" localSheetId="16">#REF!</definedName>
    <definedName name="C.6.6..Ep_noi_day" localSheetId="3">#REF!</definedName>
    <definedName name="C.6.6..Ep_noi_day" localSheetId="7">#REF!</definedName>
    <definedName name="C.6.6..Ep_noi_day">#REF!</definedName>
    <definedName name="C.6.7..KD_vuot_CN" localSheetId="16">#REF!</definedName>
    <definedName name="C.6.7..KD_vuot_CN" localSheetId="3">#REF!</definedName>
    <definedName name="C.6.7..KD_vuot_CN" localSheetId="7">#REF!</definedName>
    <definedName name="C.6.7..KD_vuot_CN">#REF!</definedName>
    <definedName name="C.6.8..Rai_cang_day" localSheetId="16">#REF!</definedName>
    <definedName name="C.6.8..Rai_cang_day" localSheetId="3">#REF!</definedName>
    <definedName name="C.6.8..Rai_cang_day" localSheetId="7">#REF!</definedName>
    <definedName name="C.6.8..Rai_cang_day">#REF!</definedName>
    <definedName name="C.6.9..Cap_quang" localSheetId="16">#REF!</definedName>
    <definedName name="C.6.9..Cap_quang" localSheetId="3">#REF!</definedName>
    <definedName name="C.6.9..Cap_quang" localSheetId="7">#REF!</definedName>
    <definedName name="C.6.9..Cap_quang">#REF!</definedName>
    <definedName name="C.doc1">540</definedName>
    <definedName name="C.doc2">740</definedName>
    <definedName name="ca.1111" localSheetId="16">#REF!</definedName>
    <definedName name="ca.1111" localSheetId="3">#REF!</definedName>
    <definedName name="ca.1111" localSheetId="4">#REF!</definedName>
    <definedName name="ca.1111" localSheetId="7">#REF!</definedName>
    <definedName name="ca.1111">#REF!</definedName>
    <definedName name="ca.1111.th" localSheetId="16">#REF!</definedName>
    <definedName name="ca.1111.th" localSheetId="3">#REF!</definedName>
    <definedName name="ca.1111.th" localSheetId="4">#REF!</definedName>
    <definedName name="ca.1111.th" localSheetId="7">#REF!</definedName>
    <definedName name="ca.1111.th">#REF!</definedName>
    <definedName name="CACAU">298161</definedName>
    <definedName name="cao" localSheetId="16">#REF!</definedName>
    <definedName name="cao" localSheetId="3">#REF!</definedName>
    <definedName name="cao" localSheetId="4">#REF!</definedName>
    <definedName name="cao" localSheetId="7">#REF!</definedName>
    <definedName name="cao">#REF!</definedName>
    <definedName name="Capvon" localSheetId="16" hidden="1">{#N/A,#N/A,FALSE,"Chi tiÆt"}</definedName>
    <definedName name="Capvon" localSheetId="3" hidden="1">{#N/A,#N/A,FALSE,"Chi tiÆt"}</definedName>
    <definedName name="Capvon" localSheetId="4" hidden="1">{#N/A,#N/A,FALSE,"Chi tiÆt"}</definedName>
    <definedName name="Capvon" localSheetId="7" hidden="1">{#N/A,#N/A,FALSE,"Chi tiÆt"}</definedName>
    <definedName name="Capvon" hidden="1">{#N/A,#N/A,FALSE,"Chi tiÆt"}</definedName>
    <definedName name="Cat" localSheetId="16">#REF!</definedName>
    <definedName name="Cat" localSheetId="3">#REF!</definedName>
    <definedName name="Cat" localSheetId="4">#REF!</definedName>
    <definedName name="Cat" localSheetId="7">#REF!</definedName>
    <definedName name="Cat">#REF!</definedName>
    <definedName name="Category_All" localSheetId="16">#REF!</definedName>
    <definedName name="Category_All" localSheetId="3">#REF!</definedName>
    <definedName name="Category_All" localSheetId="4">#REF!</definedName>
    <definedName name="Category_All" localSheetId="7">#REF!</definedName>
    <definedName name="Category_All">#REF!</definedName>
    <definedName name="CATIN">#N/A</definedName>
    <definedName name="CATJYOU">#N/A</definedName>
    <definedName name="catm" localSheetId="16">#REF!</definedName>
    <definedName name="catm" localSheetId="3">#REF!</definedName>
    <definedName name="catm" localSheetId="4">#REF!</definedName>
    <definedName name="catm" localSheetId="7">#REF!</definedName>
    <definedName name="catm">#REF!</definedName>
    <definedName name="catn" localSheetId="16">#REF!</definedName>
    <definedName name="catn" localSheetId="3">#REF!</definedName>
    <definedName name="catn" localSheetId="4">#REF!</definedName>
    <definedName name="catn" localSheetId="7">#REF!</definedName>
    <definedName name="catn">#REF!</definedName>
    <definedName name="CATREC">#N/A</definedName>
    <definedName name="CATSYU">#N/A</definedName>
    <definedName name="catvang" localSheetId="16">#REF!</definedName>
    <definedName name="catvang" localSheetId="3">#REF!</definedName>
    <definedName name="catvang" localSheetId="4">#REF!</definedName>
    <definedName name="catvang" localSheetId="7">#REF!</definedName>
    <definedName name="catvang">#REF!</definedName>
    <definedName name="CBTH" localSheetId="16" hidden="1">{"'Sheet1'!$L$16"}</definedName>
    <definedName name="CBTH" localSheetId="3" hidden="1">{"'Sheet1'!$L$16"}</definedName>
    <definedName name="CBTH" localSheetId="4" hidden="1">{"'Sheet1'!$L$16"}</definedName>
    <definedName name="CBTH" localSheetId="7" hidden="1">{"'Sheet1'!$L$16"}</definedName>
    <definedName name="CBTH" hidden="1">{"'Sheet1'!$L$16"}</definedName>
    <definedName name="CCS" localSheetId="16">#REF!</definedName>
    <definedName name="CCS" localSheetId="3">#REF!</definedName>
    <definedName name="CCS" localSheetId="7">#REF!</definedName>
    <definedName name="CCS">#REF!</definedName>
    <definedName name="CDD" localSheetId="16">#REF!</definedName>
    <definedName name="CDD" localSheetId="3">#REF!</definedName>
    <definedName name="CDD" localSheetId="7">#REF!</definedName>
    <definedName name="CDD">#REF!</definedName>
    <definedName name="CDDD" localSheetId="16">#REF!</definedName>
    <definedName name="CDDD" localSheetId="3">#REF!</definedName>
    <definedName name="CDDD" localSheetId="7">#REF!</definedName>
    <definedName name="CDDD">#REF!</definedName>
    <definedName name="CDDD1P" localSheetId="16">#REF!</definedName>
    <definedName name="CDDD1P" localSheetId="3">#REF!</definedName>
    <definedName name="CDDD1P" localSheetId="7">#REF!</definedName>
    <definedName name="CDDD1P">#REF!</definedName>
    <definedName name="CDDD1PHA" localSheetId="16">#REF!</definedName>
    <definedName name="CDDD1PHA" localSheetId="3">#REF!</definedName>
    <definedName name="CDDD1PHA" localSheetId="7">#REF!</definedName>
    <definedName name="CDDD1PHA">#REF!</definedName>
    <definedName name="CDDD3PHA" localSheetId="16">#REF!</definedName>
    <definedName name="CDDD3PHA" localSheetId="3">#REF!</definedName>
    <definedName name="CDDD3PHA" localSheetId="7">#REF!</definedName>
    <definedName name="CDDD3PHA">#REF!</definedName>
    <definedName name="Cdnum" localSheetId="16">#REF!</definedName>
    <definedName name="Cdnum" localSheetId="3">#REF!</definedName>
    <definedName name="Cdnum" localSheetId="7">#REF!</definedName>
    <definedName name="Cdnum">#REF!</definedName>
    <definedName name="CDTK_tim">31.77</definedName>
    <definedName name="CH" localSheetId="16">#REF!</definedName>
    <definedName name="CH" localSheetId="3">#REF!</definedName>
    <definedName name="CH" localSheetId="4">#REF!</definedName>
    <definedName name="CH" localSheetId="7">#REF!</definedName>
    <definedName name="CH">#REF!</definedName>
    <definedName name="Chiettinh" localSheetId="16" hidden="1">{"'Sheet1'!$L$16"}</definedName>
    <definedName name="Chiettinh" localSheetId="3" hidden="1">{"'Sheet1'!$L$16"}</definedName>
    <definedName name="Chiettinh" localSheetId="4" hidden="1">{"'Sheet1'!$L$16"}</definedName>
    <definedName name="Chiettinh" localSheetId="7" hidden="1">{"'Sheet1'!$L$16"}</definedName>
    <definedName name="Chiettinh" hidden="1">{"'Sheet1'!$L$16"}</definedName>
    <definedName name="chilk" localSheetId="16" hidden="1">{"'Sheet1'!$L$16"}</definedName>
    <definedName name="chilk" localSheetId="3" hidden="1">{"'Sheet1'!$L$16"}</definedName>
    <definedName name="chilk" localSheetId="4" hidden="1">{"'Sheet1'!$L$16"}</definedName>
    <definedName name="chilk" localSheetId="7" hidden="1">{"'Sheet1'!$L$16"}</definedName>
    <definedName name="chilk" hidden="1">{"'Sheet1'!$L$16"}</definedName>
    <definedName name="chitietbgiang2" localSheetId="16" hidden="1">{"'Sheet1'!$L$16"}</definedName>
    <definedName name="chitietbgiang2" localSheetId="3" hidden="1">{"'Sheet1'!$L$16"}</definedName>
    <definedName name="chitietbgiang2" localSheetId="4" hidden="1">{"'Sheet1'!$L$16"}</definedName>
    <definedName name="chitietbgiang2" localSheetId="7" hidden="1">{"'Sheet1'!$L$16"}</definedName>
    <definedName name="chitietbgiang2" hidden="1">{"'Sheet1'!$L$16"}</definedName>
    <definedName name="chl" localSheetId="16" hidden="1">{"'Sheet1'!$L$16"}</definedName>
    <definedName name="chl" localSheetId="3" hidden="1">{"'Sheet1'!$L$16"}</definedName>
    <definedName name="chl" localSheetId="4" hidden="1">{"'Sheet1'!$L$16"}</definedName>
    <definedName name="chl" localSheetId="7" hidden="1">{"'Sheet1'!$L$16"}</definedName>
    <definedName name="chl" hidden="1">{"'Sheet1'!$L$16"}</definedName>
    <definedName name="chon" localSheetId="16">#REF!</definedName>
    <definedName name="chon" localSheetId="3">#REF!</definedName>
    <definedName name="chon" localSheetId="7">#REF!</definedName>
    <definedName name="chon">#REF!</definedName>
    <definedName name="chon1" localSheetId="16">#REF!</definedName>
    <definedName name="chon1" localSheetId="3">#REF!</definedName>
    <definedName name="chon1" localSheetId="7">#REF!</definedName>
    <definedName name="chon1">#REF!</definedName>
    <definedName name="chon2" localSheetId="16">#REF!</definedName>
    <definedName name="chon2" localSheetId="3">#REF!</definedName>
    <definedName name="chon2" localSheetId="7">#REF!</definedName>
    <definedName name="chon2">#REF!</definedName>
    <definedName name="chon3" localSheetId="16">#REF!</definedName>
    <definedName name="chon3" localSheetId="3">#REF!</definedName>
    <definedName name="chon3" localSheetId="7">#REF!</definedName>
    <definedName name="chon3">#REF!</definedName>
    <definedName name="chung">66</definedName>
    <definedName name="CK" localSheetId="16">#REF!</definedName>
    <definedName name="CK" localSheetId="3">#REF!</definedName>
    <definedName name="CK" localSheetId="4">#REF!</definedName>
    <definedName name="CK" localSheetId="7">#REF!</definedName>
    <definedName name="CK">#REF!</definedName>
    <definedName name="CLECH_0.4" localSheetId="16">#REF!</definedName>
    <definedName name="CLECH_0.4" localSheetId="3">#REF!</definedName>
    <definedName name="CLECH_0.4" localSheetId="4">#REF!</definedName>
    <definedName name="CLECH_0.4" localSheetId="7">#REF!</definedName>
    <definedName name="CLECH_0.4">#REF!</definedName>
    <definedName name="CLVC3">0.1</definedName>
    <definedName name="CLVC35" localSheetId="16">#REF!</definedName>
    <definedName name="CLVC35" localSheetId="3">#REF!</definedName>
    <definedName name="CLVC35" localSheetId="4">#REF!</definedName>
    <definedName name="CLVC35" localSheetId="7">#REF!</definedName>
    <definedName name="CLVC35">#REF!</definedName>
    <definedName name="CLVCTB" localSheetId="16">#REF!</definedName>
    <definedName name="CLVCTB" localSheetId="3">#REF!</definedName>
    <definedName name="CLVCTB" localSheetId="4">#REF!</definedName>
    <definedName name="CLVCTB" localSheetId="7">#REF!</definedName>
    <definedName name="CLVCTB">#REF!</definedName>
    <definedName name="clvl" localSheetId="16">#REF!</definedName>
    <definedName name="clvl" localSheetId="3">#REF!</definedName>
    <definedName name="clvl" localSheetId="4">#REF!</definedName>
    <definedName name="clvl" localSheetId="7">#REF!</definedName>
    <definedName name="clvl">#REF!</definedName>
    <definedName name="cn" localSheetId="16">#REF!</definedName>
    <definedName name="cn" localSheetId="3">#REF!</definedName>
    <definedName name="cn" localSheetId="7">#REF!</definedName>
    <definedName name="cn">#REF!</definedName>
    <definedName name="CNC" localSheetId="16">#REF!</definedName>
    <definedName name="CNC" localSheetId="3">#REF!</definedName>
    <definedName name="CNC" localSheetId="7">#REF!</definedName>
    <definedName name="CNC">#REF!</definedName>
    <definedName name="CND" localSheetId="16">#REF!</definedName>
    <definedName name="CND" localSheetId="3">#REF!</definedName>
    <definedName name="CND" localSheetId="7">#REF!</definedName>
    <definedName name="CND">#REF!</definedName>
    <definedName name="CNG" localSheetId="16">#REF!</definedName>
    <definedName name="CNG" localSheetId="3">#REF!</definedName>
    <definedName name="CNG" localSheetId="7">#REF!</definedName>
    <definedName name="CNG">#REF!</definedName>
    <definedName name="Co" localSheetId="16">#REF!</definedName>
    <definedName name="Co" localSheetId="3">#REF!</definedName>
    <definedName name="Co" localSheetId="7">#REF!</definedName>
    <definedName name="Co">#REF!</definedName>
    <definedName name="co_cau_ktqd" hidden="1">#N/A</definedName>
    <definedName name="coc" localSheetId="16">#REF!</definedName>
    <definedName name="coc" localSheetId="3">#REF!</definedName>
    <definedName name="coc" localSheetId="4">#REF!</definedName>
    <definedName name="coc" localSheetId="7">#REF!</definedName>
    <definedName name="coc">#REF!</definedName>
    <definedName name="Coc_60" localSheetId="16" hidden="1">{"'Sheet1'!$L$16"}</definedName>
    <definedName name="Coc_60" localSheetId="3" hidden="1">{"'Sheet1'!$L$16"}</definedName>
    <definedName name="Coc_60" localSheetId="4" hidden="1">{"'Sheet1'!$L$16"}</definedName>
    <definedName name="Coc_60" localSheetId="7" hidden="1">{"'Sheet1'!$L$16"}</definedName>
    <definedName name="Coc_60" hidden="1">{"'Sheet1'!$L$16"}</definedName>
    <definedName name="CoCauN" localSheetId="16" hidden="1">{"'Sheet1'!$L$16"}</definedName>
    <definedName name="CoCauN" localSheetId="3" hidden="1">{"'Sheet1'!$L$16"}</definedName>
    <definedName name="CoCauN" localSheetId="4" hidden="1">{"'Sheet1'!$L$16"}</definedName>
    <definedName name="CoCauN" localSheetId="7" hidden="1">{"'Sheet1'!$L$16"}</definedName>
    <definedName name="CoCauN" hidden="1">{"'Sheet1'!$L$16"}</definedName>
    <definedName name="cocbtct" localSheetId="16">#REF!</definedName>
    <definedName name="cocbtct" localSheetId="3">#REF!</definedName>
    <definedName name="cocbtct" localSheetId="7">#REF!</definedName>
    <definedName name="cocbtct">#REF!</definedName>
    <definedName name="cocot" localSheetId="16">#REF!</definedName>
    <definedName name="cocot" localSheetId="3">#REF!</definedName>
    <definedName name="cocot" localSheetId="7">#REF!</definedName>
    <definedName name="cocot">#REF!</definedName>
    <definedName name="cocott" localSheetId="16">#REF!</definedName>
    <definedName name="cocott" localSheetId="3">#REF!</definedName>
    <definedName name="cocott" localSheetId="7">#REF!</definedName>
    <definedName name="cocott">#REF!</definedName>
    <definedName name="Code" localSheetId="16" hidden="1">#REF!</definedName>
    <definedName name="Code" localSheetId="3" hidden="1">#REF!</definedName>
    <definedName name="Code" localSheetId="7" hidden="1">#REF!</definedName>
    <definedName name="Code" hidden="1">#REF!</definedName>
    <definedName name="Cöï_ly_vaän_chuyeãn" localSheetId="16">#REF!</definedName>
    <definedName name="Cöï_ly_vaän_chuyeãn" localSheetId="3">#REF!</definedName>
    <definedName name="Cöï_ly_vaän_chuyeãn" localSheetId="7">#REF!</definedName>
    <definedName name="Cöï_ly_vaän_chuyeãn">#REF!</definedName>
    <definedName name="CÖÏ_LY_VAÄN_CHUYEÅN" localSheetId="16">#REF!</definedName>
    <definedName name="CÖÏ_LY_VAÄN_CHUYEÅN" localSheetId="3">#REF!</definedName>
    <definedName name="CÖÏ_LY_VAÄN_CHUYEÅN" localSheetId="7">#REF!</definedName>
    <definedName name="CÖÏ_LY_VAÄN_CHUYEÅN">#REF!</definedName>
    <definedName name="COMMON" localSheetId="16">#REF!</definedName>
    <definedName name="COMMON" localSheetId="3">#REF!</definedName>
    <definedName name="COMMON" localSheetId="7">#REF!</definedName>
    <definedName name="COMMON">#REF!</definedName>
    <definedName name="comong" localSheetId="16">#REF!</definedName>
    <definedName name="comong" localSheetId="3">#REF!</definedName>
    <definedName name="comong" localSheetId="7">#REF!</definedName>
    <definedName name="comong">#REF!</definedName>
    <definedName name="CON_EQP_COS" localSheetId="16">#REF!</definedName>
    <definedName name="CON_EQP_COS" localSheetId="3">#REF!</definedName>
    <definedName name="CON_EQP_COS" localSheetId="7">#REF!</definedName>
    <definedName name="CON_EQP_COS">#REF!</definedName>
    <definedName name="CON_EQP_COST" localSheetId="16">#REF!</definedName>
    <definedName name="CON_EQP_COST" localSheetId="3">#REF!</definedName>
    <definedName name="CON_EQP_COST" localSheetId="7">#REF!</definedName>
    <definedName name="CON_EQP_COST">#REF!</definedName>
    <definedName name="Cong_HM_DTCT" localSheetId="16">#REF!</definedName>
    <definedName name="Cong_HM_DTCT" localSheetId="3">#REF!</definedName>
    <definedName name="Cong_HM_DTCT" localSheetId="7">#REF!</definedName>
    <definedName name="Cong_HM_DTCT">#REF!</definedName>
    <definedName name="Cong_M_DTCT" localSheetId="16">#REF!</definedName>
    <definedName name="Cong_M_DTCT" localSheetId="3">#REF!</definedName>
    <definedName name="Cong_M_DTCT" localSheetId="7">#REF!</definedName>
    <definedName name="Cong_M_DTCT">#REF!</definedName>
    <definedName name="Cong_NC_DTCT" localSheetId="16">#REF!</definedName>
    <definedName name="Cong_NC_DTCT" localSheetId="3">#REF!</definedName>
    <definedName name="Cong_NC_DTCT" localSheetId="7">#REF!</definedName>
    <definedName name="Cong_NC_DTCT">#REF!</definedName>
    <definedName name="Cong_VL_DTCT" localSheetId="16">#REF!</definedName>
    <definedName name="Cong_VL_DTCT" localSheetId="3">#REF!</definedName>
    <definedName name="Cong_VL_DTCT" localSheetId="7">#REF!</definedName>
    <definedName name="Cong_VL_DTCT">#REF!</definedName>
    <definedName name="congbengam" localSheetId="16">#REF!</definedName>
    <definedName name="congbengam" localSheetId="3">#REF!</definedName>
    <definedName name="congbengam" localSheetId="7">#REF!</definedName>
    <definedName name="congbengam">#REF!</definedName>
    <definedName name="congbenuoc" localSheetId="16">#REF!</definedName>
    <definedName name="congbenuoc" localSheetId="3">#REF!</definedName>
    <definedName name="congbenuoc" localSheetId="7">#REF!</definedName>
    <definedName name="congbenuoc">#REF!</definedName>
    <definedName name="congcoc" localSheetId="16">#REF!</definedName>
    <definedName name="congcoc" localSheetId="3">#REF!</definedName>
    <definedName name="congcoc" localSheetId="7">#REF!</definedName>
    <definedName name="congcoc">#REF!</definedName>
    <definedName name="congcocot" localSheetId="16">#REF!</definedName>
    <definedName name="congcocot" localSheetId="3">#REF!</definedName>
    <definedName name="congcocot" localSheetId="7">#REF!</definedName>
    <definedName name="congcocot">#REF!</definedName>
    <definedName name="congcocott" localSheetId="16">#REF!</definedName>
    <definedName name="congcocott" localSheetId="3">#REF!</definedName>
    <definedName name="congcocott" localSheetId="7">#REF!</definedName>
    <definedName name="congcocott">#REF!</definedName>
    <definedName name="congcomong" localSheetId="16">#REF!</definedName>
    <definedName name="congcomong" localSheetId="3">#REF!</definedName>
    <definedName name="congcomong" localSheetId="7">#REF!</definedName>
    <definedName name="congcomong">#REF!</definedName>
    <definedName name="congcottron" localSheetId="16">#REF!</definedName>
    <definedName name="congcottron" localSheetId="3">#REF!</definedName>
    <definedName name="congcottron" localSheetId="7">#REF!</definedName>
    <definedName name="congcottron">#REF!</definedName>
    <definedName name="congcotvuong" localSheetId="16">#REF!</definedName>
    <definedName name="congcotvuong" localSheetId="3">#REF!</definedName>
    <definedName name="congcotvuong" localSheetId="7">#REF!</definedName>
    <definedName name="congcotvuong">#REF!</definedName>
    <definedName name="congdam" localSheetId="16">#REF!</definedName>
    <definedName name="congdam" localSheetId="3">#REF!</definedName>
    <definedName name="congdam" localSheetId="7">#REF!</definedName>
    <definedName name="congdam">#REF!</definedName>
    <definedName name="congdan1" localSheetId="16">#REF!</definedName>
    <definedName name="congdan1" localSheetId="3">#REF!</definedName>
    <definedName name="congdan1" localSheetId="7">#REF!</definedName>
    <definedName name="congdan1">#REF!</definedName>
    <definedName name="congdan2" localSheetId="16">#REF!</definedName>
    <definedName name="congdan2" localSheetId="3">#REF!</definedName>
    <definedName name="congdan2" localSheetId="7">#REF!</definedName>
    <definedName name="congdan2">#REF!</definedName>
    <definedName name="congdandusan" localSheetId="16">#REF!</definedName>
    <definedName name="congdandusan" localSheetId="3">#REF!</definedName>
    <definedName name="congdandusan" localSheetId="7">#REF!</definedName>
    <definedName name="congdandusan">#REF!</definedName>
    <definedName name="conglanhto" localSheetId="16">#REF!</definedName>
    <definedName name="conglanhto" localSheetId="3">#REF!</definedName>
    <definedName name="conglanhto" localSheetId="7">#REF!</definedName>
    <definedName name="conglanhto">#REF!</definedName>
    <definedName name="congmong" localSheetId="16">#REF!</definedName>
    <definedName name="congmong" localSheetId="3">#REF!</definedName>
    <definedName name="congmong" localSheetId="7">#REF!</definedName>
    <definedName name="congmong">#REF!</definedName>
    <definedName name="congmongbang" localSheetId="16">#REF!</definedName>
    <definedName name="congmongbang" localSheetId="3">#REF!</definedName>
    <definedName name="congmongbang" localSheetId="7">#REF!</definedName>
    <definedName name="congmongbang">#REF!</definedName>
    <definedName name="congmongdon" localSheetId="16">#REF!</definedName>
    <definedName name="congmongdon" localSheetId="3">#REF!</definedName>
    <definedName name="congmongdon" localSheetId="7">#REF!</definedName>
    <definedName name="congmongdon">#REF!</definedName>
    <definedName name="congpanen" localSheetId="16">#REF!</definedName>
    <definedName name="congpanen" localSheetId="3">#REF!</definedName>
    <definedName name="congpanen" localSheetId="7">#REF!</definedName>
    <definedName name="congpanen">#REF!</definedName>
    <definedName name="congsan" localSheetId="16">#REF!</definedName>
    <definedName name="congsan" localSheetId="3">#REF!</definedName>
    <definedName name="congsan" localSheetId="7">#REF!</definedName>
    <definedName name="congsan">#REF!</definedName>
    <definedName name="congthang" localSheetId="16">#REF!</definedName>
    <definedName name="congthang" localSheetId="3">#REF!</definedName>
    <definedName name="congthang" localSheetId="7">#REF!</definedName>
    <definedName name="congthang">#REF!</definedName>
    <definedName name="CONST_EQ" localSheetId="16">#REF!</definedName>
    <definedName name="CONST_EQ" localSheetId="3">#REF!</definedName>
    <definedName name="CONST_EQ" localSheetId="7">#REF!</definedName>
    <definedName name="CONST_EQ">#REF!</definedName>
    <definedName name="COT" localSheetId="16">#REF!</definedName>
    <definedName name="COT" localSheetId="3">#REF!</definedName>
    <definedName name="COT" localSheetId="7">#REF!</definedName>
    <definedName name="COT">#REF!</definedName>
    <definedName name="cot7.5" localSheetId="16">#REF!</definedName>
    <definedName name="cot7.5" localSheetId="3">#REF!</definedName>
    <definedName name="cot7.5" localSheetId="7">#REF!</definedName>
    <definedName name="cot7.5">#REF!</definedName>
    <definedName name="cot8.5" localSheetId="16">#REF!</definedName>
    <definedName name="cot8.5" localSheetId="3">#REF!</definedName>
    <definedName name="cot8.5" localSheetId="7">#REF!</definedName>
    <definedName name="cot8.5">#REF!</definedName>
    <definedName name="Cotsatma">9726</definedName>
    <definedName name="Cotthepma">9726</definedName>
    <definedName name="cottron" localSheetId="16">#REF!</definedName>
    <definedName name="cottron" localSheetId="3">#REF!</definedName>
    <definedName name="cottron" localSheetId="4">#REF!</definedName>
    <definedName name="cottron" localSheetId="7">#REF!</definedName>
    <definedName name="cottron">#REF!</definedName>
    <definedName name="cotvuong" localSheetId="16">#REF!</definedName>
    <definedName name="cotvuong" localSheetId="3">#REF!</definedName>
    <definedName name="cotvuong" localSheetId="4">#REF!</definedName>
    <definedName name="cotvuong" localSheetId="7">#REF!</definedName>
    <definedName name="cotvuong">#REF!</definedName>
    <definedName name="COVER" localSheetId="16">#REF!</definedName>
    <definedName name="COVER" localSheetId="3">#REF!</definedName>
    <definedName name="COVER" localSheetId="4">#REF!</definedName>
    <definedName name="COVER" localSheetId="7">#REF!</definedName>
    <definedName name="COVER">#REF!</definedName>
    <definedName name="CP" localSheetId="16" hidden="1">#REF!</definedName>
    <definedName name="CP" localSheetId="3" hidden="1">#REF!</definedName>
    <definedName name="CP" localSheetId="7" hidden="1">#REF!</definedName>
    <definedName name="CP" hidden="1">#REF!</definedName>
    <definedName name="cpmtc" localSheetId="16">#REF!</definedName>
    <definedName name="cpmtc" localSheetId="3">#REF!</definedName>
    <definedName name="cpmtc" localSheetId="7">#REF!</definedName>
    <definedName name="cpmtc">#REF!</definedName>
    <definedName name="cpnc" localSheetId="16">#REF!</definedName>
    <definedName name="cpnc" localSheetId="3">#REF!</definedName>
    <definedName name="cpnc" localSheetId="7">#REF!</definedName>
    <definedName name="cpnc">#REF!</definedName>
    <definedName name="cptt" localSheetId="16">#REF!</definedName>
    <definedName name="cptt" localSheetId="3">#REF!</definedName>
    <definedName name="cptt" localSheetId="7">#REF!</definedName>
    <definedName name="cptt">#REF!</definedName>
    <definedName name="CPVC35" localSheetId="16">#REF!</definedName>
    <definedName name="CPVC35" localSheetId="3">#REF!</definedName>
    <definedName name="CPVC35" localSheetId="7">#REF!</definedName>
    <definedName name="CPVC35">#REF!</definedName>
    <definedName name="CPVCDN" localSheetId="16">#REF!</definedName>
    <definedName name="CPVCDN" localSheetId="3">#REF!</definedName>
    <definedName name="CPVCDN" localSheetId="7">#REF!</definedName>
    <definedName name="CPVCDN">#REF!</definedName>
    <definedName name="cpvl" localSheetId="16">#REF!</definedName>
    <definedName name="cpvl" localSheetId="3">#REF!</definedName>
    <definedName name="cpvl" localSheetId="7">#REF!</definedName>
    <definedName name="cpvl">#REF!</definedName>
    <definedName name="CRD" localSheetId="16">#REF!</definedName>
    <definedName name="CRD" localSheetId="3">#REF!</definedName>
    <definedName name="CRD" localSheetId="7">#REF!</definedName>
    <definedName name="CRD">#REF!</definedName>
    <definedName name="CRITINST" localSheetId="16">#REF!</definedName>
    <definedName name="CRITINST" localSheetId="3">#REF!</definedName>
    <definedName name="CRITINST" localSheetId="7">#REF!</definedName>
    <definedName name="CRITINST">#REF!</definedName>
    <definedName name="CRITPURC" localSheetId="16">#REF!</definedName>
    <definedName name="CRITPURC" localSheetId="3">#REF!</definedName>
    <definedName name="CRITPURC" localSheetId="7">#REF!</definedName>
    <definedName name="CRITPURC">#REF!</definedName>
    <definedName name="CRS" localSheetId="16">#REF!</definedName>
    <definedName name="CRS" localSheetId="3">#REF!</definedName>
    <definedName name="CRS" localSheetId="7">#REF!</definedName>
    <definedName name="CRS">#REF!</definedName>
    <definedName name="CS" localSheetId="16">#REF!</definedName>
    <definedName name="CS" localSheetId="3">#REF!</definedName>
    <definedName name="CS" localSheetId="7">#REF!</definedName>
    <definedName name="CS">#REF!</definedName>
    <definedName name="CS_10" localSheetId="16">#REF!</definedName>
    <definedName name="CS_10" localSheetId="3">#REF!</definedName>
    <definedName name="CS_10" localSheetId="7">#REF!</definedName>
    <definedName name="CS_10">#REF!</definedName>
    <definedName name="CS_100" localSheetId="16">#REF!</definedName>
    <definedName name="CS_100" localSheetId="3">#REF!</definedName>
    <definedName name="CS_100" localSheetId="7">#REF!</definedName>
    <definedName name="CS_100">#REF!</definedName>
    <definedName name="CS_10S" localSheetId="16">#REF!</definedName>
    <definedName name="CS_10S" localSheetId="3">#REF!</definedName>
    <definedName name="CS_10S" localSheetId="7">#REF!</definedName>
    <definedName name="CS_10S">#REF!</definedName>
    <definedName name="CS_120" localSheetId="16">#REF!</definedName>
    <definedName name="CS_120" localSheetId="3">#REF!</definedName>
    <definedName name="CS_120" localSheetId="7">#REF!</definedName>
    <definedName name="CS_120">#REF!</definedName>
    <definedName name="CS_140" localSheetId="16">#REF!</definedName>
    <definedName name="CS_140" localSheetId="3">#REF!</definedName>
    <definedName name="CS_140" localSheetId="7">#REF!</definedName>
    <definedName name="CS_140">#REF!</definedName>
    <definedName name="CS_160" localSheetId="16">#REF!</definedName>
    <definedName name="CS_160" localSheetId="3">#REF!</definedName>
    <definedName name="CS_160" localSheetId="7">#REF!</definedName>
    <definedName name="CS_160">#REF!</definedName>
    <definedName name="CS_20" localSheetId="16">#REF!</definedName>
    <definedName name="CS_20" localSheetId="3">#REF!</definedName>
    <definedName name="CS_20" localSheetId="7">#REF!</definedName>
    <definedName name="CS_20">#REF!</definedName>
    <definedName name="CS_30" localSheetId="16">#REF!</definedName>
    <definedName name="CS_30" localSheetId="3">#REF!</definedName>
    <definedName name="CS_30" localSheetId="7">#REF!</definedName>
    <definedName name="CS_30">#REF!</definedName>
    <definedName name="CS_40" localSheetId="16">#REF!</definedName>
    <definedName name="CS_40" localSheetId="3">#REF!</definedName>
    <definedName name="CS_40" localSheetId="7">#REF!</definedName>
    <definedName name="CS_40">#REF!</definedName>
    <definedName name="CS_40S" localSheetId="16">#REF!</definedName>
    <definedName name="CS_40S" localSheetId="3">#REF!</definedName>
    <definedName name="CS_40S" localSheetId="7">#REF!</definedName>
    <definedName name="CS_40S">#REF!</definedName>
    <definedName name="CS_5S" localSheetId="16">#REF!</definedName>
    <definedName name="CS_5S" localSheetId="3">#REF!</definedName>
    <definedName name="CS_5S" localSheetId="7">#REF!</definedName>
    <definedName name="CS_5S">#REF!</definedName>
    <definedName name="CS_60" localSheetId="16">#REF!</definedName>
    <definedName name="CS_60" localSheetId="3">#REF!</definedName>
    <definedName name="CS_60" localSheetId="7">#REF!</definedName>
    <definedName name="CS_60">#REF!</definedName>
    <definedName name="CS_80" localSheetId="16">#REF!</definedName>
    <definedName name="CS_80" localSheetId="3">#REF!</definedName>
    <definedName name="CS_80" localSheetId="7">#REF!</definedName>
    <definedName name="CS_80">#REF!</definedName>
    <definedName name="CS_80S" localSheetId="16">#REF!</definedName>
    <definedName name="CS_80S" localSheetId="3">#REF!</definedName>
    <definedName name="CS_80S" localSheetId="7">#REF!</definedName>
    <definedName name="CS_80S">#REF!</definedName>
    <definedName name="CS_STD" localSheetId="16">#REF!</definedName>
    <definedName name="CS_STD" localSheetId="3">#REF!</definedName>
    <definedName name="CS_STD" localSheetId="7">#REF!</definedName>
    <definedName name="CS_STD">#REF!</definedName>
    <definedName name="CS_XS" localSheetId="16">#REF!</definedName>
    <definedName name="CS_XS" localSheetId="3">#REF!</definedName>
    <definedName name="CS_XS" localSheetId="7">#REF!</definedName>
    <definedName name="CS_XS">#REF!</definedName>
    <definedName name="CS_XXS" localSheetId="16">#REF!</definedName>
    <definedName name="CS_XXS" localSheetId="3">#REF!</definedName>
    <definedName name="CS_XXS" localSheetId="7">#REF!</definedName>
    <definedName name="CS_XXS">#REF!</definedName>
    <definedName name="csd3p" localSheetId="16">#REF!</definedName>
    <definedName name="csd3p" localSheetId="3">#REF!</definedName>
    <definedName name="csd3p" localSheetId="7">#REF!</definedName>
    <definedName name="csd3p">#REF!</definedName>
    <definedName name="csddg1p" localSheetId="16">#REF!</definedName>
    <definedName name="csddg1p" localSheetId="3">#REF!</definedName>
    <definedName name="csddg1p" localSheetId="7">#REF!</definedName>
    <definedName name="csddg1p">#REF!</definedName>
    <definedName name="csddt1p" localSheetId="16">#REF!</definedName>
    <definedName name="csddt1p" localSheetId="3">#REF!</definedName>
    <definedName name="csddt1p" localSheetId="7">#REF!</definedName>
    <definedName name="csddt1p">#REF!</definedName>
    <definedName name="csht3p" localSheetId="16">#REF!</definedName>
    <definedName name="csht3p" localSheetId="3">#REF!</definedName>
    <definedName name="csht3p" localSheetId="7">#REF!</definedName>
    <definedName name="csht3p">#REF!</definedName>
    <definedName name="CTCT1" localSheetId="16" hidden="1">{"'Sheet1'!$L$16"}</definedName>
    <definedName name="CTCT1" localSheetId="3" hidden="1">{"'Sheet1'!$L$16"}</definedName>
    <definedName name="CTCT1" localSheetId="4" hidden="1">{"'Sheet1'!$L$16"}</definedName>
    <definedName name="CTCT1" localSheetId="7" hidden="1">{"'Sheet1'!$L$16"}</definedName>
    <definedName name="CTCT1" hidden="1">{"'Sheet1'!$L$16"}</definedName>
    <definedName name="ctiep" localSheetId="16">#REF!</definedName>
    <definedName name="ctiep" localSheetId="3">#REF!</definedName>
    <definedName name="ctiep" localSheetId="7">#REF!</definedName>
    <definedName name="ctiep">#REF!</definedName>
    <definedName name="CTIET" localSheetId="16">#REF!</definedName>
    <definedName name="CTIET" localSheetId="3">#REF!</definedName>
    <definedName name="CTIET" localSheetId="7">#REF!</definedName>
    <definedName name="CTIET">#REF!</definedName>
    <definedName name="CU_LY_VAN_CHUYEN_GIA_QUYEN" localSheetId="16">#REF!</definedName>
    <definedName name="CU_LY_VAN_CHUYEN_GIA_QUYEN" localSheetId="3">#REF!</definedName>
    <definedName name="CU_LY_VAN_CHUYEN_GIA_QUYEN" localSheetId="7">#REF!</definedName>
    <definedName name="CU_LY_VAN_CHUYEN_GIA_QUYEN">#REF!</definedName>
    <definedName name="CU_LY_VAN_CHUYEN_THU_CONG" localSheetId="16">#REF!</definedName>
    <definedName name="CU_LY_VAN_CHUYEN_THU_CONG" localSheetId="3">#REF!</definedName>
    <definedName name="CU_LY_VAN_CHUYEN_THU_CONG" localSheetId="7">#REF!</definedName>
    <definedName name="CU_LY_VAN_CHUYEN_THU_CONG">#REF!</definedName>
    <definedName name="CURRENCY" localSheetId="16">#REF!</definedName>
    <definedName name="CURRENCY" localSheetId="3">#REF!</definedName>
    <definedName name="CURRENCY" localSheetId="7">#REF!</definedName>
    <definedName name="CURRENCY">#REF!</definedName>
    <definedName name="cx" localSheetId="16">#REF!</definedName>
    <definedName name="cx" localSheetId="3">#REF!</definedName>
    <definedName name="cx" localSheetId="7">#REF!</definedName>
    <definedName name="cx">#REF!</definedName>
    <definedName name="d" localSheetId="16" hidden="1">{"'Sheet1'!$L$16"}</definedName>
    <definedName name="d" localSheetId="3" hidden="1">{"'Sheet1'!$L$16"}</definedName>
    <definedName name="d" localSheetId="4" hidden="1">{"'Sheet1'!$L$16"}</definedName>
    <definedName name="d" localSheetId="7" hidden="1">{"'Sheet1'!$L$16"}</definedName>
    <definedName name="d" hidden="1">{"'Sheet1'!$L$16"}</definedName>
    <definedName name="D_7101A_B" localSheetId="16">#REF!</definedName>
    <definedName name="D_7101A_B" localSheetId="3">#REF!</definedName>
    <definedName name="D_7101A_B" localSheetId="7">#REF!</definedName>
    <definedName name="D_7101A_B">#REF!</definedName>
    <definedName name="da1x2" localSheetId="16">#REF!</definedName>
    <definedName name="da1x2" localSheetId="3">#REF!</definedName>
    <definedName name="da1x2" localSheetId="7">#REF!</definedName>
    <definedName name="da1x2">#REF!</definedName>
    <definedName name="dahoc" localSheetId="16">#REF!</definedName>
    <definedName name="dahoc" localSheetId="3">#REF!</definedName>
    <definedName name="dahoc" localSheetId="7">#REF!</definedName>
    <definedName name="dahoc">#REF!</definedName>
    <definedName name="dam">78000</definedName>
    <definedName name="danducsan" localSheetId="16">#REF!</definedName>
    <definedName name="danducsan" localSheetId="3">#REF!</definedName>
    <definedName name="danducsan" localSheetId="4">#REF!</definedName>
    <definedName name="danducsan" localSheetId="7">#REF!</definedName>
    <definedName name="danducsan">#REF!</definedName>
    <definedName name="dao" localSheetId="16">#REF!</definedName>
    <definedName name="dao" localSheetId="3">#REF!</definedName>
    <definedName name="dao" localSheetId="7">#REF!</definedName>
    <definedName name="dao">#REF!</definedName>
    <definedName name="dap" localSheetId="16">#REF!</definedName>
    <definedName name="dap" localSheetId="3">#REF!</definedName>
    <definedName name="dap" localSheetId="7">#REF!</definedName>
    <definedName name="dap">#REF!</definedName>
    <definedName name="DAT" localSheetId="16">#REF!</definedName>
    <definedName name="DAT" localSheetId="3">#REF!</definedName>
    <definedName name="DAT" localSheetId="7">#REF!</definedName>
    <definedName name="DAT">#REF!</definedName>
    <definedName name="DATA_DATA2_List" localSheetId="16">#REF!</definedName>
    <definedName name="DATA_DATA2_List" localSheetId="3">#REF!</definedName>
    <definedName name="DATA_DATA2_List" localSheetId="7">#REF!</definedName>
    <definedName name="DATA_DATA2_List">#REF!</definedName>
    <definedName name="data1" localSheetId="16" hidden="1">#REF!</definedName>
    <definedName name="data1" localSheetId="3" hidden="1">#REF!</definedName>
    <definedName name="data1" localSheetId="7" hidden="1">#REF!</definedName>
    <definedName name="data1" hidden="1">#REF!</definedName>
    <definedName name="data2" localSheetId="16" hidden="1">#REF!</definedName>
    <definedName name="data2" localSheetId="3" hidden="1">#REF!</definedName>
    <definedName name="data2" localSheetId="7" hidden="1">#REF!</definedName>
    <definedName name="data2" hidden="1">#REF!</definedName>
    <definedName name="data3" localSheetId="16" hidden="1">#REF!</definedName>
    <definedName name="data3" localSheetId="3" hidden="1">#REF!</definedName>
    <definedName name="data3" localSheetId="7" hidden="1">#REF!</definedName>
    <definedName name="data3" hidden="1">#REF!</definedName>
    <definedName name="_xlnm.Database" localSheetId="16">#REF!</definedName>
    <definedName name="_xlnm.Database" localSheetId="3">#REF!</definedName>
    <definedName name="_xlnm.Database" localSheetId="7">#REF!</definedName>
    <definedName name="_xlnm.Database">#REF!</definedName>
    <definedName name="DataFilter" localSheetId="16">[3]!DataFilter</definedName>
    <definedName name="DataFilter">[3]!DataFilter</definedName>
    <definedName name="DataSort" localSheetId="16">[3]!DataSort</definedName>
    <definedName name="DataSort">[3]!DataSort</definedName>
    <definedName name="DCL_22">12117600</definedName>
    <definedName name="DCL_35">25490000</definedName>
    <definedName name="DD" localSheetId="16">#REF!</definedName>
    <definedName name="DD" localSheetId="3">#REF!</definedName>
    <definedName name="DD" localSheetId="4">#REF!</definedName>
    <definedName name="DD" localSheetId="7">#REF!</definedName>
    <definedName name="DD">#REF!</definedName>
    <definedName name="dđ" localSheetId="16" hidden="1">{"'Sheet1'!$L$16"}</definedName>
    <definedName name="dđ" localSheetId="3" hidden="1">{"'Sheet1'!$L$16"}</definedName>
    <definedName name="dđ" localSheetId="4" hidden="1">{"'Sheet1'!$L$16"}</definedName>
    <definedName name="dđ" localSheetId="7" hidden="1">{"'Sheet1'!$L$16"}</definedName>
    <definedName name="dđ" hidden="1">{"'Sheet1'!$L$16"}</definedName>
    <definedName name="DDAY" localSheetId="16">#REF!</definedName>
    <definedName name="DDAY" localSheetId="3">#REF!</definedName>
    <definedName name="DDAY" localSheetId="7">#REF!</definedName>
    <definedName name="DDAY">#REF!</definedName>
    <definedName name="ddddd" localSheetId="16" hidden="1">{"'Sheet1'!$L$16"}</definedName>
    <definedName name="ddddd" localSheetId="3" hidden="1">{"'Sheet1'!$L$16"}</definedName>
    <definedName name="ddddd" localSheetId="4" hidden="1">{"'Sheet1'!$L$16"}</definedName>
    <definedName name="ddddd" localSheetId="7" hidden="1">{"'Sheet1'!$L$16"}</definedName>
    <definedName name="ddddd" hidden="1">{"'Sheet1'!$L$16"}</definedName>
    <definedName name="dddem">0.1</definedName>
    <definedName name="DDK" localSheetId="16">#REF!</definedName>
    <definedName name="DDK" localSheetId="3">#REF!</definedName>
    <definedName name="DDK" localSheetId="4">#REF!</definedName>
    <definedName name="DDK" localSheetId="7">#REF!</definedName>
    <definedName name="DDK">#REF!</definedName>
    <definedName name="den_bu" localSheetId="16">#REF!</definedName>
    <definedName name="den_bu" localSheetId="3">#REF!</definedName>
    <definedName name="den_bu" localSheetId="4">#REF!</definedName>
    <definedName name="den_bu" localSheetId="7">#REF!</definedName>
    <definedName name="den_bu">#REF!</definedName>
    <definedName name="denbu" localSheetId="16">#REF!</definedName>
    <definedName name="denbu" localSheetId="3">#REF!</definedName>
    <definedName name="denbu" localSheetId="4">#REF!</definedName>
    <definedName name="denbu" localSheetId="7">#REF!</definedName>
    <definedName name="denbu">#REF!</definedName>
    <definedName name="DenDK" localSheetId="16" hidden="1">{"'Sheet1'!$L$16"}</definedName>
    <definedName name="DenDK" localSheetId="3" hidden="1">{"'Sheet1'!$L$16"}</definedName>
    <definedName name="DenDK" localSheetId="4" hidden="1">{"'Sheet1'!$L$16"}</definedName>
    <definedName name="DenDK" localSheetId="7" hidden="1">{"'Sheet1'!$L$16"}</definedName>
    <definedName name="DenDK" hidden="1">{"'Sheet1'!$L$16"}</definedName>
    <definedName name="Det32x3" localSheetId="16">#REF!</definedName>
    <definedName name="Det32x3" localSheetId="3">#REF!</definedName>
    <definedName name="Det32x3" localSheetId="7">#REF!</definedName>
    <definedName name="Det32x3">#REF!</definedName>
    <definedName name="Det35x3" localSheetId="16">#REF!</definedName>
    <definedName name="Det35x3" localSheetId="3">#REF!</definedName>
    <definedName name="Det35x3" localSheetId="7">#REF!</definedName>
    <definedName name="Det35x3">#REF!</definedName>
    <definedName name="Det40x4" localSheetId="16">#REF!</definedName>
    <definedName name="Det40x4" localSheetId="3">#REF!</definedName>
    <definedName name="Det40x4" localSheetId="7">#REF!</definedName>
    <definedName name="Det40x4">#REF!</definedName>
    <definedName name="Det50x5" localSheetId="16">#REF!</definedName>
    <definedName name="Det50x5" localSheetId="3">#REF!</definedName>
    <definedName name="Det50x5" localSheetId="7">#REF!</definedName>
    <definedName name="Det50x5">#REF!</definedName>
    <definedName name="Det63x6" localSheetId="16">#REF!</definedName>
    <definedName name="Det63x6" localSheetId="3">#REF!</definedName>
    <definedName name="Det63x6" localSheetId="7">#REF!</definedName>
    <definedName name="Det63x6">#REF!</definedName>
    <definedName name="Det75x6" localSheetId="16">#REF!</definedName>
    <definedName name="Det75x6" localSheetId="3">#REF!</definedName>
    <definedName name="Det75x6" localSheetId="7">#REF!</definedName>
    <definedName name="Det75x6">#REF!</definedName>
    <definedName name="dfg" localSheetId="16" hidden="1">{"'Sheet1'!$L$16"}</definedName>
    <definedName name="dfg" localSheetId="3" hidden="1">{"'Sheet1'!$L$16"}</definedName>
    <definedName name="dfg" localSheetId="4" hidden="1">{"'Sheet1'!$L$16"}</definedName>
    <definedName name="dfg" localSheetId="7" hidden="1">{"'Sheet1'!$L$16"}</definedName>
    <definedName name="dfg" hidden="1">{"'Sheet1'!$L$16"}</definedName>
    <definedName name="DFSDF" localSheetId="16" hidden="1">{"'Sheet1'!$L$16"}</definedName>
    <definedName name="DFSDF" localSheetId="3" hidden="1">{"'Sheet1'!$L$16"}</definedName>
    <definedName name="DFSDF" localSheetId="4" hidden="1">{"'Sheet1'!$L$16"}</definedName>
    <definedName name="DFSDF" localSheetId="7" hidden="1">{"'Sheet1'!$L$16"}</definedName>
    <definedName name="DFSDF" hidden="1">{"'Sheet1'!$L$16"}</definedName>
    <definedName name="dfvssd" localSheetId="16" hidden="1">#REF!</definedName>
    <definedName name="dfvssd" localSheetId="3" hidden="1">#REF!</definedName>
    <definedName name="dfvssd" localSheetId="7" hidden="1">#REF!</definedName>
    <definedName name="dfvssd" hidden="1">#REF!</definedName>
    <definedName name="dgbdII" localSheetId="16">#REF!</definedName>
    <definedName name="dgbdII" localSheetId="3">#REF!</definedName>
    <definedName name="dgbdII" localSheetId="7">#REF!</definedName>
    <definedName name="dgbdII">#REF!</definedName>
    <definedName name="DGCTI592" localSheetId="16">#REF!</definedName>
    <definedName name="DGCTI592" localSheetId="3">#REF!</definedName>
    <definedName name="DGCTI592" localSheetId="7">#REF!</definedName>
    <definedName name="DGCTI592">#REF!</definedName>
    <definedName name="dgctp2" localSheetId="16" hidden="1">{"'Sheet1'!$L$16"}</definedName>
    <definedName name="dgctp2" localSheetId="3" hidden="1">{"'Sheet1'!$L$16"}</definedName>
    <definedName name="dgctp2" localSheetId="4" hidden="1">{"'Sheet1'!$L$16"}</definedName>
    <definedName name="dgctp2" localSheetId="7" hidden="1">{"'Sheet1'!$L$16"}</definedName>
    <definedName name="dgctp2" hidden="1">{"'Sheet1'!$L$16"}</definedName>
    <definedName name="dgj" localSheetId="16" hidden="1">{#N/A,#N/A,FALSE,"BN"}</definedName>
    <definedName name="dgj" localSheetId="3" hidden="1">{#N/A,#N/A,FALSE,"BN"}</definedName>
    <definedName name="dgj" localSheetId="4" hidden="1">{#N/A,#N/A,FALSE,"BN"}</definedName>
    <definedName name="dgj" localSheetId="7" hidden="1">{#N/A,#N/A,FALSE,"BN"}</definedName>
    <definedName name="dgj" hidden="1">{#N/A,#N/A,FALSE,"BN"}</definedName>
    <definedName name="DGNC" localSheetId="16">#REF!</definedName>
    <definedName name="DGNC" localSheetId="3">#REF!</definedName>
    <definedName name="DGNC" localSheetId="4">#REF!</definedName>
    <definedName name="DGNC" localSheetId="7">#REF!</definedName>
    <definedName name="DGNC">#REF!</definedName>
    <definedName name="dgqndn" localSheetId="16">#REF!</definedName>
    <definedName name="dgqndn" localSheetId="3">#REF!</definedName>
    <definedName name="dgqndn" localSheetId="4">#REF!</definedName>
    <definedName name="dgqndn" localSheetId="7">#REF!</definedName>
    <definedName name="dgqndn">#REF!</definedName>
    <definedName name="DGTV" localSheetId="16">#REF!</definedName>
    <definedName name="DGTV" localSheetId="3">#REF!</definedName>
    <definedName name="DGTV" localSheetId="4">#REF!</definedName>
    <definedName name="DGTV" localSheetId="7">#REF!</definedName>
    <definedName name="DGTV">#REF!</definedName>
    <definedName name="dgvl" localSheetId="16">#REF!</definedName>
    <definedName name="dgvl" localSheetId="3">#REF!</definedName>
    <definedName name="dgvl" localSheetId="7">#REF!</definedName>
    <definedName name="dgvl">#REF!</definedName>
    <definedName name="DGVT" localSheetId="16">#REF!</definedName>
    <definedName name="DGVT" localSheetId="3">#REF!</definedName>
    <definedName name="DGVT" localSheetId="7">#REF!</definedName>
    <definedName name="DGVT">#REF!</definedName>
    <definedName name="dhom" localSheetId="16">#REF!</definedName>
    <definedName name="dhom" localSheetId="3">#REF!</definedName>
    <definedName name="dhom" localSheetId="7">#REF!</definedName>
    <definedName name="dhom">#REF!</definedName>
    <definedName name="dien" localSheetId="16" hidden="1">{"'Sheet1'!$L$16"}</definedName>
    <definedName name="dien" localSheetId="3" hidden="1">{"'Sheet1'!$L$16"}</definedName>
    <definedName name="dien" localSheetId="4" hidden="1">{"'Sheet1'!$L$16"}</definedName>
    <definedName name="dien" localSheetId="7" hidden="1">{"'Sheet1'!$L$16"}</definedName>
    <definedName name="dien" hidden="1">{"'Sheet1'!$L$16"}</definedName>
    <definedName name="dientichck" localSheetId="16">#REF!</definedName>
    <definedName name="dientichck" localSheetId="3">#REF!</definedName>
    <definedName name="dientichck" localSheetId="7">#REF!</definedName>
    <definedName name="dientichck">#REF!</definedName>
    <definedName name="dinh2" localSheetId="16">#REF!</definedName>
    <definedName name="dinh2" localSheetId="3">#REF!</definedName>
    <definedName name="dinh2" localSheetId="7">#REF!</definedName>
    <definedName name="dinh2">#REF!</definedName>
    <definedName name="Discount" localSheetId="16" hidden="1">#REF!</definedName>
    <definedName name="Discount" localSheetId="3" hidden="1">#REF!</definedName>
    <definedName name="Discount" localSheetId="7" hidden="1">#REF!</definedName>
    <definedName name="Discount" hidden="1">#REF!</definedName>
    <definedName name="display_area_2" localSheetId="16" hidden="1">#REF!</definedName>
    <definedName name="display_area_2" localSheetId="3" hidden="1">#REF!</definedName>
    <definedName name="display_area_2" localSheetId="7" hidden="1">#REF!</definedName>
    <definedName name="display_area_2" hidden="1">#REF!</definedName>
    <definedName name="DLCC" localSheetId="16">#REF!</definedName>
    <definedName name="DLCC" localSheetId="3">#REF!</definedName>
    <definedName name="DLCC" localSheetId="7">#REF!</definedName>
    <definedName name="DLCC">#REF!</definedName>
    <definedName name="DM" localSheetId="16">#REF!</definedName>
    <definedName name="DM" localSheetId="3">#REF!</definedName>
    <definedName name="DM" localSheetId="7">#REF!</definedName>
    <definedName name="DM">#REF!</definedName>
    <definedName name="dm56bxd" localSheetId="16">#REF!</definedName>
    <definedName name="dm56bxd" localSheetId="3">#REF!</definedName>
    <definedName name="dm56bxd" localSheetId="7">#REF!</definedName>
    <definedName name="dm56bxd">#REF!</definedName>
    <definedName name="DN" localSheetId="16">#REF!</definedName>
    <definedName name="DN" localSheetId="3">#REF!</definedName>
    <definedName name="DN" localSheetId="7">#REF!</definedName>
    <definedName name="DN">#REF!</definedName>
    <definedName name="DÑt45x4" localSheetId="16">#REF!</definedName>
    <definedName name="DÑt45x4" localSheetId="3">#REF!</definedName>
    <definedName name="DÑt45x4" localSheetId="7">#REF!</definedName>
    <definedName name="DÑt45x4">#REF!</definedName>
    <definedName name="doan1" localSheetId="16">#REF!</definedName>
    <definedName name="doan1" localSheetId="3">#REF!</definedName>
    <definedName name="doan1" localSheetId="7">#REF!</definedName>
    <definedName name="doan1">#REF!</definedName>
    <definedName name="doan2" localSheetId="16">#REF!</definedName>
    <definedName name="doan2" localSheetId="3">#REF!</definedName>
    <definedName name="doan2" localSheetId="7">#REF!</definedName>
    <definedName name="doan2">#REF!</definedName>
    <definedName name="doan3" localSheetId="16">#REF!</definedName>
    <definedName name="doan3" localSheetId="3">#REF!</definedName>
    <definedName name="doan3" localSheetId="7">#REF!</definedName>
    <definedName name="doan3">#REF!</definedName>
    <definedName name="doan4" localSheetId="16">#REF!</definedName>
    <definedName name="doan4" localSheetId="3">#REF!</definedName>
    <definedName name="doan4" localSheetId="7">#REF!</definedName>
    <definedName name="doan4">#REF!</definedName>
    <definedName name="doan5" localSheetId="16">#REF!</definedName>
    <definedName name="doan5" localSheetId="3">#REF!</definedName>
    <definedName name="doan5" localSheetId="7">#REF!</definedName>
    <definedName name="doan5">#REF!</definedName>
    <definedName name="doan6" localSheetId="16">#REF!</definedName>
    <definedName name="doan6" localSheetId="3">#REF!</definedName>
    <definedName name="doan6" localSheetId="7">#REF!</definedName>
    <definedName name="doan6">#REF!</definedName>
    <definedName name="docdoc">0.03125</definedName>
    <definedName name="Document_array" localSheetId="16">{"Thuxm2.xls","Sheet1"}</definedName>
    <definedName name="Document_array" localSheetId="3">{"Thuxm2.xls","Sheet1"}</definedName>
    <definedName name="Document_array" localSheetId="4">{"Thuxm2.xls","Sheet1"}</definedName>
    <definedName name="Document_array" localSheetId="7">{"Thuxm2.xls","Sheet1"}</definedName>
    <definedName name="Document_array">{"Thuxm2.xls","Sheet1"}</definedName>
    <definedName name="DON_GIA_3282" localSheetId="16">#REF!</definedName>
    <definedName name="DON_GIA_3282" localSheetId="3">#REF!</definedName>
    <definedName name="DON_GIA_3282" localSheetId="4">#REF!</definedName>
    <definedName name="DON_GIA_3282" localSheetId="7">#REF!</definedName>
    <definedName name="DON_GIA_3282">#REF!</definedName>
    <definedName name="DON_GIA_3283" localSheetId="16">#REF!</definedName>
    <definedName name="DON_GIA_3283" localSheetId="3">#REF!</definedName>
    <definedName name="DON_GIA_3283" localSheetId="4">#REF!</definedName>
    <definedName name="DON_GIA_3283" localSheetId="7">#REF!</definedName>
    <definedName name="DON_GIA_3283">#REF!</definedName>
    <definedName name="DON_GIA_3285" localSheetId="16">#REF!</definedName>
    <definedName name="DON_GIA_3285" localSheetId="3">#REF!</definedName>
    <definedName name="DON_GIA_3285" localSheetId="4">#REF!</definedName>
    <definedName name="DON_GIA_3285" localSheetId="7">#REF!</definedName>
    <definedName name="DON_GIA_3285">#REF!</definedName>
    <definedName name="DON_GIA_VAN_CHUYEN_36" localSheetId="16">#REF!</definedName>
    <definedName name="DON_GIA_VAN_CHUYEN_36" localSheetId="3">#REF!</definedName>
    <definedName name="DON_GIA_VAN_CHUYEN_36" localSheetId="7">#REF!</definedName>
    <definedName name="DON_GIA_VAN_CHUYEN_36">#REF!</definedName>
    <definedName name="dongia" localSheetId="16">#REF!</definedName>
    <definedName name="dongia" localSheetId="3">#REF!</definedName>
    <definedName name="dongia" localSheetId="7">#REF!</definedName>
    <definedName name="dongia">#REF!</definedName>
    <definedName name="Dot" localSheetId="16" hidden="1">{"'Sheet1'!$L$16"}</definedName>
    <definedName name="Dot" localSheetId="3" hidden="1">{"'Sheet1'!$L$16"}</definedName>
    <definedName name="Dot" localSheetId="4" hidden="1">{"'Sheet1'!$L$16"}</definedName>
    <definedName name="Dot" localSheetId="7" hidden="1">{"'Sheet1'!$L$16"}</definedName>
    <definedName name="Dot" hidden="1">{"'Sheet1'!$L$16"}</definedName>
    <definedName name="dotcong">1</definedName>
    <definedName name="drf" localSheetId="16" hidden="1">#REF!</definedName>
    <definedName name="drf" localSheetId="3" hidden="1">#REF!</definedName>
    <definedName name="drf" localSheetId="4" hidden="1">#REF!</definedName>
    <definedName name="drf" localSheetId="7" hidden="1">#REF!</definedName>
    <definedName name="drf" hidden="1">#REF!</definedName>
    <definedName name="ds" localSheetId="16" hidden="1">{#N/A,#N/A,FALSE,"Chi tiÆt"}</definedName>
    <definedName name="ds" localSheetId="3" hidden="1">{#N/A,#N/A,FALSE,"Chi tiÆt"}</definedName>
    <definedName name="ds" localSheetId="4" hidden="1">{#N/A,#N/A,FALSE,"Chi tiÆt"}</definedName>
    <definedName name="ds" localSheetId="7" hidden="1">{#N/A,#N/A,FALSE,"Chi tiÆt"}</definedName>
    <definedName name="ds" hidden="1">{#N/A,#N/A,FALSE,"Chi tiÆt"}</definedName>
    <definedName name="DS1p1vc" localSheetId="16">#REF!</definedName>
    <definedName name="DS1p1vc" localSheetId="3">#REF!</definedName>
    <definedName name="DS1p1vc" localSheetId="4">#REF!</definedName>
    <definedName name="DS1p1vc" localSheetId="7">#REF!</definedName>
    <definedName name="DS1p1vc">#REF!</definedName>
    <definedName name="ds1p2nc" localSheetId="16">#REF!</definedName>
    <definedName name="ds1p2nc" localSheetId="3">#REF!</definedName>
    <definedName name="ds1p2nc" localSheetId="4">#REF!</definedName>
    <definedName name="ds1p2nc" localSheetId="7">#REF!</definedName>
    <definedName name="ds1p2nc">#REF!</definedName>
    <definedName name="ds1p2vc" localSheetId="16">#REF!</definedName>
    <definedName name="ds1p2vc" localSheetId="3">#REF!</definedName>
    <definedName name="ds1p2vc" localSheetId="4">#REF!</definedName>
    <definedName name="ds1p2vc" localSheetId="7">#REF!</definedName>
    <definedName name="ds1p2vc">#REF!</definedName>
    <definedName name="ds1pnc" localSheetId="16">#REF!</definedName>
    <definedName name="ds1pnc" localSheetId="3">#REF!</definedName>
    <definedName name="ds1pnc" localSheetId="7">#REF!</definedName>
    <definedName name="ds1pnc">#REF!</definedName>
    <definedName name="ds1pvl" localSheetId="16">#REF!</definedName>
    <definedName name="ds1pvl" localSheetId="3">#REF!</definedName>
    <definedName name="ds1pvl" localSheetId="7">#REF!</definedName>
    <definedName name="ds1pvl">#REF!</definedName>
    <definedName name="ds3pctnc" localSheetId="16">#REF!</definedName>
    <definedName name="ds3pctnc" localSheetId="3">#REF!</definedName>
    <definedName name="ds3pctnc" localSheetId="7">#REF!</definedName>
    <definedName name="ds3pctnc">#REF!</definedName>
    <definedName name="ds3pctvc" localSheetId="16">#REF!</definedName>
    <definedName name="ds3pctvc" localSheetId="3">#REF!</definedName>
    <definedName name="ds3pctvc" localSheetId="7">#REF!</definedName>
    <definedName name="ds3pctvc">#REF!</definedName>
    <definedName name="ds3pctvl" localSheetId="16">#REF!</definedName>
    <definedName name="ds3pctvl" localSheetId="3">#REF!</definedName>
    <definedName name="ds3pctvl" localSheetId="7">#REF!</definedName>
    <definedName name="ds3pctvl">#REF!</definedName>
    <definedName name="dsfsd" localSheetId="16" hidden="1">#REF!</definedName>
    <definedName name="dsfsd" localSheetId="3" hidden="1">#REF!</definedName>
    <definedName name="dsfsd" localSheetId="7" hidden="1">#REF!</definedName>
    <definedName name="dsfsd" hidden="1">#REF!</definedName>
    <definedName name="dsh" localSheetId="16" hidden="1">#REF!</definedName>
    <definedName name="dsh" localSheetId="3" hidden="1">#REF!</definedName>
    <definedName name="dsh" localSheetId="7" hidden="1">#REF!</definedName>
    <definedName name="dsh" hidden="1">#REF!</definedName>
    <definedName name="DSPK1p1nc" localSheetId="16">#REF!</definedName>
    <definedName name="DSPK1p1nc" localSheetId="3">#REF!</definedName>
    <definedName name="DSPK1p1nc" localSheetId="7">#REF!</definedName>
    <definedName name="DSPK1p1nc">#REF!</definedName>
    <definedName name="DSPK1p1vl" localSheetId="16">#REF!</definedName>
    <definedName name="DSPK1p1vl" localSheetId="3">#REF!</definedName>
    <definedName name="DSPK1p1vl" localSheetId="7">#REF!</definedName>
    <definedName name="DSPK1p1vl">#REF!</definedName>
    <definedName name="DSPK1pnc" localSheetId="16">#REF!</definedName>
    <definedName name="DSPK1pnc" localSheetId="3">#REF!</definedName>
    <definedName name="DSPK1pnc" localSheetId="7">#REF!</definedName>
    <definedName name="DSPK1pnc">#REF!</definedName>
    <definedName name="DSPK1pvl" localSheetId="16">#REF!</definedName>
    <definedName name="DSPK1pvl" localSheetId="3">#REF!</definedName>
    <definedName name="DSPK1pvl" localSheetId="7">#REF!</definedName>
    <definedName name="DSPK1pvl">#REF!</definedName>
    <definedName name="DSUMDATA" localSheetId="16">#REF!</definedName>
    <definedName name="DSUMDATA" localSheetId="3">#REF!</definedName>
    <definedName name="DSUMDATA" localSheetId="7">#REF!</definedName>
    <definedName name="DSUMDATA">#REF!</definedName>
    <definedName name="dtich1" localSheetId="16">#REF!</definedName>
    <definedName name="dtich1" localSheetId="3">#REF!</definedName>
    <definedName name="dtich1" localSheetId="7">#REF!</definedName>
    <definedName name="dtich1">#REF!</definedName>
    <definedName name="dtich2" localSheetId="16">#REF!</definedName>
    <definedName name="dtich2" localSheetId="3">#REF!</definedName>
    <definedName name="dtich2" localSheetId="7">#REF!</definedName>
    <definedName name="dtich2">#REF!</definedName>
    <definedName name="dtich3" localSheetId="16">#REF!</definedName>
    <definedName name="dtich3" localSheetId="3">#REF!</definedName>
    <definedName name="dtich3" localSheetId="7">#REF!</definedName>
    <definedName name="dtich3">#REF!</definedName>
    <definedName name="dtich4" localSheetId="16">#REF!</definedName>
    <definedName name="dtich4" localSheetId="3">#REF!</definedName>
    <definedName name="dtich4" localSheetId="7">#REF!</definedName>
    <definedName name="dtich4">#REF!</definedName>
    <definedName name="dtich5" localSheetId="16">#REF!</definedName>
    <definedName name="dtich5" localSheetId="3">#REF!</definedName>
    <definedName name="dtich5" localSheetId="7">#REF!</definedName>
    <definedName name="dtich5">#REF!</definedName>
    <definedName name="dtich6" localSheetId="16">#REF!</definedName>
    <definedName name="dtich6" localSheetId="3">#REF!</definedName>
    <definedName name="dtich6" localSheetId="7">#REF!</definedName>
    <definedName name="dtich6">#REF!</definedName>
    <definedName name="DU_TOAN_CHI_TIET_CONG_TO" localSheetId="16">#REF!</definedName>
    <definedName name="DU_TOAN_CHI_TIET_CONG_TO" localSheetId="3">#REF!</definedName>
    <definedName name="DU_TOAN_CHI_TIET_CONG_TO" localSheetId="7">#REF!</definedName>
    <definedName name="DU_TOAN_CHI_TIET_CONG_TO">#REF!</definedName>
    <definedName name="DU_TOAN_CHI_TIET_DZ22KV" localSheetId="16">#REF!</definedName>
    <definedName name="DU_TOAN_CHI_TIET_DZ22KV" localSheetId="3">#REF!</definedName>
    <definedName name="DU_TOAN_CHI_TIET_DZ22KV" localSheetId="7">#REF!</definedName>
    <definedName name="DU_TOAN_CHI_TIET_DZ22KV">#REF!</definedName>
    <definedName name="DU_TOAN_CHI_TIET_KHO_BAI" localSheetId="16">#REF!</definedName>
    <definedName name="DU_TOAN_CHI_TIET_KHO_BAI" localSheetId="3">#REF!</definedName>
    <definedName name="DU_TOAN_CHI_TIET_KHO_BAI" localSheetId="7">#REF!</definedName>
    <definedName name="DU_TOAN_CHI_TIET_KHO_BAI">#REF!</definedName>
    <definedName name="Duongnaco" localSheetId="16" hidden="1">{"'Sheet1'!$L$16"}</definedName>
    <definedName name="Duongnaco" localSheetId="3" hidden="1">{"'Sheet1'!$L$16"}</definedName>
    <definedName name="Duongnaco" localSheetId="4" hidden="1">{"'Sheet1'!$L$16"}</definedName>
    <definedName name="Duongnaco" localSheetId="7" hidden="1">{"'Sheet1'!$L$16"}</definedName>
    <definedName name="Duongnaco" hidden="1">{"'Sheet1'!$L$16"}</definedName>
    <definedName name="duongvt" localSheetId="16" hidden="1">{"'Sheet1'!$L$16"}</definedName>
    <definedName name="duongvt" localSheetId="3" hidden="1">{"'Sheet1'!$L$16"}</definedName>
    <definedName name="duongvt" localSheetId="4" hidden="1">{"'Sheet1'!$L$16"}</definedName>
    <definedName name="duongvt" localSheetId="7" hidden="1">{"'Sheet1'!$L$16"}</definedName>
    <definedName name="duongvt" hidden="1">{"'Sheet1'!$L$16"}</definedName>
    <definedName name="DuphongBCT">'[2]BANCO (3)'!$K$128</definedName>
    <definedName name="DuphongBNG">'[2]BANCO (3)'!$K$126</definedName>
    <definedName name="DuphongBQP">'[2]BANCO (3)'!$K$125</definedName>
    <definedName name="DuphongVKS">'[4]BANCO (2)'!$F$123</definedName>
    <definedName name="DutoanDongmo" localSheetId="16">#REF!</definedName>
    <definedName name="DutoanDongmo" localSheetId="3">#REF!</definedName>
    <definedName name="DutoanDongmo" localSheetId="4">#REF!</definedName>
    <definedName name="DutoanDongmo" localSheetId="7">#REF!</definedName>
    <definedName name="DutoanDongmo">#REF!</definedName>
    <definedName name="dvgfsgdsdg" localSheetId="16" hidden="1">#REF!</definedName>
    <definedName name="dvgfsgdsdg" localSheetId="3" hidden="1">#REF!</definedName>
    <definedName name="dvgfsgdsdg" localSheetId="4" hidden="1">#REF!</definedName>
    <definedName name="dvgfsgdsdg" localSheetId="7" hidden="1">#REF!</definedName>
    <definedName name="dvgfsgdsdg" hidden="1">#REF!</definedName>
    <definedName name="DWPRICE" localSheetId="16" hidden="1">[5]Quantity!#REF!</definedName>
    <definedName name="DWPRICE" localSheetId="3" hidden="1">[5]Quantity!#REF!</definedName>
    <definedName name="DWPRICE" localSheetId="4" hidden="1">[5]Quantity!#REF!</definedName>
    <definedName name="DWPRICE" localSheetId="7" hidden="1">[5]Quantity!#REF!</definedName>
    <definedName name="DWPRICE" hidden="1">[5]Quantity!#REF!</definedName>
    <definedName name="E" localSheetId="16" hidden="1">{#N/A,#N/A,FALSE,"BN (2)"}</definedName>
    <definedName name="E" localSheetId="3" hidden="1">{#N/A,#N/A,FALSE,"BN (2)"}</definedName>
    <definedName name="E" localSheetId="4" hidden="1">{#N/A,#N/A,FALSE,"BN (2)"}</definedName>
    <definedName name="E" localSheetId="7" hidden="1">{#N/A,#N/A,FALSE,"BN (2)"}</definedName>
    <definedName name="E" hidden="1">{#N/A,#N/A,FALSE,"BN (2)"}</definedName>
    <definedName name="E.chandoc">8.875</definedName>
    <definedName name="E.PC">10.438</definedName>
    <definedName name="E.PVI">12</definedName>
    <definedName name="emb" localSheetId="16">#REF!</definedName>
    <definedName name="emb" localSheetId="3">#REF!</definedName>
    <definedName name="emb" localSheetId="4">#REF!</definedName>
    <definedName name="emb" localSheetId="7">#REF!</definedName>
    <definedName name="emb">#REF!</definedName>
    <definedName name="End_1" localSheetId="16">#REF!</definedName>
    <definedName name="End_1" localSheetId="3">#REF!</definedName>
    <definedName name="End_1" localSheetId="4">#REF!</definedName>
    <definedName name="End_1" localSheetId="7">#REF!</definedName>
    <definedName name="End_1">#REF!</definedName>
    <definedName name="End_10" localSheetId="16">#REF!</definedName>
    <definedName name="End_10" localSheetId="3">#REF!</definedName>
    <definedName name="End_10" localSheetId="4">#REF!</definedName>
    <definedName name="End_10" localSheetId="7">#REF!</definedName>
    <definedName name="End_10">#REF!</definedName>
    <definedName name="End_11" localSheetId="16">#REF!</definedName>
    <definedName name="End_11" localSheetId="3">#REF!</definedName>
    <definedName name="End_11" localSheetId="7">#REF!</definedName>
    <definedName name="End_11">#REF!</definedName>
    <definedName name="End_12" localSheetId="16">#REF!</definedName>
    <definedName name="End_12" localSheetId="3">#REF!</definedName>
    <definedName name="End_12" localSheetId="7">#REF!</definedName>
    <definedName name="End_12">#REF!</definedName>
    <definedName name="End_13" localSheetId="16">#REF!</definedName>
    <definedName name="End_13" localSheetId="3">#REF!</definedName>
    <definedName name="End_13" localSheetId="7">#REF!</definedName>
    <definedName name="End_13">#REF!</definedName>
    <definedName name="End_2" localSheetId="16">#REF!</definedName>
    <definedName name="End_2" localSheetId="3">#REF!</definedName>
    <definedName name="End_2" localSheetId="7">#REF!</definedName>
    <definedName name="End_2">#REF!</definedName>
    <definedName name="End_3" localSheetId="16">#REF!</definedName>
    <definedName name="End_3" localSheetId="3">#REF!</definedName>
    <definedName name="End_3" localSheetId="7">#REF!</definedName>
    <definedName name="End_3">#REF!</definedName>
    <definedName name="End_4" localSheetId="16">#REF!</definedName>
    <definedName name="End_4" localSheetId="3">#REF!</definedName>
    <definedName name="End_4" localSheetId="7">#REF!</definedName>
    <definedName name="End_4">#REF!</definedName>
    <definedName name="End_5" localSheetId="16">#REF!</definedName>
    <definedName name="End_5" localSheetId="3">#REF!</definedName>
    <definedName name="End_5" localSheetId="7">#REF!</definedName>
    <definedName name="End_5">#REF!</definedName>
    <definedName name="End_6" localSheetId="16">#REF!</definedName>
    <definedName name="End_6" localSheetId="3">#REF!</definedName>
    <definedName name="End_6" localSheetId="7">#REF!</definedName>
    <definedName name="End_6">#REF!</definedName>
    <definedName name="End_7" localSheetId="16">#REF!</definedName>
    <definedName name="End_7" localSheetId="3">#REF!</definedName>
    <definedName name="End_7" localSheetId="7">#REF!</definedName>
    <definedName name="End_7">#REF!</definedName>
    <definedName name="End_8" localSheetId="16">#REF!</definedName>
    <definedName name="End_8" localSheetId="3">#REF!</definedName>
    <definedName name="End_8" localSheetId="7">#REF!</definedName>
    <definedName name="End_8">#REF!</definedName>
    <definedName name="End_9" localSheetId="16">#REF!</definedName>
    <definedName name="End_9" localSheetId="3">#REF!</definedName>
    <definedName name="End_9" localSheetId="7">#REF!</definedName>
    <definedName name="End_9">#REF!</definedName>
    <definedName name="ex" localSheetId="16">#REF!</definedName>
    <definedName name="ex" localSheetId="3">#REF!</definedName>
    <definedName name="ex" localSheetId="7">#REF!</definedName>
    <definedName name="ex">#REF!</definedName>
    <definedName name="f" localSheetId="16">#REF!</definedName>
    <definedName name="f" localSheetId="3">#REF!</definedName>
    <definedName name="f" localSheetId="7">#REF!</definedName>
    <definedName name="f">#REF!</definedName>
    <definedName name="faasdf" localSheetId="16" hidden="1">#REF!</definedName>
    <definedName name="faasdf" localSheetId="3" hidden="1">#REF!</definedName>
    <definedName name="faasdf" localSheetId="7" hidden="1">#REF!</definedName>
    <definedName name="faasdf" hidden="1">#REF!</definedName>
    <definedName name="FACTOR" localSheetId="16">#REF!</definedName>
    <definedName name="FACTOR" localSheetId="3">#REF!</definedName>
    <definedName name="FACTOR" localSheetId="7">#REF!</definedName>
    <definedName name="FACTOR">#REF!</definedName>
    <definedName name="FCode" localSheetId="16" hidden="1">#REF!</definedName>
    <definedName name="FCode" localSheetId="3" hidden="1">#REF!</definedName>
    <definedName name="FCode" localSheetId="7" hidden="1">#REF!</definedName>
    <definedName name="FCode" hidden="1">#REF!</definedName>
    <definedName name="fdfsf" localSheetId="16" hidden="1">{#N/A,#N/A,FALSE,"Chi tiÆt"}</definedName>
    <definedName name="fdfsf" localSheetId="3" hidden="1">{#N/A,#N/A,FALSE,"Chi tiÆt"}</definedName>
    <definedName name="fdfsf" localSheetId="4" hidden="1">{#N/A,#N/A,FALSE,"Chi tiÆt"}</definedName>
    <definedName name="fdfsf" localSheetId="7" hidden="1">{#N/A,#N/A,FALSE,"Chi tiÆt"}</definedName>
    <definedName name="fdfsf" hidden="1">{#N/A,#N/A,FALSE,"Chi tiÆt"}</definedName>
    <definedName name="fff" localSheetId="16" hidden="1">{"'Sheet1'!$L$16"}</definedName>
    <definedName name="fff" localSheetId="3" hidden="1">{"'Sheet1'!$L$16"}</definedName>
    <definedName name="fff" localSheetId="4" hidden="1">{"'Sheet1'!$L$16"}</definedName>
    <definedName name="fff" localSheetId="7" hidden="1">{"'Sheet1'!$L$16"}</definedName>
    <definedName name="fff" hidden="1">{"'Sheet1'!$L$16"}</definedName>
    <definedName name="FI_12">4820</definedName>
    <definedName name="fsd" localSheetId="16" hidden="1">{"'Sheet1'!$L$16"}</definedName>
    <definedName name="fsd" localSheetId="3" hidden="1">{"'Sheet1'!$L$16"}</definedName>
    <definedName name="fsd" localSheetId="4" hidden="1">{"'Sheet1'!$L$16"}</definedName>
    <definedName name="fsd" localSheetId="7" hidden="1">{"'Sheet1'!$L$16"}</definedName>
    <definedName name="fsd" hidden="1">{"'Sheet1'!$L$16"}</definedName>
    <definedName name="fsdfdsf" localSheetId="16" hidden="1">{"'Sheet1'!$L$16"}</definedName>
    <definedName name="fsdfdsf" localSheetId="3" hidden="1">{"'Sheet1'!$L$16"}</definedName>
    <definedName name="fsdfdsf" localSheetId="4" hidden="1">{"'Sheet1'!$L$16"}</definedName>
    <definedName name="fsdfdsf" localSheetId="7" hidden="1">{"'Sheet1'!$L$16"}</definedName>
    <definedName name="fsdfdsf" hidden="1">{"'Sheet1'!$L$16"}</definedName>
    <definedName name="g" localSheetId="16" hidden="1">{"'Sheet1'!$L$16"}</definedName>
    <definedName name="g" localSheetId="3" hidden="1">{"'Sheet1'!$L$16"}</definedName>
    <definedName name="g" localSheetId="4" hidden="1">{"'Sheet1'!$L$16"}</definedName>
    <definedName name="g" localSheetId="7" hidden="1">{"'Sheet1'!$L$16"}</definedName>
    <definedName name="g" hidden="1">{"'Sheet1'!$L$16"}</definedName>
    <definedName name="G_ME" localSheetId="16">#REF!</definedName>
    <definedName name="G_ME" localSheetId="3">#REF!</definedName>
    <definedName name="G_ME" localSheetId="7">#REF!</definedName>
    <definedName name="G_ME">#REF!</definedName>
    <definedName name="gach" localSheetId="16">#REF!</definedName>
    <definedName name="gach" localSheetId="3">#REF!</definedName>
    <definedName name="gach" localSheetId="7">#REF!</definedName>
    <definedName name="gach">#REF!</definedName>
    <definedName name="geo" localSheetId="16">#REF!</definedName>
    <definedName name="geo" localSheetId="3">#REF!</definedName>
    <definedName name="geo" localSheetId="7">#REF!</definedName>
    <definedName name="geo">#REF!</definedName>
    <definedName name="gf" localSheetId="16" hidden="1">{"'Sheet1'!$L$16"}</definedName>
    <definedName name="gf" localSheetId="3" hidden="1">{"'Sheet1'!$L$16"}</definedName>
    <definedName name="gf" localSheetId="4" hidden="1">{"'Sheet1'!$L$16"}</definedName>
    <definedName name="gf" localSheetId="7" hidden="1">{"'Sheet1'!$L$16"}</definedName>
    <definedName name="gf" hidden="1">{"'Sheet1'!$L$16"}</definedName>
    <definedName name="gfdgfd" localSheetId="16" hidden="1">{"'Sheet1'!$L$16"}</definedName>
    <definedName name="gfdgfd" localSheetId="3" hidden="1">{"'Sheet1'!$L$16"}</definedName>
    <definedName name="gfdgfd" localSheetId="4" hidden="1">{"'Sheet1'!$L$16"}</definedName>
    <definedName name="gfdgfd" localSheetId="7" hidden="1">{"'Sheet1'!$L$16"}</definedName>
    <definedName name="gfdgfd" hidden="1">{"'Sheet1'!$L$16"}</definedName>
    <definedName name="gff" localSheetId="16" hidden="1">{"'Sheet1'!$L$16"}</definedName>
    <definedName name="gff" localSheetId="3" hidden="1">{"'Sheet1'!$L$16"}</definedName>
    <definedName name="gff" localSheetId="4" hidden="1">{"'Sheet1'!$L$16"}</definedName>
    <definedName name="gff" localSheetId="7" hidden="1">{"'Sheet1'!$L$16"}</definedName>
    <definedName name="gff" hidden="1">{"'Sheet1'!$L$16"}</definedName>
    <definedName name="gg" localSheetId="16">#REF!</definedName>
    <definedName name="gg" localSheetId="3">#REF!</definedName>
    <definedName name="gg" localSheetId="7">#REF!</definedName>
    <definedName name="gg">#REF!</definedName>
    <definedName name="gh" localSheetId="16" hidden="1">{"'Sheet1'!$L$16"}</definedName>
    <definedName name="gh" localSheetId="3" hidden="1">{"'Sheet1'!$L$16"}</definedName>
    <definedName name="gh" localSheetId="4" hidden="1">{"'Sheet1'!$L$16"}</definedName>
    <definedName name="gh" localSheetId="7" hidden="1">{"'Sheet1'!$L$16"}</definedName>
    <definedName name="gh" hidden="1">{"'Sheet1'!$L$16"}</definedName>
    <definedName name="ghip" localSheetId="16">#REF!</definedName>
    <definedName name="ghip" localSheetId="3">#REF!</definedName>
    <definedName name="ghip" localSheetId="7">#REF!</definedName>
    <definedName name="ghip">#REF!</definedName>
    <definedName name="gia" localSheetId="16">#REF!</definedName>
    <definedName name="gia" localSheetId="3">#REF!</definedName>
    <definedName name="gia" localSheetId="7">#REF!</definedName>
    <definedName name="gia">#REF!</definedName>
    <definedName name="Gia_CT" localSheetId="16">#REF!</definedName>
    <definedName name="Gia_CT" localSheetId="3">#REF!</definedName>
    <definedName name="Gia_CT" localSheetId="7">#REF!</definedName>
    <definedName name="Gia_CT">#REF!</definedName>
    <definedName name="GIA_CU_LY_VAN_CHUYEN" localSheetId="16">#REF!</definedName>
    <definedName name="GIA_CU_LY_VAN_CHUYEN" localSheetId="3">#REF!</definedName>
    <definedName name="GIA_CU_LY_VAN_CHUYEN" localSheetId="7">#REF!</definedName>
    <definedName name="GIA_CU_LY_VAN_CHUYEN">#REF!</definedName>
    <definedName name="gia_tien" localSheetId="16">#REF!</definedName>
    <definedName name="gia_tien" localSheetId="3">#REF!</definedName>
    <definedName name="gia_tien" localSheetId="7">#REF!</definedName>
    <definedName name="gia_tien">#REF!</definedName>
    <definedName name="gia_tien_BTN" localSheetId="16">#REF!</definedName>
    <definedName name="gia_tien_BTN" localSheetId="3">#REF!</definedName>
    <definedName name="gia_tien_BTN" localSheetId="7">#REF!</definedName>
    <definedName name="gia_tien_BTN">#REF!</definedName>
    <definedName name="Gia_VT" localSheetId="16">#REF!</definedName>
    <definedName name="Gia_VT" localSheetId="3">#REF!</definedName>
    <definedName name="Gia_VT" localSheetId="7">#REF!</definedName>
    <definedName name="Gia_VT">#REF!</definedName>
    <definedName name="GIAVLIEUTN" localSheetId="16">#REF!</definedName>
    <definedName name="GIAVLIEUTN" localSheetId="3">#REF!</definedName>
    <definedName name="GIAVLIEUTN" localSheetId="7">#REF!</definedName>
    <definedName name="GIAVLIEUTN">#REF!</definedName>
    <definedName name="Giocong" localSheetId="16">#REF!</definedName>
    <definedName name="Giocong" localSheetId="3">#REF!</definedName>
    <definedName name="Giocong" localSheetId="7">#REF!</definedName>
    <definedName name="Giocong">#REF!</definedName>
    <definedName name="gl3p" localSheetId="16">#REF!</definedName>
    <definedName name="gl3p" localSheetId="3">#REF!</definedName>
    <definedName name="gl3p" localSheetId="7">#REF!</definedName>
    <definedName name="gl3p">#REF!</definedName>
    <definedName name="GoBack" localSheetId="16">[3]Sheet1!GoBack</definedName>
    <definedName name="GoBack">[3]Sheet1!GoBack</definedName>
    <definedName name="Goc32x3" localSheetId="16">#REF!</definedName>
    <definedName name="Goc32x3" localSheetId="3">#REF!</definedName>
    <definedName name="Goc32x3" localSheetId="4">#REF!</definedName>
    <definedName name="Goc32x3" localSheetId="7">#REF!</definedName>
    <definedName name="Goc32x3">#REF!</definedName>
    <definedName name="Goc35x3" localSheetId="16">#REF!</definedName>
    <definedName name="Goc35x3" localSheetId="3">#REF!</definedName>
    <definedName name="Goc35x3" localSheetId="4">#REF!</definedName>
    <definedName name="Goc35x3" localSheetId="7">#REF!</definedName>
    <definedName name="Goc35x3">#REF!</definedName>
    <definedName name="Goc40x4" localSheetId="16">#REF!</definedName>
    <definedName name="Goc40x4" localSheetId="3">#REF!</definedName>
    <definedName name="Goc40x4" localSheetId="4">#REF!</definedName>
    <definedName name="Goc40x4" localSheetId="7">#REF!</definedName>
    <definedName name="Goc40x4">#REF!</definedName>
    <definedName name="Goc45x4" localSheetId="16">#REF!</definedName>
    <definedName name="Goc45x4" localSheetId="3">#REF!</definedName>
    <definedName name="Goc45x4" localSheetId="7">#REF!</definedName>
    <definedName name="Goc45x4">#REF!</definedName>
    <definedName name="Goc50x5" localSheetId="16">#REF!</definedName>
    <definedName name="Goc50x5" localSheetId="3">#REF!</definedName>
    <definedName name="Goc50x5" localSheetId="7">#REF!</definedName>
    <definedName name="Goc50x5">#REF!</definedName>
    <definedName name="Goc63x6" localSheetId="16">#REF!</definedName>
    <definedName name="Goc63x6" localSheetId="3">#REF!</definedName>
    <definedName name="Goc63x6" localSheetId="7">#REF!</definedName>
    <definedName name="Goc63x6">#REF!</definedName>
    <definedName name="Goc75x6" localSheetId="16">#REF!</definedName>
    <definedName name="Goc75x6" localSheetId="3">#REF!</definedName>
    <definedName name="Goc75x6" localSheetId="7">#REF!</definedName>
    <definedName name="Goc75x6">#REF!</definedName>
    <definedName name="GPMB" localSheetId="16"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7"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16" hidden="1">{"'Sheet1'!$L$16"}</definedName>
    <definedName name="gra" localSheetId="3" hidden="1">{"'Sheet1'!$L$16"}</definedName>
    <definedName name="gra" localSheetId="4" hidden="1">{"'Sheet1'!$L$16"}</definedName>
    <definedName name="gra" localSheetId="7" hidden="1">{"'Sheet1'!$L$16"}</definedName>
    <definedName name="gra" hidden="1">{"'Sheet1'!$L$16"}</definedName>
    <definedName name="Gtb" localSheetId="16">#REF!</definedName>
    <definedName name="Gtb" localSheetId="3">#REF!</definedName>
    <definedName name="Gtb" localSheetId="7">#REF!</definedName>
    <definedName name="Gtb">#REF!</definedName>
    <definedName name="gtbtt" localSheetId="16">#REF!</definedName>
    <definedName name="gtbtt" localSheetId="3">#REF!</definedName>
    <definedName name="gtbtt" localSheetId="7">#REF!</definedName>
    <definedName name="gtbtt">#REF!</definedName>
    <definedName name="gtst" localSheetId="16">#REF!</definedName>
    <definedName name="gtst" localSheetId="3">#REF!</definedName>
    <definedName name="gtst" localSheetId="7">#REF!</definedName>
    <definedName name="gtst">#REF!</definedName>
    <definedName name="GTXL" localSheetId="16">#REF!</definedName>
    <definedName name="GTXL" localSheetId="3">#REF!</definedName>
    <definedName name="GTXL" localSheetId="7">#REF!</definedName>
    <definedName name="GTXL">#REF!</definedName>
    <definedName name="Gxl" localSheetId="16">#REF!</definedName>
    <definedName name="Gxl" localSheetId="3">#REF!</definedName>
    <definedName name="Gxl" localSheetId="7">#REF!</definedName>
    <definedName name="Gxl">#REF!</definedName>
    <definedName name="gxltt" localSheetId="16">#REF!</definedName>
    <definedName name="gxltt" localSheetId="3">#REF!</definedName>
    <definedName name="gxltt" localSheetId="7">#REF!</definedName>
    <definedName name="gxltt">#REF!</definedName>
    <definedName name="h" localSheetId="16" hidden="1">{"'Sheet1'!$L$16"}</definedName>
    <definedName name="h" localSheetId="3" hidden="1">{"'Sheet1'!$L$16"}</definedName>
    <definedName name="h" localSheetId="4" hidden="1">{"'Sheet1'!$L$16"}</definedName>
    <definedName name="h" localSheetId="7" hidden="1">{"'Sheet1'!$L$16"}</definedName>
    <definedName name="h" hidden="1">{"'Sheet1'!$L$16"}</definedName>
    <definedName name="H_THUCHTHH" localSheetId="16">#REF!</definedName>
    <definedName name="H_THUCHTHH" localSheetId="3">#REF!</definedName>
    <definedName name="H_THUCHTHH" localSheetId="7">#REF!</definedName>
    <definedName name="H_THUCHTHH">#REF!</definedName>
    <definedName name="H_THUCTT" localSheetId="16">#REF!</definedName>
    <definedName name="H_THUCTT" localSheetId="3">#REF!</definedName>
    <definedName name="H_THUCTT" localSheetId="7">#REF!</definedName>
    <definedName name="H_THUCTT">#REF!</definedName>
    <definedName name="HCM" localSheetId="16">#REF!</definedName>
    <definedName name="HCM" localSheetId="3">#REF!</definedName>
    <definedName name="HCM" localSheetId="7">#REF!</definedName>
    <definedName name="HCM">#REF!</definedName>
    <definedName name="Hdao">0.3</definedName>
    <definedName name="Hdap">5.2</definedName>
    <definedName name="HE_SO_KHO_KHAN_CANG_DAY" localSheetId="16">#REF!</definedName>
    <definedName name="HE_SO_KHO_KHAN_CANG_DAY" localSheetId="3">#REF!</definedName>
    <definedName name="HE_SO_KHO_KHAN_CANG_DAY" localSheetId="4">#REF!</definedName>
    <definedName name="HE_SO_KHO_KHAN_CANG_DAY" localSheetId="7">#REF!</definedName>
    <definedName name="HE_SO_KHO_KHAN_CANG_DAY">#REF!</definedName>
    <definedName name="Heä_soá_laép_xaø_H">1.7</definedName>
    <definedName name="heä_soá_sình_laày" localSheetId="16">#REF!</definedName>
    <definedName name="heä_soá_sình_laày" localSheetId="3">#REF!</definedName>
    <definedName name="heä_soá_sình_laày" localSheetId="4">#REF!</definedName>
    <definedName name="heä_soá_sình_laày" localSheetId="7">#REF!</definedName>
    <definedName name="heä_soá_sình_laày">#REF!</definedName>
    <definedName name="Heso">'[4]MT DPin (2)'!$BP$99</definedName>
    <definedName name="hfdsh" localSheetId="16" hidden="1">#REF!</definedName>
    <definedName name="hfdsh" localSheetId="3" hidden="1">#REF!</definedName>
    <definedName name="hfdsh" localSheetId="4" hidden="1">#REF!</definedName>
    <definedName name="hfdsh" localSheetId="7" hidden="1">#REF!</definedName>
    <definedName name="hfdsh" hidden="1">#REF!</definedName>
    <definedName name="hh" localSheetId="16">#REF!</definedName>
    <definedName name="hh" localSheetId="3">#REF!</definedName>
    <definedName name="hh" localSheetId="4">#REF!</definedName>
    <definedName name="hh" localSheetId="7">#REF!</definedName>
    <definedName name="hh">#REF!</definedName>
    <definedName name="HHcat" localSheetId="16">#REF!</definedName>
    <definedName name="HHcat" localSheetId="3">#REF!</definedName>
    <definedName name="HHcat" localSheetId="4">#REF!</definedName>
    <definedName name="HHcat" localSheetId="7">#REF!</definedName>
    <definedName name="HHcat">#REF!</definedName>
    <definedName name="HHda" localSheetId="16">#REF!</definedName>
    <definedName name="HHda" localSheetId="3">#REF!</definedName>
    <definedName name="HHda" localSheetId="7">#REF!</definedName>
    <definedName name="HHda">#REF!</definedName>
    <definedName name="HHTT" localSheetId="16">#REF!</definedName>
    <definedName name="HHTT" localSheetId="3">#REF!</definedName>
    <definedName name="HHTT" localSheetId="7">#REF!</definedName>
    <definedName name="HHTT">#REF!</definedName>
    <definedName name="HiddenRows" localSheetId="16" hidden="1">#REF!</definedName>
    <definedName name="HiddenRows" localSheetId="3" hidden="1">#REF!</definedName>
    <definedName name="HiddenRows" localSheetId="7" hidden="1">#REF!</definedName>
    <definedName name="HiddenRows" hidden="1">#REF!</definedName>
    <definedName name="hien" localSheetId="16">#REF!</definedName>
    <definedName name="hien" localSheetId="3">#REF!</definedName>
    <definedName name="hien" localSheetId="7">#REF!</definedName>
    <definedName name="hien">#REF!</definedName>
    <definedName name="Hinh_thuc" localSheetId="16">#REF!</definedName>
    <definedName name="Hinh_thuc" localSheetId="3">#REF!</definedName>
    <definedName name="Hinh_thuc" localSheetId="7">#REF!</definedName>
    <definedName name="Hinh_thuc">#REF!</definedName>
    <definedName name="HiÕu" localSheetId="16">#REF!</definedName>
    <definedName name="HiÕu" localSheetId="3">#REF!</definedName>
    <definedName name="HiÕu" localSheetId="7">#REF!</definedName>
    <definedName name="HiÕu">#REF!</definedName>
    <definedName name="hjjkl" localSheetId="16" hidden="1">{"'Sheet1'!$L$16"}</definedName>
    <definedName name="hjjkl" localSheetId="3" hidden="1">{"'Sheet1'!$L$16"}</definedName>
    <definedName name="hjjkl" localSheetId="4" hidden="1">{"'Sheet1'!$L$16"}</definedName>
    <definedName name="hjjkl" localSheetId="7" hidden="1">{"'Sheet1'!$L$16"}</definedName>
    <definedName name="hjjkl" hidden="1">{"'Sheet1'!$L$16"}</definedName>
    <definedName name="hoc">55000</definedName>
    <definedName name="HOME_MANP" localSheetId="16">#REF!</definedName>
    <definedName name="HOME_MANP" localSheetId="3">#REF!</definedName>
    <definedName name="HOME_MANP" localSheetId="4">#REF!</definedName>
    <definedName name="HOME_MANP" localSheetId="7">#REF!</definedName>
    <definedName name="HOME_MANP">#REF!</definedName>
    <definedName name="HOMEOFFICE_COST" localSheetId="16">#REF!</definedName>
    <definedName name="HOMEOFFICE_COST" localSheetId="3">#REF!</definedName>
    <definedName name="HOMEOFFICE_COST" localSheetId="4">#REF!</definedName>
    <definedName name="HOMEOFFICE_COST" localSheetId="7">#REF!</definedName>
    <definedName name="HOMEOFFICE_COST">#REF!</definedName>
    <definedName name="Hong" localSheetId="16" hidden="1">{"'Sheet1'!$L$16"}</definedName>
    <definedName name="Hong" localSheetId="3" hidden="1">{"'Sheet1'!$L$16"}</definedName>
    <definedName name="Hong" localSheetId="4" hidden="1">{"'Sheet1'!$L$16"}</definedName>
    <definedName name="Hong" localSheetId="7" hidden="1">{"'Sheet1'!$L$16"}</definedName>
    <definedName name="Hong" hidden="1">{"'Sheet1'!$L$16"}</definedName>
    <definedName name="hrr" localSheetId="16" hidden="1">{"'Sheet1'!$L$16"}</definedName>
    <definedName name="hrr" localSheetId="3" hidden="1">{"'Sheet1'!$L$16"}</definedName>
    <definedName name="hrr" localSheetId="4" hidden="1">{"'Sheet1'!$L$16"}</definedName>
    <definedName name="hrr" localSheetId="7" hidden="1">{"'Sheet1'!$L$16"}</definedName>
    <definedName name="hrr" hidden="1">{"'Sheet1'!$L$16"}</definedName>
    <definedName name="hs" localSheetId="16">#REF!</definedName>
    <definedName name="hs" localSheetId="3">#REF!</definedName>
    <definedName name="hs" localSheetId="7">#REF!</definedName>
    <definedName name="hs">#REF!</definedName>
    <definedName name="HSCT3">0.1</definedName>
    <definedName name="hsd" localSheetId="16">#REF!</definedName>
    <definedName name="hsd" localSheetId="3">#REF!</definedName>
    <definedName name="hsd" localSheetId="4">#REF!</definedName>
    <definedName name="hsd" localSheetId="7">#REF!</definedName>
    <definedName name="hsd">#REF!</definedName>
    <definedName name="hsdc" localSheetId="16">#REF!</definedName>
    <definedName name="hsdc" localSheetId="3">#REF!</definedName>
    <definedName name="hsdc" localSheetId="4">#REF!</definedName>
    <definedName name="hsdc" localSheetId="7">#REF!</definedName>
    <definedName name="hsdc">#REF!</definedName>
    <definedName name="hsdc1" localSheetId="16">#REF!</definedName>
    <definedName name="hsdc1" localSheetId="3">#REF!</definedName>
    <definedName name="hsdc1" localSheetId="4">#REF!</definedName>
    <definedName name="hsdc1" localSheetId="7">#REF!</definedName>
    <definedName name="hsdc1">#REF!</definedName>
    <definedName name="HSDN">2.5</definedName>
    <definedName name="HSHH" localSheetId="16">#REF!</definedName>
    <definedName name="HSHH" localSheetId="3">#REF!</definedName>
    <definedName name="HSHH" localSheetId="7">#REF!</definedName>
    <definedName name="HSHH">#REF!</definedName>
    <definedName name="HSHHUT" localSheetId="16">#REF!</definedName>
    <definedName name="HSHHUT" localSheetId="3">#REF!</definedName>
    <definedName name="HSHHUT" localSheetId="7">#REF!</definedName>
    <definedName name="HSHHUT">#REF!</definedName>
    <definedName name="hsk" localSheetId="16">#REF!</definedName>
    <definedName name="hsk" localSheetId="3">#REF!</definedName>
    <definedName name="hsk" localSheetId="7">#REF!</definedName>
    <definedName name="hsk">#REF!</definedName>
    <definedName name="HSKK35" localSheetId="16">#REF!</definedName>
    <definedName name="HSKK35" localSheetId="3">#REF!</definedName>
    <definedName name="HSKK35" localSheetId="7">#REF!</definedName>
    <definedName name="HSKK35">#REF!</definedName>
    <definedName name="HSLX" localSheetId="16">#REF!</definedName>
    <definedName name="HSLX" localSheetId="3">#REF!</definedName>
    <definedName name="HSLX" localSheetId="7">#REF!</definedName>
    <definedName name="HSLX">#REF!</definedName>
    <definedName name="HSLXH">1.7</definedName>
    <definedName name="HSLXP" localSheetId="16">#REF!</definedName>
    <definedName name="HSLXP" localSheetId="3">#REF!</definedName>
    <definedName name="HSLXP" localSheetId="4">#REF!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16">#REF!</definedName>
    <definedName name="hßm4" localSheetId="3">#REF!</definedName>
    <definedName name="hßm4" localSheetId="4">#REF!</definedName>
    <definedName name="hßm4" localSheetId="7">#REF!</definedName>
    <definedName name="hßm4">#REF!</definedName>
    <definedName name="hstb" localSheetId="16">#REF!</definedName>
    <definedName name="hstb" localSheetId="3">#REF!</definedName>
    <definedName name="hstb" localSheetId="4">#REF!</definedName>
    <definedName name="hstb" localSheetId="7">#REF!</definedName>
    <definedName name="hstb">#REF!</definedName>
    <definedName name="hstdtk" localSheetId="16">#REF!</definedName>
    <definedName name="hstdtk" localSheetId="3">#REF!</definedName>
    <definedName name="hstdtk" localSheetId="4">#REF!</definedName>
    <definedName name="hstdtk" localSheetId="7">#REF!</definedName>
    <definedName name="hstdtk">#REF!</definedName>
    <definedName name="HSTH">'[2]BANCO (3)'!$K$122</definedName>
    <definedName name="hsthep" localSheetId="16">#REF!</definedName>
    <definedName name="hsthep" localSheetId="3">#REF!</definedName>
    <definedName name="hsthep" localSheetId="4">#REF!</definedName>
    <definedName name="hsthep" localSheetId="7">#REF!</definedName>
    <definedName name="hsthep">#REF!</definedName>
    <definedName name="HSVC1" localSheetId="16">#REF!</definedName>
    <definedName name="HSVC1" localSheetId="3">#REF!</definedName>
    <definedName name="HSVC1" localSheetId="4">#REF!</definedName>
    <definedName name="HSVC1" localSheetId="7">#REF!</definedName>
    <definedName name="HSVC1">#REF!</definedName>
    <definedName name="HSVC2" localSheetId="16">#REF!</definedName>
    <definedName name="HSVC2" localSheetId="3">#REF!</definedName>
    <definedName name="HSVC2" localSheetId="4">#REF!</definedName>
    <definedName name="HSVC2" localSheetId="7">#REF!</definedName>
    <definedName name="HSVC2">#REF!</definedName>
    <definedName name="HSVC3" localSheetId="16">#REF!</definedName>
    <definedName name="HSVC3" localSheetId="3">#REF!</definedName>
    <definedName name="HSVC3" localSheetId="7">#REF!</definedName>
    <definedName name="HSVC3">#REF!</definedName>
    <definedName name="hsvl">1</definedName>
    <definedName name="hsvl2">1</definedName>
    <definedName name="HT" localSheetId="16">#REF!</definedName>
    <definedName name="HT" localSheetId="3">#REF!</definedName>
    <definedName name="HT" localSheetId="4">#REF!</definedName>
    <definedName name="HT" localSheetId="7">#REF!</definedName>
    <definedName name="HT">#REF!</definedName>
    <definedName name="HTHH" localSheetId="16">#REF!</definedName>
    <definedName name="HTHH" localSheetId="3">#REF!</definedName>
    <definedName name="HTHH" localSheetId="4">#REF!</definedName>
    <definedName name="HTHH" localSheetId="7">#REF!</definedName>
    <definedName name="HTHH">#REF!</definedName>
    <definedName name="htlm" localSheetId="16" hidden="1">{"'Sheet1'!$L$16"}</definedName>
    <definedName name="htlm" localSheetId="3" hidden="1">{"'Sheet1'!$L$16"}</definedName>
    <definedName name="htlm" localSheetId="4" hidden="1">{"'Sheet1'!$L$16"}</definedName>
    <definedName name="htlm" localSheetId="7" hidden="1">{"'Sheet1'!$L$16"}</definedName>
    <definedName name="htlm" hidden="1">{"'Sheet1'!$L$16"}</definedName>
    <definedName name="HTML_CodePage" hidden="1">950</definedName>
    <definedName name="HTML_Control" localSheetId="16" hidden="1">{"'Sheet1'!$L$16"}</definedName>
    <definedName name="HTML_Control" localSheetId="3" hidden="1">{"'Sheet1'!$L$16"}</definedName>
    <definedName name="HTML_Control" localSheetId="4"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16" hidden="1">{"'Sheet1'!$L$16"}</definedName>
    <definedName name="HTMT" localSheetId="3" hidden="1">{"'Sheet1'!$L$16"}</definedName>
    <definedName name="HTMT" localSheetId="4" hidden="1">{"'Sheet1'!$L$16"}</definedName>
    <definedName name="HTMT" localSheetId="7" hidden="1">{"'Sheet1'!$L$16"}</definedName>
    <definedName name="HTMT" hidden="1">{"'Sheet1'!$L$16"}</definedName>
    <definedName name="HTMT1" localSheetId="16" hidden="1">{#N/A,#N/A,FALSE,"Sheet1"}</definedName>
    <definedName name="HTMT1" localSheetId="3" hidden="1">{#N/A,#N/A,FALSE,"Sheet1"}</definedName>
    <definedName name="HTMT1" localSheetId="4" hidden="1">{#N/A,#N/A,FALSE,"Sheet1"}</definedName>
    <definedName name="HTMT1" localSheetId="7" hidden="1">{#N/A,#N/A,FALSE,"Sheet1"}</definedName>
    <definedName name="HTMT1" hidden="1">{#N/A,#N/A,FALSE,"Sheet1"}</definedName>
    <definedName name="HTNC" localSheetId="16">#REF!</definedName>
    <definedName name="HTNC" localSheetId="3">#REF!</definedName>
    <definedName name="HTNC" localSheetId="4">#REF!</definedName>
    <definedName name="HTNC" localSheetId="7">#REF!</definedName>
    <definedName name="HTNC">#REF!</definedName>
    <definedName name="htrhrt" localSheetId="16" hidden="1">{"'Sheet1'!$L$16"}</definedName>
    <definedName name="htrhrt" localSheetId="3" hidden="1">{"'Sheet1'!$L$16"}</definedName>
    <definedName name="htrhrt" localSheetId="4" hidden="1">{"'Sheet1'!$L$16"}</definedName>
    <definedName name="htrhrt" localSheetId="7" hidden="1">{"'Sheet1'!$L$16"}</definedName>
    <definedName name="htrhrt" hidden="1">{"'Sheet1'!$L$16"}</definedName>
    <definedName name="HTVL" localSheetId="16">#REF!</definedName>
    <definedName name="HTVL" localSheetId="3">#REF!</definedName>
    <definedName name="HTVL" localSheetId="7">#REF!</definedName>
    <definedName name="HTVL">#REF!</definedName>
    <definedName name="hu" localSheetId="16" hidden="1">{"'Sheet1'!$L$16"}</definedName>
    <definedName name="hu" localSheetId="3" hidden="1">{"'Sheet1'!$L$16"}</definedName>
    <definedName name="hu" localSheetId="4" hidden="1">{"'Sheet1'!$L$16"}</definedName>
    <definedName name="hu" localSheetId="7" hidden="1">{"'Sheet1'!$L$16"}</definedName>
    <definedName name="hu" hidden="1">{"'Sheet1'!$L$16"}</definedName>
    <definedName name="HUU" localSheetId="16" hidden="1">{"'Sheet1'!$L$16"}</definedName>
    <definedName name="HUU" localSheetId="3" hidden="1">{"'Sheet1'!$L$16"}</definedName>
    <definedName name="HUU" localSheetId="4" hidden="1">{"'Sheet1'!$L$16"}</definedName>
    <definedName name="HUU" localSheetId="7" hidden="1">{"'Sheet1'!$L$16"}</definedName>
    <definedName name="HUU" hidden="1">{"'Sheet1'!$L$16"}</definedName>
    <definedName name="huy" localSheetId="16" hidden="1">{"'Sheet1'!$L$16"}</definedName>
    <definedName name="huy" localSheetId="3" hidden="1">{"'Sheet1'!$L$16"}</definedName>
    <definedName name="huy" localSheetId="4" hidden="1">{"'Sheet1'!$L$16"}</definedName>
    <definedName name="huy" localSheetId="7" hidden="1">{"'Sheet1'!$L$16"}</definedName>
    <definedName name="huy" hidden="1">{"'Sheet1'!$L$16"}</definedName>
    <definedName name="huynh" localSheetId="16" hidden="1">#REF!</definedName>
    <definedName name="huynh" localSheetId="3" hidden="1">#REF!</definedName>
    <definedName name="huynh" localSheetId="7" hidden="1">#REF!</definedName>
    <definedName name="huynh" hidden="1">#REF!</definedName>
    <definedName name="I" localSheetId="16">#REF!</definedName>
    <definedName name="I" localSheetId="3">#REF!</definedName>
    <definedName name="I" localSheetId="7">#REF!</definedName>
    <definedName name="I">#REF!</definedName>
    <definedName name="IDLAB_COST" localSheetId="16">#REF!</definedName>
    <definedName name="IDLAB_COST" localSheetId="3">#REF!</definedName>
    <definedName name="IDLAB_COST" localSheetId="7">#REF!</definedName>
    <definedName name="IDLAB_COST">#REF!</definedName>
    <definedName name="IND_LAB" localSheetId="16">#REF!</definedName>
    <definedName name="IND_LAB" localSheetId="3">#REF!</definedName>
    <definedName name="IND_LAB" localSheetId="7">#REF!</definedName>
    <definedName name="IND_LAB">#REF!</definedName>
    <definedName name="INDMANP" localSheetId="16">#REF!</definedName>
    <definedName name="INDMANP" localSheetId="3">#REF!</definedName>
    <definedName name="INDMANP" localSheetId="7">#REF!</definedName>
    <definedName name="INDMANP">#REF!</definedName>
    <definedName name="j" localSheetId="16" hidden="1">{"'Sheet1'!$L$16"}</definedName>
    <definedName name="j" localSheetId="3" hidden="1">{"'Sheet1'!$L$16"}</definedName>
    <definedName name="j" localSheetId="4" hidden="1">{"'Sheet1'!$L$16"}</definedName>
    <definedName name="j" localSheetId="7" hidden="1">{"'Sheet1'!$L$16"}</definedName>
    <definedName name="j" hidden="1">{"'Sheet1'!$L$16"}</definedName>
    <definedName name="j356C8" localSheetId="16">#REF!</definedName>
    <definedName name="j356C8" localSheetId="3">#REF!</definedName>
    <definedName name="j356C8" localSheetId="7">#REF!</definedName>
    <definedName name="j356C8">#REF!</definedName>
    <definedName name="k" localSheetId="16" hidden="1">{"'Sheet1'!$L$16"}</definedName>
    <definedName name="k" localSheetId="3" hidden="1">{"'Sheet1'!$L$16"}</definedName>
    <definedName name="k" localSheetId="4" hidden="1">{"'Sheet1'!$L$16"}</definedName>
    <definedName name="k" localSheetId="7" hidden="1">{"'Sheet1'!$L$16"}</definedName>
    <definedName name="k" hidden="1">{"'Sheet1'!$L$16"}</definedName>
    <definedName name="k2b" localSheetId="16">#REF!</definedName>
    <definedName name="k2b" localSheetId="3">#REF!</definedName>
    <definedName name="k2b" localSheetId="7">#REF!</definedName>
    <definedName name="k2b">#REF!</definedName>
    <definedName name="kcong" localSheetId="16">#REF!</definedName>
    <definedName name="kcong" localSheetId="3">#REF!</definedName>
    <definedName name="kcong" localSheetId="7">#REF!</definedName>
    <definedName name="kcong">#REF!</definedName>
    <definedName name="KH_Chang" localSheetId="16">#REF!</definedName>
    <definedName name="KH_Chang" localSheetId="3">#REF!</definedName>
    <definedName name="KH_Chang" localSheetId="7">#REF!</definedName>
    <definedName name="KH_Chang">#REF!</definedName>
    <definedName name="khac">2</definedName>
    <definedName name="khla09" localSheetId="16" hidden="1">{"'Sheet1'!$L$16"}</definedName>
    <definedName name="khla09" localSheetId="3" hidden="1">{"'Sheet1'!$L$16"}</definedName>
    <definedName name="khla09" localSheetId="4" hidden="1">{"'Sheet1'!$L$16"}</definedName>
    <definedName name="khla09" localSheetId="7" hidden="1">{"'Sheet1'!$L$16"}</definedName>
    <definedName name="khla09" hidden="1">{"'Sheet1'!$L$16"}</definedName>
    <definedName name="KHOI_LUONG_DAT_DAO_DAP" localSheetId="16">#REF!</definedName>
    <definedName name="KHOI_LUONG_DAT_DAO_DAP" localSheetId="3">#REF!</definedName>
    <definedName name="KHOI_LUONG_DAT_DAO_DAP" localSheetId="7">#REF!</definedName>
    <definedName name="KHOI_LUONG_DAT_DAO_DAP">#REF!</definedName>
    <definedName name="khongtruotgia" localSheetId="16" hidden="1">{"'Sheet1'!$L$16"}</definedName>
    <definedName name="khongtruotgia" localSheetId="3" hidden="1">{"'Sheet1'!$L$16"}</definedName>
    <definedName name="khongtruotgia" localSheetId="4" hidden="1">{"'Sheet1'!$L$16"}</definedName>
    <definedName name="khongtruotgia" localSheetId="7" hidden="1">{"'Sheet1'!$L$16"}</definedName>
    <definedName name="khongtruotgia" hidden="1">{"'Sheet1'!$L$16"}</definedName>
    <definedName name="khvh09" localSheetId="16" hidden="1">{"'Sheet1'!$L$16"}</definedName>
    <definedName name="khvh09" localSheetId="3" hidden="1">{"'Sheet1'!$L$16"}</definedName>
    <definedName name="khvh09" localSheetId="4" hidden="1">{"'Sheet1'!$L$16"}</definedName>
    <definedName name="khvh09" localSheetId="7" hidden="1">{"'Sheet1'!$L$16"}</definedName>
    <definedName name="khvh09" hidden="1">{"'Sheet1'!$L$16"}</definedName>
    <definedName name="khvx09" localSheetId="16" hidden="1">{#N/A,#N/A,FALSE,"Chi tiÆt"}</definedName>
    <definedName name="khvx09" localSheetId="3" hidden="1">{#N/A,#N/A,FALSE,"Chi tiÆt"}</definedName>
    <definedName name="khvx09" localSheetId="4" hidden="1">{#N/A,#N/A,FALSE,"Chi tiÆt"}</definedName>
    <definedName name="khvx09" localSheetId="7" hidden="1">{#N/A,#N/A,FALSE,"Chi tiÆt"}</definedName>
    <definedName name="khvx09" hidden="1">{#N/A,#N/A,FALSE,"Chi tiÆt"}</definedName>
    <definedName name="KHYt09" localSheetId="16" hidden="1">{"'Sheet1'!$L$16"}</definedName>
    <definedName name="KHYt09" localSheetId="3" hidden="1">{"'Sheet1'!$L$16"}</definedName>
    <definedName name="KHYt09" localSheetId="4" hidden="1">{"'Sheet1'!$L$16"}</definedName>
    <definedName name="KHYt09" localSheetId="7" hidden="1">{"'Sheet1'!$L$16"}</definedName>
    <definedName name="KHYt09" hidden="1">{"'Sheet1'!$L$16"}</definedName>
    <definedName name="KINH_PHI_DEN_BU" localSheetId="16">#REF!</definedName>
    <definedName name="KINH_PHI_DEN_BU" localSheetId="3">#REF!</definedName>
    <definedName name="KINH_PHI_DEN_BU" localSheetId="7">#REF!</definedName>
    <definedName name="KINH_PHI_DEN_BU">#REF!</definedName>
    <definedName name="KINH_PHI_DZ0.4KV" localSheetId="16">#REF!</definedName>
    <definedName name="KINH_PHI_DZ0.4KV" localSheetId="3">#REF!</definedName>
    <definedName name="KINH_PHI_DZ0.4KV" localSheetId="7">#REF!</definedName>
    <definedName name="KINH_PHI_DZ0.4KV">#REF!</definedName>
    <definedName name="KINH_PHI_KHAO_SAT__LAP_BCNCKT__TKKTTC" localSheetId="16">#REF!</definedName>
    <definedName name="KINH_PHI_KHAO_SAT__LAP_BCNCKT__TKKTTC" localSheetId="3">#REF!</definedName>
    <definedName name="KINH_PHI_KHAO_SAT__LAP_BCNCKT__TKKTTC" localSheetId="7">#REF!</definedName>
    <definedName name="KINH_PHI_KHAO_SAT__LAP_BCNCKT__TKKTTC">#REF!</definedName>
    <definedName name="KINH_PHI_KHO_BAI" localSheetId="16">#REF!</definedName>
    <definedName name="KINH_PHI_KHO_BAI" localSheetId="3">#REF!</definedName>
    <definedName name="KINH_PHI_KHO_BAI" localSheetId="7">#REF!</definedName>
    <definedName name="KINH_PHI_KHO_BAI">#REF!</definedName>
    <definedName name="KINH_PHI_TBA" localSheetId="16">#REF!</definedName>
    <definedName name="KINH_PHI_TBA" localSheetId="3">#REF!</definedName>
    <definedName name="KINH_PHI_TBA" localSheetId="7">#REF!</definedName>
    <definedName name="KINH_PHI_TBA">#REF!</definedName>
    <definedName name="kjgjyhb" localSheetId="16"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7"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16" hidden="1">{"'Sheet1'!$L$16"}</definedName>
    <definedName name="kjy" localSheetId="3" hidden="1">{"'Sheet1'!$L$16"}</definedName>
    <definedName name="kjy" localSheetId="4" hidden="1">{"'Sheet1'!$L$16"}</definedName>
    <definedName name="kjy" localSheetId="7" hidden="1">{"'Sheet1'!$L$16"}</definedName>
    <definedName name="kjy" hidden="1">{"'Sheet1'!$L$16"}</definedName>
    <definedName name="kl_ME" localSheetId="16">#REF!</definedName>
    <definedName name="kl_ME" localSheetId="3">#REF!</definedName>
    <definedName name="kl_ME" localSheetId="7">#REF!</definedName>
    <definedName name="kl_ME">#REF!</definedName>
    <definedName name="KLduonggiaods" localSheetId="16" hidden="1">{"'Sheet1'!$L$16"}</definedName>
    <definedName name="KLduonggiaods" localSheetId="3" hidden="1">{"'Sheet1'!$L$16"}</definedName>
    <definedName name="KLduonggiaods" localSheetId="4" hidden="1">{"'Sheet1'!$L$16"}</definedName>
    <definedName name="KLduonggiaods" localSheetId="7" hidden="1">{"'Sheet1'!$L$16"}</definedName>
    <definedName name="KLduonggiaods" hidden="1">{"'Sheet1'!$L$16"}</definedName>
    <definedName name="KLTHDN" localSheetId="16">#REF!</definedName>
    <definedName name="KLTHDN" localSheetId="3">#REF!</definedName>
    <definedName name="KLTHDN" localSheetId="7">#REF!</definedName>
    <definedName name="KLTHDN">#REF!</definedName>
    <definedName name="KLVANKHUON" localSheetId="16">#REF!</definedName>
    <definedName name="KLVANKHUON" localSheetId="3">#REF!</definedName>
    <definedName name="KLVANKHUON" localSheetId="7">#REF!</definedName>
    <definedName name="KLVANKHUON">#REF!</definedName>
    <definedName name="kp1ph" localSheetId="16">#REF!</definedName>
    <definedName name="kp1ph" localSheetId="3">#REF!</definedName>
    <definedName name="kp1ph" localSheetId="7">#REF!</definedName>
    <definedName name="kp1ph">#REF!</definedName>
    <definedName name="ksbn" localSheetId="16" hidden="1">{"'Sheet1'!$L$16"}</definedName>
    <definedName name="ksbn" localSheetId="3" hidden="1">{"'Sheet1'!$L$16"}</definedName>
    <definedName name="ksbn" localSheetId="4" hidden="1">{"'Sheet1'!$L$16"}</definedName>
    <definedName name="ksbn" localSheetId="7" hidden="1">{"'Sheet1'!$L$16"}</definedName>
    <definedName name="ksbn" hidden="1">{"'Sheet1'!$L$16"}</definedName>
    <definedName name="kshn" localSheetId="16" hidden="1">{"'Sheet1'!$L$16"}</definedName>
    <definedName name="kshn" localSheetId="3" hidden="1">{"'Sheet1'!$L$16"}</definedName>
    <definedName name="kshn" localSheetId="4" hidden="1">{"'Sheet1'!$L$16"}</definedName>
    <definedName name="kshn" localSheetId="7" hidden="1">{"'Sheet1'!$L$16"}</definedName>
    <definedName name="kshn" hidden="1">{"'Sheet1'!$L$16"}</definedName>
    <definedName name="ksls" localSheetId="16" hidden="1">{"'Sheet1'!$L$16"}</definedName>
    <definedName name="ksls" localSheetId="3" hidden="1">{"'Sheet1'!$L$16"}</definedName>
    <definedName name="ksls" localSheetId="4" hidden="1">{"'Sheet1'!$L$16"}</definedName>
    <definedName name="ksls" localSheetId="7" hidden="1">{"'Sheet1'!$L$16"}</definedName>
    <definedName name="ksls" hidden="1">{"'Sheet1'!$L$16"}</definedName>
    <definedName name="KSTK" localSheetId="16">#REF!</definedName>
    <definedName name="KSTK" localSheetId="3">#REF!</definedName>
    <definedName name="KSTK" localSheetId="7">#REF!</definedName>
    <definedName name="KSTK">#REF!</definedName>
    <definedName name="l" localSheetId="16" hidden="1">{"'Sheet1'!$L$16"}</definedName>
    <definedName name="l" localSheetId="3" hidden="1">{"'Sheet1'!$L$16"}</definedName>
    <definedName name="l" localSheetId="4" hidden="1">{"'Sheet1'!$L$16"}</definedName>
    <definedName name="l" localSheetId="7" hidden="1">{"'Sheet1'!$L$16"}</definedName>
    <definedName name="l" hidden="1">{"'Sheet1'!$L$16"}</definedName>
    <definedName name="L_mong" localSheetId="16">#REF!</definedName>
    <definedName name="L_mong" localSheetId="3">#REF!</definedName>
    <definedName name="L_mong" localSheetId="7">#REF!</definedName>
    <definedName name="L_mong">#REF!</definedName>
    <definedName name="l2pa1" localSheetId="16" hidden="1">{"'Sheet1'!$L$16"}</definedName>
    <definedName name="l2pa1" localSheetId="3" hidden="1">{"'Sheet1'!$L$16"}</definedName>
    <definedName name="l2pa1" localSheetId="4" hidden="1">{"'Sheet1'!$L$16"}</definedName>
    <definedName name="l2pa1" localSheetId="7" hidden="1">{"'Sheet1'!$L$16"}</definedName>
    <definedName name="l2pa1" hidden="1">{"'Sheet1'!$L$16"}</definedName>
    <definedName name="L63x6">5800</definedName>
    <definedName name="lan" localSheetId="16" hidden="1">{#N/A,#N/A,TRUE,"BT M200 da 10x20"}</definedName>
    <definedName name="lan" localSheetId="3" hidden="1">{#N/A,#N/A,TRUE,"BT M200 da 10x20"}</definedName>
    <definedName name="lan" localSheetId="4" hidden="1">{#N/A,#N/A,TRUE,"BT M200 da 10x20"}</definedName>
    <definedName name="lan" localSheetId="7" hidden="1">{#N/A,#N/A,TRUE,"BT M200 da 10x20"}</definedName>
    <definedName name="lan" hidden="1">{#N/A,#N/A,TRUE,"BT M200 da 10x20"}</definedName>
    <definedName name="langson" localSheetId="16" hidden="1">{"'Sheet1'!$L$16"}</definedName>
    <definedName name="langson" localSheetId="3" hidden="1">{"'Sheet1'!$L$16"}</definedName>
    <definedName name="langson" localSheetId="4" hidden="1">{"'Sheet1'!$L$16"}</definedName>
    <definedName name="langson" localSheetId="7" hidden="1">{"'Sheet1'!$L$16"}</definedName>
    <definedName name="langson" hidden="1">{"'Sheet1'!$L$16"}</definedName>
    <definedName name="lanhto" localSheetId="16">#REF!</definedName>
    <definedName name="lanhto" localSheetId="3">#REF!</definedName>
    <definedName name="lanhto" localSheetId="7">#REF!</definedName>
    <definedName name="lanhto">#REF!</definedName>
    <definedName name="LAP_DAT_TBA" localSheetId="16">#REF!</definedName>
    <definedName name="LAP_DAT_TBA" localSheetId="3">#REF!</definedName>
    <definedName name="LAP_DAT_TBA" localSheetId="7">#REF!</definedName>
    <definedName name="LAP_DAT_TBA">#REF!</definedName>
    <definedName name="LBS_22">107800000</definedName>
    <definedName name="LIET_KE_VI_TRI_DZ0.4KV" localSheetId="16">#REF!</definedName>
    <definedName name="LIET_KE_VI_TRI_DZ0.4KV" localSheetId="3">#REF!</definedName>
    <definedName name="LIET_KE_VI_TRI_DZ0.4KV" localSheetId="4">#REF!</definedName>
    <definedName name="LIET_KE_VI_TRI_DZ0.4KV" localSheetId="7">#REF!</definedName>
    <definedName name="LIET_KE_VI_TRI_DZ0.4KV">#REF!</definedName>
    <definedName name="LIET_KE_VI_TRI_DZ22KV" localSheetId="16">#REF!</definedName>
    <definedName name="LIET_KE_VI_TRI_DZ22KV" localSheetId="3">#REF!</definedName>
    <definedName name="LIET_KE_VI_TRI_DZ22KV" localSheetId="7">#REF!</definedName>
    <definedName name="LIET_KE_VI_TRI_DZ22KV">#REF!</definedName>
    <definedName name="lk" localSheetId="16" hidden="1">#REF!</definedName>
    <definedName name="lk" localSheetId="3" hidden="1">#REF!</definedName>
    <definedName name="lk" localSheetId="7" hidden="1">#REF!</definedName>
    <definedName name="lk" hidden="1">#REF!</definedName>
    <definedName name="LK_hathe" localSheetId="16">#REF!</definedName>
    <definedName name="LK_hathe" localSheetId="3">#REF!</definedName>
    <definedName name="LK_hathe" localSheetId="7">#REF!</definedName>
    <definedName name="LK_hathe">#REF!</definedName>
    <definedName name="Lmk" localSheetId="16">#REF!</definedName>
    <definedName name="Lmk" localSheetId="3">#REF!</definedName>
    <definedName name="Lmk" localSheetId="7">#REF!</definedName>
    <definedName name="Lmk">#REF!</definedName>
    <definedName name="lntt" localSheetId="16">#REF!</definedName>
    <definedName name="lntt" localSheetId="3">#REF!</definedName>
    <definedName name="lntt" localSheetId="7">#REF!</definedName>
    <definedName name="lntt">#REF!</definedName>
    <definedName name="Loai_TD" localSheetId="16">#REF!</definedName>
    <definedName name="Loai_TD" localSheetId="3">#REF!</definedName>
    <definedName name="Loai_TD" localSheetId="7">#REF!</definedName>
    <definedName name="Loai_TD">#REF!</definedName>
    <definedName name="lồn" localSheetId="16" hidden="1">{"'Sheet1'!$L$16"}</definedName>
    <definedName name="lồn" localSheetId="3" hidden="1">{"'Sheet1'!$L$16"}</definedName>
    <definedName name="lồn" localSheetId="4" hidden="1">{"'Sheet1'!$L$16"}</definedName>
    <definedName name="lồn" localSheetId="7" hidden="1">{"'Sheet1'!$L$16"}</definedName>
    <definedName name="lồn" hidden="1">{"'Sheet1'!$L$16"}</definedName>
    <definedName name="luc" localSheetId="16" hidden="1">{"'Sheet1'!$L$16"}</definedName>
    <definedName name="luc" localSheetId="3" hidden="1">{"'Sheet1'!$L$16"}</definedName>
    <definedName name="luc" localSheetId="4" hidden="1">{"'Sheet1'!$L$16"}</definedName>
    <definedName name="luc" localSheetId="7" hidden="1">{"'Sheet1'!$L$16"}</definedName>
    <definedName name="luc" hidden="1">{"'Sheet1'!$L$16"}</definedName>
    <definedName name="m" localSheetId="16" hidden="1">{"'Sheet1'!$L$16"}</definedName>
    <definedName name="m" localSheetId="3" hidden="1">{"'Sheet1'!$L$16"}</definedName>
    <definedName name="m" localSheetId="4" hidden="1">{"'Sheet1'!$L$16"}</definedName>
    <definedName name="m" localSheetId="7" hidden="1">{"'Sheet1'!$L$16"}</definedName>
    <definedName name="m" hidden="1">{"'Sheet1'!$L$16"}</definedName>
    <definedName name="M0.4" localSheetId="16">#REF!</definedName>
    <definedName name="M0.4" localSheetId="3">#REF!</definedName>
    <definedName name="M0.4" localSheetId="7">#REF!</definedName>
    <definedName name="M0.4">#REF!</definedName>
    <definedName name="M12aavl" localSheetId="16">#REF!</definedName>
    <definedName name="M12aavl" localSheetId="3">#REF!</definedName>
    <definedName name="M12aavl" localSheetId="7">#REF!</definedName>
    <definedName name="M12aavl">#REF!</definedName>
    <definedName name="M12ba3p" localSheetId="16">#REF!</definedName>
    <definedName name="M12ba3p" localSheetId="3">#REF!</definedName>
    <definedName name="M12ba3p" localSheetId="7">#REF!</definedName>
    <definedName name="M12ba3p">#REF!</definedName>
    <definedName name="M12bb1p" localSheetId="16">#REF!</definedName>
    <definedName name="M12bb1p" localSheetId="3">#REF!</definedName>
    <definedName name="M12bb1p" localSheetId="7">#REF!</definedName>
    <definedName name="M12bb1p">#REF!</definedName>
    <definedName name="M14bb1p" localSheetId="16">#REF!</definedName>
    <definedName name="M14bb1p" localSheetId="3">#REF!</definedName>
    <definedName name="M14bb1p" localSheetId="7">#REF!</definedName>
    <definedName name="M14bb1p">#REF!</definedName>
    <definedName name="M8a" localSheetId="16">#REF!</definedName>
    <definedName name="M8a" localSheetId="3">#REF!</definedName>
    <definedName name="M8a" localSheetId="7">#REF!</definedName>
    <definedName name="M8a">#REF!</definedName>
    <definedName name="M8aa" localSheetId="16">#REF!</definedName>
    <definedName name="M8aa" localSheetId="3">#REF!</definedName>
    <definedName name="M8aa" localSheetId="7">#REF!</definedName>
    <definedName name="M8aa">#REF!</definedName>
    <definedName name="m8aanc" localSheetId="16">#REF!</definedName>
    <definedName name="m8aanc" localSheetId="3">#REF!</definedName>
    <definedName name="m8aanc" localSheetId="7">#REF!</definedName>
    <definedName name="m8aanc">#REF!</definedName>
    <definedName name="m8aavl" localSheetId="16">#REF!</definedName>
    <definedName name="m8aavl" localSheetId="3">#REF!</definedName>
    <definedName name="m8aavl" localSheetId="7">#REF!</definedName>
    <definedName name="m8aavl">#REF!</definedName>
    <definedName name="Ma3pnc" localSheetId="16">#REF!</definedName>
    <definedName name="Ma3pnc" localSheetId="3">#REF!</definedName>
    <definedName name="Ma3pnc" localSheetId="7">#REF!</definedName>
    <definedName name="Ma3pnc">#REF!</definedName>
    <definedName name="Ma3pvl" localSheetId="16">#REF!</definedName>
    <definedName name="Ma3pvl" localSheetId="3">#REF!</definedName>
    <definedName name="Ma3pvl" localSheetId="7">#REF!</definedName>
    <definedName name="Ma3pvl">#REF!</definedName>
    <definedName name="Maa3pnc" localSheetId="16">#REF!</definedName>
    <definedName name="Maa3pnc" localSheetId="3">#REF!</definedName>
    <definedName name="Maa3pnc" localSheetId="7">#REF!</definedName>
    <definedName name="Maa3pnc">#REF!</definedName>
    <definedName name="Maa3pvl" localSheetId="16">#REF!</definedName>
    <definedName name="Maa3pvl" localSheetId="3">#REF!</definedName>
    <definedName name="Maa3pvl" localSheetId="7">#REF!</definedName>
    <definedName name="Maa3pvl">#REF!</definedName>
    <definedName name="mai" localSheetId="16" hidden="1">{"'Sheet1'!$L$16"}</definedName>
    <definedName name="mai" localSheetId="3" hidden="1">{"'Sheet1'!$L$16"}</definedName>
    <definedName name="mai" localSheetId="4" hidden="1">{"'Sheet1'!$L$16"}</definedName>
    <definedName name="mai" localSheetId="7" hidden="1">{"'Sheet1'!$L$16"}</definedName>
    <definedName name="mai" hidden="1">{"'Sheet1'!$L$16"}</definedName>
    <definedName name="MAJ_CON_EQP" localSheetId="16">#REF!</definedName>
    <definedName name="MAJ_CON_EQP" localSheetId="3">#REF!</definedName>
    <definedName name="MAJ_CON_EQP" localSheetId="7">#REF!</definedName>
    <definedName name="MAJ_CON_EQP">#REF!</definedName>
    <definedName name="matbang" localSheetId="16" hidden="1">{"'Sheet1'!$L$16"}</definedName>
    <definedName name="matbang" localSheetId="3" hidden="1">{"'Sheet1'!$L$16"}</definedName>
    <definedName name="matbang" localSheetId="4" hidden="1">{"'Sheet1'!$L$16"}</definedName>
    <definedName name="matbang" localSheetId="7" hidden="1">{"'Sheet1'!$L$16"}</definedName>
    <definedName name="matbang" hidden="1">{"'Sheet1'!$L$16"}</definedName>
    <definedName name="MAVANKHUON" localSheetId="16">#REF!</definedName>
    <definedName name="MAVANKHUON" localSheetId="3">#REF!</definedName>
    <definedName name="MAVANKHUON" localSheetId="7">#REF!</definedName>
    <definedName name="MAVANKHUON">#REF!</definedName>
    <definedName name="MAVLTHDN" localSheetId="16">#REF!</definedName>
    <definedName name="MAVLTHDN" localSheetId="3">#REF!</definedName>
    <definedName name="MAVLTHDN" localSheetId="7">#REF!</definedName>
    <definedName name="MAVLTHDN">#REF!</definedName>
    <definedName name="Mba1p" localSheetId="16">#REF!</definedName>
    <definedName name="Mba1p" localSheetId="3">#REF!</definedName>
    <definedName name="Mba1p" localSheetId="7">#REF!</definedName>
    <definedName name="Mba1p">#REF!</definedName>
    <definedName name="Mba3p" localSheetId="16">#REF!</definedName>
    <definedName name="Mba3p" localSheetId="3">#REF!</definedName>
    <definedName name="Mba3p" localSheetId="7">#REF!</definedName>
    <definedName name="Mba3p">#REF!</definedName>
    <definedName name="Mbb3p" localSheetId="16">#REF!</definedName>
    <definedName name="Mbb3p" localSheetId="3">#REF!</definedName>
    <definedName name="Mbb3p" localSheetId="7">#REF!</definedName>
    <definedName name="Mbb3p">#REF!</definedName>
    <definedName name="mc" localSheetId="16">#REF!</definedName>
    <definedName name="mc" localSheetId="3">#REF!</definedName>
    <definedName name="mc" localSheetId="7">#REF!</definedName>
    <definedName name="mc">#REF!</definedName>
    <definedName name="MG_A" localSheetId="16">#REF!</definedName>
    <definedName name="MG_A" localSheetId="3">#REF!</definedName>
    <definedName name="MG_A" localSheetId="7">#REF!</definedName>
    <definedName name="MG_A">#REF!</definedName>
    <definedName name="minh" localSheetId="16" hidden="1">{"'Sheet1'!$L$16"}</definedName>
    <definedName name="minh" localSheetId="3" hidden="1">{"'Sheet1'!$L$16"}</definedName>
    <definedName name="minh" localSheetId="4" hidden="1">{"'Sheet1'!$L$16"}</definedName>
    <definedName name="minh" localSheetId="7" hidden="1">{"'Sheet1'!$L$16"}</definedName>
    <definedName name="minh" hidden="1">{"'Sheet1'!$L$16"}</definedName>
    <definedName name="MN" localSheetId="16">#REF!</definedName>
    <definedName name="MN" localSheetId="3">#REF!</definedName>
    <definedName name="MN" localSheetId="7">#REF!</definedName>
    <definedName name="MN">#REF!</definedName>
    <definedName name="mo" localSheetId="16" hidden="1">{"'Sheet1'!$L$16"}</definedName>
    <definedName name="mo" localSheetId="3" hidden="1">{"'Sheet1'!$L$16"}</definedName>
    <definedName name="mo" localSheetId="4" hidden="1">{"'Sheet1'!$L$16"}</definedName>
    <definedName name="mo" localSheetId="7" hidden="1">{"'Sheet1'!$L$16"}</definedName>
    <definedName name="mo" hidden="1">{"'Sheet1'!$L$16"}</definedName>
    <definedName name="moi" localSheetId="16" hidden="1">{"'Sheet1'!$L$16"}</definedName>
    <definedName name="moi" localSheetId="3" hidden="1">{"'Sheet1'!$L$16"}</definedName>
    <definedName name="moi" localSheetId="4" hidden="1">{"'Sheet1'!$L$16"}</definedName>
    <definedName name="moi" localSheetId="7" hidden="1">{"'Sheet1'!$L$16"}</definedName>
    <definedName name="moi" hidden="1">{"'Sheet1'!$L$16"}</definedName>
    <definedName name="mongbang" localSheetId="16">#REF!</definedName>
    <definedName name="mongbang" localSheetId="3">#REF!</definedName>
    <definedName name="mongbang" localSheetId="7">#REF!</definedName>
    <definedName name="mongbang">#REF!</definedName>
    <definedName name="mongdon" localSheetId="16">#REF!</definedName>
    <definedName name="mongdon" localSheetId="3">#REF!</definedName>
    <definedName name="mongdon" localSheetId="7">#REF!</definedName>
    <definedName name="mongdon">#REF!</definedName>
    <definedName name="mot" localSheetId="16" hidden="1">{"'Sheet1'!$L$16"}</definedName>
    <definedName name="mot" localSheetId="3" hidden="1">{"'Sheet1'!$L$16"}</definedName>
    <definedName name="mot" localSheetId="4" hidden="1">{"'Sheet1'!$L$16"}</definedName>
    <definedName name="mot" localSheetId="7" hidden="1">{"'Sheet1'!$L$16"}</definedName>
    <definedName name="mot" hidden="1">{"'Sheet1'!$L$16"}</definedName>
    <definedName name="Moùng" localSheetId="16">#REF!</definedName>
    <definedName name="Moùng" localSheetId="3">#REF!</definedName>
    <definedName name="Moùng" localSheetId="7">#REF!</definedName>
    <definedName name="Moùng">#REF!</definedName>
    <definedName name="MSCT" localSheetId="16">#REF!</definedName>
    <definedName name="MSCT" localSheetId="3">#REF!</definedName>
    <definedName name="MSCT" localSheetId="7">#REF!</definedName>
    <definedName name="MSCT">#REF!</definedName>
    <definedName name="mtcdg" localSheetId="16">#REF!</definedName>
    <definedName name="mtcdg" localSheetId="3">#REF!</definedName>
    <definedName name="mtcdg" localSheetId="7">#REF!</definedName>
    <definedName name="mtcdg">#REF!</definedName>
    <definedName name="MTMAC12" localSheetId="16">#REF!</definedName>
    <definedName name="MTMAC12" localSheetId="3">#REF!</definedName>
    <definedName name="MTMAC12" localSheetId="7">#REF!</definedName>
    <definedName name="MTMAC12">#REF!</definedName>
    <definedName name="mtram" localSheetId="16">#REF!</definedName>
    <definedName name="mtram" localSheetId="3">#REF!</definedName>
    <definedName name="mtram" localSheetId="7">#REF!</definedName>
    <definedName name="mtram">#REF!</definedName>
    <definedName name="myle" localSheetId="16">#REF!</definedName>
    <definedName name="myle" localSheetId="3">#REF!</definedName>
    <definedName name="myle" localSheetId="7">#REF!</definedName>
    <definedName name="myle">#REF!</definedName>
    <definedName name="n" localSheetId="16" hidden="1">{"'Sheet1'!$L$16"}</definedName>
    <definedName name="n" localSheetId="3" hidden="1">{"'Sheet1'!$L$16"}</definedName>
    <definedName name="n" localSheetId="4" hidden="1">{"'Sheet1'!$L$16"}</definedName>
    <definedName name="n" localSheetId="7" hidden="1">{"'Sheet1'!$L$16"}</definedName>
    <definedName name="n" hidden="1">{"'Sheet1'!$L$16"}</definedName>
    <definedName name="n1pig" localSheetId="16">#REF!</definedName>
    <definedName name="n1pig" localSheetId="3">#REF!</definedName>
    <definedName name="n1pig" localSheetId="7">#REF!</definedName>
    <definedName name="n1pig">#REF!</definedName>
    <definedName name="N1pIGnc" localSheetId="16">#REF!</definedName>
    <definedName name="N1pIGnc" localSheetId="3">#REF!</definedName>
    <definedName name="N1pIGnc" localSheetId="7">#REF!</definedName>
    <definedName name="N1pIGnc">#REF!</definedName>
    <definedName name="N1pIGvc" localSheetId="16">#REF!</definedName>
    <definedName name="N1pIGvc" localSheetId="3">#REF!</definedName>
    <definedName name="N1pIGvc" localSheetId="7">#REF!</definedName>
    <definedName name="N1pIGvc">#REF!</definedName>
    <definedName name="N1pIGvl" localSheetId="16">#REF!</definedName>
    <definedName name="N1pIGvl" localSheetId="3">#REF!</definedName>
    <definedName name="N1pIGvl" localSheetId="7">#REF!</definedName>
    <definedName name="N1pIGvl">#REF!</definedName>
    <definedName name="n1pind" localSheetId="16">#REF!</definedName>
    <definedName name="n1pind" localSheetId="3">#REF!</definedName>
    <definedName name="n1pind" localSheetId="7">#REF!</definedName>
    <definedName name="n1pind">#REF!</definedName>
    <definedName name="N1pINDnc" localSheetId="16">#REF!</definedName>
    <definedName name="N1pINDnc" localSheetId="3">#REF!</definedName>
    <definedName name="N1pINDnc" localSheetId="7">#REF!</definedName>
    <definedName name="N1pINDnc">#REF!</definedName>
    <definedName name="N1pINDvc" localSheetId="16">#REF!</definedName>
    <definedName name="N1pINDvc" localSheetId="3">#REF!</definedName>
    <definedName name="N1pINDvc" localSheetId="7">#REF!</definedName>
    <definedName name="N1pINDvc">#REF!</definedName>
    <definedName name="N1pINDvl" localSheetId="16">#REF!</definedName>
    <definedName name="N1pINDvl" localSheetId="3">#REF!</definedName>
    <definedName name="N1pINDvl" localSheetId="7">#REF!</definedName>
    <definedName name="N1pINDvl">#REF!</definedName>
    <definedName name="n1ping" localSheetId="16">#REF!</definedName>
    <definedName name="n1ping" localSheetId="3">#REF!</definedName>
    <definedName name="n1ping" localSheetId="7">#REF!</definedName>
    <definedName name="n1ping">#REF!</definedName>
    <definedName name="N1pINGvc" localSheetId="16">#REF!</definedName>
    <definedName name="N1pINGvc" localSheetId="3">#REF!</definedName>
    <definedName name="N1pINGvc" localSheetId="7">#REF!</definedName>
    <definedName name="N1pINGvc">#REF!</definedName>
    <definedName name="n1pint" localSheetId="16">#REF!</definedName>
    <definedName name="n1pint" localSheetId="3">#REF!</definedName>
    <definedName name="n1pint" localSheetId="7">#REF!</definedName>
    <definedName name="n1pint">#REF!</definedName>
    <definedName name="nam" localSheetId="16" hidden="1">{"'Sheet1'!$L$16"}</definedName>
    <definedName name="nam" localSheetId="3" hidden="1">{"'Sheet1'!$L$16"}</definedName>
    <definedName name="nam" localSheetId="4" hidden="1">{"'Sheet1'!$L$16"}</definedName>
    <definedName name="nam" localSheetId="7" hidden="1">{"'Sheet1'!$L$16"}</definedName>
    <definedName name="nam" hidden="1">{"'Sheet1'!$L$16"}</definedName>
    <definedName name="nc" localSheetId="16">#REF!</definedName>
    <definedName name="nc" localSheetId="3">#REF!</definedName>
    <definedName name="nc" localSheetId="7">#REF!</definedName>
    <definedName name="nc">#REF!</definedName>
    <definedName name="nc_btm10" localSheetId="16">#REF!</definedName>
    <definedName name="nc_btm10" localSheetId="3">#REF!</definedName>
    <definedName name="nc_btm10" localSheetId="7">#REF!</definedName>
    <definedName name="nc_btm10">#REF!</definedName>
    <definedName name="nc_btm100" localSheetId="16">#REF!</definedName>
    <definedName name="nc_btm100" localSheetId="3">#REF!</definedName>
    <definedName name="nc_btm100" localSheetId="7">#REF!</definedName>
    <definedName name="nc_btm100">#REF!</definedName>
    <definedName name="nc3p" localSheetId="16">#REF!</definedName>
    <definedName name="nc3p" localSheetId="3">#REF!</definedName>
    <definedName name="nc3p" localSheetId="7">#REF!</definedName>
    <definedName name="nc3p">#REF!</definedName>
    <definedName name="NCBD100" localSheetId="16">#REF!</definedName>
    <definedName name="NCBD100" localSheetId="3">#REF!</definedName>
    <definedName name="NCBD100" localSheetId="7">#REF!</definedName>
    <definedName name="NCBD100">#REF!</definedName>
    <definedName name="NCBD200" localSheetId="16">#REF!</definedName>
    <definedName name="NCBD200" localSheetId="3">#REF!</definedName>
    <definedName name="NCBD200" localSheetId="7">#REF!</definedName>
    <definedName name="NCBD200">#REF!</definedName>
    <definedName name="NCBD250" localSheetId="16">#REF!</definedName>
    <definedName name="NCBD250" localSheetId="3">#REF!</definedName>
    <definedName name="NCBD250" localSheetId="7">#REF!</definedName>
    <definedName name="NCBD250">#REF!</definedName>
    <definedName name="NCCT3p" localSheetId="16">#REF!</definedName>
    <definedName name="NCCT3p" localSheetId="3">#REF!</definedName>
    <definedName name="NCCT3p" localSheetId="7">#REF!</definedName>
    <definedName name="NCCT3p">#REF!</definedName>
    <definedName name="ncdg" localSheetId="16">#REF!</definedName>
    <definedName name="ncdg" localSheetId="3">#REF!</definedName>
    <definedName name="ncdg" localSheetId="7">#REF!</definedName>
    <definedName name="ncdg">#REF!</definedName>
    <definedName name="NCKT" localSheetId="16">#REF!</definedName>
    <definedName name="NCKT" localSheetId="3">#REF!</definedName>
    <definedName name="NCKT" localSheetId="7">#REF!</definedName>
    <definedName name="NCKT">#REF!</definedName>
    <definedName name="nctram" localSheetId="16">#REF!</definedName>
    <definedName name="nctram" localSheetId="3">#REF!</definedName>
    <definedName name="nctram" localSheetId="7">#REF!</definedName>
    <definedName name="nctram">#REF!</definedName>
    <definedName name="NCVC100" localSheetId="16">#REF!</definedName>
    <definedName name="NCVC100" localSheetId="3">#REF!</definedName>
    <definedName name="NCVC100" localSheetId="7">#REF!</definedName>
    <definedName name="NCVC100">#REF!</definedName>
    <definedName name="NCVC200" localSheetId="16">#REF!</definedName>
    <definedName name="NCVC200" localSheetId="3">#REF!</definedName>
    <definedName name="NCVC200" localSheetId="7">#REF!</definedName>
    <definedName name="NCVC200">#REF!</definedName>
    <definedName name="NCVC250" localSheetId="16">#REF!</definedName>
    <definedName name="NCVC250" localSheetId="3">#REF!</definedName>
    <definedName name="NCVC250" localSheetId="7">#REF!</definedName>
    <definedName name="NCVC250">#REF!</definedName>
    <definedName name="NCVC3P" localSheetId="16">#REF!</definedName>
    <definedName name="NCVC3P" localSheetId="3">#REF!</definedName>
    <definedName name="NCVC3P" localSheetId="7">#REF!</definedName>
    <definedName name="NCVC3P">#REF!</definedName>
    <definedName name="NET" localSheetId="16">#REF!</definedName>
    <definedName name="NET" localSheetId="3">#REF!</definedName>
    <definedName name="NET" localSheetId="7">#REF!</definedName>
    <definedName name="NET">#REF!</definedName>
    <definedName name="NET_1" localSheetId="16">#REF!</definedName>
    <definedName name="NET_1" localSheetId="3">#REF!</definedName>
    <definedName name="NET_1" localSheetId="7">#REF!</definedName>
    <definedName name="NET_1">#REF!</definedName>
    <definedName name="NET_ANA" localSheetId="16">#REF!</definedName>
    <definedName name="NET_ANA" localSheetId="3">#REF!</definedName>
    <definedName name="NET_ANA" localSheetId="7">#REF!</definedName>
    <definedName name="NET_ANA">#REF!</definedName>
    <definedName name="NET_ANA_1" localSheetId="16">#REF!</definedName>
    <definedName name="NET_ANA_1" localSheetId="3">#REF!</definedName>
    <definedName name="NET_ANA_1" localSheetId="7">#REF!</definedName>
    <definedName name="NET_ANA_1">#REF!</definedName>
    <definedName name="NET_ANA_2" localSheetId="16">#REF!</definedName>
    <definedName name="NET_ANA_2" localSheetId="3">#REF!</definedName>
    <definedName name="NET_ANA_2" localSheetId="7">#REF!</definedName>
    <definedName name="NET_ANA_2">#REF!</definedName>
    <definedName name="new" hidden="1">#N/A</definedName>
    <definedName name="ngu" localSheetId="16" hidden="1">{"'Sheet1'!$L$16"}</definedName>
    <definedName name="ngu" localSheetId="3" hidden="1">{"'Sheet1'!$L$16"}</definedName>
    <definedName name="ngu" localSheetId="4" hidden="1">{"'Sheet1'!$L$16"}</definedName>
    <definedName name="ngu" localSheetId="7" hidden="1">{"'Sheet1'!$L$16"}</definedName>
    <definedName name="ngu" hidden="1">{"'Sheet1'!$L$16"}</definedName>
    <definedName name="NH" localSheetId="16">#REF!</definedName>
    <definedName name="NH" localSheetId="3">#REF!</definedName>
    <definedName name="NH" localSheetId="7">#REF!</definedName>
    <definedName name="NH">#REF!</definedName>
    <definedName name="NHANH2_CG4" localSheetId="16" hidden="1">{"'Sheet1'!$L$16"}</definedName>
    <definedName name="NHANH2_CG4" localSheetId="3" hidden="1">{"'Sheet1'!$L$16"}</definedName>
    <definedName name="NHANH2_CG4" localSheetId="4" hidden="1">{"'Sheet1'!$L$16"}</definedName>
    <definedName name="NHANH2_CG4" localSheetId="7" hidden="1">{"'Sheet1'!$L$16"}</definedName>
    <definedName name="NHANH2_CG4" hidden="1">{"'Sheet1'!$L$16"}</definedName>
    <definedName name="nhn" localSheetId="16">#REF!</definedName>
    <definedName name="nhn" localSheetId="3">#REF!</definedName>
    <definedName name="nhn" localSheetId="7">#REF!</definedName>
    <definedName name="nhn">#REF!</definedName>
    <definedName name="NHot" localSheetId="16">#REF!</definedName>
    <definedName name="NHot" localSheetId="3">#REF!</definedName>
    <definedName name="NHot" localSheetId="7">#REF!</definedName>
    <definedName name="NHot">#REF!</definedName>
    <definedName name="nhu" localSheetId="16">#REF!</definedName>
    <definedName name="nhu" localSheetId="3">#REF!</definedName>
    <definedName name="nhu" localSheetId="7">#REF!</definedName>
    <definedName name="nhu">#REF!</definedName>
    <definedName name="nhua" localSheetId="16">#REF!</definedName>
    <definedName name="nhua" localSheetId="3">#REF!</definedName>
    <definedName name="nhua" localSheetId="7">#REF!</definedName>
    <definedName name="nhua">#REF!</definedName>
    <definedName name="nhuad" localSheetId="16">#REF!</definedName>
    <definedName name="nhuad" localSheetId="3">#REF!</definedName>
    <definedName name="nhuad" localSheetId="7">#REF!</definedName>
    <definedName name="nhuad">#REF!</definedName>
    <definedName name="nig" localSheetId="16">#REF!</definedName>
    <definedName name="nig" localSheetId="3">#REF!</definedName>
    <definedName name="nig" localSheetId="7">#REF!</definedName>
    <definedName name="nig">#REF!</definedName>
    <definedName name="nig1p" localSheetId="16">#REF!</definedName>
    <definedName name="nig1p" localSheetId="3">#REF!</definedName>
    <definedName name="nig1p" localSheetId="7">#REF!</definedName>
    <definedName name="nig1p">#REF!</definedName>
    <definedName name="nig3p" localSheetId="16">#REF!</definedName>
    <definedName name="nig3p" localSheetId="3">#REF!</definedName>
    <definedName name="nig3p" localSheetId="7">#REF!</definedName>
    <definedName name="nig3p">#REF!</definedName>
    <definedName name="NIGnc" localSheetId="16">#REF!</definedName>
    <definedName name="NIGnc" localSheetId="3">#REF!</definedName>
    <definedName name="NIGnc" localSheetId="7">#REF!</definedName>
    <definedName name="NIGnc">#REF!</definedName>
    <definedName name="nignc1p" localSheetId="16">#REF!</definedName>
    <definedName name="nignc1p" localSheetId="3">#REF!</definedName>
    <definedName name="nignc1p" localSheetId="7">#REF!</definedName>
    <definedName name="nignc1p">#REF!</definedName>
    <definedName name="NIGvc" localSheetId="16">#REF!</definedName>
    <definedName name="NIGvc" localSheetId="3">#REF!</definedName>
    <definedName name="NIGvc" localSheetId="7">#REF!</definedName>
    <definedName name="NIGvc">#REF!</definedName>
    <definedName name="NIGvl" localSheetId="16">#REF!</definedName>
    <definedName name="NIGvl" localSheetId="3">#REF!</definedName>
    <definedName name="NIGvl" localSheetId="7">#REF!</definedName>
    <definedName name="NIGvl">#REF!</definedName>
    <definedName name="nigvl1p" localSheetId="16">#REF!</definedName>
    <definedName name="nigvl1p" localSheetId="3">#REF!</definedName>
    <definedName name="nigvl1p" localSheetId="7">#REF!</definedName>
    <definedName name="nigvl1p">#REF!</definedName>
    <definedName name="nin" localSheetId="16">#REF!</definedName>
    <definedName name="nin" localSheetId="3">#REF!</definedName>
    <definedName name="nin" localSheetId="7">#REF!</definedName>
    <definedName name="nin">#REF!</definedName>
    <definedName name="nin1903p" localSheetId="16">#REF!</definedName>
    <definedName name="nin1903p" localSheetId="3">#REF!</definedName>
    <definedName name="nin1903p" localSheetId="7">#REF!</definedName>
    <definedName name="nin1903p">#REF!</definedName>
    <definedName name="nin3p" localSheetId="16">#REF!</definedName>
    <definedName name="nin3p" localSheetId="3">#REF!</definedName>
    <definedName name="nin3p" localSheetId="7">#REF!</definedName>
    <definedName name="nin3p">#REF!</definedName>
    <definedName name="nind" localSheetId="16">#REF!</definedName>
    <definedName name="nind" localSheetId="3">#REF!</definedName>
    <definedName name="nind" localSheetId="7">#REF!</definedName>
    <definedName name="nind">#REF!</definedName>
    <definedName name="nind1p" localSheetId="16">#REF!</definedName>
    <definedName name="nind1p" localSheetId="3">#REF!</definedName>
    <definedName name="nind1p" localSheetId="7">#REF!</definedName>
    <definedName name="nind1p">#REF!</definedName>
    <definedName name="nind3p" localSheetId="16">#REF!</definedName>
    <definedName name="nind3p" localSheetId="3">#REF!</definedName>
    <definedName name="nind3p" localSheetId="7">#REF!</definedName>
    <definedName name="nind3p">#REF!</definedName>
    <definedName name="NINDnc" localSheetId="16">#REF!</definedName>
    <definedName name="NINDnc" localSheetId="3">#REF!</definedName>
    <definedName name="NINDnc" localSheetId="7">#REF!</definedName>
    <definedName name="NINDnc">#REF!</definedName>
    <definedName name="nindnc1p" localSheetId="16">#REF!</definedName>
    <definedName name="nindnc1p" localSheetId="3">#REF!</definedName>
    <definedName name="nindnc1p" localSheetId="7">#REF!</definedName>
    <definedName name="nindnc1p">#REF!</definedName>
    <definedName name="NINDvc" localSheetId="16">#REF!</definedName>
    <definedName name="NINDvc" localSheetId="3">#REF!</definedName>
    <definedName name="NINDvc" localSheetId="7">#REF!</definedName>
    <definedName name="NINDvc">#REF!</definedName>
    <definedName name="NINDvl" localSheetId="16">#REF!</definedName>
    <definedName name="NINDvl" localSheetId="3">#REF!</definedName>
    <definedName name="NINDvl" localSheetId="7">#REF!</definedName>
    <definedName name="NINDvl">#REF!</definedName>
    <definedName name="nindvl1p" localSheetId="16">#REF!</definedName>
    <definedName name="nindvl1p" localSheetId="3">#REF!</definedName>
    <definedName name="nindvl1p" localSheetId="7">#REF!</definedName>
    <definedName name="nindvl1p">#REF!</definedName>
    <definedName name="ning1p" localSheetId="16">#REF!</definedName>
    <definedName name="ning1p" localSheetId="3">#REF!</definedName>
    <definedName name="ning1p" localSheetId="7">#REF!</definedName>
    <definedName name="ning1p">#REF!</definedName>
    <definedName name="ningnc1p" localSheetId="16">#REF!</definedName>
    <definedName name="ningnc1p" localSheetId="3">#REF!</definedName>
    <definedName name="ningnc1p" localSheetId="7">#REF!</definedName>
    <definedName name="ningnc1p">#REF!</definedName>
    <definedName name="ningvl1p" localSheetId="16">#REF!</definedName>
    <definedName name="ningvl1p" localSheetId="3">#REF!</definedName>
    <definedName name="ningvl1p" localSheetId="7">#REF!</definedName>
    <definedName name="ningvl1p">#REF!</definedName>
    <definedName name="NINnc" localSheetId="16">#REF!</definedName>
    <definedName name="NINnc" localSheetId="3">#REF!</definedName>
    <definedName name="NINnc" localSheetId="7">#REF!</definedName>
    <definedName name="NINnc">#REF!</definedName>
    <definedName name="nint1p" localSheetId="16">#REF!</definedName>
    <definedName name="nint1p" localSheetId="3">#REF!</definedName>
    <definedName name="nint1p" localSheetId="7">#REF!</definedName>
    <definedName name="nint1p">#REF!</definedName>
    <definedName name="nintnc1p" localSheetId="16">#REF!</definedName>
    <definedName name="nintnc1p" localSheetId="3">#REF!</definedName>
    <definedName name="nintnc1p" localSheetId="7">#REF!</definedName>
    <definedName name="nintnc1p">#REF!</definedName>
    <definedName name="nintvl1p" localSheetId="16">#REF!</definedName>
    <definedName name="nintvl1p" localSheetId="3">#REF!</definedName>
    <definedName name="nintvl1p" localSheetId="7">#REF!</definedName>
    <definedName name="nintvl1p">#REF!</definedName>
    <definedName name="NINvc" localSheetId="16">#REF!</definedName>
    <definedName name="NINvc" localSheetId="3">#REF!</definedName>
    <definedName name="NINvc" localSheetId="7">#REF!</definedName>
    <definedName name="NINvc">#REF!</definedName>
    <definedName name="NINvl" localSheetId="16">#REF!</definedName>
    <definedName name="NINvl" localSheetId="3">#REF!</definedName>
    <definedName name="NINvl" localSheetId="7">#REF!</definedName>
    <definedName name="NINvl">#REF!</definedName>
    <definedName name="nl" localSheetId="16">#REF!</definedName>
    <definedName name="nl" localSheetId="3">#REF!</definedName>
    <definedName name="nl" localSheetId="7">#REF!</definedName>
    <definedName name="nl">#REF!</definedName>
    <definedName name="nl1p" localSheetId="16">#REF!</definedName>
    <definedName name="nl1p" localSheetId="3">#REF!</definedName>
    <definedName name="nl1p" localSheetId="7">#REF!</definedName>
    <definedName name="nl1p">#REF!</definedName>
    <definedName name="nl3p" localSheetId="16">#REF!</definedName>
    <definedName name="nl3p" localSheetId="3">#REF!</definedName>
    <definedName name="nl3p" localSheetId="7">#REF!</definedName>
    <definedName name="nl3p">#REF!</definedName>
    <definedName name="nlht" localSheetId="16">#REF!</definedName>
    <definedName name="nlht" localSheetId="3">#REF!</definedName>
    <definedName name="nlht" localSheetId="7">#REF!</definedName>
    <definedName name="nlht">#REF!</definedName>
    <definedName name="NLTK1p" localSheetId="16">#REF!</definedName>
    <definedName name="NLTK1p" localSheetId="3">#REF!</definedName>
    <definedName name="NLTK1p" localSheetId="7">#REF!</definedName>
    <definedName name="NLTK1p">#REF!</definedName>
    <definedName name="nn" localSheetId="16">#REF!</definedName>
    <definedName name="nn" localSheetId="3">#REF!</definedName>
    <definedName name="nn" localSheetId="7">#REF!</definedName>
    <definedName name="nn">#REF!</definedName>
    <definedName name="nn1p" localSheetId="16">#REF!</definedName>
    <definedName name="nn1p" localSheetId="3">#REF!</definedName>
    <definedName name="nn1p" localSheetId="7">#REF!</definedName>
    <definedName name="nn1p">#REF!</definedName>
    <definedName name="nn3p" localSheetId="16">#REF!</definedName>
    <definedName name="nn3p" localSheetId="3">#REF!</definedName>
    <definedName name="nn3p" localSheetId="7">#REF!</definedName>
    <definedName name="nn3p">#REF!</definedName>
    <definedName name="nnnn" localSheetId="16" hidden="1">{"'Sheet1'!$L$16"}</definedName>
    <definedName name="nnnn" localSheetId="3" hidden="1">{"'Sheet1'!$L$16"}</definedName>
    <definedName name="nnnn" localSheetId="4" hidden="1">{"'Sheet1'!$L$16"}</definedName>
    <definedName name="nnnn" localSheetId="7" hidden="1">{"'Sheet1'!$L$16"}</definedName>
    <definedName name="nnnn" hidden="1">{"'Sheet1'!$L$16"}</definedName>
    <definedName name="No" localSheetId="16">#REF!</definedName>
    <definedName name="No" localSheetId="3">#REF!</definedName>
    <definedName name="No" localSheetId="7">#REF!</definedName>
    <definedName name="No">#REF!</definedName>
    <definedName name="nx" localSheetId="16">#REF!</definedName>
    <definedName name="nx" localSheetId="3">#REF!</definedName>
    <definedName name="nx" localSheetId="7">#REF!</definedName>
    <definedName name="nx">#REF!</definedName>
    <definedName name="o" localSheetId="16" hidden="1">{"'Sheet1'!$L$16"}</definedName>
    <definedName name="o" localSheetId="3" hidden="1">{"'Sheet1'!$L$16"}</definedName>
    <definedName name="o" localSheetId="4" hidden="1">{"'Sheet1'!$L$16"}</definedName>
    <definedName name="o" localSheetId="7" hidden="1">{"'Sheet1'!$L$16"}</definedName>
    <definedName name="o" hidden="1">{"'Sheet1'!$L$16"}</definedName>
    <definedName name="ophom" localSheetId="16">#REF!</definedName>
    <definedName name="ophom" localSheetId="3">#REF!</definedName>
    <definedName name="ophom" localSheetId="7">#REF!</definedName>
    <definedName name="ophom">#REF!</definedName>
    <definedName name="OrderTable" localSheetId="16" hidden="1">#REF!</definedName>
    <definedName name="OrderTable" localSheetId="3" hidden="1">#REF!</definedName>
    <definedName name="OrderTable" localSheetId="7" hidden="1">#REF!</definedName>
    <definedName name="OrderTable" hidden="1">#REF!</definedName>
    <definedName name="osc" localSheetId="16">#REF!</definedName>
    <definedName name="osc" localSheetId="3">#REF!</definedName>
    <definedName name="osc" localSheetId="7">#REF!</definedName>
    <definedName name="osc">#REF!</definedName>
    <definedName name="PA" localSheetId="16">#REF!</definedName>
    <definedName name="PA" localSheetId="3">#REF!</definedName>
    <definedName name="PA" localSheetId="7">#REF!</definedName>
    <definedName name="PA">#REF!</definedName>
    <definedName name="PAIII_" localSheetId="16" hidden="1">{"'Sheet1'!$L$16"}</definedName>
    <definedName name="PAIII_" localSheetId="3" hidden="1">{"'Sheet1'!$L$16"}</definedName>
    <definedName name="PAIII_" localSheetId="4" hidden="1">{"'Sheet1'!$L$16"}</definedName>
    <definedName name="PAIII_" localSheetId="7" hidden="1">{"'Sheet1'!$L$16"}</definedName>
    <definedName name="PAIII_" hidden="1">{"'Sheet1'!$L$16"}</definedName>
    <definedName name="panen" localSheetId="16">#REF!</definedName>
    <definedName name="panen" localSheetId="3">#REF!</definedName>
    <definedName name="panen" localSheetId="7">#REF!</definedName>
    <definedName name="panen">#REF!</definedName>
    <definedName name="PHAN_DIEN_DZ0.4KV" localSheetId="16">#REF!</definedName>
    <definedName name="PHAN_DIEN_DZ0.4KV" localSheetId="3">#REF!</definedName>
    <definedName name="PHAN_DIEN_DZ0.4KV" localSheetId="7">#REF!</definedName>
    <definedName name="PHAN_DIEN_DZ0.4KV">#REF!</definedName>
    <definedName name="PHAN_DIEN_TBA" localSheetId="16">#REF!</definedName>
    <definedName name="PHAN_DIEN_TBA" localSheetId="3">#REF!</definedName>
    <definedName name="PHAN_DIEN_TBA" localSheetId="7">#REF!</definedName>
    <definedName name="PHAN_DIEN_TBA">#REF!</definedName>
    <definedName name="PHAN_MUA_SAM_DZ0.4KV" localSheetId="16">#REF!</definedName>
    <definedName name="PHAN_MUA_SAM_DZ0.4KV" localSheetId="3">#REF!</definedName>
    <definedName name="PHAN_MUA_SAM_DZ0.4KV" localSheetId="7">#REF!</definedName>
    <definedName name="PHAN_MUA_SAM_DZ0.4KV">#REF!</definedName>
    <definedName name="phu_luc_vua" localSheetId="16">#REF!</definedName>
    <definedName name="phu_luc_vua" localSheetId="3">#REF!</definedName>
    <definedName name="phu_luc_vua" localSheetId="7">#REF!</definedName>
    <definedName name="phu_luc_vua">#REF!</definedName>
    <definedName name="PLKL" localSheetId="16">#REF!</definedName>
    <definedName name="PLKL" localSheetId="3">#REF!</definedName>
    <definedName name="PLKL" localSheetId="7">#REF!</definedName>
    <definedName name="PLKL">#REF!</definedName>
    <definedName name="PMS" localSheetId="16" hidden="1">{"'Sheet1'!$L$16"}</definedName>
    <definedName name="PMS" localSheetId="3" hidden="1">{"'Sheet1'!$L$16"}</definedName>
    <definedName name="PMS" localSheetId="4" hidden="1">{"'Sheet1'!$L$16"}</definedName>
    <definedName name="PMS" localSheetId="7" hidden="1">{"'Sheet1'!$L$16"}</definedName>
    <definedName name="PMS" hidden="1">{"'Sheet1'!$L$16"}</definedName>
    <definedName name="PRICE" localSheetId="16">#REF!</definedName>
    <definedName name="PRICE" localSheetId="3">#REF!</definedName>
    <definedName name="PRICE" localSheetId="7">#REF!</definedName>
    <definedName name="PRICE">#REF!</definedName>
    <definedName name="PRICE1" localSheetId="16">#REF!</definedName>
    <definedName name="PRICE1" localSheetId="3">#REF!</definedName>
    <definedName name="PRICE1" localSheetId="7">#REF!</definedName>
    <definedName name="PRICE1">#REF!</definedName>
    <definedName name="_xlnm.Print_Area" localSheetId="1">'1. SỞ VH'!$A$1:$O$10</definedName>
    <definedName name="_xlnm.Print_Area" localSheetId="10">'10. ĐAK GLEL'!$A$1:$O$150</definedName>
    <definedName name="_xlnm.Print_Area" localSheetId="11">'11. KON RẪY'!$A$1:$O$135</definedName>
    <definedName name="_xlnm.Print_Area" localSheetId="16">'114km ký'!$A$1:$V$23</definedName>
    <definedName name="_xlnm.Print_Area" localSheetId="13">'13, KON PLÔNG'!$A$1:$O$116</definedName>
    <definedName name="_xlnm.Print_Area" localSheetId="14">'14, NGOC HOI'!$A$1:$Q$50</definedName>
    <definedName name="_xlnm.Print_Area" localSheetId="15">'15. TPKT'!$A$1:$O$84</definedName>
    <definedName name="_xlnm.Print_Area" localSheetId="2">'2. SỞ Y TẾ'!$A$1:$O$20</definedName>
    <definedName name="_xlnm.Print_Area" localSheetId="3">'3. Sở GD'!$A$1:$O$16</definedName>
    <definedName name="_xlnm.Print_Area" localSheetId="4">'4. SỞ THÔNG TIN TT'!$A$1:$O$10</definedName>
    <definedName name="_xlnm.Print_Area" localSheetId="5">'5, TMR'!$A$1:$O$178</definedName>
    <definedName name="_xlnm.Print_Area" localSheetId="6">'6. SA THẦY'!$A$1:$O$159</definedName>
    <definedName name="_xlnm.Print_Area" localSheetId="7">'7, IA HDRAI'!$A$1:$O$78</definedName>
    <definedName name="_xlnm.Print_Area" localSheetId="17">'CAC DON VI BAO CAO'!$A$1:$I$23</definedName>
    <definedName name="_xlnm.Print_Area" localSheetId="0">PL!$A$1:$E$389</definedName>
    <definedName name="_xlnm.Print_Titles" localSheetId="1">'1. SỞ VH'!$4:$5</definedName>
    <definedName name="_xlnm.Print_Titles" localSheetId="10">'10. ĐAK GLEL'!$4:$5</definedName>
    <definedName name="_xlnm.Print_Titles" localSheetId="11">'11. KON RẪY'!$6:$7</definedName>
    <definedName name="_xlnm.Print_Titles" localSheetId="16">'114km ký'!$3:$5</definedName>
    <definedName name="_xlnm.Print_Titles" localSheetId="13">'13, KON PLÔNG'!$5:$6</definedName>
    <definedName name="_xlnm.Print_Titles" localSheetId="14">'14, NGOC HOI'!$4:$5</definedName>
    <definedName name="_xlnm.Print_Titles" localSheetId="15">'15. TPKT'!$5:$6</definedName>
    <definedName name="_xlnm.Print_Titles" localSheetId="2">'2. SỞ Y TẾ'!$5:$6</definedName>
    <definedName name="_xlnm.Print_Titles" localSheetId="3">'3. Sở GD'!$3:$4</definedName>
    <definedName name="_xlnm.Print_Titles" localSheetId="4">'4. SỞ THÔNG TIN TT'!$3:$4</definedName>
    <definedName name="_xlnm.Print_Titles" localSheetId="5">'5, TMR'!$4:$5</definedName>
    <definedName name="_xlnm.Print_Titles" localSheetId="6">'6. SA THẦY'!$3:$4</definedName>
    <definedName name="_xlnm.Print_Titles" localSheetId="7">'7, IA HDRAI'!$5:$6</definedName>
    <definedName name="_xlnm.Print_Titles" localSheetId="8">'8. ĐĂK HÀ'!$5:$6</definedName>
    <definedName name="_xlnm.Print_Titles" localSheetId="9">'9, ĐĂK TÔ'!$5:$6</definedName>
    <definedName name="_xlnm.Print_Titles" localSheetId="17">'CAC DON VI BAO CAO'!$3:$5</definedName>
    <definedName name="_xlnm.Print_Titles" localSheetId="0">PL!$5:$6</definedName>
    <definedName name="_xlnm.Print_Titles">#N/A</definedName>
    <definedName name="Print_Titles_MI" localSheetId="16">#REF!</definedName>
    <definedName name="Print_Titles_MI" localSheetId="3">#REF!</definedName>
    <definedName name="Print_Titles_MI" localSheetId="4">#REF!</definedName>
    <definedName name="Print_Titles_MI" localSheetId="7">#REF!</definedName>
    <definedName name="Print_Titles_MI">#REF!</definedName>
    <definedName name="PRINTA" localSheetId="16">#REF!</definedName>
    <definedName name="PRINTA" localSheetId="3">#REF!</definedName>
    <definedName name="PRINTA" localSheetId="4">#REF!</definedName>
    <definedName name="PRINTA" localSheetId="7">#REF!</definedName>
    <definedName name="PRINTA">#REF!</definedName>
    <definedName name="PRINTB" localSheetId="16">#REF!</definedName>
    <definedName name="PRINTB" localSheetId="3">#REF!</definedName>
    <definedName name="PRINTB" localSheetId="4">#REF!</definedName>
    <definedName name="PRINTB" localSheetId="7">#REF!</definedName>
    <definedName name="PRINTB">#REF!</definedName>
    <definedName name="PRINTC" localSheetId="16">#REF!</definedName>
    <definedName name="PRINTC" localSheetId="3">#REF!</definedName>
    <definedName name="PRINTC" localSheetId="7">#REF!</definedName>
    <definedName name="PRINTC">#REF!</definedName>
    <definedName name="ProdForm" localSheetId="16" hidden="1">#REF!</definedName>
    <definedName name="ProdForm" localSheetId="3" hidden="1">#REF!</definedName>
    <definedName name="ProdForm" localSheetId="7" hidden="1">#REF!</definedName>
    <definedName name="ProdForm" hidden="1">#REF!</definedName>
    <definedName name="Product" localSheetId="16" hidden="1">#REF!</definedName>
    <definedName name="Product" localSheetId="3" hidden="1">#REF!</definedName>
    <definedName name="Product" localSheetId="7" hidden="1">#REF!</definedName>
    <definedName name="Product" hidden="1">#REF!</definedName>
    <definedName name="PROPOSAL" localSheetId="16">#REF!</definedName>
    <definedName name="PROPOSAL" localSheetId="3">#REF!</definedName>
    <definedName name="PROPOSAL" localSheetId="7">#REF!</definedName>
    <definedName name="PROPOSAL">#REF!</definedName>
    <definedName name="pt" localSheetId="16">#REF!</definedName>
    <definedName name="pt" localSheetId="3">#REF!</definedName>
    <definedName name="pt" localSheetId="7">#REF!</definedName>
    <definedName name="pt">#REF!</definedName>
    <definedName name="PT_Duong" localSheetId="16">#REF!</definedName>
    <definedName name="PT_Duong" localSheetId="3">#REF!</definedName>
    <definedName name="PT_Duong" localSheetId="7">#REF!</definedName>
    <definedName name="PT_Duong">#REF!</definedName>
    <definedName name="ptdg" localSheetId="16">#REF!</definedName>
    <definedName name="ptdg" localSheetId="3">#REF!</definedName>
    <definedName name="ptdg" localSheetId="7">#REF!</definedName>
    <definedName name="ptdg">#REF!</definedName>
    <definedName name="PTDG_cau" localSheetId="16">#REF!</definedName>
    <definedName name="PTDG_cau" localSheetId="3">#REF!</definedName>
    <definedName name="PTDG_cau" localSheetId="7">#REF!</definedName>
    <definedName name="PTDG_cau">#REF!</definedName>
    <definedName name="PTNC" localSheetId="16">#REF!</definedName>
    <definedName name="PTNC" localSheetId="3">#REF!</definedName>
    <definedName name="PTNC" localSheetId="7">#REF!</definedName>
    <definedName name="PTNC">#REF!</definedName>
    <definedName name="pvd" localSheetId="16">#REF!</definedName>
    <definedName name="pvd" localSheetId="3">#REF!</definedName>
    <definedName name="pvd" localSheetId="7">#REF!</definedName>
    <definedName name="pvd">#REF!</definedName>
    <definedName name="qa" localSheetId="16" hidden="1">{"'Sheet1'!$L$16"}</definedName>
    <definedName name="qa" localSheetId="3" hidden="1">{"'Sheet1'!$L$16"}</definedName>
    <definedName name="qa" localSheetId="4" hidden="1">{"'Sheet1'!$L$16"}</definedName>
    <definedName name="qa" localSheetId="7" hidden="1">{"'Sheet1'!$L$16"}</definedName>
    <definedName name="qa" hidden="1">{"'Sheet1'!$L$16"}</definedName>
    <definedName name="QQ" localSheetId="16" hidden="1">{"'Sheet1'!$L$16"}</definedName>
    <definedName name="QQ" localSheetId="3" hidden="1">{"'Sheet1'!$L$16"}</definedName>
    <definedName name="QQ" localSheetId="4" hidden="1">{"'Sheet1'!$L$16"}</definedName>
    <definedName name="QQ" localSheetId="7" hidden="1">{"'Sheet1'!$L$16"}</definedName>
    <definedName name="QQ" hidden="1">{"'Sheet1'!$L$16"}</definedName>
    <definedName name="qtdm" localSheetId="16">#REF!</definedName>
    <definedName name="qtdm" localSheetId="3">#REF!</definedName>
    <definedName name="qtdm" localSheetId="7">#REF!</definedName>
    <definedName name="qtdm">#REF!</definedName>
    <definedName name="quoan" localSheetId="16" hidden="1">{"'Sheet1'!$L$16"}</definedName>
    <definedName name="quoan" localSheetId="3" hidden="1">{"'Sheet1'!$L$16"}</definedName>
    <definedName name="quoan" localSheetId="4" hidden="1">{"'Sheet1'!$L$16"}</definedName>
    <definedName name="quoan" localSheetId="7" hidden="1">{"'Sheet1'!$L$16"}</definedName>
    <definedName name="quoan" hidden="1">{"'Sheet1'!$L$16"}</definedName>
    <definedName name="ra11p" localSheetId="16">#REF!</definedName>
    <definedName name="ra11p" localSheetId="3">#REF!</definedName>
    <definedName name="ra11p" localSheetId="7">#REF!</definedName>
    <definedName name="ra11p">#REF!</definedName>
    <definedName name="ra13p" localSheetId="16">#REF!</definedName>
    <definedName name="ra13p" localSheetId="3">#REF!</definedName>
    <definedName name="ra13p" localSheetId="7">#REF!</definedName>
    <definedName name="ra13p">#REF!</definedName>
    <definedName name="rack1" localSheetId="16">#REF!</definedName>
    <definedName name="rack1" localSheetId="3">#REF!</definedName>
    <definedName name="rack1" localSheetId="7">#REF!</definedName>
    <definedName name="rack1">#REF!</definedName>
    <definedName name="rack2" localSheetId="16">#REF!</definedName>
    <definedName name="rack2" localSheetId="3">#REF!</definedName>
    <definedName name="rack2" localSheetId="7">#REF!</definedName>
    <definedName name="rack2">#REF!</definedName>
    <definedName name="rack3" localSheetId="16">#REF!</definedName>
    <definedName name="rack3" localSheetId="3">#REF!</definedName>
    <definedName name="rack3" localSheetId="7">#REF!</definedName>
    <definedName name="rack3">#REF!</definedName>
    <definedName name="rack4" localSheetId="16">#REF!</definedName>
    <definedName name="rack4" localSheetId="3">#REF!</definedName>
    <definedName name="rack4" localSheetId="7">#REF!</definedName>
    <definedName name="rack4">#REF!</definedName>
    <definedName name="rate">14000</definedName>
    <definedName name="RCArea" localSheetId="16" hidden="1">#REF!</definedName>
    <definedName name="RCArea" localSheetId="3" hidden="1">#REF!</definedName>
    <definedName name="RCArea" localSheetId="4" hidden="1">#REF!</definedName>
    <definedName name="RCArea" localSheetId="7" hidden="1">#REF!</definedName>
    <definedName name="RCArea" hidden="1">#REF!</definedName>
    <definedName name="re" localSheetId="16" hidden="1">{"'Sheet1'!$L$16"}</definedName>
    <definedName name="re" localSheetId="3" hidden="1">{"'Sheet1'!$L$16"}</definedName>
    <definedName name="re" localSheetId="4" hidden="1">{"'Sheet1'!$L$16"}</definedName>
    <definedName name="re" localSheetId="7" hidden="1">{"'Sheet1'!$L$16"}</definedName>
    <definedName name="re" hidden="1">{"'Sheet1'!$L$16"}</definedName>
    <definedName name="_xlnm.Recorder" localSheetId="16">#REF!</definedName>
    <definedName name="_xlnm.Recorder" localSheetId="3">#REF!</definedName>
    <definedName name="_xlnm.Recorder" localSheetId="7">#REF!</definedName>
    <definedName name="_xlnm.Recorder">#REF!</definedName>
    <definedName name="RECOUT">#N/A</definedName>
    <definedName name="RFP003A" localSheetId="16">#REF!</definedName>
    <definedName name="RFP003A" localSheetId="3">#REF!</definedName>
    <definedName name="RFP003A" localSheetId="4">#REF!</definedName>
    <definedName name="RFP003A" localSheetId="7">#REF!</definedName>
    <definedName name="RFP003A">#REF!</definedName>
    <definedName name="RFP003B" localSheetId="16">#REF!</definedName>
    <definedName name="RFP003B" localSheetId="3">#REF!</definedName>
    <definedName name="RFP003B" localSheetId="4">#REF!</definedName>
    <definedName name="RFP003B" localSheetId="7">#REF!</definedName>
    <definedName name="RFP003B">#REF!</definedName>
    <definedName name="RFP003C" localSheetId="16">#REF!</definedName>
    <definedName name="RFP003C" localSheetId="3">#REF!</definedName>
    <definedName name="RFP003C" localSheetId="4">#REF!</definedName>
    <definedName name="RFP003C" localSheetId="7">#REF!</definedName>
    <definedName name="RFP003C">#REF!</definedName>
    <definedName name="RFP003D" localSheetId="16">#REF!</definedName>
    <definedName name="RFP003D" localSheetId="3">#REF!</definedName>
    <definedName name="RFP003D" localSheetId="7">#REF!</definedName>
    <definedName name="RFP003D">#REF!</definedName>
    <definedName name="RFP003E" localSheetId="16">#REF!</definedName>
    <definedName name="RFP003E" localSheetId="3">#REF!</definedName>
    <definedName name="RFP003E" localSheetId="7">#REF!</definedName>
    <definedName name="RFP003E">#REF!</definedName>
    <definedName name="RFP003F" localSheetId="16">#REF!</definedName>
    <definedName name="RFP003F" localSheetId="3">#REF!</definedName>
    <definedName name="RFP003F" localSheetId="7">#REF!</definedName>
    <definedName name="RFP003F">#REF!</definedName>
    <definedName name="rong1" localSheetId="16">#REF!</definedName>
    <definedName name="rong1" localSheetId="3">#REF!</definedName>
    <definedName name="rong1" localSheetId="7">#REF!</definedName>
    <definedName name="rong1">#REF!</definedName>
    <definedName name="rong2" localSheetId="16">#REF!</definedName>
    <definedName name="rong2" localSheetId="3">#REF!</definedName>
    <definedName name="rong2" localSheetId="7">#REF!</definedName>
    <definedName name="rong2">#REF!</definedName>
    <definedName name="rong3" localSheetId="16">#REF!</definedName>
    <definedName name="rong3" localSheetId="3">#REF!</definedName>
    <definedName name="rong3" localSheetId="7">#REF!</definedName>
    <definedName name="rong3">#REF!</definedName>
    <definedName name="rong4" localSheetId="16">#REF!</definedName>
    <definedName name="rong4" localSheetId="3">#REF!</definedName>
    <definedName name="rong4" localSheetId="7">#REF!</definedName>
    <definedName name="rong4">#REF!</definedName>
    <definedName name="rong5" localSheetId="16">#REF!</definedName>
    <definedName name="rong5" localSheetId="3">#REF!</definedName>
    <definedName name="rong5" localSheetId="7">#REF!</definedName>
    <definedName name="rong5">#REF!</definedName>
    <definedName name="rong6" localSheetId="16">#REF!</definedName>
    <definedName name="rong6" localSheetId="3">#REF!</definedName>
    <definedName name="rong6" localSheetId="7">#REF!</definedName>
    <definedName name="rong6">#REF!</definedName>
    <definedName name="S.dinh">640</definedName>
    <definedName name="san" localSheetId="16" hidden="1">{"'Sheet1'!$L$16"}</definedName>
    <definedName name="san" localSheetId="3" hidden="1">{"'Sheet1'!$L$16"}</definedName>
    <definedName name="san" localSheetId="4" hidden="1">{"'Sheet1'!$L$16"}</definedName>
    <definedName name="san" localSheetId="7" hidden="1">{"'Sheet1'!$L$16"}</definedName>
    <definedName name="san" hidden="1">{"'Sheet1'!$L$16"}</definedName>
    <definedName name="sand" localSheetId="16">#REF!</definedName>
    <definedName name="sand" localSheetId="3">#REF!</definedName>
    <definedName name="sand" localSheetId="7">#REF!</definedName>
    <definedName name="sand">#REF!</definedName>
    <definedName name="sas" localSheetId="16" hidden="1">{"'Sheet1'!$L$16"}</definedName>
    <definedName name="sas" localSheetId="3" hidden="1">{"'Sheet1'!$L$16"}</definedName>
    <definedName name="sas" localSheetId="4" hidden="1">{"'Sheet1'!$L$16"}</definedName>
    <definedName name="sas" localSheetId="7" hidden="1">{"'Sheet1'!$L$16"}</definedName>
    <definedName name="sas" hidden="1">{"'Sheet1'!$L$16"}</definedName>
    <definedName name="SCH" localSheetId="16">#REF!</definedName>
    <definedName name="SCH" localSheetId="3">#REF!</definedName>
    <definedName name="SCH" localSheetId="7">#REF!</definedName>
    <definedName name="SCH">#REF!</definedName>
    <definedName name="sd1p" localSheetId="16">#REF!</definedName>
    <definedName name="sd1p" localSheetId="3">#REF!</definedName>
    <definedName name="sd1p" localSheetId="7">#REF!</definedName>
    <definedName name="sd1p">#REF!</definedName>
    <definedName name="sd3p" localSheetId="16">#REF!</definedName>
    <definedName name="sd3p" localSheetId="3">#REF!</definedName>
    <definedName name="sd3p" localSheetId="7">#REF!</definedName>
    <definedName name="sd3p">#REF!</definedName>
    <definedName name="sdbv" localSheetId="16" hidden="1">{"'Sheet1'!$L$16"}</definedName>
    <definedName name="sdbv" localSheetId="3" hidden="1">{"'Sheet1'!$L$16"}</definedName>
    <definedName name="sdbv" localSheetId="4" hidden="1">{"'Sheet1'!$L$16"}</definedName>
    <definedName name="sdbv" localSheetId="7" hidden="1">{"'Sheet1'!$L$16"}</definedName>
    <definedName name="sdbv" hidden="1">{"'Sheet1'!$L$16"}</definedName>
    <definedName name="sdfsdfs" localSheetId="16" hidden="1">#REF!</definedName>
    <definedName name="sdfsdfs" localSheetId="3" hidden="1">#REF!</definedName>
    <definedName name="sdfsdfs" localSheetId="7" hidden="1">#REF!</definedName>
    <definedName name="sdfsdfs" hidden="1">#REF!</definedName>
    <definedName name="SDMONG" localSheetId="16">#REF!</definedName>
    <definedName name="SDMONG" localSheetId="3">#REF!</definedName>
    <definedName name="SDMONG" localSheetId="7">#REF!</definedName>
    <definedName name="SDMONG">#REF!</definedName>
    <definedName name="sencount" hidden="1">2</definedName>
    <definedName name="sfasf" localSheetId="16" hidden="1">#REF!</definedName>
    <definedName name="sfasf" localSheetId="3" hidden="1">#REF!</definedName>
    <definedName name="sfasf" localSheetId="4" hidden="1">#REF!</definedName>
    <definedName name="sfasf" localSheetId="7" hidden="1">#REF!</definedName>
    <definedName name="sfasf" hidden="1">#REF!</definedName>
    <definedName name="sfsd" localSheetId="16" hidden="1">{"'Sheet1'!$L$16"}</definedName>
    <definedName name="sfsd" localSheetId="3" hidden="1">{"'Sheet1'!$L$16"}</definedName>
    <definedName name="sfsd" localSheetId="4" hidden="1">{"'Sheet1'!$L$16"}</definedName>
    <definedName name="sfsd" localSheetId="7" hidden="1">{"'Sheet1'!$L$16"}</definedName>
    <definedName name="sfsd" hidden="1">{"'Sheet1'!$L$16"}</definedName>
    <definedName name="sho" localSheetId="16">#REF!</definedName>
    <definedName name="sho" localSheetId="3">#REF!</definedName>
    <definedName name="sho" localSheetId="7">#REF!</definedName>
    <definedName name="sho">#REF!</definedName>
    <definedName name="sht" localSheetId="16">#REF!</definedName>
    <definedName name="sht" localSheetId="3">#REF!</definedName>
    <definedName name="sht" localSheetId="7">#REF!</definedName>
    <definedName name="sht">#REF!</definedName>
    <definedName name="sht1p" localSheetId="16">#REF!</definedName>
    <definedName name="sht1p" localSheetId="3">#REF!</definedName>
    <definedName name="sht1p" localSheetId="7">#REF!</definedName>
    <definedName name="sht1p">#REF!</definedName>
    <definedName name="sht3p" localSheetId="16">#REF!</definedName>
    <definedName name="sht3p" localSheetId="3">#REF!</definedName>
    <definedName name="sht3p" localSheetId="7">#REF!</definedName>
    <definedName name="sht3p">#REF!</definedName>
    <definedName name="SIZE" localSheetId="16">#REF!</definedName>
    <definedName name="SIZE" localSheetId="3">#REF!</definedName>
    <definedName name="SIZE" localSheetId="7">#REF!</definedName>
    <definedName name="SIZE">#REF!</definedName>
    <definedName name="SL_CRD" localSheetId="16">#REF!</definedName>
    <definedName name="SL_CRD" localSheetId="3">#REF!</definedName>
    <definedName name="SL_CRD" localSheetId="7">#REF!</definedName>
    <definedName name="SL_CRD">#REF!</definedName>
    <definedName name="SL_CRS" localSheetId="16">#REF!</definedName>
    <definedName name="SL_CRS" localSheetId="3">#REF!</definedName>
    <definedName name="SL_CRS" localSheetId="7">#REF!</definedName>
    <definedName name="SL_CRS">#REF!</definedName>
    <definedName name="SL_CS" localSheetId="16">#REF!</definedName>
    <definedName name="SL_CS" localSheetId="3">#REF!</definedName>
    <definedName name="SL_CS" localSheetId="7">#REF!</definedName>
    <definedName name="SL_CS">#REF!</definedName>
    <definedName name="SL_DD" localSheetId="16">#REF!</definedName>
    <definedName name="SL_DD" localSheetId="3">#REF!</definedName>
    <definedName name="SL_DD" localSheetId="7">#REF!</definedName>
    <definedName name="SL_DD">#REF!</definedName>
    <definedName name="slg" localSheetId="16">#REF!</definedName>
    <definedName name="slg" localSheetId="3">#REF!</definedName>
    <definedName name="slg" localSheetId="7">#REF!</definedName>
    <definedName name="slg">#REF!</definedName>
    <definedName name="soc3p" localSheetId="16">#REF!</definedName>
    <definedName name="soc3p" localSheetId="3">#REF!</definedName>
    <definedName name="soc3p" localSheetId="7">#REF!</definedName>
    <definedName name="soc3p">#REF!</definedName>
    <definedName name="Soi" localSheetId="16">#REF!</definedName>
    <definedName name="Soi" localSheetId="3">#REF!</definedName>
    <definedName name="Soi" localSheetId="7">#REF!</definedName>
    <definedName name="Soi">#REF!</definedName>
    <definedName name="soichon12" localSheetId="16">#REF!</definedName>
    <definedName name="soichon12" localSheetId="3">#REF!</definedName>
    <definedName name="soichon12" localSheetId="7">#REF!</definedName>
    <definedName name="soichon12">#REF!</definedName>
    <definedName name="soichon24" localSheetId="16">#REF!</definedName>
    <definedName name="soichon24" localSheetId="3">#REF!</definedName>
    <definedName name="soichon24" localSheetId="7">#REF!</definedName>
    <definedName name="soichon24">#REF!</definedName>
    <definedName name="soichon46" localSheetId="16">#REF!</definedName>
    <definedName name="soichon46" localSheetId="3">#REF!</definedName>
    <definedName name="soichon46" localSheetId="7">#REF!</definedName>
    <definedName name="soichon46">#REF!</definedName>
    <definedName name="solieu" localSheetId="16">#REF!</definedName>
    <definedName name="solieu" localSheetId="3">#REF!</definedName>
    <definedName name="solieu" localSheetId="7">#REF!</definedName>
    <definedName name="solieu">#REF!</definedName>
    <definedName name="SORT" localSheetId="16">#REF!</definedName>
    <definedName name="SORT" localSheetId="3">#REF!</definedName>
    <definedName name="SORT" localSheetId="7">#REF!</definedName>
    <definedName name="SORT">#REF!</definedName>
    <definedName name="Sosanh2" localSheetId="16" hidden="1">{"'Sheet1'!$L$16"}</definedName>
    <definedName name="Sosanh2" localSheetId="3" hidden="1">{"'Sheet1'!$L$16"}</definedName>
    <definedName name="Sosanh2" localSheetId="4" hidden="1">{"'Sheet1'!$L$16"}</definedName>
    <definedName name="Sosanh2" localSheetId="7" hidden="1">{"'Sheet1'!$L$16"}</definedName>
    <definedName name="Sosanh2" hidden="1">{"'Sheet1'!$L$16"}</definedName>
    <definedName name="Spanner_Auto_File">"C:\My Documents\tinh cdo.x2a"</definedName>
    <definedName name="SPEC" localSheetId="16">#REF!</definedName>
    <definedName name="SPEC" localSheetId="3">#REF!</definedName>
    <definedName name="SPEC" localSheetId="4">#REF!</definedName>
    <definedName name="SPEC" localSheetId="7">#REF!</definedName>
    <definedName name="SPEC">#REF!</definedName>
    <definedName name="SpecialPrice" localSheetId="16" hidden="1">#REF!</definedName>
    <definedName name="SpecialPrice" localSheetId="3" hidden="1">#REF!</definedName>
    <definedName name="SpecialPrice" localSheetId="4" hidden="1">#REF!</definedName>
    <definedName name="SpecialPrice" localSheetId="7" hidden="1">#REF!</definedName>
    <definedName name="SpecialPrice" hidden="1">#REF!</definedName>
    <definedName name="SPECSUMMARY" localSheetId="16">#REF!</definedName>
    <definedName name="SPECSUMMARY" localSheetId="3">#REF!</definedName>
    <definedName name="SPECSUMMARY" localSheetId="4">#REF!</definedName>
    <definedName name="SPECSUMMARY" localSheetId="7">#REF!</definedName>
    <definedName name="SPECSUMMARY">#REF!</definedName>
    <definedName name="SS" localSheetId="16" hidden="1">{"'Sheet1'!$L$16"}</definedName>
    <definedName name="SS" localSheetId="3" hidden="1">{"'Sheet1'!$L$16"}</definedName>
    <definedName name="SS" localSheetId="4" hidden="1">{"'Sheet1'!$L$16"}</definedName>
    <definedName name="SS" localSheetId="7" hidden="1">{"'Sheet1'!$L$16"}</definedName>
    <definedName name="SS" hidden="1">{"'Sheet1'!$L$16"}</definedName>
    <definedName name="sss" localSheetId="16">#REF!</definedName>
    <definedName name="sss" localSheetId="3">#REF!</definedName>
    <definedName name="sss" localSheetId="7">#REF!</definedName>
    <definedName name="sss">#REF!</definedName>
    <definedName name="st1p" localSheetId="16">#REF!</definedName>
    <definedName name="st1p" localSheetId="3">#REF!</definedName>
    <definedName name="st1p" localSheetId="7">#REF!</definedName>
    <definedName name="st1p">#REF!</definedName>
    <definedName name="st3p" localSheetId="16">#REF!</definedName>
    <definedName name="st3p" localSheetId="3">#REF!</definedName>
    <definedName name="st3p" localSheetId="7">#REF!</definedName>
    <definedName name="st3p">#REF!</definedName>
    <definedName name="Start_1" localSheetId="16">#REF!</definedName>
    <definedName name="Start_1" localSheetId="3">#REF!</definedName>
    <definedName name="Start_1" localSheetId="7">#REF!</definedName>
    <definedName name="Start_1">#REF!</definedName>
    <definedName name="Start_10" localSheetId="16">#REF!</definedName>
    <definedName name="Start_10" localSheetId="3">#REF!</definedName>
    <definedName name="Start_10" localSheetId="7">#REF!</definedName>
    <definedName name="Start_10">#REF!</definedName>
    <definedName name="Start_11" localSheetId="16">#REF!</definedName>
    <definedName name="Start_11" localSheetId="3">#REF!</definedName>
    <definedName name="Start_11" localSheetId="7">#REF!</definedName>
    <definedName name="Start_11">#REF!</definedName>
    <definedName name="Start_12" localSheetId="16">#REF!</definedName>
    <definedName name="Start_12" localSheetId="3">#REF!</definedName>
    <definedName name="Start_12" localSheetId="7">#REF!</definedName>
    <definedName name="Start_12">#REF!</definedName>
    <definedName name="Start_13" localSheetId="16">#REF!</definedName>
    <definedName name="Start_13" localSheetId="3">#REF!</definedName>
    <definedName name="Start_13" localSheetId="7">#REF!</definedName>
    <definedName name="Start_13">#REF!</definedName>
    <definedName name="Start_2" localSheetId="16">#REF!</definedName>
    <definedName name="Start_2" localSheetId="3">#REF!</definedName>
    <definedName name="Start_2" localSheetId="7">#REF!</definedName>
    <definedName name="Start_2">#REF!</definedName>
    <definedName name="Start_3" localSheetId="16">#REF!</definedName>
    <definedName name="Start_3" localSheetId="3">#REF!</definedName>
    <definedName name="Start_3" localSheetId="7">#REF!</definedName>
    <definedName name="Start_3">#REF!</definedName>
    <definedName name="Start_4" localSheetId="16">#REF!</definedName>
    <definedName name="Start_4" localSheetId="3">#REF!</definedName>
    <definedName name="Start_4" localSheetId="7">#REF!</definedName>
    <definedName name="Start_4">#REF!</definedName>
    <definedName name="Start_5" localSheetId="16">#REF!</definedName>
    <definedName name="Start_5" localSheetId="3">#REF!</definedName>
    <definedName name="Start_5" localSheetId="7">#REF!</definedName>
    <definedName name="Start_5">#REF!</definedName>
    <definedName name="Start_6" localSheetId="16">#REF!</definedName>
    <definedName name="Start_6" localSheetId="3">#REF!</definedName>
    <definedName name="Start_6" localSheetId="7">#REF!</definedName>
    <definedName name="Start_6">#REF!</definedName>
    <definedName name="Start_7" localSheetId="16">#REF!</definedName>
    <definedName name="Start_7" localSheetId="3">#REF!</definedName>
    <definedName name="Start_7" localSheetId="7">#REF!</definedName>
    <definedName name="Start_7">#REF!</definedName>
    <definedName name="Start_8" localSheetId="16">#REF!</definedName>
    <definedName name="Start_8" localSheetId="3">#REF!</definedName>
    <definedName name="Start_8" localSheetId="7">#REF!</definedName>
    <definedName name="Start_8">#REF!</definedName>
    <definedName name="Start_9" localSheetId="16">#REF!</definedName>
    <definedName name="Start_9" localSheetId="3">#REF!</definedName>
    <definedName name="Start_9" localSheetId="7">#REF!</definedName>
    <definedName name="Start_9">#REF!</definedName>
    <definedName name="SU" localSheetId="16">#REF!</definedName>
    <definedName name="SU" localSheetId="3">#REF!</definedName>
    <definedName name="SU" localSheetId="7">#REF!</definedName>
    <definedName name="SU">#REF!</definedName>
    <definedName name="sub" localSheetId="16">#REF!</definedName>
    <definedName name="sub" localSheetId="3">#REF!</definedName>
    <definedName name="sub" localSheetId="7">#REF!</definedName>
    <definedName name="sub">#REF!</definedName>
    <definedName name="SUMMARY" localSheetId="16">#REF!</definedName>
    <definedName name="SUMMARY" localSheetId="3">#REF!</definedName>
    <definedName name="SUMMARY" localSheetId="7">#REF!</definedName>
    <definedName name="SUMMARY">#REF!</definedName>
    <definedName name="sur" localSheetId="16">#REF!</definedName>
    <definedName name="sur" localSheetId="3">#REF!</definedName>
    <definedName name="sur" localSheetId="7">#REF!</definedName>
    <definedName name="sur">#REF!</definedName>
    <definedName name="t" localSheetId="16" hidden="1">{"'Sheet1'!$L$16"}</definedName>
    <definedName name="t" localSheetId="3" hidden="1">{"'Sheet1'!$L$16"}</definedName>
    <definedName name="t" localSheetId="4" hidden="1">{"'Sheet1'!$L$16"}</definedName>
    <definedName name="t" localSheetId="7" hidden="1">{"'Sheet1'!$L$16"}</definedName>
    <definedName name="t" hidden="1">{"'Sheet1'!$L$16"}</definedName>
    <definedName name="T.3" localSheetId="16" hidden="1">{"'Sheet1'!$L$16"}</definedName>
    <definedName name="T.3" localSheetId="3" hidden="1">{"'Sheet1'!$L$16"}</definedName>
    <definedName name="T.3" localSheetId="4" hidden="1">{"'Sheet1'!$L$16"}</definedName>
    <definedName name="T.3" localSheetId="7" hidden="1">{"'Sheet1'!$L$16"}</definedName>
    <definedName name="T.3" hidden="1">{"'Sheet1'!$L$16"}</definedName>
    <definedName name="t101p" localSheetId="16">#REF!</definedName>
    <definedName name="t101p" localSheetId="3">#REF!</definedName>
    <definedName name="t101p" localSheetId="7">#REF!</definedName>
    <definedName name="t101p">#REF!</definedName>
    <definedName name="t103p" localSheetId="16">#REF!</definedName>
    <definedName name="t103p" localSheetId="3">#REF!</definedName>
    <definedName name="t103p" localSheetId="7">#REF!</definedName>
    <definedName name="t103p">#REF!</definedName>
    <definedName name="t10m" localSheetId="16">#REF!</definedName>
    <definedName name="t10m" localSheetId="3">#REF!</definedName>
    <definedName name="t10m" localSheetId="7">#REF!</definedName>
    <definedName name="t10m">#REF!</definedName>
    <definedName name="t10nc1p" localSheetId="16">#REF!</definedName>
    <definedName name="t10nc1p" localSheetId="3">#REF!</definedName>
    <definedName name="t10nc1p" localSheetId="7">#REF!</definedName>
    <definedName name="t10nc1p">#REF!</definedName>
    <definedName name="t10vl1p" localSheetId="16">#REF!</definedName>
    <definedName name="t10vl1p" localSheetId="3">#REF!</definedName>
    <definedName name="t10vl1p" localSheetId="7">#REF!</definedName>
    <definedName name="t10vl1p">#REF!</definedName>
    <definedName name="t121p" localSheetId="16">#REF!</definedName>
    <definedName name="t121p" localSheetId="3">#REF!</definedName>
    <definedName name="t121p" localSheetId="7">#REF!</definedName>
    <definedName name="t121p">#REF!</definedName>
    <definedName name="t123p" localSheetId="16">#REF!</definedName>
    <definedName name="t123p" localSheetId="3">#REF!</definedName>
    <definedName name="t123p" localSheetId="7">#REF!</definedName>
    <definedName name="t123p">#REF!</definedName>
    <definedName name="T12nc" localSheetId="16">#REF!</definedName>
    <definedName name="T12nc" localSheetId="3">#REF!</definedName>
    <definedName name="T12nc" localSheetId="7">#REF!</definedName>
    <definedName name="T12nc">#REF!</definedName>
    <definedName name="t12nc3p" localSheetId="16">#REF!</definedName>
    <definedName name="t12nc3p" localSheetId="3">#REF!</definedName>
    <definedName name="t12nc3p" localSheetId="7">#REF!</definedName>
    <definedName name="t12nc3p">#REF!</definedName>
    <definedName name="T12vc" localSheetId="16">#REF!</definedName>
    <definedName name="T12vc" localSheetId="3">#REF!</definedName>
    <definedName name="T12vc" localSheetId="7">#REF!</definedName>
    <definedName name="T12vc">#REF!</definedName>
    <definedName name="T12vl" localSheetId="16">#REF!</definedName>
    <definedName name="T12vl" localSheetId="3">#REF!</definedName>
    <definedName name="T12vl" localSheetId="7">#REF!</definedName>
    <definedName name="T12vl">#REF!</definedName>
    <definedName name="t141p" localSheetId="16">#REF!</definedName>
    <definedName name="t141p" localSheetId="3">#REF!</definedName>
    <definedName name="t141p" localSheetId="7">#REF!</definedName>
    <definedName name="t141p">#REF!</definedName>
    <definedName name="t143p" localSheetId="16">#REF!</definedName>
    <definedName name="t143p" localSheetId="3">#REF!</definedName>
    <definedName name="t143p" localSheetId="7">#REF!</definedName>
    <definedName name="t143p">#REF!</definedName>
    <definedName name="t7m" localSheetId="16">#REF!</definedName>
    <definedName name="t7m" localSheetId="3">#REF!</definedName>
    <definedName name="t7m" localSheetId="7">#REF!</definedName>
    <definedName name="t7m">#REF!</definedName>
    <definedName name="t8m" localSheetId="16">#REF!</definedName>
    <definedName name="t8m" localSheetId="3">#REF!</definedName>
    <definedName name="t8m" localSheetId="7">#REF!</definedName>
    <definedName name="t8m">#REF!</definedName>
    <definedName name="Tæng_c_ng_suÊt_hiÖn_t_i">"THOP"</definedName>
    <definedName name="TAMTINH" localSheetId="16">#REF!</definedName>
    <definedName name="TAMTINH" localSheetId="3">#REF!</definedName>
    <definedName name="TAMTINH" localSheetId="4">#REF!</definedName>
    <definedName name="TAMTINH" localSheetId="7">#REF!</definedName>
    <definedName name="TAMTINH">#REF!</definedName>
    <definedName name="Tang">100</definedName>
    <definedName name="tao" localSheetId="16" hidden="1">{"'Sheet1'!$L$16"}</definedName>
    <definedName name="tao" localSheetId="3" hidden="1">{"'Sheet1'!$L$16"}</definedName>
    <definedName name="tao" localSheetId="4" hidden="1">{"'Sheet1'!$L$16"}</definedName>
    <definedName name="tao" localSheetId="7" hidden="1">{"'Sheet1'!$L$16"}</definedName>
    <definedName name="tao" hidden="1">{"'Sheet1'!$L$16"}</definedName>
    <definedName name="TatBo" localSheetId="16" hidden="1">{"'Sheet1'!$L$16"}</definedName>
    <definedName name="TatBo" localSheetId="3" hidden="1">{"'Sheet1'!$L$16"}</definedName>
    <definedName name="TatBo" localSheetId="4" hidden="1">{"'Sheet1'!$L$16"}</definedName>
    <definedName name="TatBo" localSheetId="7" hidden="1">{"'Sheet1'!$L$16"}</definedName>
    <definedName name="TatBo" hidden="1">{"'Sheet1'!$L$16"}</definedName>
    <definedName name="TaxTV">10%</definedName>
    <definedName name="TaxXL">5%</definedName>
    <definedName name="TBA" localSheetId="16">#REF!</definedName>
    <definedName name="TBA" localSheetId="3">#REF!</definedName>
    <definedName name="TBA" localSheetId="4">#REF!</definedName>
    <definedName name="TBA" localSheetId="7">#REF!</definedName>
    <definedName name="TBA">#REF!</definedName>
    <definedName name="tbl_ProdInfo" localSheetId="16" hidden="1">#REF!</definedName>
    <definedName name="tbl_ProdInfo" localSheetId="3" hidden="1">#REF!</definedName>
    <definedName name="tbl_ProdInfo" localSheetId="4" hidden="1">#REF!</definedName>
    <definedName name="tbl_ProdInfo" localSheetId="7" hidden="1">#REF!</definedName>
    <definedName name="tbl_ProdInfo" hidden="1">#REF!</definedName>
    <definedName name="tbtram" localSheetId="16">#REF!</definedName>
    <definedName name="tbtram" localSheetId="3">#REF!</definedName>
    <definedName name="tbtram" localSheetId="4">#REF!</definedName>
    <definedName name="tbtram" localSheetId="7">#REF!</definedName>
    <definedName name="tbtram">#REF!</definedName>
    <definedName name="TBXD" localSheetId="16">#REF!</definedName>
    <definedName name="TBXD" localSheetId="3">#REF!</definedName>
    <definedName name="TBXD" localSheetId="7">#REF!</definedName>
    <definedName name="TBXD">#REF!</definedName>
    <definedName name="TC" localSheetId="16">#REF!</definedName>
    <definedName name="TC" localSheetId="3">#REF!</definedName>
    <definedName name="TC" localSheetId="7">#REF!</definedName>
    <definedName name="TC">#REF!</definedName>
    <definedName name="TC_NHANH1" localSheetId="16">#REF!</definedName>
    <definedName name="TC_NHANH1" localSheetId="3">#REF!</definedName>
    <definedName name="TC_NHANH1" localSheetId="7">#REF!</definedName>
    <definedName name="TC_NHANH1">#REF!</definedName>
    <definedName name="TD" localSheetId="16">#REF!</definedName>
    <definedName name="TD" localSheetId="3">#REF!</definedName>
    <definedName name="TD" localSheetId="7">#REF!</definedName>
    <definedName name="TD">#REF!</definedName>
    <definedName name="TD12vl" localSheetId="16">#REF!</definedName>
    <definedName name="TD12vl" localSheetId="3">#REF!</definedName>
    <definedName name="TD12vl" localSheetId="7">#REF!</definedName>
    <definedName name="TD12vl">#REF!</definedName>
    <definedName name="TD1p1nc" localSheetId="16">#REF!</definedName>
    <definedName name="TD1p1nc" localSheetId="3">#REF!</definedName>
    <definedName name="TD1p1nc" localSheetId="7">#REF!</definedName>
    <definedName name="TD1p1nc">#REF!</definedName>
    <definedName name="td1p1vc" localSheetId="16">#REF!</definedName>
    <definedName name="td1p1vc" localSheetId="3">#REF!</definedName>
    <definedName name="td1p1vc" localSheetId="7">#REF!</definedName>
    <definedName name="td1p1vc">#REF!</definedName>
    <definedName name="TD1p1vl" localSheetId="16">#REF!</definedName>
    <definedName name="TD1p1vl" localSheetId="3">#REF!</definedName>
    <definedName name="TD1p1vl" localSheetId="7">#REF!</definedName>
    <definedName name="TD1p1vl">#REF!</definedName>
    <definedName name="td3p" localSheetId="16">#REF!</definedName>
    <definedName name="td3p" localSheetId="3">#REF!</definedName>
    <definedName name="td3p" localSheetId="7">#REF!</definedName>
    <definedName name="td3p">#REF!</definedName>
    <definedName name="TDctnc" localSheetId="16">#REF!</definedName>
    <definedName name="TDctnc" localSheetId="3">#REF!</definedName>
    <definedName name="TDctnc" localSheetId="7">#REF!</definedName>
    <definedName name="TDctnc">#REF!</definedName>
    <definedName name="TDctvc" localSheetId="16">#REF!</definedName>
    <definedName name="TDctvc" localSheetId="3">#REF!</definedName>
    <definedName name="TDctvc" localSheetId="7">#REF!</definedName>
    <definedName name="TDctvc">#REF!</definedName>
    <definedName name="TDctvl" localSheetId="16">#REF!</definedName>
    <definedName name="TDctvl" localSheetId="3">#REF!</definedName>
    <definedName name="TDctvl" localSheetId="7">#REF!</definedName>
    <definedName name="TDctvl">#REF!</definedName>
    <definedName name="tdia" localSheetId="16">#REF!</definedName>
    <definedName name="tdia" localSheetId="3">#REF!</definedName>
    <definedName name="tdia" localSheetId="7">#REF!</definedName>
    <definedName name="tdia">#REF!</definedName>
    <definedName name="tdnc1p" localSheetId="16">#REF!</definedName>
    <definedName name="tdnc1p" localSheetId="3">#REF!</definedName>
    <definedName name="tdnc1p" localSheetId="7">#REF!</definedName>
    <definedName name="tdnc1p">#REF!</definedName>
    <definedName name="tdt" localSheetId="16">#REF!</definedName>
    <definedName name="tdt" localSheetId="3">#REF!</definedName>
    <definedName name="tdt" localSheetId="7">#REF!</definedName>
    <definedName name="tdt">#REF!</definedName>
    <definedName name="tdtr2cnc" localSheetId="16">#REF!</definedName>
    <definedName name="tdtr2cnc" localSheetId="3">#REF!</definedName>
    <definedName name="tdtr2cnc" localSheetId="7">#REF!</definedName>
    <definedName name="tdtr2cnc">#REF!</definedName>
    <definedName name="tdtr2cvl" localSheetId="16">#REF!</definedName>
    <definedName name="tdtr2cvl" localSheetId="3">#REF!</definedName>
    <definedName name="tdtr2cvl" localSheetId="7">#REF!</definedName>
    <definedName name="tdtr2cvl">#REF!</definedName>
    <definedName name="tdvl1p" localSheetId="16">#REF!</definedName>
    <definedName name="tdvl1p" localSheetId="3">#REF!</definedName>
    <definedName name="tdvl1p" localSheetId="7">#REF!</definedName>
    <definedName name="tdvl1p">#REF!</definedName>
    <definedName name="tenck" localSheetId="16">#REF!</definedName>
    <definedName name="tenck" localSheetId="3">#REF!</definedName>
    <definedName name="tenck" localSheetId="7">#REF!</definedName>
    <definedName name="tenck">#REF!</definedName>
    <definedName name="tha" localSheetId="16" hidden="1">{"'Sheet1'!$L$16"}</definedName>
    <definedName name="tha" localSheetId="3" hidden="1">{"'Sheet1'!$L$16"}</definedName>
    <definedName name="tha" localSheetId="4" hidden="1">{"'Sheet1'!$L$16"}</definedName>
    <definedName name="tha" localSheetId="7" hidden="1">{"'Sheet1'!$L$16"}</definedName>
    <definedName name="tha" hidden="1">{"'Sheet1'!$L$16"}</definedName>
    <definedName name="thang" localSheetId="16">#REF!</definedName>
    <definedName name="thang" localSheetId="3">#REF!</definedName>
    <definedName name="thang" localSheetId="7">#REF!</definedName>
    <definedName name="thang">#REF!</definedName>
    <definedName name="thang10" localSheetId="16" hidden="1">{"'Sheet1'!$L$16"}</definedName>
    <definedName name="thang10" localSheetId="3" hidden="1">{"'Sheet1'!$L$16"}</definedName>
    <definedName name="thang10" localSheetId="4" hidden="1">{"'Sheet1'!$L$16"}</definedName>
    <definedName name="thang10" localSheetId="7" hidden="1">{"'Sheet1'!$L$16"}</definedName>
    <definedName name="thang10" hidden="1">{"'Sheet1'!$L$16"}</definedName>
    <definedName name="thanh" localSheetId="16" hidden="1">{"'Sheet1'!$L$16"}</definedName>
    <definedName name="thanh" localSheetId="3" hidden="1">{"'Sheet1'!$L$16"}</definedName>
    <definedName name="thanh" localSheetId="4" hidden="1">{"'Sheet1'!$L$16"}</definedName>
    <definedName name="thanh" localSheetId="7" hidden="1">{"'Sheet1'!$L$16"}</definedName>
    <definedName name="thanh" hidden="1">{"'Sheet1'!$L$16"}</definedName>
    <definedName name="thanhtien" localSheetId="16">#REF!</definedName>
    <definedName name="thanhtien" localSheetId="3">#REF!</definedName>
    <definedName name="thanhtien" localSheetId="7">#REF!</definedName>
    <definedName name="thanhtien">#REF!</definedName>
    <definedName name="THchon" localSheetId="16">#REF!</definedName>
    <definedName name="THchon" localSheetId="3">#REF!</definedName>
    <definedName name="THchon" localSheetId="7">#REF!</definedName>
    <definedName name="THchon">#REF!</definedName>
    <definedName name="THDA_copy" localSheetId="16" hidden="1">{"'Sheet1'!$L$16"}</definedName>
    <definedName name="THDA_copy" localSheetId="3" hidden="1">{"'Sheet1'!$L$16"}</definedName>
    <definedName name="THDA_copy" localSheetId="4" hidden="1">{"'Sheet1'!$L$16"}</definedName>
    <definedName name="THDA_copy" localSheetId="7" hidden="1">{"'Sheet1'!$L$16"}</definedName>
    <definedName name="THDA_copy" hidden="1">{"'Sheet1'!$L$16"}</definedName>
    <definedName name="thdt" localSheetId="16">#REF!</definedName>
    <definedName name="thdt" localSheetId="3">#REF!</definedName>
    <definedName name="thdt" localSheetId="7">#REF!</definedName>
    <definedName name="thdt">#REF!</definedName>
    <definedName name="THDT_HT_DAO_THUONG" localSheetId="16">#REF!</definedName>
    <definedName name="THDT_HT_DAO_THUONG" localSheetId="3">#REF!</definedName>
    <definedName name="THDT_HT_DAO_THUONG" localSheetId="7">#REF!</definedName>
    <definedName name="THDT_HT_DAO_THUONG">#REF!</definedName>
    <definedName name="THDT_HT_XOM_NOI" localSheetId="16">#REF!</definedName>
    <definedName name="THDT_HT_XOM_NOI" localSheetId="3">#REF!</definedName>
    <definedName name="THDT_HT_XOM_NOI" localSheetId="7">#REF!</definedName>
    <definedName name="THDT_HT_XOM_NOI">#REF!</definedName>
    <definedName name="THDT_NPP_XOM_NOI" localSheetId="16">#REF!</definedName>
    <definedName name="THDT_NPP_XOM_NOI" localSheetId="3">#REF!</definedName>
    <definedName name="THDT_NPP_XOM_NOI" localSheetId="7">#REF!</definedName>
    <definedName name="THDT_NPP_XOM_NOI">#REF!</definedName>
    <definedName name="THDT_TBA_XOM_NOI" localSheetId="16">#REF!</definedName>
    <definedName name="THDT_TBA_XOM_NOI" localSheetId="3">#REF!</definedName>
    <definedName name="THDT_TBA_XOM_NOI" localSheetId="7">#REF!</definedName>
    <definedName name="THDT_TBA_XOM_NOI">#REF!</definedName>
    <definedName name="thepban" localSheetId="16">#REF!</definedName>
    <definedName name="thepban" localSheetId="3">#REF!</definedName>
    <definedName name="thepban" localSheetId="7">#REF!</definedName>
    <definedName name="thepban">#REF!</definedName>
    <definedName name="thepgoc25_60" localSheetId="16">#REF!</definedName>
    <definedName name="thepgoc25_60" localSheetId="3">#REF!</definedName>
    <definedName name="thepgoc25_60" localSheetId="7">#REF!</definedName>
    <definedName name="thepgoc25_60">#REF!</definedName>
    <definedName name="thepgoc63_75" localSheetId="16">#REF!</definedName>
    <definedName name="thepgoc63_75" localSheetId="3">#REF!</definedName>
    <definedName name="thepgoc63_75" localSheetId="7">#REF!</definedName>
    <definedName name="thepgoc63_75">#REF!</definedName>
    <definedName name="thepgoc80_100" localSheetId="16">#REF!</definedName>
    <definedName name="thepgoc80_100" localSheetId="3">#REF!</definedName>
    <definedName name="thepgoc80_100" localSheetId="7">#REF!</definedName>
    <definedName name="thepgoc80_100">#REF!</definedName>
    <definedName name="thepma">10500</definedName>
    <definedName name="theptron12" localSheetId="16">#REF!</definedName>
    <definedName name="theptron12" localSheetId="3">#REF!</definedName>
    <definedName name="theptron12" localSheetId="4">#REF!</definedName>
    <definedName name="theptron12" localSheetId="7">#REF!</definedName>
    <definedName name="theptron12">#REF!</definedName>
    <definedName name="theptron14_22" localSheetId="16">#REF!</definedName>
    <definedName name="theptron14_22" localSheetId="3">#REF!</definedName>
    <definedName name="theptron14_22" localSheetId="4">#REF!</definedName>
    <definedName name="theptron14_22" localSheetId="7">#REF!</definedName>
    <definedName name="theptron14_22">#REF!</definedName>
    <definedName name="theptron6_8" localSheetId="16">#REF!</definedName>
    <definedName name="theptron6_8" localSheetId="3">#REF!</definedName>
    <definedName name="theptron6_8" localSheetId="4">#REF!</definedName>
    <definedName name="theptron6_8" localSheetId="7">#REF!</definedName>
    <definedName name="theptron6_8">#REF!</definedName>
    <definedName name="thetichck" localSheetId="16">#REF!</definedName>
    <definedName name="thetichck" localSheetId="3">#REF!</definedName>
    <definedName name="thetichck" localSheetId="7">#REF!</definedName>
    <definedName name="thetichck">#REF!</definedName>
    <definedName name="THGO1pnc" localSheetId="16">#REF!</definedName>
    <definedName name="THGO1pnc" localSheetId="3">#REF!</definedName>
    <definedName name="THGO1pnc" localSheetId="7">#REF!</definedName>
    <definedName name="THGO1pnc">#REF!</definedName>
    <definedName name="thht" localSheetId="16">#REF!</definedName>
    <definedName name="thht" localSheetId="3">#REF!</definedName>
    <definedName name="thht" localSheetId="7">#REF!</definedName>
    <definedName name="thht">#REF!</definedName>
    <definedName name="THI" localSheetId="16">#REF!</definedName>
    <definedName name="THI" localSheetId="3">#REF!</definedName>
    <definedName name="THI" localSheetId="7">#REF!</definedName>
    <definedName name="THI">#REF!</definedName>
    <definedName name="THKL" localSheetId="16" hidden="1">{"'Sheet1'!$L$16"}</definedName>
    <definedName name="THKL" localSheetId="3" hidden="1">{"'Sheet1'!$L$16"}</definedName>
    <definedName name="THKL" localSheetId="4" hidden="1">{"'Sheet1'!$L$16"}</definedName>
    <definedName name="THKL" localSheetId="7" hidden="1">{"'Sheet1'!$L$16"}</definedName>
    <definedName name="THKL" hidden="1">{"'Sheet1'!$L$16"}</definedName>
    <definedName name="thkl2" localSheetId="16" hidden="1">{"'Sheet1'!$L$16"}</definedName>
    <definedName name="thkl2" localSheetId="3" hidden="1">{"'Sheet1'!$L$16"}</definedName>
    <definedName name="thkl2" localSheetId="4" hidden="1">{"'Sheet1'!$L$16"}</definedName>
    <definedName name="thkl2" localSheetId="7" hidden="1">{"'Sheet1'!$L$16"}</definedName>
    <definedName name="thkl2" hidden="1">{"'Sheet1'!$L$16"}</definedName>
    <definedName name="thkl3" localSheetId="16" hidden="1">{"'Sheet1'!$L$16"}</definedName>
    <definedName name="thkl3" localSheetId="3" hidden="1">{"'Sheet1'!$L$16"}</definedName>
    <definedName name="thkl3" localSheetId="4" hidden="1">{"'Sheet1'!$L$16"}</definedName>
    <definedName name="thkl3" localSheetId="7" hidden="1">{"'Sheet1'!$L$16"}</definedName>
    <definedName name="thkl3" hidden="1">{"'Sheet1'!$L$16"}</definedName>
    <definedName name="thkp3" localSheetId="16">#REF!</definedName>
    <definedName name="thkp3" localSheetId="3">#REF!</definedName>
    <definedName name="thkp3" localSheetId="7">#REF!</definedName>
    <definedName name="thkp3">#REF!</definedName>
    <definedName name="THOP">"THOP"</definedName>
    <definedName name="THT" localSheetId="16">#REF!</definedName>
    <definedName name="THT" localSheetId="3">#REF!</definedName>
    <definedName name="THT" localSheetId="4">#REF!</definedName>
    <definedName name="THT" localSheetId="7">#REF!</definedName>
    <definedName name="THT">#REF!</definedName>
    <definedName name="thtich1" localSheetId="16">#REF!</definedName>
    <definedName name="thtich1" localSheetId="3">#REF!</definedName>
    <definedName name="thtich1" localSheetId="4">#REF!</definedName>
    <definedName name="thtich1" localSheetId="7">#REF!</definedName>
    <definedName name="thtich1">#REF!</definedName>
    <definedName name="thtich2" localSheetId="16">#REF!</definedName>
    <definedName name="thtich2" localSheetId="3">#REF!</definedName>
    <definedName name="thtich2" localSheetId="4">#REF!</definedName>
    <definedName name="thtich2" localSheetId="7">#REF!</definedName>
    <definedName name="thtich2">#REF!</definedName>
    <definedName name="thtich3" localSheetId="16">#REF!</definedName>
    <definedName name="thtich3" localSheetId="3">#REF!</definedName>
    <definedName name="thtich3" localSheetId="7">#REF!</definedName>
    <definedName name="thtich3">#REF!</definedName>
    <definedName name="thtich4" localSheetId="16">#REF!</definedName>
    <definedName name="thtich4" localSheetId="3">#REF!</definedName>
    <definedName name="thtich4" localSheetId="7">#REF!</definedName>
    <definedName name="thtich4">#REF!</definedName>
    <definedName name="thtich5" localSheetId="16">#REF!</definedName>
    <definedName name="thtich5" localSheetId="3">#REF!</definedName>
    <definedName name="thtich5" localSheetId="7">#REF!</definedName>
    <definedName name="thtich5">#REF!</definedName>
    <definedName name="thtich6" localSheetId="16">#REF!</definedName>
    <definedName name="thtich6" localSheetId="3">#REF!</definedName>
    <definedName name="thtich6" localSheetId="7">#REF!</definedName>
    <definedName name="thtich6">#REF!</definedName>
    <definedName name="thtt" localSheetId="16">#REF!</definedName>
    <definedName name="thtt" localSheetId="3">#REF!</definedName>
    <definedName name="thtt" localSheetId="7">#REF!</definedName>
    <definedName name="thtt">#REF!</definedName>
    <definedName name="thu" localSheetId="16" hidden="1">{"'Sheet1'!$L$16"}</definedName>
    <definedName name="thu" localSheetId="3" hidden="1">{"'Sheet1'!$L$16"}</definedName>
    <definedName name="thu" localSheetId="4" hidden="1">{"'Sheet1'!$L$16"}</definedName>
    <definedName name="thu" localSheetId="7" hidden="1">{"'Sheet1'!$L$16"}</definedName>
    <definedName name="thu" hidden="1">{"'Sheet1'!$L$16"}</definedName>
    <definedName name="thue">6</definedName>
    <definedName name="thuy" localSheetId="16" hidden="1">{"'Sheet1'!$L$16"}</definedName>
    <definedName name="thuy" localSheetId="3" hidden="1">{"'Sheet1'!$L$16"}</definedName>
    <definedName name="thuy" localSheetId="4" hidden="1">{"'Sheet1'!$L$16"}</definedName>
    <definedName name="thuy" localSheetId="7" hidden="1">{"'Sheet1'!$L$16"}</definedName>
    <definedName name="thuy" hidden="1">{"'Sheet1'!$L$16"}</definedName>
    <definedName name="THXD2" localSheetId="16" hidden="1">{"'Sheet1'!$L$16"}</definedName>
    <definedName name="THXD2" localSheetId="3" hidden="1">{"'Sheet1'!$L$16"}</definedName>
    <definedName name="THXD2" localSheetId="4" hidden="1">{"'Sheet1'!$L$16"}</definedName>
    <definedName name="THXD2" localSheetId="7" hidden="1">{"'Sheet1'!$L$16"}</definedName>
    <definedName name="THXD2" hidden="1">{"'Sheet1'!$L$16"}</definedName>
    <definedName name="Tien" localSheetId="16">#REF!</definedName>
    <definedName name="Tien" localSheetId="3">#REF!</definedName>
    <definedName name="Tien" localSheetId="7">#REF!</definedName>
    <definedName name="Tien">#REF!</definedName>
    <definedName name="TIENLUONG" localSheetId="16">#REF!</definedName>
    <definedName name="TIENLUONG" localSheetId="3">#REF!</definedName>
    <definedName name="TIENLUONG" localSheetId="7">#REF!</definedName>
    <definedName name="TIENLUONG">#REF!</definedName>
    <definedName name="Tiepdiama">9500</definedName>
    <definedName name="TIEU_HAO_VAT_TU_DZ0.4KV" localSheetId="16">#REF!</definedName>
    <definedName name="TIEU_HAO_VAT_TU_DZ0.4KV" localSheetId="3">#REF!</definedName>
    <definedName name="TIEU_HAO_VAT_TU_DZ0.4KV" localSheetId="4">#REF!</definedName>
    <definedName name="TIEU_HAO_VAT_TU_DZ0.4KV" localSheetId="7">#REF!</definedName>
    <definedName name="TIEU_HAO_VAT_TU_DZ0.4KV">#REF!</definedName>
    <definedName name="TIEU_HAO_VAT_TU_DZ22KV" localSheetId="16">#REF!</definedName>
    <definedName name="TIEU_HAO_VAT_TU_DZ22KV" localSheetId="3">#REF!</definedName>
    <definedName name="TIEU_HAO_VAT_TU_DZ22KV" localSheetId="4">#REF!</definedName>
    <definedName name="TIEU_HAO_VAT_TU_DZ22KV" localSheetId="7">#REF!</definedName>
    <definedName name="TIEU_HAO_VAT_TU_DZ22KV">#REF!</definedName>
    <definedName name="TIEU_HAO_VAT_TU_TBA" localSheetId="16">#REF!</definedName>
    <definedName name="TIEU_HAO_VAT_TU_TBA" localSheetId="3">#REF!</definedName>
    <definedName name="TIEU_HAO_VAT_TU_TBA" localSheetId="4">#REF!</definedName>
    <definedName name="TIEU_HAO_VAT_TU_TBA" localSheetId="7">#REF!</definedName>
    <definedName name="TIEU_HAO_VAT_TU_TBA">#REF!</definedName>
    <definedName name="TIT" localSheetId="16">#REF!</definedName>
    <definedName name="TIT" localSheetId="3">#REF!</definedName>
    <definedName name="TIT" localSheetId="7">#REF!</definedName>
    <definedName name="TIT">#REF!</definedName>
    <definedName name="TITAN" localSheetId="16">#REF!</definedName>
    <definedName name="TITAN" localSheetId="3">#REF!</definedName>
    <definedName name="TITAN" localSheetId="7">#REF!</definedName>
    <definedName name="TITAN">#REF!</definedName>
    <definedName name="tk" localSheetId="16">#REF!</definedName>
    <definedName name="tk" localSheetId="3">#REF!</definedName>
    <definedName name="tk" localSheetId="7">#REF!</definedName>
    <definedName name="tk">#REF!</definedName>
    <definedName name="TKP" localSheetId="16">#REF!</definedName>
    <definedName name="TKP" localSheetId="3">#REF!</definedName>
    <definedName name="TKP" localSheetId="7">#REF!</definedName>
    <definedName name="TKP">#REF!</definedName>
    <definedName name="TLAC120" localSheetId="16">#REF!</definedName>
    <definedName name="TLAC120" localSheetId="3">#REF!</definedName>
    <definedName name="TLAC120" localSheetId="7">#REF!</definedName>
    <definedName name="TLAC120">#REF!</definedName>
    <definedName name="TLAC35" localSheetId="16">#REF!</definedName>
    <definedName name="TLAC35" localSheetId="3">#REF!</definedName>
    <definedName name="TLAC35" localSheetId="7">#REF!</definedName>
    <definedName name="TLAC35">#REF!</definedName>
    <definedName name="TLAC50" localSheetId="16">#REF!</definedName>
    <definedName name="TLAC50" localSheetId="3">#REF!</definedName>
    <definedName name="TLAC50" localSheetId="7">#REF!</definedName>
    <definedName name="TLAC50">#REF!</definedName>
    <definedName name="TLAC70" localSheetId="16">#REF!</definedName>
    <definedName name="TLAC70" localSheetId="3">#REF!</definedName>
    <definedName name="TLAC70" localSheetId="7">#REF!</definedName>
    <definedName name="TLAC70">#REF!</definedName>
    <definedName name="TLAC95" localSheetId="16">#REF!</definedName>
    <definedName name="TLAC95" localSheetId="3">#REF!</definedName>
    <definedName name="TLAC95" localSheetId="7">#REF!</definedName>
    <definedName name="TLAC95">#REF!</definedName>
    <definedName name="Tle" localSheetId="16">#REF!</definedName>
    <definedName name="Tle" localSheetId="3">#REF!</definedName>
    <definedName name="Tle" localSheetId="7">#REF!</definedName>
    <definedName name="Tle">#REF!</definedName>
    <definedName name="TONG_GIA_TRI_CONG_TRINH" localSheetId="16">#REF!</definedName>
    <definedName name="TONG_GIA_TRI_CONG_TRINH" localSheetId="3">#REF!</definedName>
    <definedName name="TONG_GIA_TRI_CONG_TRINH" localSheetId="7">#REF!</definedName>
    <definedName name="TONG_GIA_TRI_CONG_TRINH">#REF!</definedName>
    <definedName name="TONG_HOP_THI_NGHIEM_DZ0.4KV" localSheetId="16">#REF!</definedName>
    <definedName name="TONG_HOP_THI_NGHIEM_DZ0.4KV" localSheetId="3">#REF!</definedName>
    <definedName name="TONG_HOP_THI_NGHIEM_DZ0.4KV" localSheetId="7">#REF!</definedName>
    <definedName name="TONG_HOP_THI_NGHIEM_DZ0.4KV">#REF!</definedName>
    <definedName name="TONG_HOP_THI_NGHIEM_DZ22KV" localSheetId="16">#REF!</definedName>
    <definedName name="TONG_HOP_THI_NGHIEM_DZ22KV" localSheetId="3">#REF!</definedName>
    <definedName name="TONG_HOP_THI_NGHIEM_DZ22KV" localSheetId="7">#REF!</definedName>
    <definedName name="TONG_HOP_THI_NGHIEM_DZ22KV">#REF!</definedName>
    <definedName name="TONG_KE_TBA" localSheetId="16">#REF!</definedName>
    <definedName name="TONG_KE_TBA" localSheetId="3">#REF!</definedName>
    <definedName name="TONG_KE_TBA" localSheetId="7">#REF!</definedName>
    <definedName name="TONG_KE_TBA">#REF!</definedName>
    <definedName name="tongbt" localSheetId="16">#REF!</definedName>
    <definedName name="tongbt" localSheetId="3">#REF!</definedName>
    <definedName name="tongbt" localSheetId="7">#REF!</definedName>
    <definedName name="tongbt">#REF!</definedName>
    <definedName name="tongcong" localSheetId="16">#REF!</definedName>
    <definedName name="tongcong" localSheetId="3">#REF!</definedName>
    <definedName name="tongcong" localSheetId="7">#REF!</definedName>
    <definedName name="tongcong">#REF!</definedName>
    <definedName name="tongdientich" localSheetId="16">#REF!</definedName>
    <definedName name="tongdientich" localSheetId="3">#REF!</definedName>
    <definedName name="tongdientich" localSheetId="7">#REF!</definedName>
    <definedName name="tongdientich">#REF!</definedName>
    <definedName name="TONGDUTOAN" localSheetId="16">#REF!</definedName>
    <definedName name="TONGDUTOAN" localSheetId="3">#REF!</definedName>
    <definedName name="TONGDUTOAN" localSheetId="7">#REF!</definedName>
    <definedName name="TONGDUTOAN">#REF!</definedName>
    <definedName name="tonghop" localSheetId="16" hidden="1">{"'Sheet1'!$L$16"}</definedName>
    <definedName name="tonghop" localSheetId="3" hidden="1">{"'Sheet1'!$L$16"}</definedName>
    <definedName name="tonghop" localSheetId="4" hidden="1">{"'Sheet1'!$L$16"}</definedName>
    <definedName name="tonghop" localSheetId="7" hidden="1">{"'Sheet1'!$L$16"}</definedName>
    <definedName name="tonghop" hidden="1">{"'Sheet1'!$L$16"}</definedName>
    <definedName name="tongthep" localSheetId="16">#REF!</definedName>
    <definedName name="tongthep" localSheetId="3">#REF!</definedName>
    <definedName name="tongthep" localSheetId="7">#REF!</definedName>
    <definedName name="tongthep">#REF!</definedName>
    <definedName name="tongthetich" localSheetId="16">#REF!</definedName>
    <definedName name="tongthetich" localSheetId="3">#REF!</definedName>
    <definedName name="tongthetich" localSheetId="7">#REF!</definedName>
    <definedName name="tongthetich">#REF!</definedName>
    <definedName name="Tonmai" localSheetId="16">#REF!</definedName>
    <definedName name="Tonmai" localSheetId="3">#REF!</definedName>
    <definedName name="Tonmai" localSheetId="7">#REF!</definedName>
    <definedName name="Tonmai">#REF!</definedName>
    <definedName name="TPCP" localSheetId="16" hidden="1">{"'Sheet1'!$L$16"}</definedName>
    <definedName name="TPCP" localSheetId="3" hidden="1">{"'Sheet1'!$L$16"}</definedName>
    <definedName name="TPCP" localSheetId="4" hidden="1">{"'Sheet1'!$L$16"}</definedName>
    <definedName name="TPCP" localSheetId="7" hidden="1">{"'Sheet1'!$L$16"}</definedName>
    <definedName name="TPCP" hidden="1">{"'Sheet1'!$L$16"}</definedName>
    <definedName name="TPLRP" localSheetId="16">#REF!</definedName>
    <definedName name="TPLRP" localSheetId="3">#REF!</definedName>
    <definedName name="TPLRP" localSheetId="7">#REF!</definedName>
    <definedName name="TPLRP">#REF!</definedName>
    <definedName name="Tra_DM_su_dung" localSheetId="16">#REF!</definedName>
    <definedName name="Tra_DM_su_dung" localSheetId="3">#REF!</definedName>
    <definedName name="Tra_DM_su_dung" localSheetId="7">#REF!</definedName>
    <definedName name="Tra_DM_su_dung">#REF!</definedName>
    <definedName name="Tra_don_gia_KS" localSheetId="16">#REF!</definedName>
    <definedName name="Tra_don_gia_KS" localSheetId="3">#REF!</definedName>
    <definedName name="Tra_don_gia_KS" localSheetId="7">#REF!</definedName>
    <definedName name="Tra_don_gia_KS">#REF!</definedName>
    <definedName name="Tra_DTCT" localSheetId="16">#REF!</definedName>
    <definedName name="Tra_DTCT" localSheetId="3">#REF!</definedName>
    <definedName name="Tra_DTCT" localSheetId="7">#REF!</definedName>
    <definedName name="Tra_DTCT">#REF!</definedName>
    <definedName name="Tra_tim_hang_mucPT_trung" localSheetId="16">#REF!</definedName>
    <definedName name="Tra_tim_hang_mucPT_trung" localSheetId="3">#REF!</definedName>
    <definedName name="Tra_tim_hang_mucPT_trung" localSheetId="7">#REF!</definedName>
    <definedName name="Tra_tim_hang_mucPT_trung">#REF!</definedName>
    <definedName name="Tra_TL" localSheetId="16">#REF!</definedName>
    <definedName name="Tra_TL" localSheetId="3">#REF!</definedName>
    <definedName name="Tra_TL" localSheetId="7">#REF!</definedName>
    <definedName name="Tra_TL">#REF!</definedName>
    <definedName name="Tra_ty_le2" localSheetId="16">#REF!</definedName>
    <definedName name="Tra_ty_le2" localSheetId="3">#REF!</definedName>
    <definedName name="Tra_ty_le2" localSheetId="7">#REF!</definedName>
    <definedName name="Tra_ty_le2">#REF!</definedName>
    <definedName name="Tra_ty_le3" localSheetId="16">#REF!</definedName>
    <definedName name="Tra_ty_le3" localSheetId="3">#REF!</definedName>
    <definedName name="Tra_ty_le3" localSheetId="7">#REF!</definedName>
    <definedName name="Tra_ty_le3">#REF!</definedName>
    <definedName name="Tra_ty_le4" localSheetId="16">#REF!</definedName>
    <definedName name="Tra_ty_le4" localSheetId="3">#REF!</definedName>
    <definedName name="Tra_ty_le4" localSheetId="7">#REF!</definedName>
    <definedName name="Tra_ty_le4">#REF!</definedName>
    <definedName name="Tra_ty_le5" localSheetId="16">#REF!</definedName>
    <definedName name="Tra_ty_le5" localSheetId="3">#REF!</definedName>
    <definedName name="Tra_ty_le5" localSheetId="7">#REF!</definedName>
    <definedName name="Tra_ty_le5">#REF!</definedName>
    <definedName name="TRADE2" localSheetId="16">#REF!</definedName>
    <definedName name="TRADE2" localSheetId="3">#REF!</definedName>
    <definedName name="TRADE2" localSheetId="7">#REF!</definedName>
    <definedName name="TRADE2">#REF!</definedName>
    <definedName name="TRAM" localSheetId="16">#REF!</definedName>
    <definedName name="TRAM" localSheetId="3">#REF!</definedName>
    <definedName name="TRAM" localSheetId="7">#REF!</definedName>
    <definedName name="TRAM">#REF!</definedName>
    <definedName name="trang" localSheetId="16" hidden="1">{#N/A,#N/A,FALSE,"Chi tiÆt"}</definedName>
    <definedName name="trang" localSheetId="3" hidden="1">{#N/A,#N/A,FALSE,"Chi tiÆt"}</definedName>
    <definedName name="trang" localSheetId="4" hidden="1">{#N/A,#N/A,FALSE,"Chi tiÆt"}</definedName>
    <definedName name="trang" localSheetId="7" hidden="1">{#N/A,#N/A,FALSE,"Chi tiÆt"}</definedName>
    <definedName name="trang" hidden="1">{#N/A,#N/A,FALSE,"Chi tiÆt"}</definedName>
    <definedName name="trt" localSheetId="16">#REF!</definedName>
    <definedName name="trt" localSheetId="3">#REF!</definedName>
    <definedName name="trt" localSheetId="4">#REF!</definedName>
    <definedName name="trt" localSheetId="7">#REF!</definedName>
    <definedName name="trt">#REF!</definedName>
    <definedName name="TT_1P" localSheetId="16">#REF!</definedName>
    <definedName name="TT_1P" localSheetId="3">#REF!</definedName>
    <definedName name="TT_1P" localSheetId="4">#REF!</definedName>
    <definedName name="TT_1P" localSheetId="7">#REF!</definedName>
    <definedName name="TT_1P">#REF!</definedName>
    <definedName name="TT_3p" localSheetId="16">#REF!</definedName>
    <definedName name="TT_3p" localSheetId="3">#REF!</definedName>
    <definedName name="TT_3p" localSheetId="4">#REF!</definedName>
    <definedName name="TT_3p" localSheetId="7">#REF!</definedName>
    <definedName name="TT_3p">#REF!</definedName>
    <definedName name="TTDD1P" localSheetId="16">#REF!</definedName>
    <definedName name="TTDD1P" localSheetId="3">#REF!</definedName>
    <definedName name="TTDD1P" localSheetId="7">#REF!</definedName>
    <definedName name="TTDD1P">#REF!</definedName>
    <definedName name="TTDKKH" localSheetId="16">#REF!</definedName>
    <definedName name="TTDKKH" localSheetId="3">#REF!</definedName>
    <definedName name="TTDKKH" localSheetId="7">#REF!</definedName>
    <definedName name="TTDKKH">#REF!</definedName>
    <definedName name="tthi" localSheetId="16">#REF!</definedName>
    <definedName name="tthi" localSheetId="3">#REF!</definedName>
    <definedName name="tthi" localSheetId="7">#REF!</definedName>
    <definedName name="tthi">#REF!</definedName>
    <definedName name="ttronmk" localSheetId="16">#REF!</definedName>
    <definedName name="ttronmk" localSheetId="3">#REF!</definedName>
    <definedName name="ttronmk" localSheetId="7">#REF!</definedName>
    <definedName name="ttronmk">#REF!</definedName>
    <definedName name="ttttt" localSheetId="16" hidden="1">{"'Sheet1'!$L$16"}</definedName>
    <definedName name="ttttt" localSheetId="3" hidden="1">{"'Sheet1'!$L$16"}</definedName>
    <definedName name="ttttt" localSheetId="4" hidden="1">{"'Sheet1'!$L$16"}</definedName>
    <definedName name="ttttt" localSheetId="7" hidden="1">{"'Sheet1'!$L$16"}</definedName>
    <definedName name="ttttt" hidden="1">{"'Sheet1'!$L$16"}</definedName>
    <definedName name="TTTTTTTTT" localSheetId="16" hidden="1">{"'Sheet1'!$L$16"}</definedName>
    <definedName name="TTTTTTTTT" localSheetId="3" hidden="1">{"'Sheet1'!$L$16"}</definedName>
    <definedName name="TTTTTTTTT" localSheetId="4" hidden="1">{"'Sheet1'!$L$16"}</definedName>
    <definedName name="TTTTTTTTT" localSheetId="7" hidden="1">{"'Sheet1'!$L$16"}</definedName>
    <definedName name="TTTTTTTTT" hidden="1">{"'Sheet1'!$L$16"}</definedName>
    <definedName name="ttttttttttt" localSheetId="16" hidden="1">{"'Sheet1'!$L$16"}</definedName>
    <definedName name="ttttttttttt" localSheetId="3" hidden="1">{"'Sheet1'!$L$16"}</definedName>
    <definedName name="ttttttttttt" localSheetId="4" hidden="1">{"'Sheet1'!$L$16"}</definedName>
    <definedName name="ttttttttttt" localSheetId="7" hidden="1">{"'Sheet1'!$L$16"}</definedName>
    <definedName name="ttttttttttt" hidden="1">{"'Sheet1'!$L$16"}</definedName>
    <definedName name="tttttttttttt" localSheetId="16" hidden="1">{"'Sheet1'!$L$16"}</definedName>
    <definedName name="tttttttttttt" localSheetId="3" hidden="1">{"'Sheet1'!$L$16"}</definedName>
    <definedName name="tttttttttttt" localSheetId="4" hidden="1">{"'Sheet1'!$L$16"}</definedName>
    <definedName name="tttttttttttt" localSheetId="7" hidden="1">{"'Sheet1'!$L$16"}</definedName>
    <definedName name="tttttttttttt" hidden="1">{"'Sheet1'!$L$16"}</definedName>
    <definedName name="tuyen" localSheetId="16" hidden="1">{"'Sheet1'!$L$16"}</definedName>
    <definedName name="tuyen" localSheetId="3" hidden="1">{"'Sheet1'!$L$16"}</definedName>
    <definedName name="tuyen" localSheetId="4" hidden="1">{"'Sheet1'!$L$16"}</definedName>
    <definedName name="tuyen" localSheetId="7" hidden="1">{"'Sheet1'!$L$16"}</definedName>
    <definedName name="tuyen" hidden="1">{"'Sheet1'!$L$16"}</definedName>
    <definedName name="tuyennhanh" localSheetId="16" hidden="1">{"'Sheet1'!$L$16"}</definedName>
    <definedName name="tuyennhanh" localSheetId="3" hidden="1">{"'Sheet1'!$L$16"}</definedName>
    <definedName name="tuyennhanh" localSheetId="4" hidden="1">{"'Sheet1'!$L$16"}</definedName>
    <definedName name="tuyennhanh" localSheetId="7" hidden="1">{"'Sheet1'!$L$16"}</definedName>
    <definedName name="tuyennhanh" hidden="1">{"'Sheet1'!$L$16"}</definedName>
    <definedName name="tuynen" localSheetId="16" hidden="1">{"'Sheet1'!$L$16"}</definedName>
    <definedName name="tuynen" localSheetId="3" hidden="1">{"'Sheet1'!$L$16"}</definedName>
    <definedName name="tuynen" localSheetId="4" hidden="1">{"'Sheet1'!$L$16"}</definedName>
    <definedName name="tuynen" localSheetId="7" hidden="1">{"'Sheet1'!$L$16"}</definedName>
    <definedName name="tuynen" hidden="1">{"'Sheet1'!$L$16"}</definedName>
    <definedName name="tv75nc" localSheetId="16">#REF!</definedName>
    <definedName name="tv75nc" localSheetId="3">#REF!</definedName>
    <definedName name="tv75nc" localSheetId="7">#REF!</definedName>
    <definedName name="tv75nc">#REF!</definedName>
    <definedName name="tv75vl" localSheetId="16">#REF!</definedName>
    <definedName name="tv75vl" localSheetId="3">#REF!</definedName>
    <definedName name="tv75vl" localSheetId="7">#REF!</definedName>
    <definedName name="tv75vl">#REF!</definedName>
    <definedName name="ty_le" localSheetId="16">#REF!</definedName>
    <definedName name="ty_le" localSheetId="3">#REF!</definedName>
    <definedName name="ty_le" localSheetId="7">#REF!</definedName>
    <definedName name="ty_le">#REF!</definedName>
    <definedName name="ty_le_BTN" localSheetId="16">#REF!</definedName>
    <definedName name="ty_le_BTN" localSheetId="3">#REF!</definedName>
    <definedName name="ty_le_BTN" localSheetId="7">#REF!</definedName>
    <definedName name="ty_le_BTN">#REF!</definedName>
    <definedName name="Ty_le1" localSheetId="16">#REF!</definedName>
    <definedName name="Ty_le1" localSheetId="3">#REF!</definedName>
    <definedName name="Ty_le1" localSheetId="7">#REF!</definedName>
    <definedName name="Ty_le1">#REF!</definedName>
    <definedName name="tytrong16so5nam">'[2]PLI CTrinh'!$CN$10</definedName>
    <definedName name="u" localSheetId="16" hidden="1">{"'Sheet1'!$L$16"}</definedName>
    <definedName name="u" localSheetId="3" hidden="1">{"'Sheet1'!$L$16"}</definedName>
    <definedName name="u" localSheetId="4" hidden="1">{"'Sheet1'!$L$16"}</definedName>
    <definedName name="u" localSheetId="7" hidden="1">{"'Sheet1'!$L$16"}</definedName>
    <definedName name="u" hidden="1">{"'Sheet1'!$L$16"}</definedName>
    <definedName name="ư" localSheetId="16" hidden="1">{"'Sheet1'!$L$16"}</definedName>
    <definedName name="ư" localSheetId="3" hidden="1">{"'Sheet1'!$L$16"}</definedName>
    <definedName name="ư" localSheetId="4" hidden="1">{"'Sheet1'!$L$16"}</definedName>
    <definedName name="ư" localSheetId="7" hidden="1">{"'Sheet1'!$L$16"}</definedName>
    <definedName name="ư" hidden="1">{"'Sheet1'!$L$16"}</definedName>
    <definedName name="ươpkhgbvcxz" localSheetId="16" hidden="1">{"'Sheet1'!$L$16"}</definedName>
    <definedName name="ươpkhgbvcxz" localSheetId="3" hidden="1">{"'Sheet1'!$L$16"}</definedName>
    <definedName name="ươpkhgbvcxz" localSheetId="4" hidden="1">{"'Sheet1'!$L$16"}</definedName>
    <definedName name="ươpkhgbvcxz" localSheetId="7" hidden="1">{"'Sheet1'!$L$16"}</definedName>
    <definedName name="ươpkhgbvcxz" hidden="1">{"'Sheet1'!$L$16"}</definedName>
    <definedName name="upnoc" localSheetId="16">#REF!</definedName>
    <definedName name="upnoc" localSheetId="3">#REF!</definedName>
    <definedName name="upnoc" localSheetId="7">#REF!</definedName>
    <definedName name="upnoc">#REF!</definedName>
    <definedName name="uu" localSheetId="16">#REF!</definedName>
    <definedName name="uu" localSheetId="3">#REF!</definedName>
    <definedName name="uu" localSheetId="7">#REF!</definedName>
    <definedName name="uu">#REF!</definedName>
    <definedName name="v" localSheetId="16" hidden="1">{"'Sheet1'!$L$16"}</definedName>
    <definedName name="v" localSheetId="3" hidden="1">{"'Sheet1'!$L$16"}</definedName>
    <definedName name="v" localSheetId="4" hidden="1">{"'Sheet1'!$L$16"}</definedName>
    <definedName name="v" localSheetId="7" hidden="1">{"'Sheet1'!$L$16"}</definedName>
    <definedName name="v" hidden="1">{"'Sheet1'!$L$16"}</definedName>
    <definedName name="VAÄT_LIEÄU">"nhandongia"</definedName>
    <definedName name="Value0" localSheetId="16">#REF!</definedName>
    <definedName name="Value0" localSheetId="3">#REF!</definedName>
    <definedName name="Value0" localSheetId="4">#REF!</definedName>
    <definedName name="Value0" localSheetId="7">#REF!</definedName>
    <definedName name="Value0">#REF!</definedName>
    <definedName name="Value1" localSheetId="16">#REF!</definedName>
    <definedName name="Value1" localSheetId="3">#REF!</definedName>
    <definedName name="Value1" localSheetId="4">#REF!</definedName>
    <definedName name="Value1" localSheetId="7">#REF!</definedName>
    <definedName name="Value1">#REF!</definedName>
    <definedName name="Value10" localSheetId="16">#REF!</definedName>
    <definedName name="Value10" localSheetId="3">#REF!</definedName>
    <definedName name="Value10" localSheetId="4">#REF!</definedName>
    <definedName name="Value10" localSheetId="7">#REF!</definedName>
    <definedName name="Value10">#REF!</definedName>
    <definedName name="Value11" localSheetId="16">#REF!</definedName>
    <definedName name="Value11" localSheetId="3">#REF!</definedName>
    <definedName name="Value11" localSheetId="7">#REF!</definedName>
    <definedName name="Value11">#REF!</definedName>
    <definedName name="Value12" localSheetId="16">#REF!</definedName>
    <definedName name="Value12" localSheetId="3">#REF!</definedName>
    <definedName name="Value12" localSheetId="7">#REF!</definedName>
    <definedName name="Value12">#REF!</definedName>
    <definedName name="Value13" localSheetId="16">#REF!</definedName>
    <definedName name="Value13" localSheetId="3">#REF!</definedName>
    <definedName name="Value13" localSheetId="7">#REF!</definedName>
    <definedName name="Value13">#REF!</definedName>
    <definedName name="Value14" localSheetId="16">#REF!</definedName>
    <definedName name="Value14" localSheetId="3">#REF!</definedName>
    <definedName name="Value14" localSheetId="7">#REF!</definedName>
    <definedName name="Value14">#REF!</definedName>
    <definedName name="Value15" localSheetId="16">#REF!</definedName>
    <definedName name="Value15" localSheetId="3">#REF!</definedName>
    <definedName name="Value15" localSheetId="7">#REF!</definedName>
    <definedName name="Value15">#REF!</definedName>
    <definedName name="Value16" localSheetId="16">#REF!</definedName>
    <definedName name="Value16" localSheetId="3">#REF!</definedName>
    <definedName name="Value16" localSheetId="7">#REF!</definedName>
    <definedName name="Value16">#REF!</definedName>
    <definedName name="Value17" localSheetId="16">#REF!</definedName>
    <definedName name="Value17" localSheetId="3">#REF!</definedName>
    <definedName name="Value17" localSheetId="7">#REF!</definedName>
    <definedName name="Value17">#REF!</definedName>
    <definedName name="Value18" localSheetId="16">#REF!</definedName>
    <definedName name="Value18" localSheetId="3">#REF!</definedName>
    <definedName name="Value18" localSheetId="7">#REF!</definedName>
    <definedName name="Value18">#REF!</definedName>
    <definedName name="Value19" localSheetId="16">#REF!</definedName>
    <definedName name="Value19" localSheetId="3">#REF!</definedName>
    <definedName name="Value19" localSheetId="7">#REF!</definedName>
    <definedName name="Value19">#REF!</definedName>
    <definedName name="Value2" localSheetId="16">#REF!</definedName>
    <definedName name="Value2" localSheetId="3">#REF!</definedName>
    <definedName name="Value2" localSheetId="7">#REF!</definedName>
    <definedName name="Value2">#REF!</definedName>
    <definedName name="Value20" localSheetId="16">#REF!</definedName>
    <definedName name="Value20" localSheetId="3">#REF!</definedName>
    <definedName name="Value20" localSheetId="7">#REF!</definedName>
    <definedName name="Value20">#REF!</definedName>
    <definedName name="Value21" localSheetId="16">#REF!</definedName>
    <definedName name="Value21" localSheetId="3">#REF!</definedName>
    <definedName name="Value21" localSheetId="7">#REF!</definedName>
    <definedName name="Value21">#REF!</definedName>
    <definedName name="Value22" localSheetId="16">#REF!</definedName>
    <definedName name="Value22" localSheetId="3">#REF!</definedName>
    <definedName name="Value22" localSheetId="7">#REF!</definedName>
    <definedName name="Value22">#REF!</definedName>
    <definedName name="Value23" localSheetId="16">#REF!</definedName>
    <definedName name="Value23" localSheetId="3">#REF!</definedName>
    <definedName name="Value23" localSheetId="7">#REF!</definedName>
    <definedName name="Value23">#REF!</definedName>
    <definedName name="Value24" localSheetId="16">#REF!</definedName>
    <definedName name="Value24" localSheetId="3">#REF!</definedName>
    <definedName name="Value24" localSheetId="7">#REF!</definedName>
    <definedName name="Value24">#REF!</definedName>
    <definedName name="Value25" localSheetId="16">#REF!</definedName>
    <definedName name="Value25" localSheetId="3">#REF!</definedName>
    <definedName name="Value25" localSheetId="7">#REF!</definedName>
    <definedName name="Value25">#REF!</definedName>
    <definedName name="Value26" localSheetId="16">#REF!</definedName>
    <definedName name="Value26" localSheetId="3">#REF!</definedName>
    <definedName name="Value26" localSheetId="7">#REF!</definedName>
    <definedName name="Value26">#REF!</definedName>
    <definedName name="Value27" localSheetId="16">#REF!</definedName>
    <definedName name="Value27" localSheetId="3">#REF!</definedName>
    <definedName name="Value27" localSheetId="7">#REF!</definedName>
    <definedName name="Value27">#REF!</definedName>
    <definedName name="Value28" localSheetId="16">#REF!</definedName>
    <definedName name="Value28" localSheetId="3">#REF!</definedName>
    <definedName name="Value28" localSheetId="7">#REF!</definedName>
    <definedName name="Value28">#REF!</definedName>
    <definedName name="Value29" localSheetId="16">#REF!</definedName>
    <definedName name="Value29" localSheetId="3">#REF!</definedName>
    <definedName name="Value29" localSheetId="7">#REF!</definedName>
    <definedName name="Value29">#REF!</definedName>
    <definedName name="Value3" localSheetId="16">#REF!</definedName>
    <definedName name="Value3" localSheetId="3">#REF!</definedName>
    <definedName name="Value3" localSheetId="7">#REF!</definedName>
    <definedName name="Value3">#REF!</definedName>
    <definedName name="Value30" localSheetId="16">#REF!</definedName>
    <definedName name="Value30" localSheetId="3">#REF!</definedName>
    <definedName name="Value30" localSheetId="7">#REF!</definedName>
    <definedName name="Value30">#REF!</definedName>
    <definedName name="Value31" localSheetId="16">#REF!</definedName>
    <definedName name="Value31" localSheetId="3">#REF!</definedName>
    <definedName name="Value31" localSheetId="7">#REF!</definedName>
    <definedName name="Value31">#REF!</definedName>
    <definedName name="Value32" localSheetId="16">#REF!</definedName>
    <definedName name="Value32" localSheetId="3">#REF!</definedName>
    <definedName name="Value32" localSheetId="7">#REF!</definedName>
    <definedName name="Value32">#REF!</definedName>
    <definedName name="Value33" localSheetId="16">#REF!</definedName>
    <definedName name="Value33" localSheetId="3">#REF!</definedName>
    <definedName name="Value33" localSheetId="7">#REF!</definedName>
    <definedName name="Value33">#REF!</definedName>
    <definedName name="Value34" localSheetId="16">#REF!</definedName>
    <definedName name="Value34" localSheetId="3">#REF!</definedName>
    <definedName name="Value34" localSheetId="7">#REF!</definedName>
    <definedName name="Value34">#REF!</definedName>
    <definedName name="Value35" localSheetId="16">#REF!</definedName>
    <definedName name="Value35" localSheetId="3">#REF!</definedName>
    <definedName name="Value35" localSheetId="7">#REF!</definedName>
    <definedName name="Value35">#REF!</definedName>
    <definedName name="Value36" localSheetId="16">#REF!</definedName>
    <definedName name="Value36" localSheetId="3">#REF!</definedName>
    <definedName name="Value36" localSheetId="7">#REF!</definedName>
    <definedName name="Value36">#REF!</definedName>
    <definedName name="Value37" localSheetId="16">#REF!</definedName>
    <definedName name="Value37" localSheetId="3">#REF!</definedName>
    <definedName name="Value37" localSheetId="7">#REF!</definedName>
    <definedName name="Value37">#REF!</definedName>
    <definedName name="Value38" localSheetId="16">#REF!</definedName>
    <definedName name="Value38" localSheetId="3">#REF!</definedName>
    <definedName name="Value38" localSheetId="7">#REF!</definedName>
    <definedName name="Value38">#REF!</definedName>
    <definedName name="Value39" localSheetId="16">#REF!</definedName>
    <definedName name="Value39" localSheetId="3">#REF!</definedName>
    <definedName name="Value39" localSheetId="7">#REF!</definedName>
    <definedName name="Value39">#REF!</definedName>
    <definedName name="Value4" localSheetId="16">#REF!</definedName>
    <definedName name="Value4" localSheetId="3">#REF!</definedName>
    <definedName name="Value4" localSheetId="7">#REF!</definedName>
    <definedName name="Value4">#REF!</definedName>
    <definedName name="Value40" localSheetId="16">#REF!</definedName>
    <definedName name="Value40" localSheetId="3">#REF!</definedName>
    <definedName name="Value40" localSheetId="7">#REF!</definedName>
    <definedName name="Value40">#REF!</definedName>
    <definedName name="Value41" localSheetId="16">#REF!</definedName>
    <definedName name="Value41" localSheetId="3">#REF!</definedName>
    <definedName name="Value41" localSheetId="7">#REF!</definedName>
    <definedName name="Value41">#REF!</definedName>
    <definedName name="Value42" localSheetId="16">#REF!</definedName>
    <definedName name="Value42" localSheetId="3">#REF!</definedName>
    <definedName name="Value42" localSheetId="7">#REF!</definedName>
    <definedName name="Value42">#REF!</definedName>
    <definedName name="Value43" localSheetId="16">#REF!</definedName>
    <definedName name="Value43" localSheetId="3">#REF!</definedName>
    <definedName name="Value43" localSheetId="7">#REF!</definedName>
    <definedName name="Value43">#REF!</definedName>
    <definedName name="Value44" localSheetId="16">#REF!</definedName>
    <definedName name="Value44" localSheetId="3">#REF!</definedName>
    <definedName name="Value44" localSheetId="7">#REF!</definedName>
    <definedName name="Value44">#REF!</definedName>
    <definedName name="Value45" localSheetId="16">#REF!</definedName>
    <definedName name="Value45" localSheetId="3">#REF!</definedName>
    <definedName name="Value45" localSheetId="7">#REF!</definedName>
    <definedName name="Value45">#REF!</definedName>
    <definedName name="Value46" localSheetId="16">#REF!</definedName>
    <definedName name="Value46" localSheetId="3">#REF!</definedName>
    <definedName name="Value46" localSheetId="7">#REF!</definedName>
    <definedName name="Value46">#REF!</definedName>
    <definedName name="Value47" localSheetId="16">#REF!</definedName>
    <definedName name="Value47" localSheetId="3">#REF!</definedName>
    <definedName name="Value47" localSheetId="7">#REF!</definedName>
    <definedName name="Value47">#REF!</definedName>
    <definedName name="Value48" localSheetId="16">#REF!</definedName>
    <definedName name="Value48" localSheetId="3">#REF!</definedName>
    <definedName name="Value48" localSheetId="7">#REF!</definedName>
    <definedName name="Value48">#REF!</definedName>
    <definedName name="Value49" localSheetId="16">#REF!</definedName>
    <definedName name="Value49" localSheetId="3">#REF!</definedName>
    <definedName name="Value49" localSheetId="7">#REF!</definedName>
    <definedName name="Value49">#REF!</definedName>
    <definedName name="Value5" localSheetId="16">#REF!</definedName>
    <definedName name="Value5" localSheetId="3">#REF!</definedName>
    <definedName name="Value5" localSheetId="7">#REF!</definedName>
    <definedName name="Value5">#REF!</definedName>
    <definedName name="Value50" localSheetId="16">#REF!</definedName>
    <definedName name="Value50" localSheetId="3">#REF!</definedName>
    <definedName name="Value50" localSheetId="7">#REF!</definedName>
    <definedName name="Value50">#REF!</definedName>
    <definedName name="Value51" localSheetId="16">#REF!</definedName>
    <definedName name="Value51" localSheetId="3">#REF!</definedName>
    <definedName name="Value51" localSheetId="7">#REF!</definedName>
    <definedName name="Value51">#REF!</definedName>
    <definedName name="Value52" localSheetId="16">#REF!</definedName>
    <definedName name="Value52" localSheetId="3">#REF!</definedName>
    <definedName name="Value52" localSheetId="7">#REF!</definedName>
    <definedName name="Value52">#REF!</definedName>
    <definedName name="Value53" localSheetId="16">#REF!</definedName>
    <definedName name="Value53" localSheetId="3">#REF!</definedName>
    <definedName name="Value53" localSheetId="7">#REF!</definedName>
    <definedName name="Value53">#REF!</definedName>
    <definedName name="Value54" localSheetId="16">#REF!</definedName>
    <definedName name="Value54" localSheetId="3">#REF!</definedName>
    <definedName name="Value54" localSheetId="7">#REF!</definedName>
    <definedName name="Value54">#REF!</definedName>
    <definedName name="Value55" localSheetId="16">#REF!</definedName>
    <definedName name="Value55" localSheetId="3">#REF!</definedName>
    <definedName name="Value55" localSheetId="7">#REF!</definedName>
    <definedName name="Value55">#REF!</definedName>
    <definedName name="Value6" localSheetId="16">#REF!</definedName>
    <definedName name="Value6" localSheetId="3">#REF!</definedName>
    <definedName name="Value6" localSheetId="7">#REF!</definedName>
    <definedName name="Value6">#REF!</definedName>
    <definedName name="Value7" localSheetId="16">#REF!</definedName>
    <definedName name="Value7" localSheetId="3">#REF!</definedName>
    <definedName name="Value7" localSheetId="7">#REF!</definedName>
    <definedName name="Value7">#REF!</definedName>
    <definedName name="Value8" localSheetId="16">#REF!</definedName>
    <definedName name="Value8" localSheetId="3">#REF!</definedName>
    <definedName name="Value8" localSheetId="7">#REF!</definedName>
    <definedName name="Value8">#REF!</definedName>
    <definedName name="Value9" localSheetId="16">#REF!</definedName>
    <definedName name="Value9" localSheetId="3">#REF!</definedName>
    <definedName name="Value9" localSheetId="7">#REF!</definedName>
    <definedName name="Value9">#REF!</definedName>
    <definedName name="VAN_CHUYEN_DUONG_DAI_DZ0.4KV" localSheetId="16">#REF!</definedName>
    <definedName name="VAN_CHUYEN_DUONG_DAI_DZ0.4KV" localSheetId="3">#REF!</definedName>
    <definedName name="VAN_CHUYEN_DUONG_DAI_DZ0.4KV" localSheetId="7">#REF!</definedName>
    <definedName name="VAN_CHUYEN_DUONG_DAI_DZ0.4KV">#REF!</definedName>
    <definedName name="VAN_CHUYEN_DUONG_DAI_DZ22KV" localSheetId="16">#REF!</definedName>
    <definedName name="VAN_CHUYEN_DUONG_DAI_DZ22KV" localSheetId="3">#REF!</definedName>
    <definedName name="VAN_CHUYEN_DUONG_DAI_DZ22KV" localSheetId="7">#REF!</definedName>
    <definedName name="VAN_CHUYEN_DUONG_DAI_DZ22KV">#REF!</definedName>
    <definedName name="VAN_CHUYEN_VAT_TU_CHUNG" localSheetId="16">#REF!</definedName>
    <definedName name="VAN_CHUYEN_VAT_TU_CHUNG" localSheetId="3">#REF!</definedName>
    <definedName name="VAN_CHUYEN_VAT_TU_CHUNG" localSheetId="7">#REF!</definedName>
    <definedName name="VAN_CHUYEN_VAT_TU_CHUNG">#REF!</definedName>
    <definedName name="VAN_TRUNG_CHUYEN_VAT_TU_CHUNG" localSheetId="16">#REF!</definedName>
    <definedName name="VAN_TRUNG_CHUYEN_VAT_TU_CHUNG" localSheetId="3">#REF!</definedName>
    <definedName name="VAN_TRUNG_CHUYEN_VAT_TU_CHUNG" localSheetId="7">#REF!</definedName>
    <definedName name="VAN_TRUNG_CHUYEN_VAT_TU_CHUNG">#REF!</definedName>
    <definedName name="VARIINST" localSheetId="16">#REF!</definedName>
    <definedName name="VARIINST" localSheetId="3">#REF!</definedName>
    <definedName name="VARIINST" localSheetId="7">#REF!</definedName>
    <definedName name="VARIINST">#REF!</definedName>
    <definedName name="VARIPURC" localSheetId="16">#REF!</definedName>
    <definedName name="VARIPURC" localSheetId="3">#REF!</definedName>
    <definedName name="VARIPURC" localSheetId="7">#REF!</definedName>
    <definedName name="VARIPURC">#REF!</definedName>
    <definedName name="vat" localSheetId="16">#REF!</definedName>
    <definedName name="vat" localSheetId="3">#REF!</definedName>
    <definedName name="vat" localSheetId="7">#REF!</definedName>
    <definedName name="vat">#REF!</definedName>
    <definedName name="VAT_LIEU_DEN_CHAN_CONG_TRINH" localSheetId="16">#REF!</definedName>
    <definedName name="VAT_LIEU_DEN_CHAN_CONG_TRINH" localSheetId="3">#REF!</definedName>
    <definedName name="VAT_LIEU_DEN_CHAN_CONG_TRINH" localSheetId="7">#REF!</definedName>
    <definedName name="VAT_LIEU_DEN_CHAN_CONG_TRINH">#REF!</definedName>
    <definedName name="VATM" localSheetId="16" hidden="1">{"'Sheet1'!$L$16"}</definedName>
    <definedName name="VATM" localSheetId="3" hidden="1">{"'Sheet1'!$L$16"}</definedName>
    <definedName name="VATM" localSheetId="4" hidden="1">{"'Sheet1'!$L$16"}</definedName>
    <definedName name="VATM" localSheetId="7" hidden="1">{"'Sheet1'!$L$16"}</definedName>
    <definedName name="VATM" hidden="1">{"'Sheet1'!$L$16"}</definedName>
    <definedName name="vbtchongnuocm300" localSheetId="16">#REF!</definedName>
    <definedName name="vbtchongnuocm300" localSheetId="3">#REF!</definedName>
    <definedName name="vbtchongnuocm300" localSheetId="7">#REF!</definedName>
    <definedName name="vbtchongnuocm300">#REF!</definedName>
    <definedName name="vbtm150" localSheetId="16">#REF!</definedName>
    <definedName name="vbtm150" localSheetId="3">#REF!</definedName>
    <definedName name="vbtm150" localSheetId="7">#REF!</definedName>
    <definedName name="vbtm150">#REF!</definedName>
    <definedName name="vbtm300" localSheetId="16">#REF!</definedName>
    <definedName name="vbtm300" localSheetId="3">#REF!</definedName>
    <definedName name="vbtm300" localSheetId="7">#REF!</definedName>
    <definedName name="vbtm300">#REF!</definedName>
    <definedName name="vbtm400" localSheetId="16">#REF!</definedName>
    <definedName name="vbtm400" localSheetId="3">#REF!</definedName>
    <definedName name="vbtm400" localSheetId="7">#REF!</definedName>
    <definedName name="vbtm400">#REF!</definedName>
    <definedName name="vccot" localSheetId="16">#REF!</definedName>
    <definedName name="vccot" localSheetId="3">#REF!</definedName>
    <definedName name="vccot" localSheetId="7">#REF!</definedName>
    <definedName name="vccot">#REF!</definedName>
    <definedName name="vcdc" localSheetId="16">#REF!</definedName>
    <definedName name="vcdc" localSheetId="3">#REF!</definedName>
    <definedName name="vcdc" localSheetId="7">#REF!</definedName>
    <definedName name="vcdc">#REF!</definedName>
    <definedName name="VCHT" localSheetId="16">#REF!</definedName>
    <definedName name="VCHT" localSheetId="3">#REF!</definedName>
    <definedName name="VCHT" localSheetId="7">#REF!</definedName>
    <definedName name="VCHT">#REF!</definedName>
    <definedName name="vcoto" localSheetId="16" hidden="1">{"'Sheet1'!$L$16"}</definedName>
    <definedName name="vcoto" localSheetId="3" hidden="1">{"'Sheet1'!$L$16"}</definedName>
    <definedName name="vcoto" localSheetId="4" hidden="1">{"'Sheet1'!$L$16"}</definedName>
    <definedName name="vcoto" localSheetId="7" hidden="1">{"'Sheet1'!$L$16"}</definedName>
    <definedName name="vcoto" hidden="1">{"'Sheet1'!$L$16"}</definedName>
    <definedName name="vct" localSheetId="16">#REF!</definedName>
    <definedName name="vct" localSheetId="3">#REF!</definedName>
    <definedName name="vct" localSheetId="7">#REF!</definedName>
    <definedName name="vct">#REF!</definedName>
    <definedName name="VCTT" localSheetId="16">#REF!</definedName>
    <definedName name="VCTT" localSheetId="3">#REF!</definedName>
    <definedName name="VCTT" localSheetId="7">#REF!</definedName>
    <definedName name="VCTT">#REF!</definedName>
    <definedName name="VCVBT1" localSheetId="16">#REF!</definedName>
    <definedName name="VCVBT1" localSheetId="3">#REF!</definedName>
    <definedName name="VCVBT1" localSheetId="7">#REF!</definedName>
    <definedName name="VCVBT1">#REF!</definedName>
    <definedName name="VCVBT2" localSheetId="16">#REF!</definedName>
    <definedName name="VCVBT2" localSheetId="3">#REF!</definedName>
    <definedName name="VCVBT2" localSheetId="7">#REF!</definedName>
    <definedName name="VCVBT2">#REF!</definedName>
    <definedName name="vd3p" localSheetId="16">#REF!</definedName>
    <definedName name="vd3p" localSheetId="3">#REF!</definedName>
    <definedName name="vd3p" localSheetId="7">#REF!</definedName>
    <definedName name="vd3p">#REF!</definedName>
    <definedName name="vdv" hidden="1">#N/A</definedName>
    <definedName name="vgk" localSheetId="16">#REF!</definedName>
    <definedName name="vgk" localSheetId="3">#REF!</definedName>
    <definedName name="vgk" localSheetId="4">#REF!</definedName>
    <definedName name="vgk" localSheetId="7">#REF!</definedName>
    <definedName name="vgk">#REF!</definedName>
    <definedName name="vgt" localSheetId="16">#REF!</definedName>
    <definedName name="vgt" localSheetId="3">#REF!</definedName>
    <definedName name="vgt" localSheetId="4">#REF!</definedName>
    <definedName name="vgt" localSheetId="7">#REF!</definedName>
    <definedName name="vgt">#REF!</definedName>
    <definedName name="VH" localSheetId="16" hidden="1">{"'Sheet1'!$L$16"}</definedName>
    <definedName name="VH" localSheetId="3" hidden="1">{"'Sheet1'!$L$16"}</definedName>
    <definedName name="VH" localSheetId="4" hidden="1">{"'Sheet1'!$L$16"}</definedName>
    <definedName name="VH" localSheetId="7" hidden="1">{"'Sheet1'!$L$16"}</definedName>
    <definedName name="VH" hidden="1">{"'Sheet1'!$L$16"}</definedName>
    <definedName name="Viet" localSheetId="16" hidden="1">{"'Sheet1'!$L$16"}</definedName>
    <definedName name="Viet" localSheetId="3" hidden="1">{"'Sheet1'!$L$16"}</definedName>
    <definedName name="Viet" localSheetId="4" hidden="1">{"'Sheet1'!$L$16"}</definedName>
    <definedName name="Viet" localSheetId="7" hidden="1">{"'Sheet1'!$L$16"}</definedName>
    <definedName name="Viet" hidden="1">{"'Sheet1'!$L$16"}</definedName>
    <definedName name="vkcauthang" localSheetId="16">#REF!</definedName>
    <definedName name="vkcauthang" localSheetId="3">#REF!</definedName>
    <definedName name="vkcauthang" localSheetId="7">#REF!</definedName>
    <definedName name="vkcauthang">#REF!</definedName>
    <definedName name="vksan" localSheetId="16">#REF!</definedName>
    <definedName name="vksan" localSheetId="3">#REF!</definedName>
    <definedName name="vksan" localSheetId="7">#REF!</definedName>
    <definedName name="vksan">#REF!</definedName>
    <definedName name="vl" localSheetId="16">#REF!</definedName>
    <definedName name="vl" localSheetId="3">#REF!</definedName>
    <definedName name="vl" localSheetId="7">#REF!</definedName>
    <definedName name="vl">#REF!</definedName>
    <definedName name="vl3p" localSheetId="16">#REF!</definedName>
    <definedName name="vl3p" localSheetId="3">#REF!</definedName>
    <definedName name="vl3p" localSheetId="7">#REF!</definedName>
    <definedName name="vl3p">#REF!</definedName>
    <definedName name="vlct" localSheetId="16" hidden="1">{"'Sheet1'!$L$16"}</definedName>
    <definedName name="vlct" localSheetId="3" hidden="1">{"'Sheet1'!$L$16"}</definedName>
    <definedName name="vlct" localSheetId="4" hidden="1">{"'Sheet1'!$L$16"}</definedName>
    <definedName name="vlct" localSheetId="7" hidden="1">{"'Sheet1'!$L$16"}</definedName>
    <definedName name="vlct" hidden="1">{"'Sheet1'!$L$16"}</definedName>
    <definedName name="VLCT3p" localSheetId="16">#REF!</definedName>
    <definedName name="VLCT3p" localSheetId="3">#REF!</definedName>
    <definedName name="VLCT3p" localSheetId="7">#REF!</definedName>
    <definedName name="VLCT3p">#REF!</definedName>
    <definedName name="vldg" localSheetId="16">#REF!</definedName>
    <definedName name="vldg" localSheetId="3">#REF!</definedName>
    <definedName name="vldg" localSheetId="7">#REF!</definedName>
    <definedName name="vldg">#REF!</definedName>
    <definedName name="vldn400" localSheetId="16">#REF!</definedName>
    <definedName name="vldn400" localSheetId="3">#REF!</definedName>
    <definedName name="vldn400" localSheetId="7">#REF!</definedName>
    <definedName name="vldn400">#REF!</definedName>
    <definedName name="vldn600" localSheetId="16">#REF!</definedName>
    <definedName name="vldn600" localSheetId="3">#REF!</definedName>
    <definedName name="vldn600" localSheetId="7">#REF!</definedName>
    <definedName name="vldn600">#REF!</definedName>
    <definedName name="VLIEU" localSheetId="16">#REF!</definedName>
    <definedName name="VLIEU" localSheetId="3">#REF!</definedName>
    <definedName name="VLIEU" localSheetId="7">#REF!</definedName>
    <definedName name="VLIEU">#REF!</definedName>
    <definedName name="VLM" localSheetId="16">#REF!</definedName>
    <definedName name="VLM" localSheetId="3">#REF!</definedName>
    <definedName name="VLM" localSheetId="7">#REF!</definedName>
    <definedName name="VLM">#REF!</definedName>
    <definedName name="vltram" localSheetId="16">#REF!</definedName>
    <definedName name="vltram" localSheetId="3">#REF!</definedName>
    <definedName name="vltram" localSheetId="7">#REF!</definedName>
    <definedName name="vltram">#REF!</definedName>
    <definedName name="vr3p" localSheetId="16">#REF!</definedName>
    <definedName name="vr3p" localSheetId="3">#REF!</definedName>
    <definedName name="vr3p" localSheetId="7">#REF!</definedName>
    <definedName name="vr3p">#REF!</definedName>
    <definedName name="W" localSheetId="16">#REF!</definedName>
    <definedName name="W" localSheetId="3">#REF!</definedName>
    <definedName name="W" localSheetId="7">#REF!</definedName>
    <definedName name="W">#REF!</definedName>
    <definedName name="WIRE1">5</definedName>
    <definedName name="wr" localSheetId="16" hidden="1">{#N/A,#N/A,FALSE,"Chi tiÆt"}</definedName>
    <definedName name="wr" localSheetId="3" hidden="1">{#N/A,#N/A,FALSE,"Chi tiÆt"}</definedName>
    <definedName name="wr" localSheetId="4" hidden="1">{#N/A,#N/A,FALSE,"Chi tiÆt"}</definedName>
    <definedName name="wr" localSheetId="7" hidden="1">{#N/A,#N/A,FALSE,"Chi tiÆt"}</definedName>
    <definedName name="wr" hidden="1">{#N/A,#N/A,FALSE,"Chi tiÆt"}</definedName>
    <definedName name="wrn.aaa." localSheetId="16" hidden="1">{#N/A,#N/A,FALSE,"Sheet1";#N/A,#N/A,FALSE,"Sheet1";#N/A,#N/A,FALSE,"Sheet1"}</definedName>
    <definedName name="wrn.aaa." localSheetId="3" hidden="1">{#N/A,#N/A,FALSE,"Sheet1";#N/A,#N/A,FALSE,"Sheet1";#N/A,#N/A,FALSE,"Sheet1"}</definedName>
    <definedName name="wrn.aaa." localSheetId="4" hidden="1">{#N/A,#N/A,FALSE,"Sheet1";#N/A,#N/A,FALSE,"Sheet1";#N/A,#N/A,FALSE,"Sheet1"}</definedName>
    <definedName name="wrn.aaa." localSheetId="7" hidden="1">{#N/A,#N/A,FALSE,"Sheet1";#N/A,#N/A,FALSE,"Sheet1";#N/A,#N/A,FALSE,"Sheet1"}</definedName>
    <definedName name="wrn.aaa." hidden="1">{#N/A,#N/A,FALSE,"Sheet1";#N/A,#N/A,FALSE,"Sheet1";#N/A,#N/A,FALSE,"Sheet1"}</definedName>
    <definedName name="wrn.aaa.1" localSheetId="16" hidden="1">{#N/A,#N/A,FALSE,"Sheet1";#N/A,#N/A,FALSE,"Sheet1";#N/A,#N/A,FALSE,"Sheet1"}</definedName>
    <definedName name="wrn.aaa.1" localSheetId="3" hidden="1">{#N/A,#N/A,FALSE,"Sheet1";#N/A,#N/A,FALSE,"Sheet1";#N/A,#N/A,FALSE,"Sheet1"}</definedName>
    <definedName name="wrn.aaa.1" localSheetId="4" hidden="1">{#N/A,#N/A,FALSE,"Sheet1";#N/A,#N/A,FALSE,"Sheet1";#N/A,#N/A,FALSE,"Sheet1"}</definedName>
    <definedName name="wrn.aaa.1" localSheetId="7" hidden="1">{#N/A,#N/A,FALSE,"Sheet1";#N/A,#N/A,FALSE,"Sheet1";#N/A,#N/A,FALSE,"Sheet1"}</definedName>
    <definedName name="wrn.aaa.1" hidden="1">{#N/A,#N/A,FALSE,"Sheet1";#N/A,#N/A,FALSE,"Sheet1";#N/A,#N/A,FALSE,"Sheet1"}</definedName>
    <definedName name="wrn.Bang._.ke._.nhan._.hang." localSheetId="16" hidden="1">{#N/A,#N/A,FALSE,"Ke khai NH"}</definedName>
    <definedName name="wrn.Bang._.ke._.nhan._.hang." localSheetId="3" hidden="1">{#N/A,#N/A,FALSE,"Ke khai NH"}</definedName>
    <definedName name="wrn.Bang._.ke._.nhan._.hang." localSheetId="4" hidden="1">{#N/A,#N/A,FALSE,"Ke khai NH"}</definedName>
    <definedName name="wrn.Bang._.ke._.nhan._.hang." localSheetId="7" hidden="1">{#N/A,#N/A,FALSE,"Ke khai NH"}</definedName>
    <definedName name="wrn.Bang._.ke._.nhan._.hang." hidden="1">{#N/A,#N/A,FALSE,"Ke khai NH"}</definedName>
    <definedName name="wrn.Che._.do._.duoc._.huong." localSheetId="16" hidden="1">{#N/A,#N/A,FALSE,"BN (2)"}</definedName>
    <definedName name="wrn.Che._.do._.duoc._.huong." localSheetId="3" hidden="1">{#N/A,#N/A,FALSE,"BN (2)"}</definedName>
    <definedName name="wrn.Che._.do._.duoc._.huong." localSheetId="4" hidden="1">{#N/A,#N/A,FALSE,"BN (2)"}</definedName>
    <definedName name="wrn.Che._.do._.duoc._.huong." localSheetId="7" hidden="1">{#N/A,#N/A,FALSE,"BN (2)"}</definedName>
    <definedName name="wrn.Che._.do._.duoc._.huong." hidden="1">{#N/A,#N/A,FALSE,"BN (2)"}</definedName>
    <definedName name="wrn.chi._.tiÆt." localSheetId="16" hidden="1">{#N/A,#N/A,FALSE,"Chi tiÆt"}</definedName>
    <definedName name="wrn.chi._.tiÆt." localSheetId="3" hidden="1">{#N/A,#N/A,FALSE,"Chi tiÆt"}</definedName>
    <definedName name="wrn.chi._.tiÆt." localSheetId="4" hidden="1">{#N/A,#N/A,FALSE,"Chi tiÆt"}</definedName>
    <definedName name="wrn.chi._.tiÆt." localSheetId="7" hidden="1">{#N/A,#N/A,FALSE,"Chi tiÆt"}</definedName>
    <definedName name="wrn.chi._.tiÆt." hidden="1">{#N/A,#N/A,FALSE,"Chi tiÆt"}</definedName>
    <definedName name="wrn.cong." localSheetId="16" hidden="1">{#N/A,#N/A,FALSE,"Sheet1"}</definedName>
    <definedName name="wrn.cong." localSheetId="3" hidden="1">{#N/A,#N/A,FALSE,"Sheet1"}</definedName>
    <definedName name="wrn.cong." localSheetId="4" hidden="1">{#N/A,#N/A,FALSE,"Sheet1"}</definedName>
    <definedName name="wrn.cong." localSheetId="7" hidden="1">{#N/A,#N/A,FALSE,"Sheet1"}</definedName>
    <definedName name="wrn.cong." hidden="1">{#N/A,#N/A,FALSE,"Sheet1"}</definedName>
    <definedName name="wrn.Giáy._.bao._.no." localSheetId="16" hidden="1">{#N/A,#N/A,FALSE,"BN"}</definedName>
    <definedName name="wrn.Giáy._.bao._.no." localSheetId="3" hidden="1">{#N/A,#N/A,FALSE,"BN"}</definedName>
    <definedName name="wrn.Giáy._.bao._.no." localSheetId="4" hidden="1">{#N/A,#N/A,FALSE,"BN"}</definedName>
    <definedName name="wrn.Giáy._.bao._.no." localSheetId="7" hidden="1">{#N/A,#N/A,FALSE,"BN"}</definedName>
    <definedName name="wrn.Giáy._.bao._.no." hidden="1">{#N/A,#N/A,FALSE,"BN"}</definedName>
    <definedName name="wrn.Report." localSheetId="16"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16" hidden="1">{#N/A,#N/A,TRUE,"BT M200 da 10x20"}</definedName>
    <definedName name="wrn.vd." localSheetId="3" hidden="1">{#N/A,#N/A,TRUE,"BT M200 da 10x20"}</definedName>
    <definedName name="wrn.vd." localSheetId="4" hidden="1">{#N/A,#N/A,TRUE,"BT M200 da 10x20"}</definedName>
    <definedName name="wrn.vd." localSheetId="7" hidden="1">{#N/A,#N/A,TRUE,"BT M200 da 10x20"}</definedName>
    <definedName name="wrn.vd." hidden="1">{#N/A,#N/A,TRUE,"BT M200 da 10x20"}</definedName>
    <definedName name="wrnf.report" localSheetId="16"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1pind" localSheetId="16">#REF!</definedName>
    <definedName name="x1pind" localSheetId="3">#REF!</definedName>
    <definedName name="x1pind" localSheetId="4">#REF!</definedName>
    <definedName name="x1pind" localSheetId="7">#REF!</definedName>
    <definedName name="x1pind">#REF!</definedName>
    <definedName name="X1pINDnc" localSheetId="16">#REF!</definedName>
    <definedName name="X1pINDnc" localSheetId="3">#REF!</definedName>
    <definedName name="X1pINDnc" localSheetId="4">#REF!</definedName>
    <definedName name="X1pINDnc" localSheetId="7">#REF!</definedName>
    <definedName name="X1pINDnc">#REF!</definedName>
    <definedName name="X1pINDvc" localSheetId="16">#REF!</definedName>
    <definedName name="X1pINDvc" localSheetId="3">#REF!</definedName>
    <definedName name="X1pINDvc" localSheetId="4">#REF!</definedName>
    <definedName name="X1pINDvc" localSheetId="7">#REF!</definedName>
    <definedName name="X1pINDvc">#REF!</definedName>
    <definedName name="X1pINDvl" localSheetId="16">#REF!</definedName>
    <definedName name="X1pINDvl" localSheetId="3">#REF!</definedName>
    <definedName name="X1pINDvl" localSheetId="7">#REF!</definedName>
    <definedName name="X1pINDvl">#REF!</definedName>
    <definedName name="x1ping" localSheetId="16">#REF!</definedName>
    <definedName name="x1ping" localSheetId="3">#REF!</definedName>
    <definedName name="x1ping" localSheetId="7">#REF!</definedName>
    <definedName name="x1ping">#REF!</definedName>
    <definedName name="X1pINGnc" localSheetId="16">#REF!</definedName>
    <definedName name="X1pINGnc" localSheetId="3">#REF!</definedName>
    <definedName name="X1pINGnc" localSheetId="7">#REF!</definedName>
    <definedName name="X1pINGnc">#REF!</definedName>
    <definedName name="X1pINGvc" localSheetId="16">#REF!</definedName>
    <definedName name="X1pINGvc" localSheetId="3">#REF!</definedName>
    <definedName name="X1pINGvc" localSheetId="7">#REF!</definedName>
    <definedName name="X1pINGvc">#REF!</definedName>
    <definedName name="X1pINGvl" localSheetId="16">#REF!</definedName>
    <definedName name="X1pINGvl" localSheetId="3">#REF!</definedName>
    <definedName name="X1pINGvl" localSheetId="7">#REF!</definedName>
    <definedName name="X1pINGvl">#REF!</definedName>
    <definedName name="x1pint" localSheetId="16">#REF!</definedName>
    <definedName name="x1pint" localSheetId="3">#REF!</definedName>
    <definedName name="x1pint" localSheetId="7">#REF!</definedName>
    <definedName name="x1pint">#REF!</definedName>
    <definedName name="XBCNCKT">5600</definedName>
    <definedName name="XCCT">0.5</definedName>
    <definedName name="xd0.6" localSheetId="16">#REF!</definedName>
    <definedName name="xd0.6" localSheetId="3">#REF!</definedName>
    <definedName name="xd0.6" localSheetId="7">#REF!</definedName>
    <definedName name="xd0.6">#REF!</definedName>
    <definedName name="xd1.3" localSheetId="16">#REF!</definedName>
    <definedName name="xd1.3" localSheetId="3">#REF!</definedName>
    <definedName name="xd1.3" localSheetId="7">#REF!</definedName>
    <definedName name="xd1.3">#REF!</definedName>
    <definedName name="xd1.5" localSheetId="16">#REF!</definedName>
    <definedName name="xd1.5" localSheetId="3">#REF!</definedName>
    <definedName name="xd1.5" localSheetId="7">#REF!</definedName>
    <definedName name="xd1.5">#REF!</definedName>
    <definedName name="xfco" localSheetId="16">#REF!</definedName>
    <definedName name="xfco" localSheetId="3">#REF!</definedName>
    <definedName name="xfco" localSheetId="7">#REF!</definedName>
    <definedName name="xfco">#REF!</definedName>
    <definedName name="xfco3p" localSheetId="16">#REF!</definedName>
    <definedName name="xfco3p" localSheetId="3">#REF!</definedName>
    <definedName name="xfco3p" localSheetId="7">#REF!</definedName>
    <definedName name="xfco3p">#REF!</definedName>
    <definedName name="XFCOnc" localSheetId="16">#REF!</definedName>
    <definedName name="XFCOnc" localSheetId="3">#REF!</definedName>
    <definedName name="XFCOnc" localSheetId="7">#REF!</definedName>
    <definedName name="XFCOnc">#REF!</definedName>
    <definedName name="xfcotnc" localSheetId="16">#REF!</definedName>
    <definedName name="xfcotnc" localSheetId="3">#REF!</definedName>
    <definedName name="xfcotnc" localSheetId="7">#REF!</definedName>
    <definedName name="xfcotnc">#REF!</definedName>
    <definedName name="xfcotvl" localSheetId="16">#REF!</definedName>
    <definedName name="xfcotvl" localSheetId="3">#REF!</definedName>
    <definedName name="xfcotvl" localSheetId="7">#REF!</definedName>
    <definedName name="xfcotvl">#REF!</definedName>
    <definedName name="XFCOvl" localSheetId="16">#REF!</definedName>
    <definedName name="XFCOvl" localSheetId="3">#REF!</definedName>
    <definedName name="XFCOvl" localSheetId="7">#REF!</definedName>
    <definedName name="XFCOvl">#REF!</definedName>
    <definedName name="xgc100" localSheetId="16">#REF!</definedName>
    <definedName name="xgc100" localSheetId="3">#REF!</definedName>
    <definedName name="xgc100" localSheetId="7">#REF!</definedName>
    <definedName name="xgc100">#REF!</definedName>
    <definedName name="xgc150" localSheetId="16">#REF!</definedName>
    <definedName name="xgc150" localSheetId="3">#REF!</definedName>
    <definedName name="xgc150" localSheetId="7">#REF!</definedName>
    <definedName name="xgc150">#REF!</definedName>
    <definedName name="xgc200" localSheetId="16">#REF!</definedName>
    <definedName name="xgc200" localSheetId="3">#REF!</definedName>
    <definedName name="xgc200" localSheetId="7">#REF!</definedName>
    <definedName name="xgc200">#REF!</definedName>
    <definedName name="xh" localSheetId="16">#REF!</definedName>
    <definedName name="xh" localSheetId="3">#REF!</definedName>
    <definedName name="xh" localSheetId="7">#REF!</definedName>
    <definedName name="xh">#REF!</definedName>
    <definedName name="xhn" localSheetId="16">#REF!</definedName>
    <definedName name="xhn" localSheetId="3">#REF!</definedName>
    <definedName name="xhn" localSheetId="7">#REF!</definedName>
    <definedName name="xhn">#REF!</definedName>
    <definedName name="xig" localSheetId="16">#REF!</definedName>
    <definedName name="xig" localSheetId="3">#REF!</definedName>
    <definedName name="xig" localSheetId="7">#REF!</definedName>
    <definedName name="xig">#REF!</definedName>
    <definedName name="xig1" localSheetId="16">#REF!</definedName>
    <definedName name="xig1" localSheetId="3">#REF!</definedName>
    <definedName name="xig1" localSheetId="7">#REF!</definedName>
    <definedName name="xig1">#REF!</definedName>
    <definedName name="xig1p" localSheetId="16">#REF!</definedName>
    <definedName name="xig1p" localSheetId="3">#REF!</definedName>
    <definedName name="xig1p" localSheetId="7">#REF!</definedName>
    <definedName name="xig1p">#REF!</definedName>
    <definedName name="xig3p" localSheetId="16">#REF!</definedName>
    <definedName name="xig3p" localSheetId="3">#REF!</definedName>
    <definedName name="xig3p" localSheetId="7">#REF!</definedName>
    <definedName name="xig3p">#REF!</definedName>
    <definedName name="XIGnc" localSheetId="16">#REF!</definedName>
    <definedName name="XIGnc" localSheetId="3">#REF!</definedName>
    <definedName name="XIGnc" localSheetId="7">#REF!</definedName>
    <definedName name="XIGnc">#REF!</definedName>
    <definedName name="XIGvc" localSheetId="16">#REF!</definedName>
    <definedName name="XIGvc" localSheetId="3">#REF!</definedName>
    <definedName name="XIGvc" localSheetId="7">#REF!</definedName>
    <definedName name="XIGvc">#REF!</definedName>
    <definedName name="XIGvl" localSheetId="16">#REF!</definedName>
    <definedName name="XIGvl" localSheetId="3">#REF!</definedName>
    <definedName name="XIGvl" localSheetId="7">#REF!</definedName>
    <definedName name="XIGvl">#REF!</definedName>
    <definedName name="ximang" localSheetId="16">#REF!</definedName>
    <definedName name="ximang" localSheetId="3">#REF!</definedName>
    <definedName name="ximang" localSheetId="7">#REF!</definedName>
    <definedName name="ximang">#REF!</definedName>
    <definedName name="xin" localSheetId="16">#REF!</definedName>
    <definedName name="xin" localSheetId="3">#REF!</definedName>
    <definedName name="xin" localSheetId="7">#REF!</definedName>
    <definedName name="xin">#REF!</definedName>
    <definedName name="xin190" localSheetId="16">#REF!</definedName>
    <definedName name="xin190" localSheetId="3">#REF!</definedName>
    <definedName name="xin190" localSheetId="7">#REF!</definedName>
    <definedName name="xin190">#REF!</definedName>
    <definedName name="xin1903p" localSheetId="16">#REF!</definedName>
    <definedName name="xin1903p" localSheetId="3">#REF!</definedName>
    <definedName name="xin1903p" localSheetId="7">#REF!</definedName>
    <definedName name="xin1903p">#REF!</definedName>
    <definedName name="xin3p" localSheetId="16">#REF!</definedName>
    <definedName name="xin3p" localSheetId="3">#REF!</definedName>
    <definedName name="xin3p" localSheetId="7">#REF!</definedName>
    <definedName name="xin3p">#REF!</definedName>
    <definedName name="xind" localSheetId="16">#REF!</definedName>
    <definedName name="xind" localSheetId="3">#REF!</definedName>
    <definedName name="xind" localSheetId="7">#REF!</definedName>
    <definedName name="xind">#REF!</definedName>
    <definedName name="xind1p" localSheetId="16">#REF!</definedName>
    <definedName name="xind1p" localSheetId="3">#REF!</definedName>
    <definedName name="xind1p" localSheetId="7">#REF!</definedName>
    <definedName name="xind1p">#REF!</definedName>
    <definedName name="xind3p" localSheetId="16">#REF!</definedName>
    <definedName name="xind3p" localSheetId="3">#REF!</definedName>
    <definedName name="xind3p" localSheetId="7">#REF!</definedName>
    <definedName name="xind3p">#REF!</definedName>
    <definedName name="xindnc1p" localSheetId="16">#REF!</definedName>
    <definedName name="xindnc1p" localSheetId="3">#REF!</definedName>
    <definedName name="xindnc1p" localSheetId="7">#REF!</definedName>
    <definedName name="xindnc1p">#REF!</definedName>
    <definedName name="xindvl1p" localSheetId="16">#REF!</definedName>
    <definedName name="xindvl1p" localSheetId="3">#REF!</definedName>
    <definedName name="xindvl1p" localSheetId="7">#REF!</definedName>
    <definedName name="xindvl1p">#REF!</definedName>
    <definedName name="xing1p" localSheetId="16">#REF!</definedName>
    <definedName name="xing1p" localSheetId="3">#REF!</definedName>
    <definedName name="xing1p" localSheetId="7">#REF!</definedName>
    <definedName name="xing1p">#REF!</definedName>
    <definedName name="xingnc1p" localSheetId="16">#REF!</definedName>
    <definedName name="xingnc1p" localSheetId="3">#REF!</definedName>
    <definedName name="xingnc1p" localSheetId="7">#REF!</definedName>
    <definedName name="xingnc1p">#REF!</definedName>
    <definedName name="xingvl1p" localSheetId="16">#REF!</definedName>
    <definedName name="xingvl1p" localSheetId="3">#REF!</definedName>
    <definedName name="xingvl1p" localSheetId="7">#REF!</definedName>
    <definedName name="xingvl1p">#REF!</definedName>
    <definedName name="XINnc" localSheetId="16">#REF!</definedName>
    <definedName name="XINnc" localSheetId="3">#REF!</definedName>
    <definedName name="XINnc" localSheetId="7">#REF!</definedName>
    <definedName name="XINnc">#REF!</definedName>
    <definedName name="xint1p" localSheetId="16">#REF!</definedName>
    <definedName name="xint1p" localSheetId="3">#REF!</definedName>
    <definedName name="xint1p" localSheetId="7">#REF!</definedName>
    <definedName name="xint1p">#REF!</definedName>
    <definedName name="XINvc" localSheetId="16">#REF!</definedName>
    <definedName name="XINvc" localSheetId="3">#REF!</definedName>
    <definedName name="XINvc" localSheetId="7">#REF!</definedName>
    <definedName name="XINvc">#REF!</definedName>
    <definedName name="XINvl" localSheetId="16">#REF!</definedName>
    <definedName name="XINvl" localSheetId="3">#REF!</definedName>
    <definedName name="XINvl" localSheetId="7">#REF!</definedName>
    <definedName name="XINvl">#REF!</definedName>
    <definedName name="xit" localSheetId="16">#REF!</definedName>
    <definedName name="xit" localSheetId="3">#REF!</definedName>
    <definedName name="xit" localSheetId="7">#REF!</definedName>
    <definedName name="xit">#REF!</definedName>
    <definedName name="xit1" localSheetId="16">#REF!</definedName>
    <definedName name="xit1" localSheetId="3">#REF!</definedName>
    <definedName name="xit1" localSheetId="7">#REF!</definedName>
    <definedName name="xit1">#REF!</definedName>
    <definedName name="xit1p" localSheetId="16">#REF!</definedName>
    <definedName name="xit1p" localSheetId="3">#REF!</definedName>
    <definedName name="xit1p" localSheetId="7">#REF!</definedName>
    <definedName name="xit1p">#REF!</definedName>
    <definedName name="xit3p" localSheetId="16">#REF!</definedName>
    <definedName name="xit3p" localSheetId="3">#REF!</definedName>
    <definedName name="xit3p" localSheetId="7">#REF!</definedName>
    <definedName name="xit3p">#REF!</definedName>
    <definedName name="XITnc" localSheetId="16">#REF!</definedName>
    <definedName name="XITnc" localSheetId="3">#REF!</definedName>
    <definedName name="XITnc" localSheetId="7">#REF!</definedName>
    <definedName name="XITnc">#REF!</definedName>
    <definedName name="XITvc" localSheetId="16">#REF!</definedName>
    <definedName name="XITvc" localSheetId="3">#REF!</definedName>
    <definedName name="XITvc" localSheetId="7">#REF!</definedName>
    <definedName name="XITvc">#REF!</definedName>
    <definedName name="XITvl" localSheetId="16">#REF!</definedName>
    <definedName name="XITvl" localSheetId="3">#REF!</definedName>
    <definedName name="XITvl" localSheetId="7">#REF!</definedName>
    <definedName name="XITvl">#REF!</definedName>
    <definedName name="xk0.6" localSheetId="16">#REF!</definedName>
    <definedName name="xk0.6" localSheetId="3">#REF!</definedName>
    <definedName name="xk0.6" localSheetId="7">#REF!</definedName>
    <definedName name="xk0.6">#REF!</definedName>
    <definedName name="xk1.3" localSheetId="16">#REF!</definedName>
    <definedName name="xk1.3" localSheetId="3">#REF!</definedName>
    <definedName name="xk1.3" localSheetId="7">#REF!</definedName>
    <definedName name="xk1.3">#REF!</definedName>
    <definedName name="xk1.5" localSheetId="16">#REF!</definedName>
    <definedName name="xk1.5" localSheetId="3">#REF!</definedName>
    <definedName name="xk1.5" localSheetId="7">#REF!</definedName>
    <definedName name="xk1.5">#REF!</definedName>
    <definedName name="xld1.4" localSheetId="16">#REF!</definedName>
    <definedName name="xld1.4" localSheetId="3">#REF!</definedName>
    <definedName name="xld1.4" localSheetId="7">#REF!</definedName>
    <definedName name="xld1.4">#REF!</definedName>
    <definedName name="xlk1.4" localSheetId="16">#REF!</definedName>
    <definedName name="xlk1.4" localSheetId="3">#REF!</definedName>
    <definedName name="xlk1.4" localSheetId="7">#REF!</definedName>
    <definedName name="xlk1.4">#REF!</definedName>
    <definedName name="xls" localSheetId="16" hidden="1">{"'Sheet1'!$L$16"}</definedName>
    <definedName name="xls" localSheetId="3" hidden="1">{"'Sheet1'!$L$16"}</definedName>
    <definedName name="xls" localSheetId="4" hidden="1">{"'Sheet1'!$L$16"}</definedName>
    <definedName name="xls" localSheetId="7" hidden="1">{"'Sheet1'!$L$16"}</definedName>
    <definedName name="xls" hidden="1">{"'Sheet1'!$L$16"}</definedName>
    <definedName name="xlttbninh" localSheetId="16" hidden="1">{"'Sheet1'!$L$16"}</definedName>
    <definedName name="xlttbninh" localSheetId="3" hidden="1">{"'Sheet1'!$L$16"}</definedName>
    <definedName name="xlttbninh" localSheetId="4" hidden="1">{"'Sheet1'!$L$16"}</definedName>
    <definedName name="xlttbninh" localSheetId="7" hidden="1">{"'Sheet1'!$L$16"}</definedName>
    <definedName name="xlttbninh" hidden="1">{"'Sheet1'!$L$16"}</definedName>
    <definedName name="XM" localSheetId="16">#REF!</definedName>
    <definedName name="XM" localSheetId="3">#REF!</definedName>
    <definedName name="XM" localSheetId="7">#REF!</definedName>
    <definedName name="XM">#REF!</definedName>
    <definedName name="xmcax" localSheetId="16">#REF!</definedName>
    <definedName name="xmcax" localSheetId="3">#REF!</definedName>
    <definedName name="xmcax" localSheetId="7">#REF!</definedName>
    <definedName name="xmcax">#REF!</definedName>
    <definedName name="xn" localSheetId="16">#REF!</definedName>
    <definedName name="xn" localSheetId="3">#REF!</definedName>
    <definedName name="xn" localSheetId="7">#REF!</definedName>
    <definedName name="xn">#REF!</definedName>
    <definedName name="XTKKTTC">7500</definedName>
    <definedName name="xx" localSheetId="16">#REF!</definedName>
    <definedName name="xx" localSheetId="3">#REF!</definedName>
    <definedName name="xx" localSheetId="4">#REF!</definedName>
    <definedName name="xx" localSheetId="7">#REF!</definedName>
    <definedName name="xx">#REF!</definedName>
    <definedName name="y" localSheetId="16">#REF!</definedName>
    <definedName name="y" localSheetId="3">#REF!</definedName>
    <definedName name="y" localSheetId="4">#REF!</definedName>
    <definedName name="y" localSheetId="7">#REF!</definedName>
    <definedName name="y">#REF!</definedName>
    <definedName name="z" localSheetId="16">#REF!</definedName>
    <definedName name="z" localSheetId="3">#REF!</definedName>
    <definedName name="z" localSheetId="4">#REF!</definedName>
    <definedName name="z" localSheetId="7">#REF!</definedName>
    <definedName name="z">#REF!</definedName>
    <definedName name="ZXD" localSheetId="16">#REF!</definedName>
    <definedName name="ZXD" localSheetId="3">#REF!</definedName>
    <definedName name="ZXD" localSheetId="7">#REF!</definedName>
    <definedName name="ZXD">#REF!</definedName>
    <definedName name="ZYX" localSheetId="16">#REF!</definedName>
    <definedName name="ZYX" localSheetId="3">#REF!</definedName>
    <definedName name="ZYX" localSheetId="7">#REF!</definedName>
    <definedName name="ZYX">#REF!</definedName>
    <definedName name="ZZZ" localSheetId="16">#REF!</definedName>
    <definedName name="ZZZ" localSheetId="3">#REF!</definedName>
    <definedName name="ZZZ" localSheetId="7">#REF!</definedName>
    <definedName name="ZZZ">#REF!</definedName>
  </definedNames>
  <calcPr calcId="191029" iterateCount="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8" i="2" l="1"/>
  <c r="D262" i="2" l="1"/>
  <c r="D261" i="2" s="1"/>
  <c r="D300" i="2" l="1"/>
  <c r="D358" i="2" l="1"/>
  <c r="D357" i="2" s="1"/>
  <c r="D362" i="2"/>
  <c r="D361" i="2" s="1"/>
  <c r="D71" i="2" l="1"/>
  <c r="D70" i="2" s="1"/>
  <c r="D49" i="2" l="1"/>
  <c r="D7" i="2" s="1"/>
  <c r="B21" i="2" l="1"/>
  <c r="C130" i="15" l="1"/>
  <c r="C131" i="15"/>
  <c r="C132" i="15"/>
  <c r="C133" i="15"/>
  <c r="C134" i="15"/>
  <c r="C135" i="15"/>
  <c r="C129" i="15"/>
  <c r="C120" i="15"/>
  <c r="C121" i="15"/>
  <c r="C122" i="15"/>
  <c r="C123" i="15"/>
  <c r="C124" i="15"/>
  <c r="C125" i="15"/>
  <c r="C119" i="15"/>
  <c r="C99" i="15"/>
  <c r="C100" i="15"/>
  <c r="C101" i="15"/>
  <c r="C102" i="15"/>
  <c r="C103" i="15"/>
  <c r="C104" i="15"/>
  <c r="C105" i="15"/>
  <c r="C106" i="15"/>
  <c r="C107" i="15"/>
  <c r="C108" i="15"/>
  <c r="C109" i="15"/>
  <c r="C110" i="15"/>
  <c r="C111" i="15"/>
  <c r="C112" i="15"/>
  <c r="C98" i="15"/>
  <c r="C96" i="15"/>
  <c r="C95" i="15"/>
  <c r="C85" i="15"/>
  <c r="C86" i="15"/>
  <c r="C87" i="15"/>
  <c r="C88" i="15"/>
  <c r="C89" i="15"/>
  <c r="C90" i="15"/>
  <c r="C91" i="15"/>
  <c r="C92" i="15"/>
  <c r="C93" i="15"/>
  <c r="C84" i="15"/>
  <c r="C64" i="15"/>
  <c r="C65" i="15"/>
  <c r="C66" i="15"/>
  <c r="C67" i="15"/>
  <c r="C68" i="15"/>
  <c r="C69" i="15"/>
  <c r="C70" i="15"/>
  <c r="C71" i="15"/>
  <c r="C72" i="15"/>
  <c r="C73" i="15"/>
  <c r="C74" i="15"/>
  <c r="C75" i="15"/>
  <c r="C76" i="15"/>
  <c r="C77" i="15"/>
  <c r="C78" i="15"/>
  <c r="C79" i="15"/>
  <c r="C80" i="15"/>
  <c r="C81" i="15"/>
  <c r="C82" i="15"/>
  <c r="C63" i="15"/>
  <c r="C57" i="15"/>
  <c r="C58" i="15"/>
  <c r="C59" i="15"/>
  <c r="C60" i="15"/>
  <c r="C56" i="15"/>
  <c r="C50" i="15"/>
  <c r="C51" i="15"/>
  <c r="C52" i="15"/>
  <c r="C53" i="15"/>
  <c r="C54" i="15"/>
  <c r="C49" i="15"/>
  <c r="C40" i="15"/>
  <c r="C41" i="15"/>
  <c r="C42" i="15"/>
  <c r="C43" i="15"/>
  <c r="C44" i="15"/>
  <c r="C45" i="15"/>
  <c r="C46" i="15"/>
  <c r="C47" i="15"/>
  <c r="C39" i="15"/>
  <c r="C31" i="15"/>
  <c r="C32" i="15"/>
  <c r="C33" i="15"/>
  <c r="C34" i="15"/>
  <c r="C35" i="15"/>
  <c r="C36" i="15"/>
  <c r="C37" i="15"/>
  <c r="C30" i="15"/>
  <c r="L13" i="24" l="1"/>
  <c r="I9" i="11" l="1"/>
  <c r="J9" i="11"/>
  <c r="K9" i="11"/>
  <c r="L9" i="11"/>
  <c r="M9" i="11"/>
  <c r="H9" i="11"/>
  <c r="C20" i="11"/>
  <c r="D20" i="11"/>
  <c r="E20" i="11"/>
  <c r="F20" i="11"/>
  <c r="G20" i="11"/>
  <c r="C21" i="11"/>
  <c r="D21" i="11"/>
  <c r="E21" i="11"/>
  <c r="F21" i="11"/>
  <c r="G21" i="11"/>
  <c r="B21" i="11"/>
  <c r="B20"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B15" i="11"/>
  <c r="B16" i="11"/>
  <c r="B17" i="11"/>
  <c r="B18" i="11"/>
  <c r="B14" i="11"/>
  <c r="B13" i="11"/>
  <c r="K12" i="24" l="1"/>
  <c r="M12" i="24"/>
  <c r="M8" i="24" s="1"/>
  <c r="L84" i="24"/>
  <c r="J84" i="24"/>
  <c r="H84" i="24" s="1"/>
  <c r="H83" i="24" s="1"/>
  <c r="I84" i="24"/>
  <c r="I83" i="24" s="1"/>
  <c r="M83" i="24"/>
  <c r="K83" i="24"/>
  <c r="L82" i="24"/>
  <c r="J82" i="24"/>
  <c r="I82" i="24"/>
  <c r="L81" i="24"/>
  <c r="J81" i="24"/>
  <c r="H81" i="24" s="1"/>
  <c r="I81" i="24"/>
  <c r="L80" i="24"/>
  <c r="J80" i="24"/>
  <c r="I80" i="24"/>
  <c r="L79" i="24"/>
  <c r="J79" i="24"/>
  <c r="H79" i="24" s="1"/>
  <c r="I79" i="24"/>
  <c r="L78" i="24"/>
  <c r="J78" i="24"/>
  <c r="H78" i="24" s="1"/>
  <c r="I78" i="24"/>
  <c r="L77" i="24"/>
  <c r="J77" i="24"/>
  <c r="H77" i="24" s="1"/>
  <c r="I77" i="24"/>
  <c r="L76" i="24"/>
  <c r="J76" i="24"/>
  <c r="I76" i="24"/>
  <c r="L75" i="24"/>
  <c r="J75" i="24"/>
  <c r="H75" i="24" s="1"/>
  <c r="I75" i="24"/>
  <c r="L74" i="24"/>
  <c r="J74" i="24"/>
  <c r="I74" i="24"/>
  <c r="L73" i="24"/>
  <c r="J73" i="24"/>
  <c r="H73" i="24" s="1"/>
  <c r="I73" i="24"/>
  <c r="N72" i="24"/>
  <c r="M72" i="24"/>
  <c r="K72" i="24"/>
  <c r="H28" i="24"/>
  <c r="J13" i="24"/>
  <c r="H13" i="24" s="1"/>
  <c r="I13" i="24"/>
  <c r="L11" i="24"/>
  <c r="J11" i="24"/>
  <c r="H11" i="24" s="1"/>
  <c r="I11" i="24"/>
  <c r="L10" i="24"/>
  <c r="J10" i="24"/>
  <c r="H10" i="24" s="1"/>
  <c r="I10" i="24"/>
  <c r="L9" i="24"/>
  <c r="J9" i="24"/>
  <c r="H9" i="24" s="1"/>
  <c r="I9" i="24"/>
  <c r="T6" i="24"/>
  <c r="R6" i="24"/>
  <c r="Q47" i="24" s="1"/>
  <c r="Q48" i="24" s="1"/>
  <c r="H76" i="24" l="1"/>
  <c r="L12" i="24"/>
  <c r="L72" i="24"/>
  <c r="J72" i="24"/>
  <c r="H82" i="24"/>
  <c r="K8" i="24"/>
  <c r="H80" i="24"/>
  <c r="H74" i="24"/>
  <c r="I72" i="24"/>
  <c r="L83" i="24"/>
  <c r="H12" i="24"/>
  <c r="I12" i="24"/>
  <c r="I8" i="24" s="1"/>
  <c r="J12" i="24"/>
  <c r="Q61" i="24"/>
  <c r="Q62" i="24" s="1"/>
  <c r="K69" i="24" s="1"/>
  <c r="R28" i="24"/>
  <c r="R29" i="24" s="1"/>
  <c r="R30" i="24" s="1"/>
  <c r="K35" i="24" s="1"/>
  <c r="Q58" i="24"/>
  <c r="K58" i="24" s="1"/>
  <c r="M62" i="24"/>
  <c r="S16" i="24"/>
  <c r="M23" i="24" s="1"/>
  <c r="M66" i="24"/>
  <c r="Q30" i="24"/>
  <c r="M58" i="24"/>
  <c r="R47" i="24"/>
  <c r="T7" i="24"/>
  <c r="K49" i="24"/>
  <c r="K56" i="24"/>
  <c r="K55" i="24"/>
  <c r="K54" i="24"/>
  <c r="K53" i="24"/>
  <c r="K52" i="24"/>
  <c r="K51" i="24"/>
  <c r="K50" i="24"/>
  <c r="K48" i="24"/>
  <c r="R7" i="24"/>
  <c r="Q16" i="24" s="1"/>
  <c r="J83" i="24"/>
  <c r="N7" i="23"/>
  <c r="O7" i="23"/>
  <c r="F11" i="23"/>
  <c r="E11" i="23"/>
  <c r="D11" i="23"/>
  <c r="C11" i="23"/>
  <c r="R50" i="23"/>
  <c r="L50" i="23"/>
  <c r="L49" i="23" s="1"/>
  <c r="L48" i="23" s="1"/>
  <c r="J50" i="23"/>
  <c r="H50" i="23" s="1"/>
  <c r="H49" i="23" s="1"/>
  <c r="H48" i="23" s="1"/>
  <c r="I50" i="23"/>
  <c r="O49" i="23"/>
  <c r="N49" i="23"/>
  <c r="M49" i="23"/>
  <c r="M48" i="23" s="1"/>
  <c r="K49" i="23"/>
  <c r="K48" i="23" s="1"/>
  <c r="M38" i="23"/>
  <c r="M37" i="23"/>
  <c r="M36" i="23"/>
  <c r="M35" i="23"/>
  <c r="M34" i="23"/>
  <c r="M33" i="23"/>
  <c r="M32" i="23"/>
  <c r="M31" i="23"/>
  <c r="M30" i="23"/>
  <c r="R29" i="23"/>
  <c r="K29" i="23" s="1"/>
  <c r="M29" i="23"/>
  <c r="L27" i="23"/>
  <c r="L26" i="23" s="1"/>
  <c r="L25" i="23" s="1"/>
  <c r="J27" i="23"/>
  <c r="I27" i="23"/>
  <c r="I26" i="23" s="1"/>
  <c r="I25" i="23" s="1"/>
  <c r="M26" i="23"/>
  <c r="M25" i="23" s="1"/>
  <c r="K26" i="23"/>
  <c r="K25" i="23" s="1"/>
  <c r="H26" i="23"/>
  <c r="H25" i="23" s="1"/>
  <c r="L24" i="23"/>
  <c r="J24" i="23"/>
  <c r="I24" i="23"/>
  <c r="U23" i="23"/>
  <c r="R23" i="23"/>
  <c r="L23" i="23"/>
  <c r="J23" i="23"/>
  <c r="I23" i="23"/>
  <c r="U22" i="23"/>
  <c r="S22" i="23"/>
  <c r="R22" i="23"/>
  <c r="L22" i="23"/>
  <c r="J22" i="23"/>
  <c r="I22" i="23"/>
  <c r="S21" i="23"/>
  <c r="R21" i="23"/>
  <c r="L21" i="23"/>
  <c r="J21" i="23"/>
  <c r="I21" i="23"/>
  <c r="T20" i="23"/>
  <c r="S20" i="23"/>
  <c r="R20" i="23"/>
  <c r="L20" i="23"/>
  <c r="J20" i="23"/>
  <c r="I20" i="23"/>
  <c r="L19" i="23"/>
  <c r="J19" i="23"/>
  <c r="I19" i="23"/>
  <c r="L18" i="23"/>
  <c r="K18" i="23"/>
  <c r="K17" i="23" s="1"/>
  <c r="K16" i="23" s="1"/>
  <c r="M17" i="23"/>
  <c r="M16" i="23" s="1"/>
  <c r="H17" i="23"/>
  <c r="H16" i="23" s="1"/>
  <c r="M13" i="23"/>
  <c r="L13" i="23"/>
  <c r="K13" i="23"/>
  <c r="J13" i="23"/>
  <c r="I13" i="23"/>
  <c r="H13" i="23"/>
  <c r="K12" i="23"/>
  <c r="I12" i="23" s="1"/>
  <c r="M10" i="23"/>
  <c r="L10" i="23" s="1"/>
  <c r="K10" i="23"/>
  <c r="I10" i="23" s="1"/>
  <c r="J10" i="23"/>
  <c r="H10" i="23" s="1"/>
  <c r="M9" i="23"/>
  <c r="L9" i="23" s="1"/>
  <c r="K9" i="23"/>
  <c r="I9" i="23" s="1"/>
  <c r="M8" i="23"/>
  <c r="L8" i="23" s="1"/>
  <c r="K8" i="23"/>
  <c r="I8" i="23" s="1"/>
  <c r="J49" i="23" l="1"/>
  <c r="J48" i="23" s="1"/>
  <c r="J18" i="23"/>
  <c r="J17" i="23" s="1"/>
  <c r="J16" i="23" s="1"/>
  <c r="L8" i="24"/>
  <c r="K32" i="24"/>
  <c r="J32" i="24" s="1"/>
  <c r="K31" i="24"/>
  <c r="J31" i="24" s="1"/>
  <c r="K36" i="24"/>
  <c r="I36" i="24" s="1"/>
  <c r="J8" i="23"/>
  <c r="H8" i="23" s="1"/>
  <c r="I18" i="23"/>
  <c r="I17" i="23" s="1"/>
  <c r="I16" i="23" s="1"/>
  <c r="I49" i="23"/>
  <c r="I48" i="23" s="1"/>
  <c r="K65" i="24"/>
  <c r="M11" i="23"/>
  <c r="J9" i="23"/>
  <c r="H9" i="23" s="1"/>
  <c r="K66" i="24"/>
  <c r="H72" i="24"/>
  <c r="K63" i="24"/>
  <c r="K70" i="24"/>
  <c r="K64" i="24"/>
  <c r="K71" i="24"/>
  <c r="J58" i="24"/>
  <c r="L34" i="23"/>
  <c r="K34" i="24"/>
  <c r="K44" i="24"/>
  <c r="K38" i="24"/>
  <c r="K37" i="24"/>
  <c r="J37" i="24" s="1"/>
  <c r="K46" i="24"/>
  <c r="K39" i="24"/>
  <c r="K62" i="24"/>
  <c r="L35" i="23"/>
  <c r="K60" i="24"/>
  <c r="K29" i="24"/>
  <c r="I29" i="24" s="1"/>
  <c r="K43" i="24"/>
  <c r="I43" i="24" s="1"/>
  <c r="K67" i="24"/>
  <c r="L66" i="24"/>
  <c r="J8" i="24"/>
  <c r="L33" i="23"/>
  <c r="L36" i="23"/>
  <c r="R24" i="23"/>
  <c r="J26" i="23"/>
  <c r="J25" i="23" s="1"/>
  <c r="L30" i="23"/>
  <c r="L38" i="23"/>
  <c r="K33" i="24"/>
  <c r="H8" i="24"/>
  <c r="K68" i="24"/>
  <c r="J68" i="24" s="1"/>
  <c r="L32" i="23"/>
  <c r="L37" i="23"/>
  <c r="M12" i="23"/>
  <c r="L31" i="23"/>
  <c r="K11" i="23"/>
  <c r="K45" i="24"/>
  <c r="K59" i="24"/>
  <c r="I58" i="24"/>
  <c r="K30" i="24"/>
  <c r="K42" i="24"/>
  <c r="I42" i="24" s="1"/>
  <c r="K41" i="24"/>
  <c r="K40" i="24"/>
  <c r="I51" i="24"/>
  <c r="J51" i="24"/>
  <c r="I55" i="24"/>
  <c r="J55" i="24"/>
  <c r="I34" i="24"/>
  <c r="M29" i="24"/>
  <c r="M32" i="24"/>
  <c r="Q31" i="24"/>
  <c r="M30" i="24"/>
  <c r="M31" i="24"/>
  <c r="K27" i="24"/>
  <c r="K26" i="24"/>
  <c r="K25" i="24"/>
  <c r="K24" i="24"/>
  <c r="K21" i="24"/>
  <c r="K20" i="24"/>
  <c r="K19" i="24"/>
  <c r="K17" i="24"/>
  <c r="K18" i="24"/>
  <c r="K23" i="24"/>
  <c r="I52" i="24"/>
  <c r="J52" i="24"/>
  <c r="I56" i="24"/>
  <c r="J56" i="24"/>
  <c r="J59" i="24"/>
  <c r="J48" i="24"/>
  <c r="I48" i="24"/>
  <c r="K47" i="24"/>
  <c r="I53" i="24"/>
  <c r="J53" i="24"/>
  <c r="J49" i="24"/>
  <c r="I49" i="24"/>
  <c r="J35" i="24"/>
  <c r="I35" i="24"/>
  <c r="J65" i="24"/>
  <c r="M48" i="24"/>
  <c r="M49" i="24"/>
  <c r="M22" i="24"/>
  <c r="L23" i="24"/>
  <c r="I50" i="24"/>
  <c r="J50" i="24"/>
  <c r="I54" i="24"/>
  <c r="J54" i="24"/>
  <c r="M18" i="24"/>
  <c r="M17" i="24"/>
  <c r="J69" i="24"/>
  <c r="I69" i="24"/>
  <c r="M57" i="24"/>
  <c r="L58" i="24"/>
  <c r="L62" i="24"/>
  <c r="M61" i="24"/>
  <c r="I11" i="23"/>
  <c r="L11" i="23"/>
  <c r="J12" i="23"/>
  <c r="T21" i="23"/>
  <c r="K30" i="23"/>
  <c r="L17" i="23"/>
  <c r="L16" i="23" s="1"/>
  <c r="M28" i="23"/>
  <c r="J29" i="23"/>
  <c r="I29" i="23"/>
  <c r="K32" i="23"/>
  <c r="K38" i="23"/>
  <c r="T19" i="23"/>
  <c r="L29" i="23"/>
  <c r="K31" i="23"/>
  <c r="K33" i="23"/>
  <c r="K35" i="23"/>
  <c r="K37" i="23"/>
  <c r="K36" i="23"/>
  <c r="K34" i="23"/>
  <c r="I32" i="24" l="1"/>
  <c r="J11" i="23"/>
  <c r="J7" i="23" s="1"/>
  <c r="H11" i="23"/>
  <c r="H7" i="23" s="1"/>
  <c r="I31" i="24"/>
  <c r="I68" i="24"/>
  <c r="I66" i="24"/>
  <c r="I70" i="24"/>
  <c r="J66" i="24"/>
  <c r="J46" i="24"/>
  <c r="I45" i="24"/>
  <c r="J38" i="24"/>
  <c r="J36" i="24"/>
  <c r="I63" i="24"/>
  <c r="J45" i="24"/>
  <c r="I38" i="24"/>
  <c r="J60" i="24"/>
  <c r="J57" i="24" s="1"/>
  <c r="J63" i="24"/>
  <c r="H63" i="24" s="1"/>
  <c r="K57" i="24"/>
  <c r="I60" i="24"/>
  <c r="J70" i="24"/>
  <c r="J43" i="24"/>
  <c r="J71" i="24"/>
  <c r="H71" i="24" s="1"/>
  <c r="I64" i="24"/>
  <c r="I65" i="24"/>
  <c r="J64" i="24"/>
  <c r="H64" i="24" s="1"/>
  <c r="I46" i="24"/>
  <c r="I71" i="24"/>
  <c r="H58" i="24"/>
  <c r="L22" i="24"/>
  <c r="L18" i="24"/>
  <c r="H53" i="24"/>
  <c r="J33" i="24"/>
  <c r="L57" i="24"/>
  <c r="I39" i="24"/>
  <c r="L49" i="24"/>
  <c r="I40" i="24"/>
  <c r="I33" i="24"/>
  <c r="J34" i="24"/>
  <c r="J42" i="24"/>
  <c r="L28" i="23"/>
  <c r="I7" i="23"/>
  <c r="J39" i="24"/>
  <c r="J40" i="24"/>
  <c r="I67" i="24"/>
  <c r="H55" i="24"/>
  <c r="J30" i="24"/>
  <c r="L12" i="23"/>
  <c r="L7" i="23" s="1"/>
  <c r="I44" i="24"/>
  <c r="H54" i="24"/>
  <c r="J41" i="24"/>
  <c r="J67" i="24"/>
  <c r="H60" i="24"/>
  <c r="J62" i="24"/>
  <c r="I37" i="24"/>
  <c r="L61" i="24"/>
  <c r="H69" i="24"/>
  <c r="J44" i="24"/>
  <c r="H68" i="24"/>
  <c r="I41" i="24"/>
  <c r="H56" i="24"/>
  <c r="L31" i="24"/>
  <c r="K61" i="24"/>
  <c r="H51" i="24"/>
  <c r="H59" i="24"/>
  <c r="H50" i="24"/>
  <c r="L30" i="24"/>
  <c r="I62" i="24"/>
  <c r="K7" i="23"/>
  <c r="H49" i="24"/>
  <c r="L32" i="24"/>
  <c r="H66" i="24"/>
  <c r="H65" i="24"/>
  <c r="I59" i="24"/>
  <c r="H52" i="24"/>
  <c r="J29" i="24"/>
  <c r="M7" i="23"/>
  <c r="K28" i="24"/>
  <c r="I30" i="24"/>
  <c r="L17" i="24"/>
  <c r="M16" i="24"/>
  <c r="J24" i="24"/>
  <c r="I24" i="24"/>
  <c r="J19" i="24"/>
  <c r="I19" i="24"/>
  <c r="J25" i="24"/>
  <c r="I25" i="24"/>
  <c r="H62" i="24"/>
  <c r="K16" i="24"/>
  <c r="J17" i="24"/>
  <c r="I17" i="24"/>
  <c r="I47" i="24"/>
  <c r="I23" i="24"/>
  <c r="K22" i="24"/>
  <c r="J23" i="24"/>
  <c r="J20" i="24"/>
  <c r="I20" i="24"/>
  <c r="J26" i="24"/>
  <c r="I26" i="24"/>
  <c r="M28" i="24"/>
  <c r="L29" i="24"/>
  <c r="M47" i="24"/>
  <c r="L48" i="24"/>
  <c r="J47" i="24"/>
  <c r="H48" i="24"/>
  <c r="I18" i="24"/>
  <c r="J18" i="24"/>
  <c r="J21" i="24"/>
  <c r="I21" i="24"/>
  <c r="J27" i="24"/>
  <c r="I27" i="24"/>
  <c r="I30" i="23"/>
  <c r="J30" i="23"/>
  <c r="M6" i="23"/>
  <c r="J37" i="23"/>
  <c r="I37" i="23"/>
  <c r="J35" i="23"/>
  <c r="I35" i="23"/>
  <c r="K28" i="23"/>
  <c r="J34" i="23"/>
  <c r="I34" i="23"/>
  <c r="J33" i="23"/>
  <c r="I33" i="23"/>
  <c r="J32" i="23"/>
  <c r="I32" i="23"/>
  <c r="H29" i="23"/>
  <c r="J38" i="23"/>
  <c r="I38" i="23"/>
  <c r="J36" i="23"/>
  <c r="I36" i="23"/>
  <c r="J31" i="23"/>
  <c r="I31" i="23"/>
  <c r="L6" i="23" l="1"/>
  <c r="H70" i="24"/>
  <c r="J61" i="24"/>
  <c r="H57" i="24"/>
  <c r="I28" i="24"/>
  <c r="H27" i="24"/>
  <c r="H21" i="24"/>
  <c r="H32" i="23"/>
  <c r="H37" i="23"/>
  <c r="H18" i="24"/>
  <c r="L28" i="24"/>
  <c r="L16" i="24"/>
  <c r="H33" i="23"/>
  <c r="H25" i="24"/>
  <c r="I57" i="24"/>
  <c r="H35" i="23"/>
  <c r="H36" i="23"/>
  <c r="H47" i="24"/>
  <c r="H24" i="24"/>
  <c r="H34" i="23"/>
  <c r="I61" i="24"/>
  <c r="H26" i="24"/>
  <c r="H19" i="24"/>
  <c r="H20" i="24"/>
  <c r="H30" i="23"/>
  <c r="H31" i="23"/>
  <c r="H38" i="23"/>
  <c r="K6" i="23"/>
  <c r="L47" i="24"/>
  <c r="J28" i="24"/>
  <c r="H67" i="24"/>
  <c r="J22" i="24"/>
  <c r="H23" i="24"/>
  <c r="I16" i="24"/>
  <c r="M15" i="24"/>
  <c r="M14" i="24" s="1"/>
  <c r="M7" i="24" s="1"/>
  <c r="H17" i="24"/>
  <c r="J16" i="24"/>
  <c r="I22" i="24"/>
  <c r="K15" i="24"/>
  <c r="K14" i="24" s="1"/>
  <c r="K7" i="24" s="1"/>
  <c r="I28" i="23"/>
  <c r="I6" i="23" s="1"/>
  <c r="J28" i="23"/>
  <c r="J6" i="23" s="1"/>
  <c r="L116" i="22"/>
  <c r="J116" i="22"/>
  <c r="H116" i="22"/>
  <c r="M115" i="22"/>
  <c r="M114" i="22" s="1"/>
  <c r="K115" i="22"/>
  <c r="K114" i="22" s="1"/>
  <c r="I115" i="22"/>
  <c r="I114" i="22" s="1"/>
  <c r="K104" i="22"/>
  <c r="I104" i="22"/>
  <c r="K103" i="22"/>
  <c r="I103" i="22"/>
  <c r="H103" i="22"/>
  <c r="L102" i="22"/>
  <c r="K102" i="22"/>
  <c r="I102" i="22"/>
  <c r="M101" i="22"/>
  <c r="K101" i="22"/>
  <c r="I101" i="22"/>
  <c r="K99" i="22"/>
  <c r="I99" i="22"/>
  <c r="K98" i="22"/>
  <c r="I98" i="22"/>
  <c r="K97" i="22"/>
  <c r="I97" i="22"/>
  <c r="L96" i="22"/>
  <c r="J96" i="22"/>
  <c r="H96" i="22"/>
  <c r="M95" i="22"/>
  <c r="M94" i="22" s="1"/>
  <c r="J93" i="22"/>
  <c r="H93" i="22"/>
  <c r="J92" i="22"/>
  <c r="H92" i="22"/>
  <c r="J91" i="22"/>
  <c r="H91" i="22"/>
  <c r="L90" i="22"/>
  <c r="J90" i="22"/>
  <c r="H90" i="22"/>
  <c r="M89" i="22"/>
  <c r="K89" i="22"/>
  <c r="I89" i="22"/>
  <c r="M88" i="22"/>
  <c r="K88" i="22"/>
  <c r="K87" i="22" s="1"/>
  <c r="I88" i="22"/>
  <c r="J86" i="22"/>
  <c r="H86" i="22"/>
  <c r="J84" i="22"/>
  <c r="H84" i="22"/>
  <c r="J83" i="22"/>
  <c r="H83" i="22"/>
  <c r="J82" i="22"/>
  <c r="H82" i="22"/>
  <c r="J81" i="22"/>
  <c r="H81" i="22"/>
  <c r="J80" i="22"/>
  <c r="H80" i="22"/>
  <c r="L79" i="22"/>
  <c r="J79" i="22"/>
  <c r="H79" i="22"/>
  <c r="M77" i="22"/>
  <c r="K77" i="22"/>
  <c r="I77" i="22"/>
  <c r="J76" i="22"/>
  <c r="H76" i="22"/>
  <c r="J75" i="22"/>
  <c r="H75" i="22"/>
  <c r="J74" i="22"/>
  <c r="H74" i="22"/>
  <c r="J73" i="22"/>
  <c r="H73" i="22"/>
  <c r="J72" i="22"/>
  <c r="H72" i="22"/>
  <c r="J71" i="22"/>
  <c r="H71" i="22"/>
  <c r="J70" i="22"/>
  <c r="H70" i="22"/>
  <c r="J69" i="22"/>
  <c r="H69" i="22"/>
  <c r="L68" i="22"/>
  <c r="J68" i="22"/>
  <c r="H68" i="22"/>
  <c r="M67" i="22"/>
  <c r="K67" i="22"/>
  <c r="I67" i="22"/>
  <c r="J66" i="22"/>
  <c r="H66" i="22"/>
  <c r="J65" i="22"/>
  <c r="H65" i="22"/>
  <c r="J64" i="22"/>
  <c r="H64" i="22"/>
  <c r="J63" i="22"/>
  <c r="H63" i="22"/>
  <c r="J62" i="22"/>
  <c r="H62" i="22"/>
  <c r="J61" i="22"/>
  <c r="H61" i="22"/>
  <c r="J60" i="22"/>
  <c r="H60" i="22"/>
  <c r="J59" i="22"/>
  <c r="H59" i="22"/>
  <c r="J58" i="22"/>
  <c r="H58" i="22"/>
  <c r="L57" i="22"/>
  <c r="J57" i="22"/>
  <c r="H57" i="22"/>
  <c r="M56" i="22"/>
  <c r="K56" i="22"/>
  <c r="I56" i="22"/>
  <c r="J55" i="22"/>
  <c r="H55" i="22"/>
  <c r="J54" i="22"/>
  <c r="H54" i="22"/>
  <c r="J53" i="22"/>
  <c r="H53" i="22"/>
  <c r="J52" i="22"/>
  <c r="H52" i="22"/>
  <c r="J51" i="22"/>
  <c r="H51" i="22"/>
  <c r="J50" i="22"/>
  <c r="H50" i="22"/>
  <c r="J49" i="22"/>
  <c r="H49" i="22"/>
  <c r="J48" i="22"/>
  <c r="H48" i="22"/>
  <c r="J47" i="22"/>
  <c r="H47" i="22"/>
  <c r="L46" i="22"/>
  <c r="J46" i="22"/>
  <c r="H46" i="22"/>
  <c r="L45" i="22"/>
  <c r="J45" i="22"/>
  <c r="H45" i="22"/>
  <c r="L44" i="22"/>
  <c r="J44" i="22"/>
  <c r="H44" i="22"/>
  <c r="M43" i="22"/>
  <c r="K43" i="22"/>
  <c r="I43" i="22"/>
  <c r="J42" i="22"/>
  <c r="H42" i="22"/>
  <c r="J41" i="22"/>
  <c r="H41" i="22"/>
  <c r="J40" i="22"/>
  <c r="H40" i="22"/>
  <c r="J39" i="22"/>
  <c r="H39" i="22"/>
  <c r="J38" i="22"/>
  <c r="H38" i="22"/>
  <c r="J37" i="22"/>
  <c r="H37" i="22"/>
  <c r="L36" i="22"/>
  <c r="J36" i="22"/>
  <c r="H36" i="22"/>
  <c r="L35" i="22"/>
  <c r="J35" i="22"/>
  <c r="H35" i="22"/>
  <c r="M34" i="22"/>
  <c r="K34" i="22"/>
  <c r="I34" i="22"/>
  <c r="J33" i="22"/>
  <c r="H33" i="22"/>
  <c r="J32" i="22"/>
  <c r="H32" i="22"/>
  <c r="J31" i="22"/>
  <c r="H31" i="22"/>
  <c r="J30" i="22"/>
  <c r="H30" i="22"/>
  <c r="J29" i="22"/>
  <c r="H29" i="22"/>
  <c r="M28" i="22"/>
  <c r="J28" i="22"/>
  <c r="H28" i="22"/>
  <c r="L27" i="22"/>
  <c r="J27" i="22"/>
  <c r="H27" i="22"/>
  <c r="K26" i="22"/>
  <c r="I26" i="22"/>
  <c r="J23" i="22"/>
  <c r="H23" i="22"/>
  <c r="L22" i="22"/>
  <c r="J22" i="22"/>
  <c r="H22" i="22"/>
  <c r="M21" i="22"/>
  <c r="L21" i="22"/>
  <c r="K21" i="22"/>
  <c r="I21" i="22"/>
  <c r="J20" i="22"/>
  <c r="H20" i="22"/>
  <c r="L19" i="22"/>
  <c r="J19" i="22"/>
  <c r="H19" i="22"/>
  <c r="L18" i="22"/>
  <c r="J18" i="22"/>
  <c r="H18" i="22"/>
  <c r="M17" i="22"/>
  <c r="K17" i="22"/>
  <c r="I17" i="22"/>
  <c r="M15" i="22"/>
  <c r="M14" i="22" s="1"/>
  <c r="K15" i="22"/>
  <c r="K14" i="22" s="1"/>
  <c r="I15" i="22"/>
  <c r="H15" i="22" s="1"/>
  <c r="H14" i="22" s="1"/>
  <c r="M13" i="22"/>
  <c r="M12" i="22" s="1"/>
  <c r="K13" i="22"/>
  <c r="K12" i="22" s="1"/>
  <c r="I13" i="22"/>
  <c r="H13" i="22" s="1"/>
  <c r="H12" i="22" s="1"/>
  <c r="M11" i="22"/>
  <c r="M10" i="22" s="1"/>
  <c r="K11" i="22"/>
  <c r="K10" i="22" s="1"/>
  <c r="I11" i="22"/>
  <c r="I10" i="22" s="1"/>
  <c r="H11" i="22"/>
  <c r="H10" i="22" s="1"/>
  <c r="L17" i="22" l="1"/>
  <c r="H17" i="22"/>
  <c r="J104" i="22"/>
  <c r="H28" i="23"/>
  <c r="H6" i="23" s="1"/>
  <c r="L115" i="22"/>
  <c r="L114" i="22" s="1"/>
  <c r="L13" i="22"/>
  <c r="L12" i="22" s="1"/>
  <c r="K16" i="22"/>
  <c r="M16" i="22"/>
  <c r="H104" i="22"/>
  <c r="K25" i="22"/>
  <c r="K24" i="22" s="1"/>
  <c r="L95" i="22"/>
  <c r="L94" i="22" s="1"/>
  <c r="I14" i="22"/>
  <c r="I16" i="22" s="1"/>
  <c r="J115" i="22"/>
  <c r="J114" i="22" s="1"/>
  <c r="L11" i="22"/>
  <c r="L10" i="22" s="1"/>
  <c r="J103" i="22"/>
  <c r="L15" i="24"/>
  <c r="L14" i="24" s="1"/>
  <c r="L7" i="24" s="1"/>
  <c r="H61" i="24"/>
  <c r="H16" i="22"/>
  <c r="H97" i="22"/>
  <c r="L15" i="22"/>
  <c r="L14" i="22" s="1"/>
  <c r="I87" i="22"/>
  <c r="I25" i="22" s="1"/>
  <c r="I24" i="22" s="1"/>
  <c r="J89" i="22"/>
  <c r="J97" i="22"/>
  <c r="K100" i="22"/>
  <c r="M87" i="22"/>
  <c r="H89" i="22"/>
  <c r="J98" i="22"/>
  <c r="H102" i="22"/>
  <c r="J34" i="22"/>
  <c r="H26" i="22"/>
  <c r="J88" i="22"/>
  <c r="L101" i="22"/>
  <c r="H34" i="22"/>
  <c r="H67" i="22"/>
  <c r="H77" i="22"/>
  <c r="H99" i="22"/>
  <c r="J102" i="22"/>
  <c r="H101" i="22"/>
  <c r="L43" i="22"/>
  <c r="L56" i="22"/>
  <c r="J56" i="22"/>
  <c r="J67" i="22"/>
  <c r="J99" i="22"/>
  <c r="H115" i="22"/>
  <c r="H114" i="22" s="1"/>
  <c r="M26" i="22"/>
  <c r="M25" i="22" s="1"/>
  <c r="M24" i="22" s="1"/>
  <c r="H98" i="22"/>
  <c r="I12" i="22"/>
  <c r="J21" i="22"/>
  <c r="J26" i="22"/>
  <c r="J43" i="22"/>
  <c r="L89" i="22"/>
  <c r="I100" i="22"/>
  <c r="J15" i="24"/>
  <c r="J14" i="24" s="1"/>
  <c r="J7" i="24" s="1"/>
  <c r="H43" i="22"/>
  <c r="H56" i="22"/>
  <c r="K9" i="22"/>
  <c r="H22" i="24"/>
  <c r="J17" i="22"/>
  <c r="H21" i="22"/>
  <c r="L34" i="22"/>
  <c r="L67" i="22"/>
  <c r="L77" i="22"/>
  <c r="J77" i="22"/>
  <c r="M100" i="22"/>
  <c r="H16" i="24"/>
  <c r="I15" i="24"/>
  <c r="I14" i="24" s="1"/>
  <c r="I7" i="24" s="1"/>
  <c r="J11" i="22"/>
  <c r="J10" i="22" s="1"/>
  <c r="J13" i="22"/>
  <c r="J12" i="22" s="1"/>
  <c r="J15" i="22"/>
  <c r="J14" i="22" s="1"/>
  <c r="L28" i="22"/>
  <c r="H88" i="22"/>
  <c r="L88" i="22"/>
  <c r="I95" i="22"/>
  <c r="I94" i="22" s="1"/>
  <c r="J101" i="22"/>
  <c r="K95" i="22"/>
  <c r="K94" i="22" s="1"/>
  <c r="K8" i="22" s="1"/>
  <c r="K7" i="22" s="1"/>
  <c r="AP27" i="16"/>
  <c r="L16" i="22" l="1"/>
  <c r="L9" i="22" s="1"/>
  <c r="M9" i="22"/>
  <c r="M8" i="22" s="1"/>
  <c r="M7" i="22" s="1"/>
  <c r="H15" i="24"/>
  <c r="H14" i="24" s="1"/>
  <c r="H7" i="24" s="1"/>
  <c r="H100" i="22"/>
  <c r="J100" i="22"/>
  <c r="L87" i="22"/>
  <c r="J87" i="22"/>
  <c r="J25" i="22" s="1"/>
  <c r="J24" i="22" s="1"/>
  <c r="I9" i="22"/>
  <c r="I8" i="22" s="1"/>
  <c r="I7" i="22" s="1"/>
  <c r="L26" i="22"/>
  <c r="J95" i="22"/>
  <c r="J94" i="22" s="1"/>
  <c r="H9" i="22"/>
  <c r="H87" i="22"/>
  <c r="H25" i="22" s="1"/>
  <c r="H24" i="22" s="1"/>
  <c r="J16" i="22"/>
  <c r="L100" i="22"/>
  <c r="H95" i="22"/>
  <c r="H94" i="22" s="1"/>
  <c r="F10" i="20"/>
  <c r="E10" i="20"/>
  <c r="D10" i="20"/>
  <c r="C10" i="20"/>
  <c r="L154" i="20"/>
  <c r="M152" i="20"/>
  <c r="M151" i="20" s="1"/>
  <c r="K152" i="20"/>
  <c r="K151" i="20" s="1"/>
  <c r="J152" i="20"/>
  <c r="J151" i="20" s="1"/>
  <c r="I152" i="20"/>
  <c r="I151" i="20" s="1"/>
  <c r="H152" i="20"/>
  <c r="H151" i="20" s="1"/>
  <c r="K150" i="20"/>
  <c r="H150" i="20"/>
  <c r="J150" i="20" s="1"/>
  <c r="K149" i="20"/>
  <c r="H149" i="20"/>
  <c r="J149" i="20" s="1"/>
  <c r="K148" i="20"/>
  <c r="H148" i="20"/>
  <c r="J148" i="20" s="1"/>
  <c r="K147" i="20"/>
  <c r="H147" i="20"/>
  <c r="J147" i="20" s="1"/>
  <c r="K146" i="20"/>
  <c r="H146" i="20"/>
  <c r="J146" i="20" s="1"/>
  <c r="K145" i="20"/>
  <c r="H145" i="20"/>
  <c r="J145" i="20" s="1"/>
  <c r="K144" i="20"/>
  <c r="H144" i="20"/>
  <c r="J144" i="20" s="1"/>
  <c r="K143" i="20"/>
  <c r="H143" i="20"/>
  <c r="K142" i="20"/>
  <c r="J142" i="20"/>
  <c r="H142" i="20"/>
  <c r="K141" i="20"/>
  <c r="H141" i="20"/>
  <c r="K140" i="20"/>
  <c r="H140" i="20"/>
  <c r="I138" i="20"/>
  <c r="K137" i="20"/>
  <c r="H137" i="20"/>
  <c r="J137" i="20" s="1"/>
  <c r="K136" i="20"/>
  <c r="H136" i="20"/>
  <c r="M134" i="20"/>
  <c r="L134" i="20"/>
  <c r="I134" i="20"/>
  <c r="K133" i="20"/>
  <c r="K132" i="20" s="1"/>
  <c r="J133" i="20"/>
  <c r="M132" i="20"/>
  <c r="L132" i="20"/>
  <c r="I132" i="20"/>
  <c r="H132" i="20"/>
  <c r="I131" i="20"/>
  <c r="I122" i="20" s="1"/>
  <c r="L123" i="20"/>
  <c r="K123" i="20"/>
  <c r="H123" i="20"/>
  <c r="J123" i="20" s="1"/>
  <c r="M122" i="20"/>
  <c r="M110" i="20"/>
  <c r="M108" i="20" s="1"/>
  <c r="L110" i="20"/>
  <c r="L108" i="20" s="1"/>
  <c r="K110" i="20"/>
  <c r="K108" i="20" s="1"/>
  <c r="J108" i="20"/>
  <c r="I108" i="20"/>
  <c r="H108" i="20"/>
  <c r="K107" i="20"/>
  <c r="J107" i="20"/>
  <c r="K106" i="20"/>
  <c r="J106" i="20"/>
  <c r="K105" i="20"/>
  <c r="J105" i="20"/>
  <c r="K104" i="20"/>
  <c r="J104" i="20"/>
  <c r="K103" i="20"/>
  <c r="J103" i="20"/>
  <c r="K102" i="20"/>
  <c r="J102" i="20"/>
  <c r="M101" i="20"/>
  <c r="L101" i="20"/>
  <c r="I101" i="20"/>
  <c r="H101" i="20"/>
  <c r="K100" i="20"/>
  <c r="J100" i="20"/>
  <c r="K99" i="20"/>
  <c r="J99" i="20"/>
  <c r="K98" i="20"/>
  <c r="J98" i="20"/>
  <c r="K97" i="20"/>
  <c r="J97" i="20"/>
  <c r="K96" i="20"/>
  <c r="J96" i="20"/>
  <c r="L95" i="20"/>
  <c r="K95" i="20"/>
  <c r="J95" i="20"/>
  <c r="L94" i="20"/>
  <c r="K94" i="20"/>
  <c r="J94" i="20"/>
  <c r="L93" i="20"/>
  <c r="K93" i="20"/>
  <c r="J93" i="20"/>
  <c r="M92" i="20"/>
  <c r="I92" i="20"/>
  <c r="H92" i="20"/>
  <c r="K91" i="20"/>
  <c r="J91" i="20"/>
  <c r="K90" i="20"/>
  <c r="J90" i="20"/>
  <c r="K89" i="20"/>
  <c r="J89" i="20"/>
  <c r="K88" i="20"/>
  <c r="J88" i="20"/>
  <c r="K87" i="20"/>
  <c r="J87" i="20"/>
  <c r="K86" i="20"/>
  <c r="J86" i="20"/>
  <c r="K85" i="20"/>
  <c r="J85" i="20"/>
  <c r="K84" i="20"/>
  <c r="J84" i="20"/>
  <c r="K83" i="20"/>
  <c r="J83" i="20"/>
  <c r="K82" i="20"/>
  <c r="J82" i="20"/>
  <c r="L81" i="20"/>
  <c r="K81" i="20"/>
  <c r="J81" i="20"/>
  <c r="L80" i="20"/>
  <c r="K80" i="20"/>
  <c r="J80" i="20"/>
  <c r="L79" i="20"/>
  <c r="K79" i="20"/>
  <c r="J79" i="20"/>
  <c r="M78" i="20"/>
  <c r="I78" i="20"/>
  <c r="H78" i="20"/>
  <c r="K77" i="20"/>
  <c r="H77" i="20"/>
  <c r="J77" i="20" s="1"/>
  <c r="K76" i="20"/>
  <c r="J76" i="20"/>
  <c r="H76" i="20"/>
  <c r="K75" i="20"/>
  <c r="H75" i="20"/>
  <c r="J75" i="20" s="1"/>
  <c r="K74" i="20"/>
  <c r="J74" i="20"/>
  <c r="K73" i="20"/>
  <c r="J73" i="20"/>
  <c r="K72" i="20"/>
  <c r="J72" i="20"/>
  <c r="K71" i="20"/>
  <c r="J71" i="20"/>
  <c r="K70" i="20"/>
  <c r="J70" i="20"/>
  <c r="K69" i="20"/>
  <c r="J69" i="20"/>
  <c r="K68" i="20"/>
  <c r="J68" i="20"/>
  <c r="K67" i="20"/>
  <c r="J67" i="20"/>
  <c r="K66" i="20"/>
  <c r="J66" i="20"/>
  <c r="K65" i="20"/>
  <c r="J65" i="20"/>
  <c r="K64" i="20"/>
  <c r="J64" i="20"/>
  <c r="L63" i="20"/>
  <c r="K63" i="20"/>
  <c r="H63" i="20"/>
  <c r="L62" i="20"/>
  <c r="K62" i="20"/>
  <c r="J62" i="20"/>
  <c r="M61" i="20"/>
  <c r="I61" i="20"/>
  <c r="K60" i="20"/>
  <c r="J60" i="20"/>
  <c r="K59" i="20"/>
  <c r="J59" i="20"/>
  <c r="K58" i="20"/>
  <c r="J58" i="20"/>
  <c r="K57" i="20"/>
  <c r="J57" i="20"/>
  <c r="L56" i="20"/>
  <c r="K56" i="20"/>
  <c r="J56" i="20"/>
  <c r="L55" i="20"/>
  <c r="K55" i="20"/>
  <c r="J55" i="20"/>
  <c r="M54" i="20"/>
  <c r="I54" i="20"/>
  <c r="H54" i="20"/>
  <c r="K53" i="20"/>
  <c r="J53" i="20"/>
  <c r="K52" i="20"/>
  <c r="J52" i="20"/>
  <c r="K51" i="20"/>
  <c r="J51" i="20"/>
  <c r="K50" i="20"/>
  <c r="J50" i="20"/>
  <c r="K49" i="20"/>
  <c r="J49" i="20"/>
  <c r="K48" i="20"/>
  <c r="J48" i="20"/>
  <c r="K47" i="20"/>
  <c r="J47" i="20"/>
  <c r="K46" i="20"/>
  <c r="J46" i="20"/>
  <c r="K45" i="20"/>
  <c r="J45" i="20"/>
  <c r="K44" i="20"/>
  <c r="J44" i="20"/>
  <c r="K43" i="20"/>
  <c r="J43" i="20"/>
  <c r="K42" i="20"/>
  <c r="J42" i="20"/>
  <c r="L41" i="20"/>
  <c r="K41" i="20"/>
  <c r="J41" i="20"/>
  <c r="L40" i="20"/>
  <c r="K40" i="20"/>
  <c r="J40" i="20"/>
  <c r="L39" i="20"/>
  <c r="K39" i="20"/>
  <c r="J39" i="20"/>
  <c r="L38" i="20"/>
  <c r="K38" i="20"/>
  <c r="J38" i="20"/>
  <c r="M37" i="20"/>
  <c r="I37" i="20"/>
  <c r="H37" i="20"/>
  <c r="K36" i="20"/>
  <c r="J36" i="20"/>
  <c r="K35" i="20"/>
  <c r="J35" i="20"/>
  <c r="K34" i="20"/>
  <c r="J34" i="20"/>
  <c r="K33" i="20"/>
  <c r="J33" i="20"/>
  <c r="I32" i="20"/>
  <c r="H32" i="20" s="1"/>
  <c r="J32" i="20" s="1"/>
  <c r="K31" i="20"/>
  <c r="J31" i="20"/>
  <c r="K30" i="20"/>
  <c r="J30" i="20"/>
  <c r="K29" i="20"/>
  <c r="J29" i="20"/>
  <c r="I28" i="20"/>
  <c r="K28" i="20" s="1"/>
  <c r="K27" i="20"/>
  <c r="J27" i="20"/>
  <c r="K26" i="20"/>
  <c r="J26" i="20"/>
  <c r="L25" i="20"/>
  <c r="K25" i="20"/>
  <c r="J25" i="20"/>
  <c r="L24" i="20"/>
  <c r="K24" i="20"/>
  <c r="J24" i="20"/>
  <c r="L23" i="20"/>
  <c r="K23" i="20"/>
  <c r="H23" i="20"/>
  <c r="J23" i="20" s="1"/>
  <c r="M22" i="20"/>
  <c r="L21" i="20"/>
  <c r="K21" i="20"/>
  <c r="H21" i="20"/>
  <c r="J21" i="20" s="1"/>
  <c r="K17" i="20"/>
  <c r="H17" i="20"/>
  <c r="M16" i="20"/>
  <c r="K16" i="20"/>
  <c r="H16" i="20"/>
  <c r="I15" i="20"/>
  <c r="I14" i="20"/>
  <c r="K14" i="20" s="1"/>
  <c r="I13" i="20"/>
  <c r="H13" i="20" s="1"/>
  <c r="J13" i="20" s="1"/>
  <c r="L12" i="20"/>
  <c r="L11" i="20" s="1"/>
  <c r="I12" i="20"/>
  <c r="K12" i="20" s="1"/>
  <c r="M11" i="20"/>
  <c r="M9" i="20"/>
  <c r="L9" i="20"/>
  <c r="I9" i="20"/>
  <c r="K9" i="20" s="1"/>
  <c r="H9" i="20"/>
  <c r="J9" i="20" s="1"/>
  <c r="M8" i="20"/>
  <c r="L8" i="20"/>
  <c r="I8" i="20"/>
  <c r="K8" i="20" s="1"/>
  <c r="H8" i="20"/>
  <c r="J8" i="20" s="1"/>
  <c r="M7" i="20"/>
  <c r="M10" i="20" s="1"/>
  <c r="L7" i="20"/>
  <c r="I7" i="20"/>
  <c r="H7" i="20" s="1"/>
  <c r="J7" i="20" s="1"/>
  <c r="L37" i="20" l="1"/>
  <c r="H61" i="20"/>
  <c r="L122" i="20"/>
  <c r="J132" i="20"/>
  <c r="L10" i="20"/>
  <c r="L6" i="20" s="1"/>
  <c r="L152" i="20"/>
  <c r="L151" i="20" s="1"/>
  <c r="K15" i="20"/>
  <c r="K131" i="20"/>
  <c r="J143" i="20"/>
  <c r="H8" i="22"/>
  <c r="H7" i="22" s="1"/>
  <c r="M140" i="20"/>
  <c r="M138" i="20" s="1"/>
  <c r="H12" i="20"/>
  <c r="J12" i="20" s="1"/>
  <c r="H134" i="20"/>
  <c r="J101" i="20"/>
  <c r="L61" i="20"/>
  <c r="K92" i="20"/>
  <c r="K134" i="20"/>
  <c r="I10" i="20"/>
  <c r="H131" i="20"/>
  <c r="J131" i="20" s="1"/>
  <c r="L25" i="22"/>
  <c r="L24" i="22" s="1"/>
  <c r="L8" i="22" s="1"/>
  <c r="L7" i="22" s="1"/>
  <c r="J9" i="22"/>
  <c r="J8" i="22" s="1"/>
  <c r="J7" i="22" s="1"/>
  <c r="H15" i="20"/>
  <c r="I22" i="20"/>
  <c r="I20" i="20" s="1"/>
  <c r="I18" i="20" s="1"/>
  <c r="K32" i="20"/>
  <c r="L92" i="20"/>
  <c r="J136" i="20"/>
  <c r="J141" i="20"/>
  <c r="H14" i="20"/>
  <c r="J17" i="20"/>
  <c r="L54" i="20"/>
  <c r="J78" i="20"/>
  <c r="L78" i="20"/>
  <c r="K78" i="20"/>
  <c r="L16" i="20"/>
  <c r="J92" i="20"/>
  <c r="K138" i="20"/>
  <c r="M20" i="20"/>
  <c r="M18" i="20" s="1"/>
  <c r="J37" i="20"/>
  <c r="J54" i="20"/>
  <c r="L22" i="20"/>
  <c r="K37" i="20"/>
  <c r="K54" i="20"/>
  <c r="K61" i="20"/>
  <c r="K101" i="20"/>
  <c r="H138" i="20"/>
  <c r="J10" i="20"/>
  <c r="M6" i="20"/>
  <c r="H10" i="20"/>
  <c r="H28" i="20"/>
  <c r="J140" i="20"/>
  <c r="K13" i="20"/>
  <c r="K7" i="20"/>
  <c r="K10" i="20" s="1"/>
  <c r="I11" i="20"/>
  <c r="J63" i="20"/>
  <c r="J16" i="20"/>
  <c r="M17" i="20"/>
  <c r="H11" i="20" l="1"/>
  <c r="J134" i="20"/>
  <c r="K122" i="20"/>
  <c r="L20" i="20"/>
  <c r="L18" i="20" s="1"/>
  <c r="I6" i="20"/>
  <c r="I5" i="20" s="1"/>
  <c r="H122" i="20"/>
  <c r="J122" i="20"/>
  <c r="K22" i="20"/>
  <c r="K20" i="20" s="1"/>
  <c r="K18" i="20" s="1"/>
  <c r="O18" i="20" s="1"/>
  <c r="K11" i="20"/>
  <c r="K6" i="20" s="1"/>
  <c r="J61" i="20"/>
  <c r="L141" i="20"/>
  <c r="L17" i="20"/>
  <c r="J14" i="20"/>
  <c r="J15" i="20"/>
  <c r="H6" i="20"/>
  <c r="H22" i="20"/>
  <c r="H20" i="20" s="1"/>
  <c r="H18" i="20" s="1"/>
  <c r="J28" i="20"/>
  <c r="M15" i="20"/>
  <c r="M5" i="20" s="1"/>
  <c r="J138" i="20"/>
  <c r="L140" i="20"/>
  <c r="K5" i="20" l="1"/>
  <c r="L138" i="20"/>
  <c r="L15" i="20"/>
  <c r="J11" i="20"/>
  <c r="J6" i="20" s="1"/>
  <c r="J22" i="20"/>
  <c r="J20" i="20" s="1"/>
  <c r="J18" i="20" s="1"/>
  <c r="H5" i="20"/>
  <c r="J5" i="20" l="1"/>
  <c r="L5" i="20"/>
  <c r="R23" i="19"/>
  <c r="U23" i="19" s="1"/>
  <c r="J23" i="19"/>
  <c r="H23" i="19" s="1"/>
  <c r="O22" i="19"/>
  <c r="R22" i="19" s="1"/>
  <c r="J22" i="19"/>
  <c r="H22" i="19" s="1"/>
  <c r="U21" i="19"/>
  <c r="S21" i="19"/>
  <c r="Q21" i="19" s="1"/>
  <c r="J21" i="19"/>
  <c r="H21" i="19" s="1"/>
  <c r="L20" i="19"/>
  <c r="J20" i="19"/>
  <c r="H20" i="19" s="1"/>
  <c r="O19" i="19"/>
  <c r="J19" i="19"/>
  <c r="H19" i="19" s="1"/>
  <c r="R18" i="19"/>
  <c r="J18" i="19"/>
  <c r="S18" i="19" s="1"/>
  <c r="J17" i="19"/>
  <c r="H17" i="19" s="1"/>
  <c r="R16" i="19"/>
  <c r="J16" i="19"/>
  <c r="S16" i="19" s="1"/>
  <c r="H16" i="19"/>
  <c r="L15" i="19"/>
  <c r="J15" i="19"/>
  <c r="H15" i="19" s="1"/>
  <c r="L14" i="19"/>
  <c r="M14" i="19" s="1"/>
  <c r="J14" i="19"/>
  <c r="H14" i="19" s="1"/>
  <c r="O13" i="19"/>
  <c r="R13" i="19" s="1"/>
  <c r="J13" i="19"/>
  <c r="H13" i="19" s="1"/>
  <c r="H12" i="19"/>
  <c r="I11" i="19"/>
  <c r="G11" i="19"/>
  <c r="G9" i="19" s="1"/>
  <c r="H10" i="19"/>
  <c r="Q16" i="19" l="1"/>
  <c r="O14" i="19"/>
  <c r="O11" i="19" s="1"/>
  <c r="O9" i="19" s="1"/>
  <c r="M20" i="19"/>
  <c r="V21" i="19"/>
  <c r="T21" i="19" s="1"/>
  <c r="L11" i="19"/>
  <c r="L9" i="19" s="1"/>
  <c r="Q18" i="19"/>
  <c r="R11" i="19"/>
  <c r="R9" i="19" s="1"/>
  <c r="U11" i="19"/>
  <c r="U9" i="19" s="1"/>
  <c r="K14" i="19"/>
  <c r="M15" i="19"/>
  <c r="K15" i="19" s="1"/>
  <c r="H18" i="19"/>
  <c r="P19" i="19"/>
  <c r="N19" i="19" s="1"/>
  <c r="P13" i="19"/>
  <c r="N13" i="19" s="1"/>
  <c r="P22" i="19"/>
  <c r="S22" i="19" s="1"/>
  <c r="Q22" i="19" s="1"/>
  <c r="S23" i="19"/>
  <c r="V23" i="19" s="1"/>
  <c r="I9" i="19"/>
  <c r="P14" i="19"/>
  <c r="J11" i="19"/>
  <c r="J9" i="19" s="1"/>
  <c r="M11" i="19" l="1"/>
  <c r="K20" i="19"/>
  <c r="N14" i="19"/>
  <c r="V11" i="19"/>
  <c r="V9" i="19" s="1"/>
  <c r="T9" i="19" s="1"/>
  <c r="P11" i="19"/>
  <c r="P9" i="19" s="1"/>
  <c r="N9" i="19" s="1"/>
  <c r="T23" i="19"/>
  <c r="S13" i="19"/>
  <c r="N22" i="19"/>
  <c r="Q23" i="19"/>
  <c r="M9" i="19"/>
  <c r="K9" i="19" s="1"/>
  <c r="K11" i="19"/>
  <c r="H9" i="19"/>
  <c r="H11" i="19"/>
  <c r="T11" i="19" l="1"/>
  <c r="N11" i="19"/>
  <c r="Q13" i="19"/>
  <c r="S11" i="19"/>
  <c r="S9" i="19" l="1"/>
  <c r="Q9" i="19" s="1"/>
  <c r="Q11" i="19"/>
  <c r="H8" i="18"/>
  <c r="H11" i="18" s="1"/>
  <c r="I8" i="18"/>
  <c r="I11" i="18" s="1"/>
  <c r="M11" i="18"/>
  <c r="L11" i="18"/>
  <c r="K11" i="18"/>
  <c r="J11" i="18"/>
  <c r="AQ13" i="16" l="1"/>
  <c r="K153" i="17"/>
  <c r="K280" i="17"/>
  <c r="K279" i="17"/>
  <c r="K278" i="17"/>
  <c r="K277" i="17"/>
  <c r="K276" i="17"/>
  <c r="K275" i="17"/>
  <c r="J275" i="17"/>
  <c r="J274" i="17"/>
  <c r="I274" i="17"/>
  <c r="K274" i="17" s="1"/>
  <c r="K273" i="17"/>
  <c r="J273" i="17"/>
  <c r="K272" i="17"/>
  <c r="J272" i="17"/>
  <c r="K271" i="17"/>
  <c r="J271" i="17"/>
  <c r="K270" i="17"/>
  <c r="J270" i="17"/>
  <c r="K269" i="17"/>
  <c r="M269" i="17" s="1"/>
  <c r="J269" i="17"/>
  <c r="K268" i="17"/>
  <c r="M268" i="17" s="1"/>
  <c r="J268" i="17"/>
  <c r="L268" i="17" s="1"/>
  <c r="A268" i="17"/>
  <c r="A269" i="17" s="1"/>
  <c r="A270" i="17" s="1"/>
  <c r="A271" i="17" s="1"/>
  <c r="A272" i="17" s="1"/>
  <c r="A273" i="17" s="1"/>
  <c r="A274" i="17" s="1"/>
  <c r="A275" i="17" s="1"/>
  <c r="A276" i="17" s="1"/>
  <c r="A277" i="17" s="1"/>
  <c r="A278" i="17" s="1"/>
  <c r="A279" i="17" s="1"/>
  <c r="A280" i="17" s="1"/>
  <c r="L267" i="17"/>
  <c r="I267" i="17"/>
  <c r="K267" i="17" s="1"/>
  <c r="H267" i="17"/>
  <c r="H266" i="17" s="1"/>
  <c r="K265" i="17"/>
  <c r="K264" i="17"/>
  <c r="J263" i="17"/>
  <c r="I263" i="17"/>
  <c r="K263" i="17" s="1"/>
  <c r="K262" i="17"/>
  <c r="J262" i="17"/>
  <c r="K261" i="17"/>
  <c r="J261" i="17"/>
  <c r="K260" i="17"/>
  <c r="J260" i="17"/>
  <c r="K259" i="17"/>
  <c r="J259" i="17"/>
  <c r="K258" i="17"/>
  <c r="J258" i="17"/>
  <c r="K257" i="17"/>
  <c r="J257" i="17"/>
  <c r="K256" i="17"/>
  <c r="J256" i="17"/>
  <c r="K255" i="17"/>
  <c r="J255" i="17"/>
  <c r="J254" i="17"/>
  <c r="I254" i="17"/>
  <c r="K254" i="17" s="1"/>
  <c r="L253" i="17"/>
  <c r="K253" i="17"/>
  <c r="J253" i="17"/>
  <c r="L252" i="17"/>
  <c r="K252" i="17"/>
  <c r="J252" i="17"/>
  <c r="M251" i="17"/>
  <c r="L251" i="17"/>
  <c r="K251" i="17"/>
  <c r="J251" i="17"/>
  <c r="M250" i="17"/>
  <c r="L250" i="17"/>
  <c r="K250" i="17"/>
  <c r="J250" i="17"/>
  <c r="A250" i="17"/>
  <c r="A251" i="17" s="1"/>
  <c r="A252" i="17" s="1"/>
  <c r="A253" i="17" s="1"/>
  <c r="A254" i="17" s="1"/>
  <c r="A255" i="17" s="1"/>
  <c r="A256" i="17" s="1"/>
  <c r="A257" i="17" s="1"/>
  <c r="A258" i="17" s="1"/>
  <c r="A259" i="17" s="1"/>
  <c r="A260" i="17" s="1"/>
  <c r="A261" i="17" s="1"/>
  <c r="A262" i="17" s="1"/>
  <c r="A263" i="17" s="1"/>
  <c r="A264" i="17" s="1"/>
  <c r="A265" i="17" s="1"/>
  <c r="P249" i="17"/>
  <c r="M249" i="17"/>
  <c r="K249" i="17"/>
  <c r="J249" i="17"/>
  <c r="H248" i="17"/>
  <c r="K247" i="17"/>
  <c r="J247" i="17"/>
  <c r="K246" i="17"/>
  <c r="J246" i="17"/>
  <c r="K245" i="17"/>
  <c r="J245" i="17"/>
  <c r="K244" i="17"/>
  <c r="J244" i="17"/>
  <c r="K243" i="17"/>
  <c r="J243" i="17"/>
  <c r="K242" i="17"/>
  <c r="J242" i="17"/>
  <c r="K241" i="17"/>
  <c r="J241" i="17"/>
  <c r="K240" i="17"/>
  <c r="J240" i="17"/>
  <c r="K239" i="17"/>
  <c r="J239" i="17"/>
  <c r="K238" i="17"/>
  <c r="J238" i="17"/>
  <c r="K237" i="17"/>
  <c r="J237" i="17"/>
  <c r="K236" i="17"/>
  <c r="J236" i="17"/>
  <c r="K235" i="17"/>
  <c r="J235" i="17"/>
  <c r="K234" i="17"/>
  <c r="J234" i="17"/>
  <c r="K233" i="17"/>
  <c r="J233" i="17"/>
  <c r="K232" i="17"/>
  <c r="J232" i="17"/>
  <c r="K231" i="17"/>
  <c r="J231" i="17"/>
  <c r="K230" i="17"/>
  <c r="J230" i="17"/>
  <c r="K229" i="17"/>
  <c r="J229" i="17"/>
  <c r="K228" i="17"/>
  <c r="J228" i="17"/>
  <c r="K227" i="17"/>
  <c r="M227" i="17" s="1"/>
  <c r="J227" i="17"/>
  <c r="L227" i="17" s="1"/>
  <c r="K226" i="17"/>
  <c r="M226" i="17" s="1"/>
  <c r="J226" i="17"/>
  <c r="L226" i="17" s="1"/>
  <c r="K225" i="17"/>
  <c r="M225" i="17" s="1"/>
  <c r="J225" i="17"/>
  <c r="L225" i="17" s="1"/>
  <c r="K224" i="17"/>
  <c r="M224" i="17" s="1"/>
  <c r="J224" i="17"/>
  <c r="L224" i="17" s="1"/>
  <c r="K223" i="17"/>
  <c r="M223" i="17" s="1"/>
  <c r="J223" i="17"/>
  <c r="A223" i="17"/>
  <c r="A224" i="17" s="1"/>
  <c r="A225" i="17" s="1"/>
  <c r="A226" i="17" s="1"/>
  <c r="A227" i="17" s="1"/>
  <c r="A228" i="17" s="1"/>
  <c r="A229" i="17" s="1"/>
  <c r="A230" i="17" s="1"/>
  <c r="A231" i="17" s="1"/>
  <c r="A232" i="17" s="1"/>
  <c r="A233" i="17" s="1"/>
  <c r="A234" i="17" s="1"/>
  <c r="A235" i="17" s="1"/>
  <c r="A236" i="17" s="1"/>
  <c r="A237" i="17" s="1"/>
  <c r="A238" i="17" s="1"/>
  <c r="A239" i="17" s="1"/>
  <c r="A240" i="17" s="1"/>
  <c r="A241" i="17" s="1"/>
  <c r="A242" i="17" s="1"/>
  <c r="A243" i="17" s="1"/>
  <c r="A244" i="17" s="1"/>
  <c r="A245" i="17" s="1"/>
  <c r="A246" i="17" s="1"/>
  <c r="A247" i="17" s="1"/>
  <c r="K222" i="17"/>
  <c r="M222" i="17" s="1"/>
  <c r="J222" i="17"/>
  <c r="L222" i="17" s="1"/>
  <c r="I221" i="17"/>
  <c r="H221" i="17"/>
  <c r="K219" i="17"/>
  <c r="M219" i="17" s="1"/>
  <c r="J219" i="17"/>
  <c r="L219" i="17" s="1"/>
  <c r="K218" i="17"/>
  <c r="M218" i="17" s="1"/>
  <c r="J218" i="17"/>
  <c r="L218" i="17" s="1"/>
  <c r="K217" i="17"/>
  <c r="M217" i="17" s="1"/>
  <c r="J217" i="17"/>
  <c r="L217" i="17" s="1"/>
  <c r="K216" i="17"/>
  <c r="M216" i="17" s="1"/>
  <c r="J216" i="17"/>
  <c r="L216" i="17" s="1"/>
  <c r="J215" i="17"/>
  <c r="L215" i="17" s="1"/>
  <c r="I215" i="17"/>
  <c r="K215" i="17" s="1"/>
  <c r="H214" i="17"/>
  <c r="J213" i="17"/>
  <c r="L213" i="17" s="1"/>
  <c r="I213" i="17"/>
  <c r="K213" i="17" s="1"/>
  <c r="M213" i="17" s="1"/>
  <c r="K212" i="17"/>
  <c r="M212" i="17" s="1"/>
  <c r="J212" i="17"/>
  <c r="L212" i="17" s="1"/>
  <c r="K211" i="17"/>
  <c r="M211" i="17" s="1"/>
  <c r="J211" i="17"/>
  <c r="L211" i="17" s="1"/>
  <c r="K210" i="17"/>
  <c r="M210" i="17" s="1"/>
  <c r="J210" i="17"/>
  <c r="L210" i="17" s="1"/>
  <c r="K209" i="17"/>
  <c r="M209" i="17" s="1"/>
  <c r="J209" i="17"/>
  <c r="L209" i="17" s="1"/>
  <c r="K208" i="17"/>
  <c r="M208" i="17" s="1"/>
  <c r="J208" i="17"/>
  <c r="L208" i="17" s="1"/>
  <c r="K207" i="17"/>
  <c r="M207" i="17" s="1"/>
  <c r="J207" i="17"/>
  <c r="L207" i="17" s="1"/>
  <c r="A207" i="17"/>
  <c r="A208" i="17" s="1"/>
  <c r="A209" i="17" s="1"/>
  <c r="A210" i="17" s="1"/>
  <c r="A211" i="17" s="1"/>
  <c r="A212" i="17" s="1"/>
  <c r="A213" i="17" s="1"/>
  <c r="K206" i="17"/>
  <c r="M206" i="17" s="1"/>
  <c r="J206" i="17"/>
  <c r="L206" i="17" s="1"/>
  <c r="H205" i="17"/>
  <c r="K204" i="17"/>
  <c r="M204" i="17" s="1"/>
  <c r="J204" i="17"/>
  <c r="L204" i="17" s="1"/>
  <c r="K203" i="17"/>
  <c r="M203" i="17" s="1"/>
  <c r="J203" i="17"/>
  <c r="L203" i="17" s="1"/>
  <c r="K202" i="17"/>
  <c r="M202" i="17" s="1"/>
  <c r="J202" i="17"/>
  <c r="L202" i="17" s="1"/>
  <c r="K201" i="17"/>
  <c r="M201" i="17" s="1"/>
  <c r="J201" i="17"/>
  <c r="L201" i="17" s="1"/>
  <c r="K200" i="17"/>
  <c r="M200" i="17" s="1"/>
  <c r="J200" i="17"/>
  <c r="L200" i="17" s="1"/>
  <c r="K199" i="17"/>
  <c r="M199" i="17" s="1"/>
  <c r="J199" i="17"/>
  <c r="L199" i="17" s="1"/>
  <c r="J198" i="17"/>
  <c r="L198" i="17" s="1"/>
  <c r="I198" i="17"/>
  <c r="K198" i="17" s="1"/>
  <c r="M198" i="17" s="1"/>
  <c r="K197" i="17"/>
  <c r="M197" i="17" s="1"/>
  <c r="J197" i="17"/>
  <c r="K196" i="17"/>
  <c r="M196" i="17" s="1"/>
  <c r="J196" i="17"/>
  <c r="L196" i="17" s="1"/>
  <c r="H195" i="17"/>
  <c r="K194" i="17"/>
  <c r="M194" i="17" s="1"/>
  <c r="J194" i="17"/>
  <c r="L194" i="17" s="1"/>
  <c r="K193" i="17"/>
  <c r="M193" i="17" s="1"/>
  <c r="J193" i="17"/>
  <c r="L193" i="17" s="1"/>
  <c r="K192" i="17"/>
  <c r="M192" i="17" s="1"/>
  <c r="J192" i="17"/>
  <c r="L192" i="17" s="1"/>
  <c r="K191" i="17"/>
  <c r="M191" i="17" s="1"/>
  <c r="J191" i="17"/>
  <c r="L191" i="17" s="1"/>
  <c r="I190" i="17"/>
  <c r="H190" i="17"/>
  <c r="K183" i="17"/>
  <c r="M183" i="17" s="1"/>
  <c r="H183" i="17"/>
  <c r="J183" i="17" s="1"/>
  <c r="L183" i="17" s="1"/>
  <c r="I182" i="17"/>
  <c r="K182" i="17" s="1"/>
  <c r="H182" i="17"/>
  <c r="J182" i="17" s="1"/>
  <c r="K180" i="17"/>
  <c r="M180" i="17" s="1"/>
  <c r="H180" i="17"/>
  <c r="J180" i="17" s="1"/>
  <c r="K179" i="17"/>
  <c r="M179" i="17" s="1"/>
  <c r="H179" i="17"/>
  <c r="K178" i="17"/>
  <c r="H178" i="17"/>
  <c r="J178" i="17" s="1"/>
  <c r="L178" i="17" s="1"/>
  <c r="I177" i="17"/>
  <c r="P176" i="17"/>
  <c r="K176" i="17"/>
  <c r="M175" i="17"/>
  <c r="K175" i="17"/>
  <c r="M174" i="17"/>
  <c r="L174" i="17"/>
  <c r="L173" i="17" s="1"/>
  <c r="K174" i="17"/>
  <c r="J174" i="17"/>
  <c r="J173" i="17" s="1"/>
  <c r="I173" i="17"/>
  <c r="H173" i="17"/>
  <c r="M172" i="17"/>
  <c r="L172" i="17"/>
  <c r="K172" i="17"/>
  <c r="J172" i="17"/>
  <c r="M171" i="17"/>
  <c r="L171" i="17"/>
  <c r="K171" i="17"/>
  <c r="J171" i="17"/>
  <c r="L170" i="17"/>
  <c r="J170" i="17"/>
  <c r="I170" i="17"/>
  <c r="M170" i="17" s="1"/>
  <c r="M169" i="17"/>
  <c r="L169" i="17"/>
  <c r="K169" i="17"/>
  <c r="J169" i="17"/>
  <c r="H168" i="17"/>
  <c r="M162" i="17"/>
  <c r="L162" i="17"/>
  <c r="K162" i="17"/>
  <c r="J162" i="17"/>
  <c r="I162" i="17"/>
  <c r="H162" i="17"/>
  <c r="J161" i="17"/>
  <c r="J160" i="17"/>
  <c r="J159" i="17"/>
  <c r="J158" i="17"/>
  <c r="J157" i="17"/>
  <c r="J156" i="17"/>
  <c r="J155" i="17"/>
  <c r="Q154" i="17"/>
  <c r="J154" i="17"/>
  <c r="L154" i="17" s="1"/>
  <c r="J153" i="17"/>
  <c r="L153" i="17" s="1"/>
  <c r="A153" i="17"/>
  <c r="A154" i="17" s="1"/>
  <c r="A155" i="17" s="1"/>
  <c r="A156" i="17" s="1"/>
  <c r="A157" i="17" s="1"/>
  <c r="A158" i="17" s="1"/>
  <c r="A159" i="17" s="1"/>
  <c r="A160" i="17" s="1"/>
  <c r="A161" i="17" s="1"/>
  <c r="M151" i="17"/>
  <c r="I151" i="17"/>
  <c r="H151" i="17"/>
  <c r="K150" i="17"/>
  <c r="J150" i="17"/>
  <c r="K149" i="17"/>
  <c r="J149" i="17"/>
  <c r="K148" i="17"/>
  <c r="J148" i="17"/>
  <c r="K147" i="17"/>
  <c r="J147" i="17"/>
  <c r="K146" i="17"/>
  <c r="J146" i="17"/>
  <c r="K145" i="17"/>
  <c r="J145" i="17"/>
  <c r="K144" i="17"/>
  <c r="J144" i="17"/>
  <c r="M142" i="17"/>
  <c r="L142" i="17"/>
  <c r="I142" i="17"/>
  <c r="H142" i="17"/>
  <c r="I141" i="17"/>
  <c r="I134" i="17" s="1"/>
  <c r="H141" i="17"/>
  <c r="J141" i="17" s="1"/>
  <c r="K140" i="17"/>
  <c r="H140" i="17"/>
  <c r="J140" i="17" s="1"/>
  <c r="K139" i="17"/>
  <c r="H139" i="17"/>
  <c r="K138" i="17"/>
  <c r="H138" i="17"/>
  <c r="K137" i="17"/>
  <c r="J137" i="17"/>
  <c r="K136" i="17"/>
  <c r="H136" i="17"/>
  <c r="J136" i="17" s="1"/>
  <c r="L136" i="17" s="1"/>
  <c r="A136" i="17"/>
  <c r="A137" i="17" s="1"/>
  <c r="A138" i="17" s="1"/>
  <c r="A139" i="17" s="1"/>
  <c r="A140" i="17" s="1"/>
  <c r="A141" i="17" s="1"/>
  <c r="K135" i="17"/>
  <c r="M135" i="17" s="1"/>
  <c r="H135" i="17"/>
  <c r="J135" i="17" s="1"/>
  <c r="K133" i="17"/>
  <c r="H133" i="17"/>
  <c r="J133" i="17" s="1"/>
  <c r="K132" i="17"/>
  <c r="I132" i="17"/>
  <c r="H132" i="17"/>
  <c r="K131" i="17"/>
  <c r="H131" i="17"/>
  <c r="J131" i="17" s="1"/>
  <c r="K130" i="17"/>
  <c r="J130" i="17"/>
  <c r="K129" i="17"/>
  <c r="H129" i="17"/>
  <c r="J129" i="17" s="1"/>
  <c r="K128" i="17"/>
  <c r="J128" i="17"/>
  <c r="K127" i="17"/>
  <c r="J127" i="17"/>
  <c r="K126" i="17"/>
  <c r="H126" i="17"/>
  <c r="J126" i="17" s="1"/>
  <c r="K125" i="17"/>
  <c r="J125" i="17"/>
  <c r="K124" i="17"/>
  <c r="H124" i="17"/>
  <c r="K123" i="17"/>
  <c r="J123" i="17"/>
  <c r="K122" i="17"/>
  <c r="J122" i="17"/>
  <c r="K121" i="17"/>
  <c r="H121" i="17"/>
  <c r="J121" i="17" s="1"/>
  <c r="K120" i="17"/>
  <c r="J120" i="17"/>
  <c r="K119" i="17"/>
  <c r="H119" i="17"/>
  <c r="M118" i="17"/>
  <c r="L118" i="17"/>
  <c r="K118" i="17"/>
  <c r="J118" i="17"/>
  <c r="M117" i="17"/>
  <c r="K117" i="17"/>
  <c r="H117" i="17"/>
  <c r="L117" i="17" s="1"/>
  <c r="A117" i="17"/>
  <c r="A118" i="17" s="1"/>
  <c r="A119" i="17" s="1"/>
  <c r="A120" i="17" s="1"/>
  <c r="A121" i="17" s="1"/>
  <c r="A122" i="17" s="1"/>
  <c r="A123" i="17" s="1"/>
  <c r="A124" i="17" s="1"/>
  <c r="A125" i="17" s="1"/>
  <c r="A126" i="17" s="1"/>
  <c r="A127" i="17" s="1"/>
  <c r="A128" i="17" s="1"/>
  <c r="A129" i="17" s="1"/>
  <c r="A130" i="17" s="1"/>
  <c r="A131" i="17" s="1"/>
  <c r="A132" i="17" s="1"/>
  <c r="A133" i="17" s="1"/>
  <c r="L116" i="17"/>
  <c r="J116" i="17"/>
  <c r="I116" i="17"/>
  <c r="M116" i="17" s="1"/>
  <c r="G115" i="17"/>
  <c r="G94" i="17" s="1"/>
  <c r="G70" i="17" s="1"/>
  <c r="G44" i="17" s="1"/>
  <c r="K114" i="17"/>
  <c r="H114" i="17"/>
  <c r="K113" i="17"/>
  <c r="H113" i="17"/>
  <c r="J113" i="17" s="1"/>
  <c r="K112" i="17"/>
  <c r="H112" i="17"/>
  <c r="J112" i="17" s="1"/>
  <c r="K111" i="17"/>
  <c r="H111" i="17"/>
  <c r="J111" i="17" s="1"/>
  <c r="K110" i="17"/>
  <c r="J110" i="17"/>
  <c r="K109" i="17"/>
  <c r="J109" i="17"/>
  <c r="I108" i="17"/>
  <c r="K108" i="17" s="1"/>
  <c r="H108" i="17"/>
  <c r="J108" i="17" s="1"/>
  <c r="K107" i="17"/>
  <c r="J107" i="17"/>
  <c r="K106" i="17"/>
  <c r="H106" i="17"/>
  <c r="J106" i="17" s="1"/>
  <c r="K105" i="17"/>
  <c r="J105" i="17"/>
  <c r="K104" i="17"/>
  <c r="H104" i="17"/>
  <c r="K103" i="17"/>
  <c r="J103" i="17"/>
  <c r="K102" i="17"/>
  <c r="H102" i="17"/>
  <c r="J102" i="17" s="1"/>
  <c r="K101" i="17"/>
  <c r="H101" i="17"/>
  <c r="K100" i="17"/>
  <c r="H100" i="17"/>
  <c r="J100" i="17" s="1"/>
  <c r="K99" i="17"/>
  <c r="J99" i="17"/>
  <c r="M98" i="17"/>
  <c r="K98" i="17"/>
  <c r="H98" i="17"/>
  <c r="J98" i="17" s="1"/>
  <c r="L97" i="17"/>
  <c r="J97" i="17"/>
  <c r="I97" i="17"/>
  <c r="M97" i="17" s="1"/>
  <c r="M96" i="17"/>
  <c r="K96" i="17"/>
  <c r="H96" i="17"/>
  <c r="L96" i="17" s="1"/>
  <c r="M95" i="17"/>
  <c r="L95" i="17"/>
  <c r="K95" i="17"/>
  <c r="J95" i="17"/>
  <c r="K93" i="17"/>
  <c r="J93" i="17"/>
  <c r="K92" i="17"/>
  <c r="H92" i="17"/>
  <c r="J91" i="17"/>
  <c r="I91" i="17"/>
  <c r="K91" i="17" s="1"/>
  <c r="K90" i="17"/>
  <c r="H90" i="17"/>
  <c r="K89" i="17"/>
  <c r="J89" i="17"/>
  <c r="K88" i="17"/>
  <c r="J88" i="17"/>
  <c r="K87" i="17"/>
  <c r="J87" i="17"/>
  <c r="K86" i="17"/>
  <c r="H86" i="17"/>
  <c r="J86" i="17" s="1"/>
  <c r="K85" i="17"/>
  <c r="H85" i="17"/>
  <c r="J85" i="17" s="1"/>
  <c r="K84" i="17"/>
  <c r="J84" i="17"/>
  <c r="K83" i="17"/>
  <c r="J83" i="17"/>
  <c r="K82" i="17"/>
  <c r="H82" i="17"/>
  <c r="J82" i="17" s="1"/>
  <c r="K80" i="17"/>
  <c r="J80" i="17"/>
  <c r="K79" i="17"/>
  <c r="J79" i="17"/>
  <c r="K78" i="17"/>
  <c r="H78" i="17"/>
  <c r="K77" i="17"/>
  <c r="H77" i="17"/>
  <c r="K76" i="17"/>
  <c r="H76" i="17"/>
  <c r="K75" i="17"/>
  <c r="J75" i="17"/>
  <c r="M74" i="17"/>
  <c r="K74" i="17"/>
  <c r="H74" i="17"/>
  <c r="J74" i="17" s="1"/>
  <c r="M73" i="17"/>
  <c r="K73" i="17"/>
  <c r="H73" i="17"/>
  <c r="J73" i="17" s="1"/>
  <c r="L72" i="17"/>
  <c r="J72" i="17"/>
  <c r="I72" i="17"/>
  <c r="M72" i="17" s="1"/>
  <c r="A72" i="17"/>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M71" i="17"/>
  <c r="K71" i="17"/>
  <c r="J71" i="17"/>
  <c r="H71" i="17"/>
  <c r="K68" i="17"/>
  <c r="J68" i="17"/>
  <c r="K67" i="17"/>
  <c r="J67" i="17"/>
  <c r="K66" i="17"/>
  <c r="H66" i="17"/>
  <c r="J66" i="17" s="1"/>
  <c r="K65" i="17"/>
  <c r="H65" i="17"/>
  <c r="J65" i="17" s="1"/>
  <c r="I64" i="17"/>
  <c r="K64" i="17" s="1"/>
  <c r="H64" i="17"/>
  <c r="J64" i="17" s="1"/>
  <c r="K63" i="17"/>
  <c r="H63" i="17"/>
  <c r="J63" i="17" s="1"/>
  <c r="K62" i="17"/>
  <c r="J62" i="17"/>
  <c r="K61" i="17"/>
  <c r="J61" i="17"/>
  <c r="K60" i="17"/>
  <c r="J60" i="17"/>
  <c r="K59" i="17"/>
  <c r="H59" i="17"/>
  <c r="K58" i="17"/>
  <c r="H58" i="17"/>
  <c r="J58" i="17" s="1"/>
  <c r="K56" i="17"/>
  <c r="H56" i="17"/>
  <c r="J56" i="17" s="1"/>
  <c r="K55" i="17"/>
  <c r="H55" i="17"/>
  <c r="J55" i="17" s="1"/>
  <c r="K53" i="17"/>
  <c r="H53" i="17"/>
  <c r="J53" i="17" s="1"/>
  <c r="K52" i="17"/>
  <c r="J52" i="17"/>
  <c r="K51" i="17"/>
  <c r="H51" i="17"/>
  <c r="J51" i="17" s="1"/>
  <c r="K50" i="17"/>
  <c r="H50" i="17"/>
  <c r="J50" i="17" s="1"/>
  <c r="M49" i="17"/>
  <c r="L49" i="17"/>
  <c r="K49" i="17"/>
  <c r="J49" i="17"/>
  <c r="I48" i="17"/>
  <c r="M48" i="17" s="1"/>
  <c r="H48" i="17"/>
  <c r="L48" i="17" s="1"/>
  <c r="I47" i="17"/>
  <c r="K47" i="17" s="1"/>
  <c r="H47" i="17"/>
  <c r="L47" i="17" s="1"/>
  <c r="M46" i="17"/>
  <c r="K46" i="17"/>
  <c r="H46" i="17"/>
  <c r="J46" i="17" s="1"/>
  <c r="A46" i="17"/>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M45" i="17"/>
  <c r="K45" i="17"/>
  <c r="H45" i="17"/>
  <c r="I43" i="17"/>
  <c r="I21" i="17" s="1"/>
  <c r="H43" i="17"/>
  <c r="J43" i="17" s="1"/>
  <c r="K42" i="17"/>
  <c r="H42" i="17"/>
  <c r="J42" i="17" s="1"/>
  <c r="K41" i="17"/>
  <c r="J41" i="17"/>
  <c r="K40" i="17"/>
  <c r="J40" i="17"/>
  <c r="K39" i="17"/>
  <c r="J39" i="17"/>
  <c r="K38" i="17"/>
  <c r="J38" i="17"/>
  <c r="K37" i="17"/>
  <c r="J37" i="17"/>
  <c r="K36" i="17"/>
  <c r="J36" i="17"/>
  <c r="K35" i="17"/>
  <c r="H35" i="17"/>
  <c r="J35" i="17" s="1"/>
  <c r="K34" i="17"/>
  <c r="J34" i="17"/>
  <c r="K33" i="17"/>
  <c r="J33" i="17"/>
  <c r="K32" i="17"/>
  <c r="J32" i="17"/>
  <c r="K31" i="17"/>
  <c r="J31" i="17"/>
  <c r="K30" i="17"/>
  <c r="J30" i="17"/>
  <c r="C30" i="17"/>
  <c r="K29" i="17"/>
  <c r="H29" i="17"/>
  <c r="J29" i="17" s="1"/>
  <c r="K28" i="17"/>
  <c r="J28" i="17"/>
  <c r="K27" i="17"/>
  <c r="H27" i="17"/>
  <c r="K26" i="17"/>
  <c r="J26" i="17"/>
  <c r="K25" i="17"/>
  <c r="H25" i="17"/>
  <c r="J25" i="17" s="1"/>
  <c r="K24" i="17"/>
  <c r="J24" i="17"/>
  <c r="K23" i="17"/>
  <c r="J23" i="17"/>
  <c r="A23" i="17"/>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K22" i="17"/>
  <c r="J22" i="17"/>
  <c r="M21" i="17"/>
  <c r="L21" i="17"/>
  <c r="M14" i="17"/>
  <c r="L14" i="17"/>
  <c r="K14" i="17"/>
  <c r="J14" i="17"/>
  <c r="I14" i="17"/>
  <c r="H14" i="17"/>
  <c r="K12" i="17"/>
  <c r="J12" i="17"/>
  <c r="K11" i="17"/>
  <c r="J11" i="17"/>
  <c r="K10" i="17"/>
  <c r="J10" i="17"/>
  <c r="M9" i="17"/>
  <c r="L9" i="17"/>
  <c r="I9" i="17"/>
  <c r="H9" i="17"/>
  <c r="I11" i="16"/>
  <c r="K11" i="16"/>
  <c r="M11" i="16"/>
  <c r="C11" i="16"/>
  <c r="L150" i="16"/>
  <c r="J150" i="16"/>
  <c r="H150" i="16"/>
  <c r="D150" i="16"/>
  <c r="M149" i="16"/>
  <c r="K149" i="16"/>
  <c r="I149" i="16"/>
  <c r="K148" i="16"/>
  <c r="J148" i="16"/>
  <c r="K147" i="16"/>
  <c r="J147" i="16"/>
  <c r="B147" i="16"/>
  <c r="M146" i="16"/>
  <c r="L146" i="16"/>
  <c r="I146" i="16"/>
  <c r="H146" i="16"/>
  <c r="J145" i="16"/>
  <c r="H145" i="16"/>
  <c r="J144" i="16"/>
  <c r="H144" i="16"/>
  <c r="J143" i="16"/>
  <c r="H143" i="16"/>
  <c r="L142" i="16"/>
  <c r="J142" i="16"/>
  <c r="H142" i="16"/>
  <c r="L141" i="16"/>
  <c r="J141" i="16"/>
  <c r="H141" i="16"/>
  <c r="M140" i="16"/>
  <c r="M139" i="16" s="1"/>
  <c r="K140" i="16"/>
  <c r="K139" i="16" s="1"/>
  <c r="I140" i="16"/>
  <c r="I139" i="16" s="1"/>
  <c r="O139" i="16"/>
  <c r="N139" i="16"/>
  <c r="J138" i="16"/>
  <c r="H138" i="16"/>
  <c r="J137" i="16"/>
  <c r="H137" i="16"/>
  <c r="J136" i="16"/>
  <c r="H136" i="16"/>
  <c r="J135" i="16"/>
  <c r="H135" i="16"/>
  <c r="J134" i="16"/>
  <c r="H134" i="16"/>
  <c r="J133" i="16"/>
  <c r="H133" i="16"/>
  <c r="J132" i="16"/>
  <c r="H132" i="16"/>
  <c r="J131" i="16"/>
  <c r="H131" i="16"/>
  <c r="J130" i="16"/>
  <c r="H130" i="16"/>
  <c r="J129" i="16"/>
  <c r="H129" i="16"/>
  <c r="J128" i="16"/>
  <c r="H128" i="16"/>
  <c r="L127" i="16"/>
  <c r="J127" i="16"/>
  <c r="H127" i="16"/>
  <c r="L126" i="16"/>
  <c r="J126" i="16"/>
  <c r="H126" i="16"/>
  <c r="L125" i="16"/>
  <c r="J125" i="16"/>
  <c r="H125" i="16"/>
  <c r="M124" i="16"/>
  <c r="K124" i="16"/>
  <c r="I124" i="16"/>
  <c r="J123" i="16"/>
  <c r="H123" i="16"/>
  <c r="L122" i="16"/>
  <c r="J122" i="16"/>
  <c r="H122" i="16"/>
  <c r="M121" i="16"/>
  <c r="K121" i="16"/>
  <c r="I121" i="16"/>
  <c r="J120" i="16"/>
  <c r="H120" i="16"/>
  <c r="J119" i="16"/>
  <c r="H119" i="16"/>
  <c r="J118" i="16"/>
  <c r="H118" i="16"/>
  <c r="J117" i="16"/>
  <c r="H117" i="16"/>
  <c r="J116" i="16"/>
  <c r="H116" i="16"/>
  <c r="J115" i="16"/>
  <c r="H115" i="16"/>
  <c r="J114" i="16"/>
  <c r="H114" i="16"/>
  <c r="L113" i="16"/>
  <c r="J113" i="16"/>
  <c r="H113" i="16"/>
  <c r="L112" i="16"/>
  <c r="J112" i="16"/>
  <c r="H112" i="16"/>
  <c r="M111" i="16"/>
  <c r="K111" i="16"/>
  <c r="I111" i="16"/>
  <c r="J110" i="16"/>
  <c r="H110" i="16"/>
  <c r="J109" i="16"/>
  <c r="H109" i="16"/>
  <c r="J108" i="16"/>
  <c r="H108" i="16"/>
  <c r="J107" i="16"/>
  <c r="H107" i="16"/>
  <c r="J106" i="16"/>
  <c r="H106" i="16"/>
  <c r="J105" i="16"/>
  <c r="H105" i="16"/>
  <c r="J104" i="16"/>
  <c r="H104" i="16"/>
  <c r="L103" i="16"/>
  <c r="J103" i="16"/>
  <c r="H103" i="16"/>
  <c r="L102" i="16"/>
  <c r="J102" i="16"/>
  <c r="H102" i="16"/>
  <c r="M101" i="16"/>
  <c r="K101" i="16"/>
  <c r="I101" i="16"/>
  <c r="J100" i="16"/>
  <c r="H100" i="16"/>
  <c r="J99" i="16"/>
  <c r="H99" i="16"/>
  <c r="J98" i="16"/>
  <c r="H98" i="16"/>
  <c r="J97" i="16"/>
  <c r="H97" i="16"/>
  <c r="J96" i="16"/>
  <c r="H96" i="16"/>
  <c r="J95" i="16"/>
  <c r="H95" i="16"/>
  <c r="J94" i="16"/>
  <c r="H94" i="16"/>
  <c r="J93" i="16"/>
  <c r="H93" i="16"/>
  <c r="J92" i="16"/>
  <c r="H92" i="16"/>
  <c r="J91" i="16"/>
  <c r="H91" i="16"/>
  <c r="L90" i="16"/>
  <c r="J90" i="16"/>
  <c r="H90" i="16"/>
  <c r="L89" i="16"/>
  <c r="J89" i="16"/>
  <c r="H89" i="16"/>
  <c r="L88" i="16"/>
  <c r="J88" i="16"/>
  <c r="H88" i="16"/>
  <c r="M87" i="16"/>
  <c r="K87" i="16"/>
  <c r="I87" i="16"/>
  <c r="J86" i="16"/>
  <c r="H86" i="16"/>
  <c r="J85" i="16"/>
  <c r="H85" i="16"/>
  <c r="J84" i="16"/>
  <c r="H84" i="16"/>
  <c r="J83" i="16"/>
  <c r="H83" i="16"/>
  <c r="J82" i="16"/>
  <c r="H82" i="16"/>
  <c r="J81" i="16"/>
  <c r="H81" i="16"/>
  <c r="L80" i="16"/>
  <c r="J80" i="16"/>
  <c r="H80" i="16"/>
  <c r="L79" i="16"/>
  <c r="J79" i="16"/>
  <c r="H79" i="16"/>
  <c r="L78" i="16"/>
  <c r="J78" i="16"/>
  <c r="H78" i="16"/>
  <c r="M77" i="16"/>
  <c r="K77" i="16"/>
  <c r="I77" i="16"/>
  <c r="J76" i="16"/>
  <c r="H76" i="16"/>
  <c r="J75" i="16"/>
  <c r="H75" i="16"/>
  <c r="J74" i="16"/>
  <c r="H74" i="16"/>
  <c r="J73" i="16"/>
  <c r="H73" i="16"/>
  <c r="L72" i="16"/>
  <c r="J72" i="16"/>
  <c r="H72" i="16"/>
  <c r="M71" i="16"/>
  <c r="K71" i="16"/>
  <c r="I71" i="16"/>
  <c r="J70" i="16"/>
  <c r="H70" i="16"/>
  <c r="J69" i="16"/>
  <c r="H69" i="16"/>
  <c r="J68" i="16"/>
  <c r="H68" i="16"/>
  <c r="J67" i="16"/>
  <c r="H67" i="16"/>
  <c r="J66" i="16"/>
  <c r="H66" i="16"/>
  <c r="J65" i="16"/>
  <c r="H65" i="16"/>
  <c r="J64" i="16"/>
  <c r="H64" i="16"/>
  <c r="J63" i="16"/>
  <c r="H63" i="16"/>
  <c r="L62" i="16"/>
  <c r="K62" i="16"/>
  <c r="I62" i="16"/>
  <c r="L61" i="16"/>
  <c r="K61" i="16"/>
  <c r="I61" i="16"/>
  <c r="M60" i="16"/>
  <c r="J59" i="16"/>
  <c r="H59" i="16"/>
  <c r="J58" i="16"/>
  <c r="H58" i="16"/>
  <c r="J57" i="16"/>
  <c r="H57" i="16"/>
  <c r="J56" i="16"/>
  <c r="H56" i="16"/>
  <c r="J55" i="16"/>
  <c r="H55" i="16"/>
  <c r="J54" i="16"/>
  <c r="H54" i="16"/>
  <c r="J53" i="16"/>
  <c r="H53" i="16"/>
  <c r="J52" i="16"/>
  <c r="H52" i="16"/>
  <c r="L51" i="16"/>
  <c r="J51" i="16"/>
  <c r="H51" i="16"/>
  <c r="L50" i="16"/>
  <c r="J50" i="16"/>
  <c r="H50" i="16"/>
  <c r="L49" i="16"/>
  <c r="J49" i="16"/>
  <c r="H49" i="16"/>
  <c r="L48" i="16"/>
  <c r="J48" i="16"/>
  <c r="H48" i="16"/>
  <c r="M47" i="16"/>
  <c r="K47" i="16"/>
  <c r="I47" i="16"/>
  <c r="J46" i="16"/>
  <c r="H46" i="16"/>
  <c r="J45" i="16"/>
  <c r="H45" i="16"/>
  <c r="J44" i="16"/>
  <c r="H44" i="16"/>
  <c r="J43" i="16"/>
  <c r="H43" i="16"/>
  <c r="J42" i="16"/>
  <c r="H42" i="16"/>
  <c r="J41" i="16"/>
  <c r="H41" i="16"/>
  <c r="J40" i="16"/>
  <c r="H40" i="16"/>
  <c r="J39" i="16"/>
  <c r="H39" i="16"/>
  <c r="J38" i="16"/>
  <c r="H38" i="16"/>
  <c r="L37" i="16"/>
  <c r="J37" i="16"/>
  <c r="H37" i="16"/>
  <c r="L36" i="16"/>
  <c r="J36" i="16"/>
  <c r="H36" i="16"/>
  <c r="M35" i="16"/>
  <c r="K35" i="16"/>
  <c r="I35" i="16"/>
  <c r="J34" i="16"/>
  <c r="H34" i="16"/>
  <c r="J33" i="16"/>
  <c r="H33" i="16"/>
  <c r="J32" i="16"/>
  <c r="H32" i="16"/>
  <c r="L31" i="16"/>
  <c r="J31" i="16"/>
  <c r="H31" i="16"/>
  <c r="L30" i="16"/>
  <c r="J30" i="16"/>
  <c r="H30" i="16"/>
  <c r="M29" i="16"/>
  <c r="K29" i="16"/>
  <c r="I29" i="16"/>
  <c r="L28" i="16"/>
  <c r="J28" i="16"/>
  <c r="I28" i="16"/>
  <c r="I26" i="16" s="1"/>
  <c r="C28" i="16"/>
  <c r="L27" i="16"/>
  <c r="N26" i="16"/>
  <c r="M26" i="16"/>
  <c r="K26" i="16"/>
  <c r="H26" i="16"/>
  <c r="L23" i="16"/>
  <c r="J23" i="16"/>
  <c r="I23" i="16"/>
  <c r="H23" i="16" s="1"/>
  <c r="L22" i="16"/>
  <c r="J22" i="16"/>
  <c r="I22" i="16"/>
  <c r="H22" i="16" s="1"/>
  <c r="L21" i="16"/>
  <c r="J21" i="16"/>
  <c r="I21" i="16"/>
  <c r="H21" i="16" s="1"/>
  <c r="L20" i="16"/>
  <c r="J20" i="16"/>
  <c r="I20" i="16"/>
  <c r="M19" i="16"/>
  <c r="K19" i="16"/>
  <c r="J18" i="16"/>
  <c r="H18" i="16"/>
  <c r="J17" i="16"/>
  <c r="H17" i="16"/>
  <c r="J16" i="16"/>
  <c r="H16" i="16"/>
  <c r="J15" i="16"/>
  <c r="H15" i="16"/>
  <c r="L14" i="16"/>
  <c r="J14" i="16"/>
  <c r="H14" i="16"/>
  <c r="L13" i="16"/>
  <c r="J13" i="16"/>
  <c r="H13" i="16"/>
  <c r="O12" i="16"/>
  <c r="N12" i="16"/>
  <c r="M12" i="16"/>
  <c r="M7" i="16" s="1"/>
  <c r="K12" i="16"/>
  <c r="I12" i="16"/>
  <c r="I7" i="16" s="1"/>
  <c r="J10" i="16"/>
  <c r="H10" i="16"/>
  <c r="L9" i="16"/>
  <c r="J9" i="16"/>
  <c r="H9" i="16"/>
  <c r="L8" i="16"/>
  <c r="J8" i="16"/>
  <c r="H8" i="16"/>
  <c r="I248" i="17" l="1"/>
  <c r="M173" i="17"/>
  <c r="J78" i="17"/>
  <c r="I205" i="17"/>
  <c r="K72" i="17"/>
  <c r="K221" i="17"/>
  <c r="J59" i="17"/>
  <c r="K60" i="16"/>
  <c r="K25" i="16" s="1"/>
  <c r="K24" i="16" s="1"/>
  <c r="L71" i="16"/>
  <c r="K48" i="17"/>
  <c r="J267" i="17"/>
  <c r="J266" i="17" s="1"/>
  <c r="K190" i="17"/>
  <c r="L266" i="17"/>
  <c r="I195" i="17"/>
  <c r="J27" i="17"/>
  <c r="J90" i="17"/>
  <c r="K9" i="17"/>
  <c r="L46" i="17"/>
  <c r="H177" i="17"/>
  <c r="H71" i="16"/>
  <c r="L121" i="16"/>
  <c r="H44" i="17"/>
  <c r="J76" i="17"/>
  <c r="I168" i="17"/>
  <c r="J179" i="17"/>
  <c r="L179" i="17" s="1"/>
  <c r="L177" i="17" s="1"/>
  <c r="K214" i="17"/>
  <c r="K44" i="17"/>
  <c r="K142" i="17"/>
  <c r="J195" i="17"/>
  <c r="L12" i="16"/>
  <c r="L74" i="17"/>
  <c r="J77" i="17"/>
  <c r="J92" i="17"/>
  <c r="L248" i="17"/>
  <c r="M25" i="16"/>
  <c r="M24" i="16" s="1"/>
  <c r="M6" i="16" s="1"/>
  <c r="J45" i="17"/>
  <c r="K70" i="17"/>
  <c r="J101" i="17"/>
  <c r="J104" i="17"/>
  <c r="J114" i="17"/>
  <c r="J117" i="17"/>
  <c r="J138" i="17"/>
  <c r="K173" i="17"/>
  <c r="H181" i="17"/>
  <c r="H167" i="17" s="1"/>
  <c r="M195" i="17"/>
  <c r="M248" i="17"/>
  <c r="H124" i="16"/>
  <c r="J9" i="17"/>
  <c r="H70" i="17"/>
  <c r="J190" i="17"/>
  <c r="I214" i="17"/>
  <c r="L45" i="17"/>
  <c r="J151" i="17"/>
  <c r="J47" i="17"/>
  <c r="M115" i="17"/>
  <c r="J124" i="17"/>
  <c r="H134" i="17"/>
  <c r="M136" i="17"/>
  <c r="J139" i="17"/>
  <c r="K141" i="17"/>
  <c r="K151" i="17"/>
  <c r="J221" i="17"/>
  <c r="H220" i="17"/>
  <c r="J248" i="17"/>
  <c r="H94" i="17"/>
  <c r="M168" i="17"/>
  <c r="L197" i="17"/>
  <c r="L195" i="17" s="1"/>
  <c r="K248" i="17"/>
  <c r="N6" i="16"/>
  <c r="H12" i="16"/>
  <c r="J26" i="16"/>
  <c r="L149" i="16"/>
  <c r="J168" i="17"/>
  <c r="O6" i="16"/>
  <c r="L111" i="16"/>
  <c r="J48" i="17"/>
  <c r="J142" i="17"/>
  <c r="L151" i="17"/>
  <c r="K170" i="17"/>
  <c r="K168" i="17" s="1"/>
  <c r="J205" i="17"/>
  <c r="L124" i="16"/>
  <c r="H11" i="16"/>
  <c r="H7" i="16" s="1"/>
  <c r="L26" i="16"/>
  <c r="L11" i="16"/>
  <c r="J19" i="16"/>
  <c r="L35" i="16"/>
  <c r="J61" i="16"/>
  <c r="L101" i="16"/>
  <c r="H121" i="16"/>
  <c r="H47" i="16"/>
  <c r="L47" i="16"/>
  <c r="L140" i="16"/>
  <c r="L139" i="16" s="1"/>
  <c r="I19" i="16"/>
  <c r="L29" i="16"/>
  <c r="J35" i="16"/>
  <c r="J47" i="16"/>
  <c r="L60" i="16"/>
  <c r="H77" i="16"/>
  <c r="L87" i="16"/>
  <c r="J101" i="16"/>
  <c r="J124" i="16"/>
  <c r="K146" i="16"/>
  <c r="J146" i="16"/>
  <c r="H149" i="16"/>
  <c r="J77" i="16"/>
  <c r="H87" i="16"/>
  <c r="H140" i="16"/>
  <c r="H139" i="16" s="1"/>
  <c r="L77" i="16"/>
  <c r="J11" i="16"/>
  <c r="J12" i="16"/>
  <c r="L19" i="16"/>
  <c r="J29" i="16"/>
  <c r="H29" i="16"/>
  <c r="H35" i="16"/>
  <c r="I60" i="16"/>
  <c r="I25" i="16" s="1"/>
  <c r="I24" i="16" s="1"/>
  <c r="H62" i="16"/>
  <c r="H101" i="16"/>
  <c r="H111" i="16"/>
  <c r="L7" i="16"/>
  <c r="J62" i="16"/>
  <c r="J71" i="16"/>
  <c r="J87" i="16"/>
  <c r="J111" i="16"/>
  <c r="J121" i="16"/>
  <c r="J140" i="16"/>
  <c r="J139" i="16" s="1"/>
  <c r="J149" i="16"/>
  <c r="K7" i="16"/>
  <c r="M70" i="17"/>
  <c r="K43" i="17"/>
  <c r="I70" i="17"/>
  <c r="L71" i="17"/>
  <c r="L73" i="17"/>
  <c r="L98" i="17"/>
  <c r="L115" i="17"/>
  <c r="L168" i="17"/>
  <c r="M190" i="17"/>
  <c r="L205" i="17"/>
  <c r="L214" i="17"/>
  <c r="M47" i="17"/>
  <c r="M94" i="17"/>
  <c r="J119" i="17"/>
  <c r="H115" i="17"/>
  <c r="H21" i="17"/>
  <c r="K97" i="17"/>
  <c r="I94" i="17"/>
  <c r="K116" i="17"/>
  <c r="I115" i="17"/>
  <c r="L135" i="17"/>
  <c r="M182" i="17"/>
  <c r="M181" i="17" s="1"/>
  <c r="K181" i="17"/>
  <c r="M221" i="17"/>
  <c r="I44" i="17"/>
  <c r="J96" i="17"/>
  <c r="K177" i="17"/>
  <c r="M178" i="17"/>
  <c r="M177" i="17" s="1"/>
  <c r="L182" i="17"/>
  <c r="L181" i="17" s="1"/>
  <c r="J181" i="17"/>
  <c r="L190" i="17"/>
  <c r="M205" i="17"/>
  <c r="M267" i="17"/>
  <c r="M266" i="17" s="1"/>
  <c r="K266" i="17"/>
  <c r="K195" i="17"/>
  <c r="J214" i="17"/>
  <c r="M215" i="17"/>
  <c r="M214" i="17" s="1"/>
  <c r="L223" i="17"/>
  <c r="L221" i="17" s="1"/>
  <c r="I181" i="17"/>
  <c r="K205" i="17"/>
  <c r="I266" i="17"/>
  <c r="I220" i="17" s="1"/>
  <c r="H20" i="16"/>
  <c r="H61" i="16"/>
  <c r="D128" i="15"/>
  <c r="D114" i="15"/>
  <c r="M135" i="15"/>
  <c r="L135" i="15"/>
  <c r="K135" i="15"/>
  <c r="J135" i="15"/>
  <c r="I135" i="15"/>
  <c r="H135" i="15"/>
  <c r="M134" i="15"/>
  <c r="L134" i="15"/>
  <c r="K134" i="15"/>
  <c r="J134" i="15"/>
  <c r="I134" i="15"/>
  <c r="H134" i="15"/>
  <c r="M133" i="15"/>
  <c r="L133" i="15"/>
  <c r="K133" i="15"/>
  <c r="J133" i="15"/>
  <c r="I133" i="15"/>
  <c r="H133" i="15"/>
  <c r="M132" i="15"/>
  <c r="L132" i="15"/>
  <c r="K132" i="15"/>
  <c r="J132" i="15"/>
  <c r="I132" i="15"/>
  <c r="H132" i="15"/>
  <c r="M131" i="15"/>
  <c r="L131" i="15"/>
  <c r="K131" i="15"/>
  <c r="J131" i="15"/>
  <c r="I131" i="15"/>
  <c r="H131" i="15"/>
  <c r="M130" i="15"/>
  <c r="L130" i="15"/>
  <c r="K130" i="15"/>
  <c r="J130" i="15"/>
  <c r="I130" i="15"/>
  <c r="H130" i="15"/>
  <c r="M129" i="15"/>
  <c r="L129" i="15"/>
  <c r="K129" i="15"/>
  <c r="J129" i="15"/>
  <c r="I129" i="15"/>
  <c r="H129" i="15"/>
  <c r="M118" i="15"/>
  <c r="L118" i="15"/>
  <c r="K118" i="15"/>
  <c r="J118" i="15"/>
  <c r="I118" i="15"/>
  <c r="H118" i="15"/>
  <c r="M114" i="15"/>
  <c r="L114" i="15"/>
  <c r="K114" i="15"/>
  <c r="J114" i="15"/>
  <c r="I114" i="15"/>
  <c r="H114" i="15"/>
  <c r="K101" i="15"/>
  <c r="J101" i="15"/>
  <c r="K100" i="15"/>
  <c r="I100" i="15" s="1"/>
  <c r="J100" i="15"/>
  <c r="K99" i="15"/>
  <c r="J99" i="15"/>
  <c r="K98" i="15"/>
  <c r="I98" i="15" s="1"/>
  <c r="J98" i="15"/>
  <c r="M97" i="15"/>
  <c r="L97" i="15"/>
  <c r="O94" i="15"/>
  <c r="N94" i="15"/>
  <c r="M94" i="15"/>
  <c r="L94" i="15"/>
  <c r="K94" i="15"/>
  <c r="J94" i="15"/>
  <c r="I94" i="15"/>
  <c r="H94" i="15"/>
  <c r="M83" i="15"/>
  <c r="L83" i="15"/>
  <c r="K83" i="15"/>
  <c r="J83" i="15"/>
  <c r="I83" i="15"/>
  <c r="H83" i="15"/>
  <c r="O62" i="15"/>
  <c r="N62" i="15"/>
  <c r="M62" i="15"/>
  <c r="L62" i="15"/>
  <c r="K62" i="15"/>
  <c r="J62" i="15"/>
  <c r="I62" i="15"/>
  <c r="H62" i="15"/>
  <c r="M56" i="15"/>
  <c r="L56" i="15"/>
  <c r="O55" i="15"/>
  <c r="N55" i="15"/>
  <c r="M55" i="15"/>
  <c r="K50" i="15"/>
  <c r="J50" i="15"/>
  <c r="I50" i="15"/>
  <c r="H50" i="15"/>
  <c r="M49" i="15"/>
  <c r="M48" i="15" s="1"/>
  <c r="L49" i="15"/>
  <c r="J49" i="15" s="1"/>
  <c r="O48" i="15"/>
  <c r="N48" i="15"/>
  <c r="M39" i="15"/>
  <c r="L39" i="15"/>
  <c r="O38" i="15"/>
  <c r="N38" i="15"/>
  <c r="M30" i="15"/>
  <c r="L30" i="15"/>
  <c r="J30" i="15" s="1"/>
  <c r="M26" i="15"/>
  <c r="L26" i="15"/>
  <c r="K26" i="15"/>
  <c r="J26" i="15"/>
  <c r="I26" i="15"/>
  <c r="I25" i="15" s="1"/>
  <c r="H26" i="15"/>
  <c r="O25" i="15"/>
  <c r="N25" i="15"/>
  <c r="M15" i="15"/>
  <c r="L15" i="15"/>
  <c r="K15" i="15"/>
  <c r="J15" i="15"/>
  <c r="I15" i="15"/>
  <c r="H15" i="15"/>
  <c r="M12" i="15"/>
  <c r="L12" i="15"/>
  <c r="K12" i="15"/>
  <c r="J12" i="15"/>
  <c r="I12" i="15"/>
  <c r="H12" i="15"/>
  <c r="M11" i="15"/>
  <c r="L11" i="15"/>
  <c r="K11" i="15"/>
  <c r="J11" i="15"/>
  <c r="I11" i="15"/>
  <c r="H11" i="15"/>
  <c r="I167" i="17" l="1"/>
  <c r="K220" i="17"/>
  <c r="H166" i="17"/>
  <c r="J177" i="17"/>
  <c r="J167" i="17" s="1"/>
  <c r="I6" i="16"/>
  <c r="K49" i="15"/>
  <c r="K48" i="15" s="1"/>
  <c r="M25" i="15"/>
  <c r="K30" i="15"/>
  <c r="K29" i="15" s="1"/>
  <c r="L94" i="17"/>
  <c r="H99" i="15"/>
  <c r="H25" i="15"/>
  <c r="M134" i="17"/>
  <c r="N28" i="15"/>
  <c r="K56" i="15"/>
  <c r="I56" i="15" s="1"/>
  <c r="I55" i="15" s="1"/>
  <c r="L220" i="17"/>
  <c r="J70" i="17"/>
  <c r="J134" i="17"/>
  <c r="J21" i="17"/>
  <c r="J25" i="15"/>
  <c r="L128" i="15"/>
  <c r="L127" i="15" s="1"/>
  <c r="O28" i="15"/>
  <c r="J56" i="15"/>
  <c r="H56" i="15" s="1"/>
  <c r="H55" i="15" s="1"/>
  <c r="L61" i="15"/>
  <c r="I128" i="15"/>
  <c r="I127" i="15" s="1"/>
  <c r="L48" i="15"/>
  <c r="K6" i="16"/>
  <c r="P7" i="16" s="1"/>
  <c r="L25" i="15"/>
  <c r="L55" i="15"/>
  <c r="H61" i="15"/>
  <c r="K128" i="15"/>
  <c r="K127" i="15" s="1"/>
  <c r="M128" i="15"/>
  <c r="K134" i="17"/>
  <c r="L134" i="17"/>
  <c r="J115" i="17"/>
  <c r="J60" i="16"/>
  <c r="J25" i="16" s="1"/>
  <c r="J24" i="16" s="1"/>
  <c r="J94" i="17"/>
  <c r="I14" i="15"/>
  <c r="I10" i="15" s="1"/>
  <c r="L38" i="15"/>
  <c r="M61" i="15"/>
  <c r="O61" i="15"/>
  <c r="I17" i="17"/>
  <c r="I8" i="17" s="1"/>
  <c r="K115" i="17"/>
  <c r="M44" i="17"/>
  <c r="M38" i="15"/>
  <c r="J97" i="15"/>
  <c r="J128" i="15"/>
  <c r="M220" i="17"/>
  <c r="J14" i="15"/>
  <c r="J10" i="15" s="1"/>
  <c r="H100" i="15"/>
  <c r="K94" i="17"/>
  <c r="K21" i="17"/>
  <c r="J220" i="17"/>
  <c r="J44" i="17"/>
  <c r="M14" i="15"/>
  <c r="M10" i="15" s="1"/>
  <c r="J39" i="15"/>
  <c r="H39" i="15" s="1"/>
  <c r="H38" i="15" s="1"/>
  <c r="I61" i="15"/>
  <c r="K61" i="15"/>
  <c r="H98" i="15"/>
  <c r="M167" i="17"/>
  <c r="M166" i="17" s="1"/>
  <c r="K39" i="15"/>
  <c r="I39" i="15" s="1"/>
  <c r="I38" i="15" s="1"/>
  <c r="H101" i="15"/>
  <c r="H128" i="15"/>
  <c r="L44" i="17"/>
  <c r="H60" i="16"/>
  <c r="H25" i="16" s="1"/>
  <c r="H24" i="16" s="1"/>
  <c r="J7" i="16"/>
  <c r="H19" i="16"/>
  <c r="L25" i="16"/>
  <c r="L24" i="16" s="1"/>
  <c r="L6" i="16" s="1"/>
  <c r="K167" i="17"/>
  <c r="K166" i="17" s="1"/>
  <c r="L167" i="17"/>
  <c r="L70" i="17"/>
  <c r="I166" i="17"/>
  <c r="I7" i="17" s="1"/>
  <c r="H17" i="17"/>
  <c r="H8" i="17" s="1"/>
  <c r="M113" i="15"/>
  <c r="I113" i="15"/>
  <c r="H14" i="15"/>
  <c r="K25" i="15"/>
  <c r="K14" i="15"/>
  <c r="K97" i="15"/>
  <c r="I99" i="15"/>
  <c r="I101" i="15"/>
  <c r="L14" i="15"/>
  <c r="J61" i="15"/>
  <c r="N61" i="15"/>
  <c r="N27" i="15" s="1"/>
  <c r="N24" i="15" s="1"/>
  <c r="J113" i="15"/>
  <c r="K113" i="15"/>
  <c r="H113" i="15"/>
  <c r="L113" i="15"/>
  <c r="H30" i="15"/>
  <c r="J29" i="15"/>
  <c r="H49" i="15"/>
  <c r="J48" i="15"/>
  <c r="L29" i="15"/>
  <c r="M29" i="15"/>
  <c r="M28" i="15" s="1"/>
  <c r="M17" i="17" l="1"/>
  <c r="M8" i="17" s="1"/>
  <c r="I30" i="15"/>
  <c r="I29" i="15" s="1"/>
  <c r="H7" i="17"/>
  <c r="I49" i="15"/>
  <c r="I48" i="15" s="1"/>
  <c r="K55" i="15"/>
  <c r="M127" i="15"/>
  <c r="L166" i="17"/>
  <c r="J38" i="15"/>
  <c r="K38" i="15"/>
  <c r="K28" i="15" s="1"/>
  <c r="K27" i="15" s="1"/>
  <c r="K24" i="15" s="1"/>
  <c r="J6" i="16"/>
  <c r="O27" i="15"/>
  <c r="O24" i="15" s="1"/>
  <c r="J17" i="17"/>
  <c r="J8" i="17" s="1"/>
  <c r="K17" i="17"/>
  <c r="K8" i="17" s="1"/>
  <c r="K7" i="17" s="1"/>
  <c r="M7" i="17"/>
  <c r="J55" i="15"/>
  <c r="H97" i="15"/>
  <c r="M27" i="15"/>
  <c r="M24" i="15" s="1"/>
  <c r="M23" i="15" s="1"/>
  <c r="H127" i="15"/>
  <c r="L28" i="15"/>
  <c r="L27" i="15" s="1"/>
  <c r="L24" i="15" s="1"/>
  <c r="L23" i="15" s="1"/>
  <c r="J166" i="17"/>
  <c r="J127" i="15"/>
  <c r="L17" i="17"/>
  <c r="L8" i="17" s="1"/>
  <c r="H6" i="16"/>
  <c r="H48" i="15"/>
  <c r="I97" i="15"/>
  <c r="L10" i="15"/>
  <c r="H10" i="15"/>
  <c r="K10" i="15"/>
  <c r="H29" i="15"/>
  <c r="L7" i="17" l="1"/>
  <c r="J28" i="15"/>
  <c r="J27" i="15" s="1"/>
  <c r="J24" i="15" s="1"/>
  <c r="M9" i="15"/>
  <c r="L9" i="15"/>
  <c r="J7" i="17"/>
  <c r="I28" i="15"/>
  <c r="I27" i="15" s="1"/>
  <c r="I24" i="15" s="1"/>
  <c r="H28" i="15"/>
  <c r="H27" i="15" s="1"/>
  <c r="H24" i="15" s="1"/>
  <c r="K23" i="15"/>
  <c r="K9" i="15"/>
  <c r="J23" i="15"/>
  <c r="J9" i="15"/>
  <c r="I23" i="15" l="1"/>
  <c r="I9" i="15"/>
  <c r="H23" i="15"/>
  <c r="H9" i="15"/>
  <c r="M157" i="12" l="1"/>
  <c r="L157" i="12"/>
  <c r="K157" i="12"/>
  <c r="J157" i="12"/>
  <c r="I157" i="12"/>
  <c r="H157" i="12"/>
  <c r="M155" i="12"/>
  <c r="L155" i="12"/>
  <c r="K155" i="12"/>
  <c r="J155" i="12"/>
  <c r="I155" i="12"/>
  <c r="H155" i="12"/>
  <c r="M153" i="12"/>
  <c r="L153" i="12"/>
  <c r="K153" i="12"/>
  <c r="J153" i="12"/>
  <c r="I153" i="12"/>
  <c r="H153" i="12"/>
  <c r="M151" i="12"/>
  <c r="L151" i="12"/>
  <c r="K151" i="12"/>
  <c r="J151" i="12"/>
  <c r="I151" i="12"/>
  <c r="H151" i="12"/>
  <c r="M149" i="12"/>
  <c r="L149" i="12"/>
  <c r="K149" i="12"/>
  <c r="J149" i="12"/>
  <c r="I149" i="12"/>
  <c r="H149" i="12"/>
  <c r="M147" i="12"/>
  <c r="L147" i="12"/>
  <c r="K147" i="12"/>
  <c r="J147" i="12"/>
  <c r="I147" i="12"/>
  <c r="H147" i="12"/>
  <c r="M145" i="12"/>
  <c r="L145" i="12"/>
  <c r="K145" i="12"/>
  <c r="J145" i="12"/>
  <c r="I145" i="12"/>
  <c r="H145" i="12"/>
  <c r="M142" i="12"/>
  <c r="L142" i="12"/>
  <c r="K142" i="12"/>
  <c r="J142" i="12"/>
  <c r="I142" i="12"/>
  <c r="H142" i="12"/>
  <c r="J141" i="12"/>
  <c r="J140" i="12"/>
  <c r="J139" i="12"/>
  <c r="K138" i="12"/>
  <c r="J138" i="12" s="1"/>
  <c r="M137" i="12"/>
  <c r="L137" i="12"/>
  <c r="I137" i="12"/>
  <c r="H137" i="12"/>
  <c r="J136" i="12"/>
  <c r="H136" i="12"/>
  <c r="J135" i="12"/>
  <c r="H135" i="12"/>
  <c r="J134" i="12"/>
  <c r="H134" i="12"/>
  <c r="K133" i="12"/>
  <c r="J133" i="12" s="1"/>
  <c r="M132" i="12"/>
  <c r="L132" i="12"/>
  <c r="J131" i="12"/>
  <c r="J130" i="12"/>
  <c r="J129" i="12"/>
  <c r="J128" i="12"/>
  <c r="J127" i="12"/>
  <c r="J126" i="12"/>
  <c r="J125" i="12"/>
  <c r="K124" i="12"/>
  <c r="J124" i="12" s="1"/>
  <c r="K123" i="12"/>
  <c r="J123" i="12" s="1"/>
  <c r="M122" i="12"/>
  <c r="L122" i="12"/>
  <c r="I122" i="12"/>
  <c r="H122" i="12"/>
  <c r="J121" i="12"/>
  <c r="J120" i="12"/>
  <c r="J119" i="12"/>
  <c r="J118" i="12"/>
  <c r="J117" i="12"/>
  <c r="J116" i="12"/>
  <c r="J115" i="12"/>
  <c r="M114" i="12"/>
  <c r="L114" i="12"/>
  <c r="K114" i="12"/>
  <c r="I114" i="12"/>
  <c r="H114" i="12"/>
  <c r="J113" i="12"/>
  <c r="J112" i="12"/>
  <c r="J111" i="12"/>
  <c r="J110" i="12"/>
  <c r="J109" i="12"/>
  <c r="J108" i="12"/>
  <c r="J107" i="12"/>
  <c r="L106" i="12"/>
  <c r="J106" i="12"/>
  <c r="L105" i="12"/>
  <c r="J105" i="12"/>
  <c r="L104" i="12"/>
  <c r="J104" i="12"/>
  <c r="M103" i="12"/>
  <c r="K103" i="12"/>
  <c r="I103" i="12"/>
  <c r="H103" i="12"/>
  <c r="J98" i="12"/>
  <c r="I98" i="12"/>
  <c r="I71" i="12" s="1"/>
  <c r="H98" i="12"/>
  <c r="M71" i="12"/>
  <c r="L71" i="12"/>
  <c r="K71" i="12"/>
  <c r="J70" i="12"/>
  <c r="J69" i="12"/>
  <c r="J68" i="12"/>
  <c r="J67" i="12"/>
  <c r="K66" i="12"/>
  <c r="J66" i="12" s="1"/>
  <c r="I66" i="12"/>
  <c r="J65" i="12"/>
  <c r="J64" i="12"/>
  <c r="J63" i="12"/>
  <c r="J62" i="12"/>
  <c r="J61" i="12"/>
  <c r="J60" i="12"/>
  <c r="J59" i="12"/>
  <c r="J58" i="12"/>
  <c r="J57" i="12"/>
  <c r="J56" i="12"/>
  <c r="J55" i="12"/>
  <c r="J54" i="12"/>
  <c r="J53" i="12"/>
  <c r="J52" i="12"/>
  <c r="J51" i="12"/>
  <c r="J50" i="12"/>
  <c r="J49" i="12"/>
  <c r="J48" i="12"/>
  <c r="J47" i="12"/>
  <c r="J46" i="12"/>
  <c r="L46" i="12" s="1"/>
  <c r="J45" i="12"/>
  <c r="J44" i="12"/>
  <c r="L44" i="12" s="1"/>
  <c r="J43" i="12"/>
  <c r="L43" i="12" s="1"/>
  <c r="J42" i="12"/>
  <c r="J41" i="12"/>
  <c r="M40" i="12"/>
  <c r="H40" i="12"/>
  <c r="J39" i="12"/>
  <c r="J38" i="12"/>
  <c r="J37" i="12"/>
  <c r="J36" i="12"/>
  <c r="J35" i="12"/>
  <c r="J34" i="12"/>
  <c r="J33" i="12"/>
  <c r="J32" i="12"/>
  <c r="J31" i="12"/>
  <c r="J29" i="12"/>
  <c r="J28" i="12"/>
  <c r="M27" i="12"/>
  <c r="L27" i="12"/>
  <c r="K27" i="12"/>
  <c r="I27" i="12"/>
  <c r="H27" i="12"/>
  <c r="J26" i="12"/>
  <c r="J25" i="12"/>
  <c r="J24" i="12"/>
  <c r="J23" i="12"/>
  <c r="M21" i="12"/>
  <c r="L21" i="12"/>
  <c r="K21" i="12"/>
  <c r="I21" i="12"/>
  <c r="H21" i="12"/>
  <c r="M15" i="12"/>
  <c r="L15" i="12"/>
  <c r="K15" i="12"/>
  <c r="J15" i="12"/>
  <c r="I15" i="12"/>
  <c r="H15" i="12"/>
  <c r="L11" i="12"/>
  <c r="J11" i="12"/>
  <c r="J9" i="12" s="1"/>
  <c r="H11" i="12"/>
  <c r="M9" i="12"/>
  <c r="K9" i="12"/>
  <c r="I9" i="12"/>
  <c r="K71" i="11"/>
  <c r="J71" i="11" s="1"/>
  <c r="I71" i="11"/>
  <c r="H71" i="11" s="1"/>
  <c r="L70" i="11"/>
  <c r="L69" i="11" s="1"/>
  <c r="L68" i="11" s="1"/>
  <c r="J70" i="11"/>
  <c r="H70" i="11"/>
  <c r="M69" i="11"/>
  <c r="M68" i="11" s="1"/>
  <c r="K67" i="11"/>
  <c r="K65" i="11" s="1"/>
  <c r="I67" i="11"/>
  <c r="H67" i="11" s="1"/>
  <c r="L66" i="11"/>
  <c r="L65" i="11" s="1"/>
  <c r="J66" i="11"/>
  <c r="H66" i="11"/>
  <c r="M65" i="11"/>
  <c r="L64" i="11"/>
  <c r="J64" i="11"/>
  <c r="H64" i="11"/>
  <c r="L63" i="11"/>
  <c r="J63" i="11"/>
  <c r="H63" i="11"/>
  <c r="M62" i="11"/>
  <c r="M61" i="11" s="1"/>
  <c r="K62" i="11"/>
  <c r="K61" i="11" s="1"/>
  <c r="I62" i="11"/>
  <c r="I61" i="11" s="1"/>
  <c r="L60" i="11"/>
  <c r="K60" i="11"/>
  <c r="H60" i="11"/>
  <c r="J60" i="11" s="1"/>
  <c r="D60" i="11"/>
  <c r="K59" i="11"/>
  <c r="H59" i="11"/>
  <c r="J59" i="11" s="1"/>
  <c r="M58" i="11"/>
  <c r="M57" i="11" s="1"/>
  <c r="M56" i="11" s="1"/>
  <c r="L58" i="11"/>
  <c r="L57" i="11" s="1"/>
  <c r="K58" i="11"/>
  <c r="H58" i="11"/>
  <c r="I57" i="11"/>
  <c r="I56" i="11" s="1"/>
  <c r="K55" i="11"/>
  <c r="H55" i="11"/>
  <c r="K54" i="11"/>
  <c r="H54" i="11"/>
  <c r="K53" i="11"/>
  <c r="J53" i="11" s="1"/>
  <c r="H53" i="11"/>
  <c r="K52" i="11"/>
  <c r="H52" i="11"/>
  <c r="K51" i="11"/>
  <c r="J51" i="11" s="1"/>
  <c r="H51" i="11"/>
  <c r="K50" i="11"/>
  <c r="J50" i="11" s="1"/>
  <c r="H50" i="11"/>
  <c r="I49" i="11"/>
  <c r="K49" i="11" s="1"/>
  <c r="L48" i="11"/>
  <c r="H48" i="11"/>
  <c r="M47" i="11"/>
  <c r="J46" i="11"/>
  <c r="H46" i="11"/>
  <c r="J45" i="11"/>
  <c r="H45" i="11"/>
  <c r="J44" i="11"/>
  <c r="H44" i="11"/>
  <c r="J43" i="11"/>
  <c r="H43" i="11"/>
  <c r="J42" i="11"/>
  <c r="H42" i="11"/>
  <c r="J41" i="11"/>
  <c r="H41" i="11"/>
  <c r="L40" i="11"/>
  <c r="J40" i="11"/>
  <c r="H40" i="11"/>
  <c r="L39" i="11"/>
  <c r="J39" i="11"/>
  <c r="H39" i="11"/>
  <c r="L38" i="11"/>
  <c r="J38" i="11"/>
  <c r="H38" i="11"/>
  <c r="M37" i="11"/>
  <c r="K37" i="11"/>
  <c r="I37" i="11"/>
  <c r="J36" i="11"/>
  <c r="H36" i="11"/>
  <c r="J35" i="11"/>
  <c r="H35" i="11"/>
  <c r="J34" i="11"/>
  <c r="H34" i="11"/>
  <c r="J33" i="11"/>
  <c r="H33" i="11"/>
  <c r="J32" i="11"/>
  <c r="H32" i="11"/>
  <c r="J31" i="11"/>
  <c r="H31" i="11"/>
  <c r="J30" i="11"/>
  <c r="H30" i="11"/>
  <c r="L29" i="11"/>
  <c r="J29" i="11"/>
  <c r="H29" i="11"/>
  <c r="L28" i="11"/>
  <c r="J28" i="11"/>
  <c r="H28" i="11"/>
  <c r="M27" i="11"/>
  <c r="K27" i="11"/>
  <c r="I27" i="11"/>
  <c r="K137" i="12" l="1"/>
  <c r="H62" i="11"/>
  <c r="H61" i="11" s="1"/>
  <c r="J52" i="11"/>
  <c r="J47" i="11" s="1"/>
  <c r="H57" i="11"/>
  <c r="H56" i="11" s="1"/>
  <c r="K122" i="12"/>
  <c r="J55" i="11"/>
  <c r="I69" i="11"/>
  <c r="I68" i="11" s="1"/>
  <c r="J114" i="12"/>
  <c r="H49" i="11"/>
  <c r="H69" i="11"/>
  <c r="H68" i="11" s="1"/>
  <c r="J21" i="12"/>
  <c r="J62" i="11"/>
  <c r="J61" i="11" s="1"/>
  <c r="I40" i="12"/>
  <c r="I47" i="11"/>
  <c r="H9" i="12"/>
  <c r="K57" i="11"/>
  <c r="K56" i="11" s="1"/>
  <c r="H37" i="11"/>
  <c r="L47" i="11"/>
  <c r="J54" i="11"/>
  <c r="J67" i="11"/>
  <c r="J65" i="11" s="1"/>
  <c r="J122" i="12"/>
  <c r="M26" i="11"/>
  <c r="M25" i="11" s="1"/>
  <c r="L37" i="11"/>
  <c r="H47" i="11"/>
  <c r="L56" i="11"/>
  <c r="H65" i="11"/>
  <c r="J27" i="12"/>
  <c r="J103" i="12"/>
  <c r="K132" i="12"/>
  <c r="I26" i="11"/>
  <c r="I25" i="11" s="1"/>
  <c r="L62" i="11"/>
  <c r="L61" i="11" s="1"/>
  <c r="J132" i="12"/>
  <c r="M20" i="12"/>
  <c r="M19" i="12" s="1"/>
  <c r="M8" i="12" s="1"/>
  <c r="H71" i="12"/>
  <c r="H27" i="11"/>
  <c r="J27" i="11"/>
  <c r="J71" i="12"/>
  <c r="L103" i="12"/>
  <c r="J37" i="11"/>
  <c r="L27" i="11"/>
  <c r="L26" i="11" s="1"/>
  <c r="L25" i="11" s="1"/>
  <c r="L8" i="11" s="1"/>
  <c r="L7" i="11" s="1"/>
  <c r="J69" i="11"/>
  <c r="J68" i="11" s="1"/>
  <c r="L9" i="12"/>
  <c r="K47" i="11"/>
  <c r="J137" i="12"/>
  <c r="J40" i="12"/>
  <c r="L41" i="12"/>
  <c r="K40" i="12"/>
  <c r="K20" i="12" s="1"/>
  <c r="K19" i="12" s="1"/>
  <c r="K8" i="12" s="1"/>
  <c r="I133" i="12"/>
  <c r="I65" i="11"/>
  <c r="J58" i="11"/>
  <c r="J57" i="11" s="1"/>
  <c r="M8" i="11"/>
  <c r="M7" i="11" s="1"/>
  <c r="K69" i="11"/>
  <c r="K68" i="11" s="1"/>
  <c r="K26" i="11" l="1"/>
  <c r="K25" i="11" s="1"/>
  <c r="H26" i="11"/>
  <c r="H25" i="11" s="1"/>
  <c r="J20" i="12"/>
  <c r="J19" i="12" s="1"/>
  <c r="J8" i="12" s="1"/>
  <c r="K8" i="11"/>
  <c r="K7" i="11" s="1"/>
  <c r="J56" i="11"/>
  <c r="J26" i="11" s="1"/>
  <c r="J25" i="11" s="1"/>
  <c r="L40" i="12"/>
  <c r="L20" i="12" s="1"/>
  <c r="L19" i="12" s="1"/>
  <c r="L8" i="12" s="1"/>
  <c r="I132" i="12"/>
  <c r="I20" i="12" s="1"/>
  <c r="I19" i="12" s="1"/>
  <c r="I8" i="12" s="1"/>
  <c r="H133" i="12"/>
  <c r="J8" i="11" l="1"/>
  <c r="J7" i="11" s="1"/>
  <c r="H132" i="12"/>
  <c r="H20" i="12" s="1"/>
  <c r="H19" i="12" s="1"/>
  <c r="H8" i="12" s="1"/>
  <c r="I8" i="11"/>
  <c r="I7" i="11" s="1"/>
  <c r="H8" i="11" l="1"/>
  <c r="H7" i="11" s="1"/>
  <c r="M177" i="9" l="1"/>
  <c r="L177" i="9"/>
  <c r="K177" i="9"/>
  <c r="J177" i="9"/>
  <c r="I177" i="9"/>
  <c r="H177" i="9"/>
  <c r="M161" i="9"/>
  <c r="L161" i="9"/>
  <c r="K161" i="9"/>
  <c r="J161" i="9"/>
  <c r="I161" i="9"/>
  <c r="H161" i="9"/>
  <c r="M159" i="9"/>
  <c r="L159" i="9"/>
  <c r="K159" i="9"/>
  <c r="J159" i="9"/>
  <c r="I159" i="9"/>
  <c r="H159" i="9"/>
  <c r="M146" i="9"/>
  <c r="L146" i="9"/>
  <c r="K146" i="9"/>
  <c r="J146" i="9"/>
  <c r="I146" i="9"/>
  <c r="H146" i="9"/>
  <c r="M136" i="9"/>
  <c r="L136" i="9"/>
  <c r="K136" i="9"/>
  <c r="J136" i="9"/>
  <c r="I136" i="9"/>
  <c r="H136" i="9"/>
  <c r="M126" i="9"/>
  <c r="L126" i="9"/>
  <c r="K126" i="9"/>
  <c r="J126" i="9"/>
  <c r="I126" i="9"/>
  <c r="H126" i="9"/>
  <c r="M114" i="9"/>
  <c r="L114" i="9"/>
  <c r="K114" i="9"/>
  <c r="J114" i="9"/>
  <c r="I114" i="9"/>
  <c r="H114" i="9"/>
  <c r="M46" i="9"/>
  <c r="L46" i="9"/>
  <c r="K46" i="9"/>
  <c r="J46" i="9"/>
  <c r="I46" i="9"/>
  <c r="H46" i="9"/>
  <c r="M41" i="9"/>
  <c r="L41" i="9"/>
  <c r="K41" i="9"/>
  <c r="J41" i="9"/>
  <c r="I41" i="9"/>
  <c r="H41" i="9"/>
  <c r="M36" i="9"/>
  <c r="L36" i="9"/>
  <c r="K36" i="9"/>
  <c r="J36" i="9"/>
  <c r="I36" i="9"/>
  <c r="H36" i="9"/>
  <c r="M24" i="9"/>
  <c r="L24" i="9"/>
  <c r="K24" i="9"/>
  <c r="J24" i="9"/>
  <c r="I24" i="9"/>
  <c r="H24" i="9"/>
  <c r="F24" i="9"/>
  <c r="M20" i="9"/>
  <c r="L20" i="9"/>
  <c r="K20" i="9"/>
  <c r="J20" i="9"/>
  <c r="I20" i="9"/>
  <c r="H20" i="9"/>
  <c r="F20" i="9"/>
  <c r="M8" i="9"/>
  <c r="L8" i="9"/>
  <c r="K8" i="9"/>
  <c r="J8" i="9"/>
  <c r="I8" i="9"/>
  <c r="H8" i="9"/>
  <c r="F8" i="9"/>
  <c r="H7" i="9" l="1"/>
  <c r="L158" i="9"/>
  <c r="L7" i="9"/>
  <c r="H158" i="9"/>
  <c r="I113" i="9"/>
  <c r="M113" i="9"/>
  <c r="I158" i="9"/>
  <c r="M158" i="9"/>
  <c r="K158" i="9"/>
  <c r="K7" i="9"/>
  <c r="H113" i="9"/>
  <c r="L113" i="9"/>
  <c r="J113" i="9"/>
  <c r="J158" i="9"/>
  <c r="I7" i="9"/>
  <c r="M7" i="9"/>
  <c r="J7" i="9"/>
  <c r="K113" i="9"/>
  <c r="L6" i="9" l="1"/>
  <c r="J6" i="9"/>
  <c r="M6" i="9"/>
  <c r="I6" i="9"/>
  <c r="H6" i="9"/>
  <c r="K6" i="9"/>
  <c r="K16" i="4" l="1"/>
  <c r="I16" i="4"/>
  <c r="K15" i="4"/>
  <c r="I15" i="4"/>
  <c r="J14" i="4"/>
  <c r="H14" i="4"/>
  <c r="K13" i="4"/>
  <c r="I13" i="4"/>
  <c r="K12" i="4"/>
  <c r="I12" i="4"/>
  <c r="K11" i="4"/>
  <c r="J10" i="4"/>
  <c r="H10" i="4"/>
  <c r="K9" i="4"/>
  <c r="I9" i="4"/>
  <c r="J8" i="4"/>
  <c r="H8" i="4"/>
  <c r="M5" i="4"/>
  <c r="L5" i="4"/>
  <c r="K10" i="4" l="1"/>
  <c r="H15" i="4"/>
  <c r="J11" i="4"/>
  <c r="J15" i="4"/>
  <c r="I10" i="4"/>
  <c r="I8" i="4"/>
  <c r="H5" i="4"/>
  <c r="K8" i="4"/>
  <c r="J5" i="4" l="1"/>
  <c r="I5" i="4"/>
  <c r="K5" i="4"/>
  <c r="L20" i="3"/>
  <c r="L19" i="3" s="1"/>
  <c r="N19" i="3"/>
  <c r="M19" i="3"/>
  <c r="K19" i="3"/>
  <c r="J19" i="3"/>
  <c r="I19" i="3"/>
  <c r="H19" i="3"/>
  <c r="L18" i="3"/>
  <c r="L17" i="3"/>
  <c r="L16" i="3"/>
  <c r="L15" i="3"/>
  <c r="L14" i="3"/>
  <c r="L13" i="3"/>
  <c r="L12" i="3"/>
  <c r="L11" i="3"/>
  <c r="O10" i="3"/>
  <c r="O9" i="3" s="1"/>
  <c r="O8" i="3" s="1"/>
  <c r="N10" i="3"/>
  <c r="N9" i="3" s="1"/>
  <c r="M10" i="3"/>
  <c r="M9" i="3" s="1"/>
  <c r="K10" i="3"/>
  <c r="K9" i="3" s="1"/>
  <c r="J10" i="3"/>
  <c r="J9" i="3" s="1"/>
  <c r="I10" i="3"/>
  <c r="I9" i="3" s="1"/>
  <c r="H10" i="3"/>
  <c r="H9" i="3" s="1"/>
  <c r="H8" i="3" l="1"/>
  <c r="M8" i="3"/>
  <c r="I8" i="3"/>
  <c r="K8" i="3"/>
  <c r="N8" i="3"/>
  <c r="J8" i="3"/>
  <c r="L10" i="3"/>
  <c r="L9" i="3" s="1"/>
  <c r="L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17" authorId="0" shapeId="0" xr:uid="{00000000-0006-0000-0000-000001000000}">
      <text>
        <r>
          <rPr>
            <b/>
            <sz val="9"/>
            <color indexed="81"/>
            <rFont val="Tahoma"/>
            <family val="2"/>
          </rPr>
          <t>Admin:</t>
        </r>
        <r>
          <rPr>
            <sz val="9"/>
            <color indexed="81"/>
            <rFont val="Tahoma"/>
            <family val="2"/>
          </rPr>
          <t xml:space="preserve">
Cập nhật lại địa điểm</t>
        </r>
      </text>
    </comment>
    <comment ref="C79" authorId="0" shapeId="0" xr:uid="{00000000-0006-0000-0000-000002000000}">
      <text>
        <r>
          <rPr>
            <sz val="9"/>
            <color indexed="81"/>
            <rFont val="Times New Roman"/>
            <family val="1"/>
          </rPr>
          <t>Cập nhật bổ sung theo Công văn số 2969/SYT-KHTC ngày 07/7/2022 của Sở Y tế đề xuất</t>
        </r>
      </text>
    </comment>
    <comment ref="B149" authorId="0" shapeId="0" xr:uid="{00000000-0006-0000-0000-000003000000}">
      <text>
        <r>
          <rPr>
            <b/>
            <sz val="9"/>
            <color indexed="81"/>
            <rFont val="Tahoma"/>
            <family val="2"/>
          </rPr>
          <t>Admin:</t>
        </r>
        <r>
          <rPr>
            <sz val="9"/>
            <color indexed="81"/>
            <rFont val="Tahoma"/>
            <family val="2"/>
          </rPr>
          <t xml:space="preserve">
Thay cho CT Đường GTNT từ nhà ông Nu đến bờ đặp Đăk Proong thôn Wang Hra</t>
        </r>
      </text>
    </comment>
  </commentList>
</comments>
</file>

<file path=xl/sharedStrings.xml><?xml version="1.0" encoding="utf-8"?>
<sst xmlns="http://schemas.openxmlformats.org/spreadsheetml/2006/main" count="8532" uniqueCount="3357">
  <si>
    <t>SỞ, NGÀNH/UBND HUYỆN/THÀNH PHỐ…</t>
  </si>
  <si>
    <t>TT</t>
  </si>
  <si>
    <t>Mục tiêu đầu tư</t>
  </si>
  <si>
    <t>Danh mục dự án/công trình</t>
  </si>
  <si>
    <t>Địa điểm xây dựng</t>
  </si>
  <si>
    <t>Ghi chú</t>
  </si>
  <si>
    <t>Dự án thực hiện theo cơ chế đặc thù</t>
  </si>
  <si>
    <t xml:space="preserve">Tổng mức đầu tư 
(dự kiến) </t>
  </si>
  <si>
    <t>TỔNG SỐ</t>
  </si>
  <si>
    <t>I</t>
  </si>
  <si>
    <t>ĐVT: Triệu đồng.</t>
  </si>
  <si>
    <t xml:space="preserve">Chương trình mục tiêu quốc gia phát triển kinh tế - xã hội vùng đồng bào dân tộc thiểu số và miền núi </t>
  </si>
  <si>
    <t>Dự án 6</t>
  </si>
  <si>
    <t>Chủ đầu tư</t>
  </si>
  <si>
    <t>Thời gian
KC-HT</t>
  </si>
  <si>
    <t xml:space="preserve">Trong đó: Vốn NSTW </t>
  </si>
  <si>
    <t>ĐĂNG KÝ DANH MỤC DỰ ÁN ĐẦU TƯ THUỘC CÁC CHƯƠNG TRÌNH MỤC TIÊU QUỐC GIA GIAI ĐOẠN 2021-2025</t>
  </si>
  <si>
    <t>Quy mô đầu tư
(dự kiến)</t>
  </si>
  <si>
    <t>Kế hoạch 5 năm
giai đoạn 2021-2025</t>
  </si>
  <si>
    <t>Dự kiến bố trí
kế hoạch năm 2022</t>
  </si>
  <si>
    <t>Sở Văn hóa, Thể thao và Du lịch</t>
  </si>
  <si>
    <t>làng Bargoc, xã Sa Sơn, huyện Sa Thầy, tỉnh Kon Tum</t>
  </si>
  <si>
    <t>5 năm</t>
  </si>
  <si>
    <t xml:space="preserve">Dự án bảo tồn, phát huy giá trị văn hóa truyền thống của người Gia Rai, làng Bar Gốc, xã Sa Sơn, huyện Sa Thầy, tỉnh Kon Tum. </t>
  </si>
  <si>
    <t>Hỗ trợ tu bổ, tôn tạo quẩn thể di tích quốc gia đặc biệt chiến thắng Đăk Tô - Tân Cảnh.</t>
  </si>
  <si>
    <t>Huyện Đăk Tô, Tỉnh Kon Tum</t>
  </si>
  <si>
    <t>2022- 2025</t>
  </si>
  <si>
    <t>Xây dựng làng Bar goc thành làng văn hóa truyền thống gắn với phát triển du lịch nhằm nâng cao mức hưởng thụ văn hóa của người dân, thúc đầy phát triển kinh tế, xã hội tại địa phương. Hoạt động bảo tồn làng văn hóa truyền thống được thực hiện toàn toàn diện trên các khía cạnh: Bảo tồn không gian làng, cảnh quan thiên nhiên; Bảo tồn, phát huy các giá trị văn hóa truyền thống (các giá trị văn hóa vật thể và phi vật thể); Xây dựng hoàn thiện cơ sở vật chất, hệ thống thiết chế văn hóa; Nâng cao mức hưởng thụ đời sống vật chất, văn hóa, xây dựng gia đình văn hóa, làng nông thôn mới; Xây dựng mới và hoàn thiện hạ tầng đồng bộ đáp ứng yêu cầu sản xuất kinh doanh, đời sống dân sinh và hoạt động du lịch chất lượng cao.</t>
  </si>
  <si>
    <t xml:space="preserve">* Bảo tồn, tôn tạo và phát huy giá trị di tích quốc gia đặc biệt Chiến thắng Đăk Tô - Tân Cảnh; từng bước hình thành điểm du lịch đặc sắc cho du khách trong và ngoài nước đến nghiên cứu, tham quan, tìm hiểu; đồng thời, kết nối các điểm trong quần thể di tích quốc gia đặc biệt chiến thắng Đăk Tô - Tân Cảnh với các di tích khá cvà với các điểm du lịch trong vùng.
* Tu bổ, tôn tạo tổng thể cụm di tích quốc gia đặc biệt Chiến Thắng Đăk Tô, Tân Cảnh trên cơ sở tính nguyên gốc của di tích, đồng thời, tái tạo 1 phần không gian cảnh quan và thành phần kiến trúc gốc trong khu vựcdi tích Đăk Tô - Tân Cảnh. Bổ sung một số thành phần kiến trúc mới nhằm làm rõ giá trị gốc của di tích, tôn vinh và phát huy giá trị của di tích trong cuộc sống đương đại. </t>
  </si>
  <si>
    <r>
      <t>Tổng số</t>
    </r>
    <r>
      <rPr>
        <i/>
        <sz val="11"/>
        <rFont val="Arial Narrow"/>
        <family val="2"/>
      </rPr>
      <t xml:space="preserve"> (tất cả các nguồn vốn)</t>
    </r>
  </si>
  <si>
    <t>*nghiên cứu, khảo sát, sưu tầm về văn hóa truyền thống của
người Gia Rai tại làng Bar Gốc, xã Sa Sơn, huyện Sa Thầy.
* phục dựng các giá trị văn hóa vật thể, phi vật thể, tạo hông gian, cảnh quan văn hóa làng;
* Mở các lớp dạy nghề, mở rộng sản xuất sản phẩm thủ công truyền thống cho nhân dân trong làng phục vụ du khách. Tiếp tục mở các lớp truyền dạy; các lớp dạy giao tiếp, nghiệp vụ văn hóa du lịch cộng đồng nhằm đưa vào phục vụ du lịch; 
* xây dựng và hoàn thiện một số hạng mục quan trọng như: nhà ở truyền thống (nhà sàn), nhà rông;
* đầu tư cơ sở vật chất, hạ tầng cơ sở thiết yếu.</t>
  </si>
  <si>
    <t>*Xây dựng sa bàn điện tử tổng thể di tích;
*Xây dựng hệ thống thuyết minh điện tử;
* Xây dựng  biển chỉ dẫn;
* Phục chế một số công trình nằm trong quần thể di tích, tu bổ tôn tạo một số hạng mục nhỏ.</t>
  </si>
  <si>
    <t>ĐĂNG KÝ DANH MỤC DỰ ÁN ĐẦU TƯ THUỘC CÁC CHƯƠNG TRÌNH MỤC TIÊU QUỐC GIA PHÁT TRIỂN KINH TẾ - XÃ HỘI
VÙNG ĐỒNG BÀO DÂN TỘC THIỂU SỐ VÀ MIỀN NÚI GIAI ĐOẠN 2021-2025</t>
  </si>
  <si>
    <r>
      <t>Tổng số</t>
    </r>
    <r>
      <rPr>
        <i/>
        <sz val="12"/>
        <color indexed="8"/>
        <rFont val="Times New Roman"/>
        <family val="1"/>
      </rPr>
      <t xml:space="preserve"> (tất cả các nguồn vốn)</t>
    </r>
  </si>
  <si>
    <t>Dự án 1</t>
  </si>
  <si>
    <t>-</t>
  </si>
  <si>
    <t>x</t>
  </si>
  <si>
    <t>…</t>
  </si>
  <si>
    <t>Dự án 2</t>
  </si>
  <si>
    <t>Dự án 3</t>
  </si>
  <si>
    <t>3.1</t>
  </si>
  <si>
    <t>Tiểu dự án 2</t>
  </si>
  <si>
    <t>Dự án 4</t>
  </si>
  <si>
    <t>4.1</t>
  </si>
  <si>
    <t>Tiểu dự án 1</t>
  </si>
  <si>
    <t>Dự án 5</t>
  </si>
  <si>
    <t>5.1</t>
  </si>
  <si>
    <t>Dự án 7</t>
  </si>
  <si>
    <t>Dự án 10</t>
  </si>
  <si>
    <t>8.1</t>
  </si>
  <si>
    <t>2022-2025</t>
  </si>
  <si>
    <t>SỞ Y TẾ</t>
  </si>
  <si>
    <t>(Kèm theo Văn bản số:        /SYT-KHTC ngày      tháng 6 năm 2022 của Sở Y tế tỉnh Kon Tum)</t>
  </si>
  <si>
    <r>
      <t>Tổng số</t>
    </r>
    <r>
      <rPr>
        <i/>
        <sz val="11"/>
        <color indexed="8"/>
        <rFont val="Times New Roman"/>
        <family val="1"/>
      </rPr>
      <t xml:space="preserve"> (tất cả các nguồn vốn)</t>
    </r>
  </si>
  <si>
    <t>Đầu tư xây mới và bổ sung thiết bị y tế Trạm Y tế xã Tu Mơ Rông huyện Tu Mơ Rông</t>
  </si>
  <si>
    <t>Huyện Tu Mơ Rông</t>
  </si>
  <si>
    <t>Đầu tư xây dựng Trạm Y tế xã đạt chuẩn Quốc gia về y tế xã, đồng thời đạt tiêu chí Nông thôn mới; nhằm phục vụ tốt công tác khám chữa bệnh và chăm sóc sức khỏe ban đầu cho nhân dân trên địa bàn xã và các vùng lân cận</t>
  </si>
  <si>
    <t>- Nhà trạm và lưu bệnh nhân, diện tích khoảng 250m2
- Nhà phụ trợ, diện tích khoảng 40m2
- Các hạng mục phụ trợ: cổng tường rào, nhà để xe, vườn thuốc nam, hố xử lý rác, hệ thống xử lý nước thải...
- Bổ sung trang thiết bị.</t>
  </si>
  <si>
    <t>Đầu tư xây mới và bổ sung thiết bị y tế Trạm Y tế xã Đăk Pxi huyện Đăk Hà</t>
  </si>
  <si>
    <t>Huyện Đăk Hà</t>
  </si>
  <si>
    <t>Đầu tư xây mới, cải tạo, nâng cấp và bổ sung thiết bị y tế Phòng khám Đa khoa khu vực Đăk Rve huyện Kon Rẫy</t>
  </si>
  <si>
    <t>Huyện Kon Rẫy</t>
  </si>
  <si>
    <t>Đầu tư cải tạo, sửa chữa Trạm Y tế xã Hiếu huyện Kon Plông</t>
  </si>
  <si>
    <t>Huyện Kon Plông</t>
  </si>
  <si>
    <t>Đầu tư cải tạo, sửa chữa Trạm Y tế xã Đăk Tăng huyện Kon Plông</t>
  </si>
  <si>
    <t xml:space="preserve"> Huyện Kon Plông</t>
  </si>
  <si>
    <t>Đầu tư cải tạo, sửa chữa Trạm Y tế xã Đăk Ring huyện Kon Plông</t>
  </si>
  <si>
    <t>Đầu tư cải tạo, sửa chữa Trạm Y tế xã Đăk Nên huyện Kon Plông</t>
  </si>
  <si>
    <t>Đầu tư cải tạo, sửa chữa Trạm Y tế xã Đăk Tờ Re huyện Kon Rẫy</t>
  </si>
  <si>
    <t>Đầu tư cải tạo, nâng cấp, mua sắm trang thiết bị y tế cho Trung tâm Y tế huyện Kon Plông</t>
  </si>
  <si>
    <t>Cải tạo, nâng cấp cơ sở vật chất của Trung tâm Y tế huyện đáp ứng nhu cầu chăm sóc sức khỏe nhân dân, nâng cao năng lực y tế cơ sở</t>
  </si>
  <si>
    <t>Bổ sung cơ sở vật chất Trường PT DTNT huyện Tu Mơ Rông</t>
  </si>
  <si>
    <t>Sở Giáo dục và Đào tạo</t>
  </si>
  <si>
    <t>Xã Đắk Hà, H Tu Mơ Rông</t>
  </si>
  <si>
    <t>2022-2023</t>
  </si>
  <si>
    <t>Đảm bảo nhu cầu  học tập, ăn, ở, sinh hoạt cho học sinh nội trú toàn trường</t>
  </si>
  <si>
    <t>Xây mới bổ sung 04 phòng bộ môn, 07 phòng học, 01 phòng nghỉ giáo viên, 09 phòng ở cho học sinh nội trú, 01 phòng quản lý học sinh, mở rộng nhà ăn.</t>
  </si>
  <si>
    <t>Bổ sung cơ sở vật chất Trường PTDTNT huyện Sa Thầy</t>
  </si>
  <si>
    <t>TT Sa Thầy, H Sa Thầy</t>
  </si>
  <si>
    <t>Đảm bảo nhu cầu  học tập, ăn ở, sinh hoạt cho học sinh nội trú toàn trường</t>
  </si>
  <si>
    <t>Xây mới bổ sung 09 phòng bộ môn, 03 phòng học, 01 sân chơi-bãi tập, 01 nhà ăn+nhà bếp; sửa chữa khu nhà ở cho học sinh nội trú</t>
  </si>
  <si>
    <t>Bổ sung cơ sở vật chất Trường PTDTNT huyện Kon Plông</t>
  </si>
  <si>
    <t>TT Măng Đen, H Kon Plông</t>
  </si>
  <si>
    <t xml:space="preserve">Xây mới bổ sung 07 phòng học thông thường, 04 phòng bộ môn, 01 phòng nghỉ giáo viên, 01 sân chơi+bãi tập và san nền. </t>
  </si>
  <si>
    <t>Xây dựng mới Trường PTDTNT huyện Đăk Hà</t>
  </si>
  <si>
    <t>TT Đăk Hà, H Đăk Hà</t>
  </si>
  <si>
    <t>2023-2025</t>
  </si>
  <si>
    <t>Đảm bảo nhu cầu  học tập, ăn ở, sinh hoạt cho học sinh nội trú toàn trường, hướng đến đạt chuẩn quốc gia</t>
  </si>
  <si>
    <t>Xây mới nhà học 16 phòng, nhà ăn + nhà bếp, Nhà ở học sinh 32 phòng, nhà đa năng 01, nhà nghỉ giáo viên diện, nhà học bộ môn+thư viện 06 phòng, nhà hành chính-quản trị, nhà trực, nhà để xe học sinh, nhà để xe giáo viên diện tích, cổng+tường rào; san nền, sân đường nội bộ.</t>
  </si>
  <si>
    <t>QĐ 382/QĐ-UBND ngày 14/5/2021</t>
  </si>
  <si>
    <t>Bổ sung cơ sở vật chất Trường PTTH 
DTNT tỉnh</t>
  </si>
  <si>
    <t>P Thống nhất, TP Kon Tum</t>
  </si>
  <si>
    <t>2023-2024</t>
  </si>
  <si>
    <t>Nâng cấp 06 phòng bộ môn, 01 sân chơi- bãi tập; bổ sung 01 nhà sinh hoạt, giáo dục văn hóa dân tộc</t>
  </si>
  <si>
    <t>Bổ sung cơ sở vật chất Trường PTDTNT huyện Đăk Tô</t>
  </si>
  <si>
    <t>TT Đăk Tô, H Đăk Tô</t>
  </si>
  <si>
    <t xml:space="preserve">Xây mới bổ sung 06 phòng học thông thường,  01 nhà ăn+nhà bếp, 01 sân chơi, 01 nhà sinh hoạt, giáo dục văn hóa dân tộc </t>
  </si>
  <si>
    <t>Bổ sung cơ sở vật chất Trường PTDTNT huyện Đăk Glei</t>
  </si>
  <si>
    <t>TT Đăk Glei, H Đăk Glei</t>
  </si>
  <si>
    <t>2024-2025</t>
  </si>
  <si>
    <t>Xây mới bổ sung 06 phòng bộ môn, 4 phòng học, 01 nhà nghỉ giáo viên, 01 sân chơi+bãi tập, 01 nhà ăn+nhà bếp.</t>
  </si>
  <si>
    <t>Bổ sung cơ sở vật chất Trường THPT Lương Thế Vinh</t>
  </si>
  <si>
    <t>Đảm bảo nhu cầu  học tập, ăn ở, sinh hoạt cho học sinh bán trú toàn trường</t>
  </si>
  <si>
    <t>Xây mới bổ sung 06 phòng học, 01 phòng nghỉ giáo viên, 01 sân chơi, 01 nhà ăn+nhà bếp và 10 phòng ở cho học sinh bán trú</t>
  </si>
  <si>
    <t>Bổ sung cơ sở vật chất Trường THPT Chu Văn An</t>
  </si>
  <si>
    <t>Xã Đăk Ruồng, H Kon Rẫy</t>
  </si>
  <si>
    <t xml:space="preserve">Bổ sung 12 phòng ở học sinh bán trú, 01 hệ thống nước sạch, nâng cấp nhà ăn+nhà bếp, </t>
  </si>
  <si>
    <t>a</t>
  </si>
  <si>
    <t>Cấp tỉnh</t>
  </si>
  <si>
    <t>Sở Y tế</t>
  </si>
  <si>
    <t>Hỗ trợ xây dựng các điểm hỗ trợ đồng bào dân tộc thiểu số ứng dụng công nghệ thông tin tại các xã để phục vụ phát triển kinh tế - xã hội và đảm bảo an ninh trật tự</t>
  </si>
  <si>
    <t>Sở TT&amp;TT</t>
  </si>
  <si>
    <t>Hỗ trợ đồng bào dân tộc thiểu số ứng dụng công nghệ thông tin góp phần giảm nghèo thông tin</t>
  </si>
  <si>
    <t>Sở Thông tin và Truyền thông</t>
  </si>
  <si>
    <t>Dự án 9: Đầu tư phát triển nhóm dân tộc thiểu số rất ít người và nhóm dân tộc còn nhiều khó khăn</t>
  </si>
  <si>
    <t>9.1</t>
  </si>
  <si>
    <t>Ban Dân tộc tỉnh</t>
  </si>
  <si>
    <t>Dự án 6: Bảo tồn, phát huy giá trị văn hóa truyền thống tốt đẹp của các dân tộc thiểu số gắn với phát triển du lịch</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</si>
  <si>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</si>
  <si>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</si>
  <si>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Dự án 1: Giải quyết tình trạng thiếu đất ở, nhà ở, đất sản xuất, nước sinh hoạt</t>
  </si>
  <si>
    <t>Xã Mô Rai, huyện Sa Thầy</t>
  </si>
  <si>
    <t>1.1</t>
  </si>
  <si>
    <t>1.2</t>
  </si>
  <si>
    <t>1.3</t>
  </si>
  <si>
    <t>1.4</t>
  </si>
  <si>
    <t>2.1</t>
  </si>
  <si>
    <t>2.2</t>
  </si>
  <si>
    <t>2.3</t>
  </si>
  <si>
    <t>2.4</t>
  </si>
  <si>
    <t>3.2</t>
  </si>
  <si>
    <t>3.3</t>
  </si>
  <si>
    <t>3.4</t>
  </si>
  <si>
    <t>3.5</t>
  </si>
  <si>
    <t>3.6</t>
  </si>
  <si>
    <t>3.7</t>
  </si>
  <si>
    <t>3.8</t>
  </si>
  <si>
    <t>3.9</t>
  </si>
  <si>
    <t>3.10</t>
  </si>
  <si>
    <t>3.11</t>
  </si>
  <si>
    <t>3.12</t>
  </si>
  <si>
    <t>3.13</t>
  </si>
  <si>
    <t>3.14</t>
  </si>
  <si>
    <t>3.15</t>
  </si>
  <si>
    <t>3.16</t>
  </si>
  <si>
    <t>3.17</t>
  </si>
  <si>
    <t>3.18</t>
  </si>
  <si>
    <t>3.19</t>
  </si>
  <si>
    <t>3.20</t>
  </si>
  <si>
    <t>3.21</t>
  </si>
  <si>
    <t>3.22</t>
  </si>
  <si>
    <t>3.23</t>
  </si>
  <si>
    <t>4.2</t>
  </si>
  <si>
    <t>4.3</t>
  </si>
  <si>
    <t>4.4</t>
  </si>
  <si>
    <t>5.2</t>
  </si>
  <si>
    <t>+</t>
  </si>
  <si>
    <t>Dự án 2: Quy hoạch, sắp xếp, bố trí, ổn định dân cư ở những nơi cần thiết</t>
  </si>
  <si>
    <t>b</t>
  </si>
  <si>
    <t>Cấp huyện</t>
  </si>
  <si>
    <t>Dự án 5: Phát triển giáo dục đào tạo nâng cao chất lượng nguồn nhân lực</t>
  </si>
  <si>
    <t>Tiểu dự án 1: Đổi mới hoạt động, củng cố phát triển các trường phổ thông dân tộc nội trú; trường phổ thông dân tộc bán trú; trường Phổ thông có học sinh bán trú và xóa mù chữ cho người dân vùng đồng bào dân tộc thiểu số</t>
  </si>
  <si>
    <t>Dự án 7: Chăm sóc sức khỏe nhân dân, nâng cao thể trạng, tầm vóc người dân tộc thiểu số; phòng chống suy dinh dưỡng trẻ em</t>
  </si>
  <si>
    <t>Dự án 10: Truyền thông, tuyên truyền, vận động trong vùng đồng bào dân tộc thiểu số và miền núi. Kiểm tra, giám sát đánh giá việc tổ chức thực hiện Chương trình</t>
  </si>
  <si>
    <t>Tiểu dự án 2: Ứng dụng công nghệ thông tin hỗ trợ phát triển kinh tế - xã hội và đảm bảo an ninh trật tự vùng đồng bào dân tộc thiểu số và miền núi</t>
  </si>
  <si>
    <t>2022-2024</t>
  </si>
  <si>
    <t>UBND các xã</t>
  </si>
  <si>
    <r>
      <t>Tổng số</t>
    </r>
    <r>
      <rPr>
        <i/>
        <sz val="12"/>
        <rFont val="Times New Roman"/>
        <family val="1"/>
      </rPr>
      <t xml:space="preserve"> (tất cả các nguồn vốn)</t>
    </r>
  </si>
  <si>
    <t>Hỗ trợ nhà ở</t>
  </si>
  <si>
    <t>1.1.1</t>
  </si>
  <si>
    <t xml:space="preserve">Xã Đăk Rơ Ông </t>
  </si>
  <si>
    <t>xây dựng 01 căn nhà cấp 4 đảm bảo 3 cứng (nền cứng, khung tường cứng, mái cứng, khoảng 40m2)</t>
  </si>
  <si>
    <t>1.1.2</t>
  </si>
  <si>
    <t>Xã Đăk Sao</t>
  </si>
  <si>
    <t>1.1.3</t>
  </si>
  <si>
    <t>Xã Đăk Na</t>
  </si>
  <si>
    <t>1.1.4</t>
  </si>
  <si>
    <t>Xã Đăk Tờ Kan</t>
  </si>
  <si>
    <t>1.1.5</t>
  </si>
  <si>
    <t>Xã Đăk Hà</t>
  </si>
  <si>
    <t>1.1.6</t>
  </si>
  <si>
    <t>Xã Tu Mơ Rông</t>
  </si>
  <si>
    <t>1.1.7</t>
  </si>
  <si>
    <t>Xã Văn Xuôi</t>
  </si>
  <si>
    <t>1.1.8</t>
  </si>
  <si>
    <t>Xã Ngok Yêu</t>
  </si>
  <si>
    <t>1.1.9</t>
  </si>
  <si>
    <t>Xã Ngok Lây</t>
  </si>
  <si>
    <t>1.1.10</t>
  </si>
  <si>
    <t xml:space="preserve">Xã Tê Xăng </t>
  </si>
  <si>
    <t>1.1.11</t>
  </si>
  <si>
    <t>Xã Măng Ri</t>
  </si>
  <si>
    <t>Hỗ trợ đất ở</t>
  </si>
  <si>
    <t>1.2.1</t>
  </si>
  <si>
    <t>Hỗ trợ đất ở cho đối tường thụ hưởng theo quy định</t>
  </si>
  <si>
    <t>1.2.2</t>
  </si>
  <si>
    <t>1.2.3</t>
  </si>
  <si>
    <t>Hỗ trợ đất sản xuất</t>
  </si>
  <si>
    <t>1.3.1</t>
  </si>
  <si>
    <t>Hỗ trợ đất sản xuất cho đối tường thụ hưởng theo quy định</t>
  </si>
  <si>
    <t>1.3.2</t>
  </si>
  <si>
    <t>1.3.3</t>
  </si>
  <si>
    <t>1.3.4</t>
  </si>
  <si>
    <t>1.3.5</t>
  </si>
  <si>
    <t>1.3.6</t>
  </si>
  <si>
    <t>1.3.7</t>
  </si>
  <si>
    <t>1.3.8</t>
  </si>
  <si>
    <t>1.3.9</t>
  </si>
  <si>
    <t>1.3.10</t>
  </si>
  <si>
    <t>1.3.11</t>
  </si>
  <si>
    <t>Hỗ trợ nước sinh hoạt tập trung</t>
  </si>
  <si>
    <t>1.4.1</t>
  </si>
  <si>
    <t>Nước sinh hoạt tập trung khu tái định cư Ba Khen-Long Tro xã Văn Xuôi</t>
  </si>
  <si>
    <t>Ban quản lý dự án đầu tư xây dựng huyện</t>
  </si>
  <si>
    <t>chủ động cung cấp nước sinh hoạt hợp vệ sinh cho thông….; nhằm ngăn ngừa bệnh tật, nhất là các bệnh đường ruột, giải phóng sức lao động ở phụ nữ và trẻ em các khe suối nhỏ; nâng cao đời sống tinh thần của công trình</t>
  </si>
  <si>
    <t>Sữa chữa, làm mới  đập đầu mối,  đường ống và các hạng mục khác</t>
  </si>
  <si>
    <t>1.4.2</t>
  </si>
  <si>
    <t>Nước sinh hoạt tập trung Thôn Long Hy 2 - xã Măng Ri</t>
  </si>
  <si>
    <t>Sữa chữa  đập đầu mối,  đường ống và các hạng mục khác</t>
  </si>
  <si>
    <t>1.4.3</t>
  </si>
  <si>
    <t>Nâng cấp, sữa chữa nước sinh hoạt trung tâm xã Ngọc Yêu</t>
  </si>
  <si>
    <t>1.4.4</t>
  </si>
  <si>
    <t>Nước sinh hoạt tập trung thôn Ngọc Đo - Long Láy 1- Ba Tu 1</t>
  </si>
  <si>
    <t>Sữa chữa đập đầu mối,  đường ống và các hạng mục khác</t>
  </si>
  <si>
    <t>Hỗ trợ làm nhà dự án định canh, định cư tập trung thôn Đăk Kinh 1 xã Ngok Lây, huyện Tu Mơ Rông</t>
  </si>
  <si>
    <t>Nhằm ổn định đời sống dân cư trên địa bàn</t>
  </si>
  <si>
    <t>xây dựng 80 căn nhà cấp 4 đảm bảo 3 cứng (nền cứng, khung tường cứng, mái cứng, khoảng 40m2)</t>
  </si>
  <si>
    <t>Dự án sắp xếp, bố trí, ổn định dân cư tập trung và tại chỗ xã Đăk Hà huyện Tu Mơ Rông</t>
  </si>
  <si>
    <t>San lấp mặt bằng khoảng 4ha; bồi thường giải phóng mặt bằng, đường nội vùng dự án, hệ thống điện, nước sinh hoạt; nhà sinh hoạt cộng đồng; đường giao thông liên thôn kết nối các khu vực, …</t>
  </si>
  <si>
    <t>Dự án sắp xếp, bố trí, ổn định dân cư tại chỗ xã Đăk Rơ Ông và Đăk Tờ Kan huyện Tu Mơ Rông</t>
  </si>
  <si>
    <t>Đường giao thông liên thôn kết nối các khu vực có tiềm năng phát triển, phục vụ sản xuất tập trung của xã dự kiến chiều dài khoảng 7km</t>
  </si>
  <si>
    <t>Dự án sắp xếp, bố trí, ổn định dân cư tại chỗ xã Đăk sao huyện Tu Mơ Rông</t>
  </si>
  <si>
    <t>Đường giao thông liên thôn kết nối các khu vực có tiềm năng phát triển, phục vụ sản xuất tập trung của xã dự kiến chiều dài khoảng 5km</t>
  </si>
  <si>
    <t>Chợ trung tâm xã Ngok Lây</t>
  </si>
  <si>
    <t>Phát triển thương mại tại trung tâm xã Ngok Lây và các vùng lân cận ngày càng vững mạnh, theo hướng văn minh với sự tham gia của các thành phần kinh tế và sự đa dạng của các loại hình tổ chức phân phối, các hoạt động dịch vụ và phương thức kinh doanh</t>
  </si>
  <si>
    <t>Xây dựng nhà lồng với diện tích khoảng 450m2 và các hạng mục phụ trợ</t>
  </si>
  <si>
    <t>Nâng cấp, sửa chữa đường liên xã Đăk Hà qua xã Đăk Rơ Ông</t>
  </si>
  <si>
    <t>Xã Đăk Hà-Đăk Rơ Ông</t>
  </si>
  <si>
    <t>Nâng cấp hoàn thiện đường giao thông kết nối giao thương giữa các xã phía tây với trung tâm huyện và các khu vực lân cận</t>
  </si>
  <si>
    <t>Nâng cấp, sửa chữa nền, mặt đường; Gia cố hệ thống thoát nước và các hạng mục khác.</t>
  </si>
  <si>
    <t>Hệ thống điện chiếu sáng nông thôn</t>
  </si>
  <si>
    <t>Đầu tư nâng cấp cơ sở hạ tầng, góp phần ổn định đòi sống nhân dân, đẩy mạnh thực hiện xây dựng nông thôn mới</t>
  </si>
  <si>
    <t>Hệ thống chiếu sáng điện NLMT, trụ sắt D90, chiều dài khoảng 1.000m/thôn</t>
  </si>
  <si>
    <t>Đường đi khu sản xuất Long Rô</t>
  </si>
  <si>
    <t xml:space="preserve">
Đường cấp IV; chiều dài 1000 m; Bề rộng nền đường:Bn=4,0m, bề rộng mặt đường Bm=3,0m, bề rông lề đường Bl=1m.</t>
  </si>
  <si>
    <t>Đường đi khu sản xuất tập trung 03 thôn: Đăk Neang, Tu Cấp, Đăk Ka (đoạn nối tiếp giai đoạn 2)</t>
  </si>
  <si>
    <t>Đường cấp IV; chiều dài 1000 m; Bề rộng nền đường:Bn=4,0m, bề rộng mặt đường Bm=3,0m, bề rông lề đường Bl=1m.</t>
  </si>
  <si>
    <t xml:space="preserve">Đường trục chính nội đồng thôn Tu Cấp </t>
  </si>
  <si>
    <t>Đường cấp IV; chiều dài 880 m; Bề rộng nền đường:Bn=4,0m, bề rộng mặt đường Bm=3,0m, bề rông lề đường Bl=1m.</t>
  </si>
  <si>
    <t>Nâng cấp trạm chuyển tiếp phát thanh xã</t>
  </si>
  <si>
    <t>Xây dựng trụ anten và các thiết bị của đài truyền thanh như: Máy phát thanh FM 50W, bộ mã hóa tính hiệu, anten phát, các cụm thu, loa phát …</t>
  </si>
  <si>
    <t>Đường đi khu sản xuất Đăk Ter thôn Kon Pia</t>
  </si>
  <si>
    <t>Đường cấp IV; chiều dài 850 m; Bề rộng nền đường:Bn=4,0m, bề rộng mặt đường Bm=3,0m, bề rông lề đường Bl=1m.</t>
  </si>
  <si>
    <t>Cầu treo đi khu sản xuất Đăk Ter thôn Kon Pia</t>
  </si>
  <si>
    <t>Chiều dài 50m, chiều rộng 1,2m. 2 bên đầu cầu đổ bê tông</t>
  </si>
  <si>
    <t>Kiên cố hóa kênh mương thủy lợi Ngô Mông thôn Ty Tu</t>
  </si>
  <si>
    <t xml:space="preserve">KCH kênh mương chiều dài kênh: L= 800 m </t>
  </si>
  <si>
    <t>Kiên cố hóa kênh mương thủy lợi Đăk Xua, thôn Đăk Hà</t>
  </si>
  <si>
    <t>KCH kênh mương chiều dài kênh: L= 800 m</t>
  </si>
  <si>
    <t>Đường đi khu sản xuất Tê Tri thôn Ngọc Leang</t>
  </si>
  <si>
    <t>Đường cấp IV; chiều dài 860 m; Bề rộng nền đường:Bn=4,0m, bề rộng mặt đường Bm=3,0m, bề rông lề đường Bl=1m.</t>
  </si>
  <si>
    <t>Đường đi khu sản xuất Te Pô Booh  (đoạn nối tiếp 3) thôn Đăk Pơ Trang</t>
  </si>
  <si>
    <t>Đường cấp IV; chiều dài 830 m; Bề rộng nền đường:Bn=4,0m, bề rộng mặt đường Bm=3,0m, bề rông lề đường Bl=1m.</t>
  </si>
  <si>
    <t>Cầu tràn thôn Đăk Văn Linh</t>
  </si>
  <si>
    <t>Chiều dài cầu L= 70 m; chiều rộng = 4,0 m</t>
  </si>
  <si>
    <t>Đường đi khu sản xuất Mooi thôn Long Tro</t>
  </si>
  <si>
    <t>Chiều dài tuyến L= 3000 m; Bmặt = 3,0 m; Bnền = 4,0 m</t>
  </si>
  <si>
    <t>Cầu treo dân sinh Mô Cô thôn Đăk Văn Linh</t>
  </si>
  <si>
    <t>Cầu treo dân sinh, chiều dài khoảng 100m, bề rộng cầu khoảng 1,4m, sàn thép, mố cầu, trụ treo dây cáp</t>
  </si>
  <si>
    <t>Xã Ngọc Yêu</t>
  </si>
  <si>
    <t>Cầu treo Đăk Blây</t>
  </si>
  <si>
    <t>Đầu tư cầu treo bằng sắt thép, Chiều dài cầu khoảng 40m và công trình phụ trợ khác</t>
  </si>
  <si>
    <t>Cầu treo đi khu sản xuất Ngọc Đo</t>
  </si>
  <si>
    <t>Thủy lợi Đăk Kring</t>
  </si>
  <si>
    <t>Đầu tư đập đầu mối bằng bê tông, kênh dẫn nước bằng bê tông cốt thép hoặc ống thép</t>
  </si>
  <si>
    <t>Xã Ngọk Lây</t>
  </si>
  <si>
    <t>3.24</t>
  </si>
  <si>
    <t>Sửa chữa Đập thủy lợi Chu Chi</t>
  </si>
  <si>
    <t>Đập thủy lợi được đầu tư năm 2013, Hiện đã xuống cấp, hệ thống kênh dẫn nước bị nức gãy, vùi lấp; không đảm bảo cung cấp đủ nước tưới tiêu phụ vụ sản xuất cho người dân, nhu cầu đầu từ sửa chữa đập thủy lợi, hệ thống kênh mương dẫn nước là rất cần thiết</t>
  </si>
  <si>
    <t>3.25</t>
  </si>
  <si>
    <t>Đường trục chính nội đồng thôn Đăk Kinh I ( đoạn cuối nối đường BT đi khu sản xuất)</t>
  </si>
  <si>
    <t>Đường GTNT loại C theo tiêu chuẩn đề án NTM. Công trình cấp IV. Chiều dài tuyến khoản 1200 m; Bề rộng nền đường 4m; Bề rộng mặt  đường BT 3m. Bê tông xi măng M250 đá 2x4; mương Bê tông thoát nước dọc tuyến</t>
  </si>
  <si>
    <t>3.26</t>
  </si>
  <si>
    <t>Sửa chữa Đập thủy lợi Lộc Bông</t>
  </si>
  <si>
    <t>Đập thủy lợi được đầu tư năm 2010, Hiện đã xuống cấp, hệ thống kênh dẫn nước bị nức gãy, vùi lấp; không đảm bảo cung cấp đủ nước tưới tiêu phụ vụ sản xuất cho người dân, nhu cầu đầu từ sửa chữa đập thủy lợi, hệ thống kênh mương dẫn nước là rất cần thiết</t>
  </si>
  <si>
    <t>3.27</t>
  </si>
  <si>
    <t>Đường trục chính nội đồng thôn Đăk Xia ( đoạn nối đường liên thôn Đăk Prế đi khu sản xuất) giai đoạn 1</t>
  </si>
  <si>
    <t>Đường GTNT loại C theo tiêu chuẩn đề án NTM. Công trình cấp IV. Chiều dài tuyến khoảng 1000 m; Bề rộng nền đường 4m; Bề rộng mặt  đường BT 3,5m. Bê tông xi măng M250 đá 2x4; mương Bê tông thoát nước dọc tuyến</t>
  </si>
  <si>
    <t>3.28</t>
  </si>
  <si>
    <t>Sửa chữa Đập thủy lợi Nước Ngôm</t>
  </si>
  <si>
    <t>Đập thủy lợi được đầu tư năm 2008, Hiện đã xuống cấp, hệ thống kênh dẫn nước bị nức gãy, vùi lấp; không đảm bảo cung cấp đủ nước tưới tiêu phụ vụ sản xuất cho người dân, nhu cầu đầu từ sửa chữa đập thủy lợi, hệ thống kênh mương dẫn nước là rất cần thiết</t>
  </si>
  <si>
    <t>3.29</t>
  </si>
  <si>
    <t>Đường trục chính nội đồng thôn Đăk Xia ( đoạn nối đường liên thôn Đăk Prế đi khu sản xuất) giai đoạn 2</t>
  </si>
  <si>
    <t>Đường GTNT loại C theo tiêu chuẩn đề án NTM. Công trình cấp IV. Chiều dài tuyến khoảng 980 m; Bề rộng nền đường 4m; Bề rộng mặt  đường BT 3,5m. Bê tông xi măng M250 đá 2x4; mương Bê tông thoát nước dọc tuyến</t>
  </si>
  <si>
    <t>3.30</t>
  </si>
  <si>
    <t>Xã Tê Xăng</t>
  </si>
  <si>
    <t>3.31</t>
  </si>
  <si>
    <t>Đường từ cầu Đăk Sông đi Tu Thó</t>
  </si>
  <si>
    <t>Đường cấp VI, Chiều dài 0,6km; Bề rộng nền đường: Bn=4,0 m; Bề rộng mặt đường: Bm=3,0m;Bề rộng lề đường:Bl = 2x0,5 m=1m, hệ thống thoát nước dọc tuyến đường KT 40*40*120cm</t>
  </si>
  <si>
    <t>3.32</t>
  </si>
  <si>
    <t>Đường từ Tu Thó đi khu sản xuất Tân Ba</t>
  </si>
  <si>
    <t>Đường cấp VI, Chiều dài 0,5km; Bề rộng nền đường: Bn=4,0 m
 Bề rộng mặt đường: Bm=3,0m; Bề rộng lề đường:Bl = 2x0,5 m=1m, hệ thống thoát nước dọc tuyến đường KT 40*40*120cm</t>
  </si>
  <si>
    <t>3.33</t>
  </si>
  <si>
    <t>Đường từ Đăk Viên đi Tu Thó</t>
  </si>
  <si>
    <t>Đường GTNT loại C theo tiêu chuẩn đề án NTM. Công trình cấp IV. Chiều dài tuyến khoảng 700 m; Bề rộng nền đường 4m; Bề rộng mặt  đường BT 3,5m. Bê tông xi măng M250 đá 2x4; mương Bê tông thoát nước dọc tuyến</t>
  </si>
  <si>
    <t>3.34</t>
  </si>
  <si>
    <t>Kiên cố hóa kênh mương  nội đồng thủy lợi Tê Vông thôn Đăk Viên</t>
  </si>
  <si>
    <t>3.35</t>
  </si>
  <si>
    <t>Đường thôn Đăk Viên đi khu sản xuất</t>
  </si>
  <si>
    <t>3.36</t>
  </si>
  <si>
    <t>Kiên cố hóa kênh mương nội đồng thủy lợi Tea Ít thôn Tân Ba</t>
  </si>
  <si>
    <t>3.37</t>
  </si>
  <si>
    <t>Nâng cấp đường nội thôn Đăk Sông</t>
  </si>
  <si>
    <t>3.38</t>
  </si>
  <si>
    <t>3.39</t>
  </si>
  <si>
    <t>Đường từ thôn Đắk Dơn lên UBND xã</t>
  </si>
  <si>
    <t>Đường cấp VI, Chiều dài 1,3km; Bề rộng nền đường: Bn=4,0 m; Bề rộng mặt đường: Bm=3,0m; Bề rộng lề đường:Bl = 2x0,5 m=1m, hệ thống thoát nước dọc tuyến đường KT 40*40*120cm</t>
  </si>
  <si>
    <t>3.40</t>
  </si>
  <si>
    <t>Đường từ thôn Đắk Dơn sang thôn Chung Tam</t>
  </si>
  <si>
    <t>Đường cấp VI, Chiều dài 1km; Bề rộng nền đường: Bn=4,0 m; Bề rộng mặt đường: Bm=3,0m; Bề rộng lề đường:Bl = 2x0,5 m=1m, hệ thống thoát nước dọc tuyến đường KT 40*40*120cm</t>
  </si>
  <si>
    <t>3.41</t>
  </si>
  <si>
    <t>Đường đi khu sản xuất Dang Bông (đoạn tiếp theo)</t>
  </si>
  <si>
    <t>Đường cấp VI, Chiều dài 1,3 m; Bề rộng nền đường: Bn=4,0 m; Bề rộng mặt đường: Bm=3,0m; Bề rộng lề đường: Bl = 2x0,5 m=1m, hệ thống thoát nước dọc tuyến đường KT 40*40*120cm</t>
  </si>
  <si>
    <t>3.42</t>
  </si>
  <si>
    <t>3.43</t>
  </si>
  <si>
    <t>Đường đi khu sản xuất Đăk Hnăng 1</t>
  </si>
  <si>
    <t>Đường cấp IV; chiều dài 1500 m; Bề rộng nền đường:Bn=4,0m, bề rộng mặt đường Bm=3,0m, bề rông lề đường Bl=1m.</t>
  </si>
  <si>
    <t>3.44</t>
  </si>
  <si>
    <t>Đường đi khu sản xuất Đăk Hnăng 2</t>
  </si>
  <si>
    <t>Đường cấp IV; chiều dài 800 m; Bề rộng nền đường:Bn=4,0m, bề rộng mặt đường Bm=3,0m, bề rông lề đường Bl=1m.</t>
  </si>
  <si>
    <t>3.45</t>
  </si>
  <si>
    <t>Đường nội thôn Kon HNông 3</t>
  </si>
  <si>
    <t>Đường cấp IV; chiều dài 8000 m; Bề rộng nền đường:Bn=4,0m, bề rộng mặt đường Bm=3,0m, bề rông lề đường Bl=1m.</t>
  </si>
  <si>
    <t>3.46</t>
  </si>
  <si>
    <t>Đường đi khu sản xuất thôn Tê Xô Trong 4</t>
  </si>
  <si>
    <t>3.47</t>
  </si>
  <si>
    <t>Đường đi khu sản xuất Đăk Nông</t>
  </si>
  <si>
    <t>3.48</t>
  </si>
  <si>
    <t>Xã Đăk Rơ Ông</t>
  </si>
  <si>
    <t>3.49</t>
  </si>
  <si>
    <t>KCH kênh mương Thủy lợi Đăk Ting 1 (sau UBND xã)</t>
  </si>
  <si>
    <t xml:space="preserve">KCH kênh mương chiều dài kênh: L= 500 m </t>
  </si>
  <si>
    <t>3.50</t>
  </si>
  <si>
    <t>KCH kênh mương Thủy lợi Ma Rông 2</t>
  </si>
  <si>
    <t>3.51</t>
  </si>
  <si>
    <t>Đường đi KSX thôn Kon Hia 2 (đoạn nhà ông A Phiên)</t>
  </si>
  <si>
    <t>Đường cấp VI, Chiều dài 700 m; Bề rộng nền đường: Bn=4,0 m; Bề rộng mặt đường: Bm=3,0m; Bề rộng lề đường:Bl = 2x0,5 m=1m, hệ thống thoát nước dọc tuyến đường KT 40*40*120cm</t>
  </si>
  <si>
    <t>3.52</t>
  </si>
  <si>
    <t>Đường đi KSX thôn Kon Hia 1 (đoạn khu di dời)</t>
  </si>
  <si>
    <t>Đường cấp VI, Chiều dài 1,3 m; Bề rộng nền đường: Bn=4,0 m; Bề rộng mặt đường: Bm=3,0m; Bề rộng lề đường:Bl = 2x0,5 m=1m, hệ thống thoát nước dọc tuyến đường KT 40*40*120cm</t>
  </si>
  <si>
    <t>3.53</t>
  </si>
  <si>
    <t>Đường đi KSX thôn tập trung thôn Kon Hia 1</t>
  </si>
  <si>
    <t>3.54</t>
  </si>
  <si>
    <t>3.55</t>
  </si>
  <si>
    <t>Đường đi KSX Kung Tu thôn Kạch nhỏ</t>
  </si>
  <si>
    <t xml:space="preserve">Đường cấp IV, dài 2000m, nền đường 4m, mặt đường 3m, dày 18cm </t>
  </si>
  <si>
    <t>3.56</t>
  </si>
  <si>
    <t>Đường đi KSX thôn Kạch lớn 1( Nối tiếp GTNT)</t>
  </si>
  <si>
    <t xml:space="preserve">Đường cấp IV, dài 600m, nền đường 4m, mặt đường 3m, dày 18cm </t>
  </si>
  <si>
    <t>3.57</t>
  </si>
  <si>
    <t>Nâng cấp sửa chữa đường liên thôn năng nhỏ 1 - năng nhỏ 2</t>
  </si>
  <si>
    <t xml:space="preserve">Đường cấp IV, dài 1000m, nền đường 4m, mặt đường 3m, dày 18cm </t>
  </si>
  <si>
    <t>3.58</t>
  </si>
  <si>
    <t>Đường đi KSX Ta Dao thôn Kạch lớn 2</t>
  </si>
  <si>
    <t xml:space="preserve">Đường cấp IV, dài 1500m, nền đường 4m, mặt đường 3m, dày 18cm </t>
  </si>
  <si>
    <t>3.59</t>
  </si>
  <si>
    <t>Đường nội thôn Năng Lớn 3</t>
  </si>
  <si>
    <t>Đường cấp IV, dài 300m, nền đường 4m, mặt đường 3m, dày 18cm + rảnh thoát nước rộng 1,2m</t>
  </si>
  <si>
    <t>3.60</t>
  </si>
  <si>
    <t>Cầu tràn thôn Năng Lớn 2</t>
  </si>
  <si>
    <t>Cầu BTCT, Chiều dài cầu và đường hai đầu cầu khoảng 30 m</t>
  </si>
  <si>
    <t>3.61</t>
  </si>
  <si>
    <t>3.62</t>
  </si>
  <si>
    <t>Cầu treo Đăk Na đi KSX thôn Đăk Rê 1-Kon Sang</t>
  </si>
  <si>
    <t>Làm mới cầu treo bằng thép dài 80m, mặt sàn rộng 1,5m</t>
  </si>
  <si>
    <t>3.63</t>
  </si>
  <si>
    <t>Nâng cấp, sửa chữa nền mặt đường, hệ thống thoát nước đường nội thôn Mô Bành 1 (từ TL 678 vào thôn Mô Bành 1)</t>
  </si>
  <si>
    <t>3.64</t>
  </si>
  <si>
    <t>Cầu tràn Đăk Chi</t>
  </si>
  <si>
    <t>Làm cầu tràn bằng bê tông cốt théo dài 10m, rộng 3,5m</t>
  </si>
  <si>
    <t>3.65</t>
  </si>
  <si>
    <t>Cầu tràn Đăk Tỏ</t>
  </si>
  <si>
    <t>3.66</t>
  </si>
  <si>
    <t>Cầu treo Đăk Chá</t>
  </si>
  <si>
    <t>Làm mới cầu treo bằng thép dài 50m, mặt sàn rộng 1,5m</t>
  </si>
  <si>
    <t>Phòng ở cho Học sinh bán trú, nội trú</t>
  </si>
  <si>
    <t>4.1.1</t>
  </si>
  <si>
    <t>Trường THCS BT DTTS Tu Mơ Rông</t>
  </si>
  <si>
    <t>Đăk Hà</t>
  </si>
  <si>
    <t>Bổ sung, nâng cấp cơ sở vật chất cho học sinh bán trú, nội trú</t>
  </si>
  <si>
    <t>sửa chữa nhà ở học sinh bán trú</t>
  </si>
  <si>
    <t>4.1.2</t>
  </si>
  <si>
    <t>Trường PTDTBT THCS xã Đắk Na</t>
  </si>
  <si>
    <t>Đăk Na</t>
  </si>
  <si>
    <t>Xây mới 01 phòng ở</t>
  </si>
  <si>
    <t>4.1.3</t>
  </si>
  <si>
    <t>Trường PTDTBT THCS xã Đắk Sao</t>
  </si>
  <si>
    <t>Đăk Sao</t>
  </si>
  <si>
    <t>Xây mới 05 phòng ở</t>
  </si>
  <si>
    <t>4.1.4</t>
  </si>
  <si>
    <t>Trường PTDTBT TH-THCS xã Ngọc Yêu</t>
  </si>
  <si>
    <t>Ngok Yêu</t>
  </si>
  <si>
    <t>Xây mới 02 phòng ở</t>
  </si>
  <si>
    <t>4.1.5</t>
  </si>
  <si>
    <t>Trường PTDTBT TH-THCS xã Ngọc Lây</t>
  </si>
  <si>
    <t>Ngok Lây</t>
  </si>
  <si>
    <t>4.1.6</t>
  </si>
  <si>
    <t>Trường PTDTBT TH-THCS xã Tê Xăng</t>
  </si>
  <si>
    <t xml:space="preserve">Tê Xăng </t>
  </si>
  <si>
    <t>4.1.7</t>
  </si>
  <si>
    <t>Trường PTDTBT TH-THCS xã Măng Ry</t>
  </si>
  <si>
    <t>Măng Ri</t>
  </si>
  <si>
    <t>Xây mới 04 phòng ở</t>
  </si>
  <si>
    <t>4.1.8</t>
  </si>
  <si>
    <t>Trường PTDTBT TH-THCS xã Tu Mơ Rông</t>
  </si>
  <si>
    <t>Tu Mơ Rông</t>
  </si>
  <si>
    <t>sửa chữa nhà ở học sinh 04 phòng</t>
  </si>
  <si>
    <t>4.1.9</t>
  </si>
  <si>
    <t>Trường PTDTBT TH-THCS xã Văn Xuôi</t>
  </si>
  <si>
    <t>Văn Xuôi</t>
  </si>
  <si>
    <t>4.1.10</t>
  </si>
  <si>
    <t>Trường PTDTBT TH xã Đắk Hà</t>
  </si>
  <si>
    <t>4.1.11</t>
  </si>
  <si>
    <t>Trường PTDTBT TH xã Đắk Sao</t>
  </si>
  <si>
    <t>Công trình vệ sinh, nước sạch</t>
  </si>
  <si>
    <t>4.2.1</t>
  </si>
  <si>
    <t xml:space="preserve">Bổ sung, nâng cấp cơ sở vật chất (Công trình vệ sinh, nước sạch) cho học sinh </t>
  </si>
  <si>
    <t>Xây mới 2 khu nhà vệ sinh, 01 giếng khoan</t>
  </si>
  <si>
    <t>4.2.2</t>
  </si>
  <si>
    <t>xây mới 04 phòng vệ sinh</t>
  </si>
  <si>
    <t>4.2.3</t>
  </si>
  <si>
    <t>4.2.4</t>
  </si>
  <si>
    <t>4.2.5</t>
  </si>
  <si>
    <t>Xây mới 1 khu nhà vệ sinh, 01 giếng khoan</t>
  </si>
  <si>
    <t>4.2.6</t>
  </si>
  <si>
    <t>4.2.7</t>
  </si>
  <si>
    <t>4.2.8</t>
  </si>
  <si>
    <t>4.2.9</t>
  </si>
  <si>
    <t>Trường PTDTBT TH xã Đắk Na</t>
  </si>
  <si>
    <t>nhà sinh hoạt, giáo dục văn hoá dân tộc</t>
  </si>
  <si>
    <t>4.3.1</t>
  </si>
  <si>
    <t xml:space="preserve">Bổ sung, nâng cấp cơ sở vật chất cho học sinh </t>
  </si>
  <si>
    <t>Xây mới nhà sinh hoạt 200m2</t>
  </si>
  <si>
    <t>4.3.2</t>
  </si>
  <si>
    <t>4.3.3</t>
  </si>
  <si>
    <t>4.3.4</t>
  </si>
  <si>
    <t>4.3.5</t>
  </si>
  <si>
    <t>4.3.6</t>
  </si>
  <si>
    <t>4.3.7</t>
  </si>
  <si>
    <t>4.3.8</t>
  </si>
  <si>
    <t>4.3.9</t>
  </si>
  <si>
    <t>Phòng học bộ môn</t>
  </si>
  <si>
    <t>4.4.1</t>
  </si>
  <si>
    <t>Xây mới 04 phòng học bộ môn</t>
  </si>
  <si>
    <t>4.4.2</t>
  </si>
  <si>
    <t>Xây mới 03 phòng học bộ môn</t>
  </si>
  <si>
    <t>4.4.3</t>
  </si>
  <si>
    <t>4.4.4</t>
  </si>
  <si>
    <t>4.4.5</t>
  </si>
  <si>
    <t>4.4.6</t>
  </si>
  <si>
    <t>4.4.7</t>
  </si>
  <si>
    <t>4.4.8</t>
  </si>
  <si>
    <t>4.4.9</t>
  </si>
  <si>
    <t>4.4.10</t>
  </si>
  <si>
    <t>Trường TH xã Đắk Hà</t>
  </si>
  <si>
    <t>Xây mới 07 phòng học bộ môn</t>
  </si>
  <si>
    <t>4.4.11</t>
  </si>
  <si>
    <t>Đầu tư bảo tồn mỗi một làng truyền thống tiêu biểu</t>
  </si>
  <si>
    <t>Làng Ba Khen, xã Văn Xuôi</t>
  </si>
  <si>
    <t>Trung tâm Văn hóa - Thể thao - Du lịch và Truyền thông</t>
  </si>
  <si>
    <t>Bảo tồn giá trị văn hóa vật thể, phi vật thể và hỗ trợ phát triển du lịch</t>
  </si>
  <si>
    <t>Bảo tồn các công trình kiến trúc, các công cụ lao động, cảnh quan không gian văn hoá.Trò chơi dân gian; dân ca, dân nhạc, dân vũ; lễ hội truyền thống; ngữ văn dân gian; trang phục truyền thống; nghề thủ công truyền thống; văn hóa ẩm thực truyền thống; tri thức dân gian Hỗ trợ xúc tiến, quảng bá du lịch; Hỗ trợ phát 
triển thương hiệu du lịch ...</t>
  </si>
  <si>
    <t>Đầu tư xây dựng thiết chế văn hoá, thể thao</t>
  </si>
  <si>
    <t>5.2.1</t>
  </si>
  <si>
    <t>Thôn Ba Khen, xã Văn Xuôi</t>
  </si>
  <si>
    <t>đầu tư xây dựng thiết chế văn hoá, thể thao</t>
  </si>
  <si>
    <t>Đầu tư, nâng cấp nhà văn hóa, khu thể thao và hỗ trợ trang thiết bị phục vụ cho hoạt động văn hóa, thể thao</t>
  </si>
  <si>
    <t>5.2.2</t>
  </si>
  <si>
    <t>Thôn Pu Tá, xã Măng Ri</t>
  </si>
  <si>
    <t>5.2.3</t>
  </si>
  <si>
    <t>Thôn Long Láy,  xã Măng Ri</t>
  </si>
  <si>
    <t>5.2.4</t>
  </si>
  <si>
    <t>Thôn Đăk Viên, xã Tê Xăng</t>
  </si>
  <si>
    <t>Tê Xăng</t>
  </si>
  <si>
    <t>5.2.5</t>
  </si>
  <si>
    <t>Thôn Kạch Nhỏ, xã Đăk Sao</t>
  </si>
  <si>
    <t>5.2.6</t>
  </si>
  <si>
    <t>Thôn Tu Mơ Rông, xã Tu Mơ Rông</t>
  </si>
  <si>
    <t>5.2.7</t>
  </si>
  <si>
    <t>Thôn Lộc Bông, xã Ngọc Lây</t>
  </si>
  <si>
    <t>5.2.8</t>
  </si>
  <si>
    <t>Thôn Đăk Kinh 1, xã Ngọc Lây</t>
  </si>
  <si>
    <t>5.2.9</t>
  </si>
  <si>
    <t>Thôn Mô Bành, xã Đăk Rơ Ông</t>
  </si>
  <si>
    <t>Đăk Rơ Ông</t>
  </si>
  <si>
    <t>5.2.10</t>
  </si>
  <si>
    <t>Thôn Măng Lỡ, xã Đăk Rơ Ông</t>
  </si>
  <si>
    <t>5.2.11</t>
  </si>
  <si>
    <t>Thôn Tê Xô Trong, xã Đăk Tờ Kan</t>
  </si>
  <si>
    <t>Đăk Tờ Kan</t>
  </si>
  <si>
    <t>5.2.12</t>
  </si>
  <si>
    <t>Thôn Mô Pả, Xã Đăk Hà</t>
  </si>
  <si>
    <t>5.2.13</t>
  </si>
  <si>
    <t>Thôn Tu Mơ Rông, Xã Đăk Hà</t>
  </si>
  <si>
    <t>5.2.14</t>
  </si>
  <si>
    <t>Thôn Đăk Riếp 2, xã Đăk Na</t>
  </si>
  <si>
    <t>5.2.15</t>
  </si>
  <si>
    <t>Thôn Long Láy 1, Xã Ngọc Yêu.</t>
  </si>
  <si>
    <t>Ứng dụng công nghệ thông tin hỗ trợ phát triển kinh tế - xã hội và đảm bảo an ninh trật tự</t>
  </si>
  <si>
    <t>các xã trên địa bàn huyện</t>
  </si>
  <si>
    <t>Hỗ trợ đồng bào dân tộc thiểu số tiếp cận khoa học công nghệ và quảng bá các sản phẩm của địa phương cho bạn bè trong nước và thế giới, ứng dụng công nghệ thông tin góp phần giảm nghèo thông tin, …</t>
  </si>
  <si>
    <t>Hỗ trợ đất ở, đất sản xuất, nhà ở</t>
  </si>
  <si>
    <t>Trên địa bàn các xã</t>
  </si>
  <si>
    <t>Xây dựng 11 điểm hỗ trợ đồng bào DTTS ứng dụng CNTT để phát triển kinh tế và đảm bảo an ninh trật tự trên địa bàn các xã</t>
  </si>
  <si>
    <t>Huyện Sa Thầy</t>
  </si>
  <si>
    <t xml:space="preserve">ĐĂNG KÝ DANH MỤC DỰ ÁN ĐẦU TƯ THUỘC CHƯƠNG TRÌNH MỤC TIÊU QUỐC GIA PHÁT TRIỂN KINH TẾ - XÃ HỘI
VÙNG ĐỒNG BÀO DÂN TỘC THIỂU SỐ VÀ MIỀN NÚI GIAI ĐOẠN 2021-2025 </t>
  </si>
  <si>
    <t>Địa điểm 
xây dựng</t>
  </si>
  <si>
    <t>Mục tiêu 
đầu tư</t>
  </si>
  <si>
    <t>Ghi 
chú</t>
  </si>
  <si>
    <t xml:space="preserve">Trong đó: 
Vốn NSTW </t>
  </si>
  <si>
    <t>Chương trình MTQG phát triển KT-XH vùng đồng bào DTTS và miền núi</t>
  </si>
  <si>
    <t>*</t>
  </si>
  <si>
    <t>Nội dung số 4: Hỗ trợ nước sinh hoạt tập trung</t>
  </si>
  <si>
    <t>(1)</t>
  </si>
  <si>
    <t>Xã Mô Rai</t>
  </si>
  <si>
    <t>UBND xã Mô Rai</t>
  </si>
  <si>
    <t>(2)</t>
  </si>
  <si>
    <t xml:space="preserve">Xã Rờ Kơi </t>
  </si>
  <si>
    <t>UBND xã Rờ Kơi</t>
  </si>
  <si>
    <t>(3)</t>
  </si>
  <si>
    <t>Xã Hơ Moong</t>
  </si>
  <si>
    <t>UBND xã Hơ Moong</t>
  </si>
  <si>
    <t>(4)</t>
  </si>
  <si>
    <t>Xã Ya Ly</t>
  </si>
  <si>
    <t>UBND xã Ya Ly</t>
  </si>
  <si>
    <t xml:space="preserve"> </t>
  </si>
  <si>
    <t>(5)</t>
  </si>
  <si>
    <t>Xã Ya Xiêr</t>
  </si>
  <si>
    <t>UBND xã Ya Xiêr</t>
  </si>
  <si>
    <t>(6)</t>
  </si>
  <si>
    <t>Xã Ya Tăng</t>
  </si>
  <si>
    <t>UBND xã Ya Tăng</t>
  </si>
  <si>
    <t>(7)</t>
  </si>
  <si>
    <t>Xã Sa Nghĩa</t>
  </si>
  <si>
    <t>UBND xã Sa Nghĩa</t>
  </si>
  <si>
    <t>Dự án ổn định dân cư thôn Đăk Wớt, xã Hơ Moong, huyện Sa Thầy</t>
  </si>
  <si>
    <t>UBND huyện</t>
  </si>
  <si>
    <t xml:space="preserve"> Thôn Đăk Wớt, xã Hơ Moong</t>
  </si>
  <si>
    <t>Sắp xếp, ổn định dân cư vùng đặc biệt khó khăn</t>
  </si>
  <si>
    <t>Hỗ trợ cho 350 hộ, 1.670 khẩu (trong đó ổn định tập trung cho 40 hộ, 175 khẩu và ổn định tại chỗ cho 310 hộ, 1495 khẩu)</t>
  </si>
  <si>
    <t>Dự án sắp xếp, ổn định dân cư Làng KĐin, xã Mô Rai, huyện Sa Thầy</t>
  </si>
  <si>
    <t xml:space="preserve"> Làng KĐin, xã Mô Rai</t>
  </si>
  <si>
    <t>Sắp xếp, ổn định dân cư vùng đặc biệt khó khăn, vùng biên giới</t>
  </si>
  <si>
    <t>Hỗ trợ cho 20 hộ, 100 khẩu (trong đó bố trí xen ghép cho 20 hộ, 100 khẩu).</t>
  </si>
  <si>
    <t xml:space="preserve">Dự án 4: </t>
  </si>
  <si>
    <t>Tiểu Dự án 1</t>
  </si>
  <si>
    <t>Nội dung số 1: Đầu tư cơ sở hạ tầng thiết yếu vùng DTTS&amp;MN</t>
  </si>
  <si>
    <t>Đường nội thôn Ia Xoăn: Đoạn từ nhà ông Nguyễn Văn Thắng đến nhà bà Trần Thị Định</t>
  </si>
  <si>
    <t>Thôn Ia Xoăn, xã Mô Rai</t>
  </si>
  <si>
    <t>Đường nội thôn Ia Ho: Đoạn từ ngã 3 đường liên thôn đến cầu theo thôn Ia Ho</t>
  </si>
  <si>
    <t>Thôn Ia Ho, xã Mô Rai</t>
  </si>
  <si>
    <t xml:space="preserve">Đường giao thông nông thôn loại C, L=560m, nền đường Bn=4m, mặt đường Bm=3m, mặt đường BTXM </t>
  </si>
  <si>
    <t>Làng Tang, xã Mô Rai</t>
  </si>
  <si>
    <t>Xây dựng Trường PTDTBT Tiểu học Lý Thường Kiệt (hạng mục: nhà học 04 phòng và hạng mục phụ trợ)</t>
  </si>
  <si>
    <t>Nhà học 4 phòng và hạng mục phụ trợ</t>
  </si>
  <si>
    <t xml:space="preserve">Nâng cấp mương thoát nước, cống ngang đường nội thôn Làng Rẽ </t>
  </si>
  <si>
    <t>Làng Rẽ, xã Mô Rai</t>
  </si>
  <si>
    <t>Nâng cấp 150m mương và xây dựng cống thoát nước ngang đường</t>
  </si>
  <si>
    <t>Xây dựng nhà văn hóa xã Mô Rai</t>
  </si>
  <si>
    <t>Làng Kđin, xã Mô Rai</t>
  </si>
  <si>
    <t>Nâng cấp hệ thống Đài phát thanh xã</t>
  </si>
  <si>
    <t>Xây dựng trụ và nâng cấp hệ thống phát sóng và hạng mục phụ trợ</t>
  </si>
  <si>
    <t>Đường nội thôn Ia Tri: Đoạn từ Km00+620 đến ngã 3 đội 9</t>
  </si>
  <si>
    <t>Thôn Ia Tri, xã Mô Rai</t>
  </si>
  <si>
    <t xml:space="preserve">Đường giao thông nông thôn loại C, L=600m, nền đường Bn=4m, mặt đường Bm=3m, mặt đường BTXM </t>
  </si>
  <si>
    <t>Đầu tư tuyến đường N4 tại Dự án: Đầu tư cơ sở hạ tầng phục vụ dãn dân tại làng Xộp, xã Mô Rai</t>
  </si>
  <si>
    <t>Làng Xộp, xã Mô rai</t>
  </si>
  <si>
    <t>Đường nội bộ (đường phân khu vực theo QCVN 07: 2016/BXD); Bề rộng nền đường: Bn =13m; Bm=7m; L=200.00m</t>
  </si>
  <si>
    <t xml:space="preserve">Đường đi khu sản xuất làng Xộp (Đoạn từ Km00+460 đến cầu treo làng Xộp) </t>
  </si>
  <si>
    <t>Đường BTXM vào nghĩa địa làng Kđin</t>
  </si>
  <si>
    <t>Đường BTXM loại C, L=250m, nền đường Bn=4m, mặt đường Bm=3m, mặt đường BTXM</t>
  </si>
  <si>
    <t>Đường đi khu sản xuất làng Grập: Đoạn từ Km00+334 đến cầu treo làng Grập</t>
  </si>
  <si>
    <t>Làng GRập, xã Mô Rai</t>
  </si>
  <si>
    <t>Đường nội thôn Ia Tri (Đoạn từ nhà Dũng Thùy đến trụ sở đội 9 Công ty TNHH MTV 78)</t>
  </si>
  <si>
    <t>Đường giao thông nông thôn loại C, L=800m, nền đường Bn=4m, mặt đường Bm=3m, mặt đường BTXM</t>
  </si>
  <si>
    <t>Đường nội thôn Rờ Kơi (Các đoạn: Từ nhà A Biên đến nhà A Oái, từ nhà A Hiền đến nhà A Bluôn, từ nhà ông A Chinh đến nhà bà Y Rác)</t>
  </si>
  <si>
    <t>Thôn Rờ Kơi, xã Rờ Kơi</t>
  </si>
  <si>
    <t>L= 300; Bn=4; Bm=3. BTXM</t>
  </si>
  <si>
    <t>Đường nội thôn Đăk Đe (Đoạn từ nhà ông A Uyên đến nhà ông Gíp)</t>
  </si>
  <si>
    <t>Thôn Đăk Đe, xã Rờ Kơi</t>
  </si>
  <si>
    <t>L= 105; Bn=4; Bm=3. BTXM</t>
  </si>
  <si>
    <t>Đường đi khu sản xuất thôn Kram (Đoạn từ đường bê tông (rẫy ông Lãm) đến suối Đăk B lôm 1)</t>
  </si>
  <si>
    <t>Thôn Kram, xã Rờ Kơi</t>
  </si>
  <si>
    <t>2022 - 2023</t>
  </si>
  <si>
    <t>NSTW bố trí năm 2022 là 1.428,6 triệu đồng; năm 2023 là 383,9 triệu đồng</t>
  </si>
  <si>
    <t>Đường nội thôn Rờ Kơi đoạn từ nhà A Thung đến nhà A Ghinh, từ nhà A Kíp đến nhà A Chen</t>
  </si>
  <si>
    <t>L=120m; Bn=4; Bm=3. BTXM</t>
  </si>
  <si>
    <t xml:space="preserve"> Đường đi khu sản xuất thôn Đăk Tang từ rẫy ông Ngô Minh Chung đến rẫy ông Hà Văn Định </t>
  </si>
  <si>
    <t>Thôn Đăk Tang, xã Rờ Kơi</t>
  </si>
  <si>
    <t xml:space="preserve">Đường nội thôn Gia Xiêng đoạn từ nhà A Điệt đến nhà A Điu </t>
  </si>
  <si>
    <t>Thôn Gia Xiêng, xã Rờ Kơi</t>
  </si>
  <si>
    <t>L=147m; Bn=4; Bm=3. BTXM</t>
  </si>
  <si>
    <t xml:space="preserve">Đường nội thôn Gia Xiêng đoạn từ nhà A Lấu đến nhà A Tha, từ nhà A Lấu đến nhà A Băn </t>
  </si>
  <si>
    <t>L=207m; Bn=4; Bm=3. BTXM</t>
  </si>
  <si>
    <t xml:space="preserve">Đường nội thôn Khok Klong đoạn từ nhà Trần Văn Giang đến nhà A Gin </t>
  </si>
  <si>
    <t>Thôn Khơk Klong, xã Rờ Kơi</t>
  </si>
  <si>
    <t>L=170m; Bn=4; Bm=3. BTXM</t>
  </si>
  <si>
    <t xml:space="preserve">Đường nội thôn Khok Klong đoạn từ nhà Trần Minh Loát đến nhà A Thông, từ nhà A Hlum đến nhà A Trung, từ nhà A Thanh đến nhà A Diêr </t>
  </si>
  <si>
    <t>L=163m; Bn=4; Bm=3. BTXM</t>
  </si>
  <si>
    <t xml:space="preserve">Đường nội thôn Đăk Đe đoạn từ nhà ông A Nhôm đến nhà Rông </t>
  </si>
  <si>
    <t>L=140; Bn= 4; Bm=3. BTXM</t>
  </si>
  <si>
    <t xml:space="preserve"> Đường đi khu sản xuất thôn Đăk Đe từ rẫy ông A Nghỉu đến rẫy ông A Ruông </t>
  </si>
  <si>
    <t xml:space="preserve"> Đường đi khu sản xuất thôn Khơk Klong từ cầu treo đến rẫy ông A Nhul, A Dít</t>
  </si>
  <si>
    <t xml:space="preserve">Đường nội thôn Gia Xiêng đoạn từ Điểm trường mầm non đến nhà Y Lung </t>
  </si>
  <si>
    <t>L=123m; Bn=4; Bm=3. BTXM</t>
  </si>
  <si>
    <t>Đường đi khu sản xuất thôn Kram từ rẫy ông A Lút đến rẫy ông A Thoăn</t>
  </si>
  <si>
    <t xml:space="preserve">Đường đi khu sản xuất thôn Đăk Đe từ rẫy ông A Thỉa đến rẫy ông A Thik </t>
  </si>
  <si>
    <t>Đường và hệ thống thoát nước thuộc đường từ cầu treo Gia Xiêng đi khu sản xuất (Km1+100 đến K2+100)</t>
  </si>
  <si>
    <t>Xã Sa Bình</t>
  </si>
  <si>
    <t>Thôn Khúc Na, xã Sa Bình</t>
  </si>
  <si>
    <t>NSTW bố trí năm 2022 là 813 triệu đồng; năm 2023 là 937 triệu đồng</t>
  </si>
  <si>
    <t>Thôn Lung Leng, xã Sa Bình</t>
  </si>
  <si>
    <t>NSTW bố trí năm 2022 là 1.000 triệu đồng; năm 2023 là 2.693 triệu đồng</t>
  </si>
  <si>
    <t>Thôn Kà Bầy, xã Sa Bình</t>
  </si>
  <si>
    <t>Thôn Bình Loong, xã Sa Bình</t>
  </si>
  <si>
    <t>Làng Chờ, xã Ya Ly</t>
  </si>
  <si>
    <t>NSTW bố trí năm 2022 là 797 triệu đồng; năm 2023 là 908 triệu đồng</t>
  </si>
  <si>
    <t>Làng Tum, xã Ya Ly</t>
  </si>
  <si>
    <t xml:space="preserve">Đường, cầu tàu bến thuyền làng Chờ </t>
  </si>
  <si>
    <t>L=50 m, Bn=4m, Bm=3m, BTXM và cầu Tàu</t>
  </si>
  <si>
    <t xml:space="preserve">Đương nội làng (Đoạn từ nhà ông A Hạ tiếp nội trục chính làng Tum) </t>
  </si>
  <si>
    <t>L=200m, Bn=4m, Bm=3m, BTXM</t>
  </si>
  <si>
    <t>Đường nội thôn Làng Chứ (nhà ông A Nữ đến nhà ông A Ber)</t>
  </si>
  <si>
    <t>Làng Chứ, xã Ya Ly</t>
  </si>
  <si>
    <t>L= 500, Bn=4m, Bm=3m. BTXM</t>
  </si>
  <si>
    <t>Đường đi khu sản xuất đoạn nhà bà Cánh vào khu sản xuất</t>
  </si>
  <si>
    <t>Thôn Kiến Hưng, xã Ya Ly</t>
  </si>
  <si>
    <t>L=250m, Bn=5, Bm =3,5m. BTXM</t>
  </si>
  <si>
    <t>Đường nội thôn Làng Chứ (nhà ông A Ber đến nhà ông A Chỉ)</t>
  </si>
  <si>
    <t>L=500,Bn=4m, Bm=3m. BTXM</t>
  </si>
  <si>
    <t>Đương nội thôn (đoạn từ nhà ông A Luýt đến nhà ông A DJứ)</t>
  </si>
  <si>
    <t>L= 150, Bn=4m, Bm=3m. BTXM</t>
  </si>
  <si>
    <t>Đường nội thôn (đoạn từ nhà ông A HGiú đến nhà ông A Vong)</t>
  </si>
  <si>
    <t>Đường nội làng Chứ (đoạn nhà ông Y Rảo đến nhà bà Y Kưm)</t>
  </si>
  <si>
    <t>L= 350, Bn=4m, Bm=3m. BTXM</t>
  </si>
  <si>
    <t xml:space="preserve">Đường nội thôn làng Chứ (đoạn nhà Y Nghứp đến nhà A Toah) </t>
  </si>
  <si>
    <t>Đường nội làng Chờ (đoạn từ nhà ông A Câu vào khu sản xuất)</t>
  </si>
  <si>
    <t>L= 400, Bn=4m, Bm=3m. BTXM</t>
  </si>
  <si>
    <t>Đường nội làng Tum từ đường đi xã Sa Bình đế nhà A Sưng</t>
  </si>
  <si>
    <t>Đường nội thôn (đoạn từ nhà ông A Rôi đến nghĩa đia làng Chứ)</t>
  </si>
  <si>
    <t>L=700m, Bn=4m, Bm=3m. BTXM</t>
  </si>
  <si>
    <t>Đường đi khu sản xuất (Đoạn nối tiếp từ nhà ông A Mương đến nhà ông A Ly) làng Lung</t>
  </si>
  <si>
    <t>Làng Lung, xã Ya Xiêr</t>
  </si>
  <si>
    <t>Nâng cấp đường nội thôn 1 và cống đoạn từ ngã ba thôn Thanh Xuân đi xuống hết khu dân cư thôn 1.</t>
  </si>
  <si>
    <t>Thôn 1, xã Ya Xiêr</t>
  </si>
  <si>
    <t>L=960; Bn= 5; Bm=3,5. BTXM</t>
  </si>
  <si>
    <t>NSTW bố trí năm 2022 là 360 triệu đồng; năm 2023 là 600 triệu đồng</t>
  </si>
  <si>
    <t>Làng Trang, xã Ya Xiêr</t>
  </si>
  <si>
    <t>NSTW bố trí năm 2022 là 664 triệu đồng; năm 2023 là 441 triệu đồng</t>
  </si>
  <si>
    <t>Xây dựng nghĩa địa làng Rắc</t>
  </si>
  <si>
    <t>Làng Rắc, xã Ya Xiêr</t>
  </si>
  <si>
    <t>San ủi mặt bằng và một số hạng mục phụ trợ khác</t>
  </si>
  <si>
    <t>Đường đi khu nước giọt và khu sản xuất từ nhà bà Y Mâu đến khu sản xuất.</t>
  </si>
  <si>
    <t xml:space="preserve">Đường đi khu sản xuất qua nghĩa địa (thôn 2 cũ). </t>
  </si>
  <si>
    <t>Thôn Thanh Xuân, xã Ya Xiêr</t>
  </si>
  <si>
    <t>Bê tông hóa đường nội thôn từ nhà ông A Hdơi đến nhà A Nin, chiều dài 185m.</t>
  </si>
  <si>
    <t>L=185m, Bn=4m, Bm=3,5m. BTXM</t>
  </si>
  <si>
    <t>Bê tông hóa đường nội thôn làng Lung đoạn từ nhà Y Nẻo đến nhà A Mét</t>
  </si>
  <si>
    <t>L=150m; Bn=5m; Bm=3,5m BTXM</t>
  </si>
  <si>
    <t>Bê tông hóa đoạn đường nội thôn từ nhà A Núc đến nhà A Về</t>
  </si>
  <si>
    <t>L=200m; Bn=5m; Bm=3,5m BTXM</t>
  </si>
  <si>
    <t>Bê tông hóa nội thôn đoạn từ nhà ông Nguyễn Văn Hai đến nối vào đường dự án giảm nghèo Tây nguyên</t>
  </si>
  <si>
    <t>Thôn Ya De, xã Ya Xiêr</t>
  </si>
  <si>
    <t>Chiều dài 450m, Bn=5m, Bm=3,5m. BTXM</t>
  </si>
  <si>
    <t>Cống qua suối Ya Tăng Ni (thuộc đường đi sản xuất làng O)</t>
  </si>
  <si>
    <t>Làng O, xã Ya Xiêr</t>
  </si>
  <si>
    <t xml:space="preserve">02 cống hộp, ốp mái taluy </t>
  </si>
  <si>
    <t>Đường đi khu sản xuất (đoạn nối tiếp từ nhà bà Dục đi khu sản xuất tại đồi Chư Pló).</t>
  </si>
  <si>
    <t>Đường nội thôn làng Điệp Lôk (Đoạn từ nhà A HDĩ đi lòng hồ thủy điện)</t>
  </si>
  <si>
    <t>Làng Điệp Lôk, xã Ya Tăng</t>
  </si>
  <si>
    <t>L=200m,  BN= 5m, Bm=3,5m, dày 16cm, M250. phục vụ cho 35 hộ/125 khẩu</t>
  </si>
  <si>
    <t>Đường nội thôn làng Trấp (Đoạn từ nhà A Lếu đi lòng hồ thủy điện).</t>
  </si>
  <si>
    <t>Làng Trấp, xã Ya Tăng</t>
  </si>
  <si>
    <t>L=300m,  BN= 5m, Bm=3,5m, dày 16cm, M250. phục vụ cho 30 hộ/115 khẩu</t>
  </si>
  <si>
    <t>Làng Lút, xã Ya Tăng</t>
  </si>
  <si>
    <t>NSTW bố trí năm 2022 là 1.278 triệu đồng; năm 2023 là 427 triệu đồng</t>
  </si>
  <si>
    <t>Trường THCS Phan Đình Phùng. (Hạng mục nhà học 08 phòng và hạng mục phụ trợ)</t>
  </si>
  <si>
    <t>Thôn Đăk Wớt, xã Hơ Moong</t>
  </si>
  <si>
    <t>Đầu tư hạng mục nhà học 08 phòng, 02 tầng và các hạng mục phụ trợ.</t>
  </si>
  <si>
    <t>NSTW bố trí năm 2022 là 1.813 triệu đồng; năm 2023 là 2.187 triệu đồng</t>
  </si>
  <si>
    <t>Đường từ nhà A Bleoh đến khu phát sinh thôn Đăk Yo</t>
  </si>
  <si>
    <t>Thôn Đăk Yo, xã Hơ Moong</t>
  </si>
  <si>
    <t>L=700 m, BN=5m,  Bm=3,5m. BTXM</t>
  </si>
  <si>
    <t>Đường đi khu sản xuất nối tiếp rẫy ông Thân đến khu 8 hộ thôn Đăk Wơk Yôp, thôn Tân Sang</t>
  </si>
  <si>
    <t>Thôn Tân Sang, xã Hơ Moong</t>
  </si>
  <si>
    <t>Đường đi khu sản xuất từ nhà Y Chát đi đập Đăk San</t>
  </si>
  <si>
    <t>Đường đi khu sản xuất thôn K'Bay nhánh số 1</t>
  </si>
  <si>
    <t>Thôn K'Bay, xã Hơ Moong</t>
  </si>
  <si>
    <t>Đường đi khu sản xuất thôn K'Bay nhánh số 2</t>
  </si>
  <si>
    <t>(8)</t>
  </si>
  <si>
    <t>Thị trấn Sa Thầy</t>
  </si>
  <si>
    <t>Đường nội làng Kleng (Các đoạn: Từ nhà A Phứu đến tỉnh lộ 675; từ nhà A Yêl đến tỉnh lộ 675; từ đường A Gió đến đường Urê)</t>
  </si>
  <si>
    <t>UBND thị trấn Sa Thầy</t>
  </si>
  <si>
    <t>Làng Kleng, thị trấn Sa Thầy</t>
  </si>
  <si>
    <t>Bê tông hóa
mặt đường (L=250m, Bmặt= 4m; Bnền=3m)</t>
  </si>
  <si>
    <t>Đường nội làng Kđừ (Các đoạn: Từ nhà A Thức đến kênh thủy lợi; từ nhà A Tonh đến kênh thủy lợi; từ nhà A Treng đến giọt nước)</t>
  </si>
  <si>
    <t>Làng Kđừ, thị trấn Sa Thầy</t>
  </si>
  <si>
    <t>Bê tông hóa
mặt đường (L=157m, Bmặt=Bnền=3m)</t>
  </si>
  <si>
    <t>Đường nội làng Chốt (Các đoạn: Từ nhà A Kếch đến nhà A Se; từ nhà A Heoh đến nghĩa địa; từ nhà A Hát đến đường bê tông)</t>
  </si>
  <si>
    <t>Làng Chốt, thị trấn Sa Thầy</t>
  </si>
  <si>
    <t>Bê tông hóa
mặt đường (L=170m, Bmặt=4m; Bnền=3m)</t>
  </si>
  <si>
    <t>Đường nội làng Chốt (Đoạn từ nhà A Bên đến nhà A Trưng)</t>
  </si>
  <si>
    <t>Bê tông hóa
mặt đường (L=185m, Bmặt=4m; Bnền=3m)</t>
  </si>
  <si>
    <t>Kiên cố hóa kênh nội đồng cánh đồng làng Kđừ</t>
  </si>
  <si>
    <t>Bê tông hóa
tuyến kênh (KT: 40x50cm, dày 10cm, L=235m)</t>
  </si>
  <si>
    <t>Đường nội làng Kleng (đoạn từ nhà A Gliuh đến đường A Gió; đoạn từ nhà A Jưp đến đất nhà A Thuyn)</t>
  </si>
  <si>
    <t>Bê tông hóa mặt đường (L=240m, Bn=4m, Bm=3m)</t>
  </si>
  <si>
    <t>Đường nội làng Chốt (đoạn từ A Trưng đến nhà A Lớp)</t>
  </si>
  <si>
    <t>Bê tông hóa mặt đường (L=190m, Bn=4m; Bm=3m)</t>
  </si>
  <si>
    <t>Đường đi khu sản suất làng Kleng (đoạn từ đường Urê đến đất ông A Lue)</t>
  </si>
  <si>
    <t>Bê tông hóa mặt đường (L=136m, Bn=4m; Bm=3m)</t>
  </si>
  <si>
    <t>Đường nội làng Chốt (đoạn từ A Lớp đến đường đi liên thôn)</t>
  </si>
  <si>
    <t>Bê tông hóa mặt đường (L=185m, Bn=4m; Bm=3m)</t>
  </si>
  <si>
    <t>Công trình điểm trường mầm non Họa Mi, làng Kđừ, thị trấn Sa Thầy</t>
  </si>
  <si>
    <t>Lớp học mầm non và các công trình phụ trợ</t>
  </si>
  <si>
    <t>Đường đi khu sản suất làng Kleng (đoạn từ đất ông A Lue đến rẫy ông A Iu)</t>
  </si>
  <si>
    <t>Đường nội làng Chốt (đoạn từ A Ram đến nhà A Blim)</t>
  </si>
  <si>
    <t>Bê tông hóa mặt đường (L=150m, Bn=4m; Bm=3m)</t>
  </si>
  <si>
    <t>Đường đi khu sản suất làng Kleng (đoạn từ rẫy A Iu đến rẫy A Hyứt)</t>
  </si>
  <si>
    <t>(9)</t>
  </si>
  <si>
    <t>Đường nội thôn (từ nhà ông Đáp đến nhà ông Dài)</t>
  </si>
  <si>
    <t>Thôn Đăk Tân, xã Sa Nghĩa</t>
  </si>
  <si>
    <t>Bê tông hóa 300m, phục vụ dân sinh cho 15 hộ, 62 nhân khẩu</t>
  </si>
  <si>
    <t>Đường dân sinh (từ nhà ông Dài đến nhà ông Vũ)</t>
  </si>
  <si>
    <t>Bê tông hóa 300m; Bn=4m, Bm=3m, phục vụ dân sinh cho 15 hộ, 65 nhân khẩu</t>
  </si>
  <si>
    <t xml:space="preserve"> Đường sản xuất (từ rẫy nhà ông Nguyễn Văn Châu đến nhà ông Phạm Thanh)</t>
  </si>
  <si>
    <t xml:space="preserve">Bê tông hóa 150m, Bn=5m, Bm=3,5m; phục vụ cho 12 hộ, 45 nhân khẩu, sản xuất cho 30 ha cà phê, cao su </t>
  </si>
  <si>
    <t>Đường vào khu nghĩa địa thôn Đăk Tân (từ rẫy nhà ông A Thép đến rẫy ông A Giuh)</t>
  </si>
  <si>
    <t>Bê tông hóa 100m, Bn=5m, Bm=3,5m; phục vụ dân sinh cho 12 hộ, 52 nhân khẩu. Phục vụ sản xuất cho 15 ha cà phê, mì</t>
  </si>
  <si>
    <t xml:space="preserve"> Đường vào khu sinh hoạt nhà rông văn hóa thôn Đăk Tân (từ đường trục thôn đến Nhà Rông)</t>
  </si>
  <si>
    <t>Bê tông hóa 50m, Bn=4m, Bm=3m; phục vụ dân sinh cho 237 hộ, 925 nhân khẩu. Phục vụ sinh hoạt chung của người dân</t>
  </si>
  <si>
    <t>Đường sản xuất (từ đường chính bê tông đi thôn Đăk Tân đến rẫy ông Phạm Tiến Đông)</t>
  </si>
  <si>
    <t>Bê tông hóa 110m, Bn=5m, Bm=3,5m; phục vụ dân sinh cho 10 hộ, 42 nhân khẩu. Phục vụ sản xuất cho 30 ha (cà phê, mì, cao su)</t>
  </si>
  <si>
    <t>Đường sản xuất (từ rẫy nhà ông A Thảo đến rẫy ông A Thoanh)</t>
  </si>
  <si>
    <t>Bê tông hóa 80m, Bn=5m, Bm=3,5m; phục vụ dân sinh cho 12 hộ, 52 nhân khẩu. Phục vụ sản xuất cho 15 ha cà phê, mì</t>
  </si>
  <si>
    <t>Đường sản xuất (từ nhà ông Sáu Chung đến nhà ông Ba Trung)</t>
  </si>
  <si>
    <t>Bê tông hóa 110 m, Bn=5m, Bm=3,5m; phục vụ dân sinh cho 05 hộ, 22 nhân khẩu. Phục vụ sản xuất cho 40 ha cà phê, mì, cao su</t>
  </si>
  <si>
    <t xml:space="preserve"> Đường sản xuất (từ đường nhựa đến rẫy ông Phát)</t>
  </si>
  <si>
    <t>Bê tông hóa 200m, Bn=5m, Bm=3,5m; phục vụ dân sinh cho 20 hộ, 78 nhân khẩu. Phục vụ sản xuất cho 40 ha cà phê, mì, cao su</t>
  </si>
  <si>
    <t>Nội dung số 02: Cải tạo, nâng cấp chợ vùng DTTS&amp;MN</t>
  </si>
  <si>
    <t xml:space="preserve">Cải tạo, nâng cấp chợ tại trung tâm xã Rờ Kơi </t>
  </si>
  <si>
    <t>Phục vụ nhu cầu trao đổi, mua bán, tiêu thụ hàng hóa, nông sản cho người dân vùng đồng bào DTTS&amp;MN</t>
  </si>
  <si>
    <t>Cải tạo nhà lồng, ki ốt; xây dựng nhà vệ sinh; hệ thống điện, cấp thoát nước, hầm tự hoại; sân bê tông; giếng nước sinh hoạt</t>
  </si>
  <si>
    <t>Đầu tư hạng mục nhà học chức năng 02 phòng và các hạng mục phụ trợ.</t>
  </si>
  <si>
    <t>Trường TH-THCS Chu Văn An - xã Ya Xiêr: Hạng mục: 02 phòng học chức năng và hạng mục phụ trợ</t>
  </si>
  <si>
    <t>Nội dung: Hỗ trợ đầu tư xây dựng thiết chế văn hóa, thể thao tại các thôn vùng đồng bào dân tộc thiểu số và miền núi (xây dựng mới và cải tạo nhà văn hóa, khu thể thao)</t>
  </si>
  <si>
    <t>Sữa chữa thiết chế nhà Văn hóa thôn Đăk Wơt Yốp</t>
  </si>
  <si>
    <t>Thôn Đăk Wơt Yôp, xã Hơ Moong</t>
  </si>
  <si>
    <t>Sữa chữa nhà văn hóa, xây dựng mới nhà vệ sinh, tường rào…</t>
  </si>
  <si>
    <t>Sữa chữa thiết chế nhà Văn hóa làng Điệp Lok</t>
  </si>
  <si>
    <t>Làng Điệp lok, xã Ya Tăng</t>
  </si>
  <si>
    <t>Sữa chữa thiết chế nhà Văn hóa thôn Đăk Tân</t>
  </si>
  <si>
    <t>Sữa chữa thiết chế nhà Văn hóa làng Kênh</t>
  </si>
  <si>
    <t>Làng Kênh, xã Mô Rai</t>
  </si>
  <si>
    <t>Xã Rờ Kơi</t>
  </si>
  <si>
    <t>Sữa chữa thiết chế nhà Văn hóa thôn KTol</t>
  </si>
  <si>
    <t>Thôn Ktol, xã Hơ Moong</t>
  </si>
  <si>
    <t>Sữa chữa thiết chế nhà Văn hóa làng Chờ</t>
  </si>
  <si>
    <t>Sữa chữa thiết chế nhà Văn hóa Làng Chốt</t>
  </si>
  <si>
    <t>7.2</t>
  </si>
  <si>
    <t>Hỗ trợ thiết lập điểm hỗ trợ đồng bào dân tộc thiểu số ứng dụng công nghệ thông tin tại Ủy ban nhân dân cấp xã để phục vụ phát triển kinh tế - xã hội và đảm bảo an ninh trật tự</t>
  </si>
  <si>
    <t>Đầu tư, mua sắm thiết bị tin học có kết nối mạng Internet; bàn ghế; hệ thống điện... phục vụ người dân đến truy cập</t>
  </si>
  <si>
    <t>Huyện Ia Hdrai</t>
  </si>
  <si>
    <t xml:space="preserve"> DANH MỤC DỰ ÁN ĐẦU TƯ CÁC DỰ ÁN THUỘC CÁC CHƯƠNG TRÌNH MỤC TIÊU QUỐC GIA GIAI ĐOẠN 2021-2025, NĂM 2022</t>
  </si>
  <si>
    <t>(Kèm theo Công văn số     /CV-PLĐTBXH  ngày         tháng 6 năm 2022 của Phòng Lao động - Thương binh và Xã hội huyện)</t>
  </si>
  <si>
    <t>Đơn vị tính: Triệu đồng</t>
  </si>
  <si>
    <r>
      <t>Tổng số</t>
    </r>
    <r>
      <rPr>
        <b/>
        <i/>
        <sz val="10"/>
        <rFont val="Times New Roman"/>
        <family val="1"/>
      </rPr>
      <t xml:space="preserve"> (tất cả các nguồn vốn)</t>
    </r>
  </si>
  <si>
    <t>Hỗ trợ nhà ở cho 36 hộ</t>
  </si>
  <si>
    <t>Nước sinh hoạt</t>
  </si>
  <si>
    <t>Xã Ia Đal</t>
  </si>
  <si>
    <t>UBND xã Ia Đal</t>
  </si>
  <si>
    <t>Thôn 6, Xã Ia Đal</t>
  </si>
  <si>
    <t>2023-</t>
  </si>
  <si>
    <t>2024-</t>
  </si>
  <si>
    <t>Thôn 1, Xã Ia Đal</t>
  </si>
  <si>
    <t>2025-</t>
  </si>
  <si>
    <t>Xã Ia Tơi</t>
  </si>
  <si>
    <t>UBND xã Ia Tơi</t>
  </si>
  <si>
    <t>Thôn 7, xã Ia Tơi</t>
  </si>
  <si>
    <t>Chưa phân bổ (Hỗ trợ đất ở, đất sản xuất do không có nhu cầu)</t>
  </si>
  <si>
    <t>Dự án sắp xếp, bố trí, ổn định dân cư tập trung điểm dân cư số 66 tại thôn Ia Dơr, xã Ia Tơi, huyện Ia H’Drai</t>
  </si>
  <si>
    <t>Ban quản lý ĐT&amp;XD</t>
  </si>
  <si>
    <t>Thôn Ia Dơr, xã Ia Tơi</t>
  </si>
  <si>
    <t>Xã Ia Dom</t>
  </si>
  <si>
    <r>
      <t>Đường GTNT Làng thanh niên thôn 3, xã Ia Dom (</t>
    </r>
    <r>
      <rPr>
        <i/>
        <sz val="10"/>
        <rFont val="Times New Roman"/>
        <family val="1"/>
      </rPr>
      <t>Giai đoạn 1</t>
    </r>
    <r>
      <rPr>
        <sz val="10"/>
        <rFont val="Times New Roman"/>
        <family val="1"/>
      </rPr>
      <t>)</t>
    </r>
  </si>
  <si>
    <t>Thôn 3, xã Ia Dom</t>
  </si>
  <si>
    <t>Cứng hoá đường ngõ xóm</t>
  </si>
  <si>
    <t>Đường cấp B, nền 5m, mặt đường  3,5 m chiều dài khoảng 0,9 km,bê tông dày 18 cm. Cấp phối lớp đệm cát 3cm, BT M250, đá 2x4</t>
  </si>
  <si>
    <r>
      <t>Điểm trường mầm non tại điểm dân cư số 4 (</t>
    </r>
    <r>
      <rPr>
        <i/>
        <sz val="10"/>
        <rFont val="Times New Roman"/>
        <family val="1"/>
      </rPr>
      <t>thôn 3, xã Ia Dom</t>
    </r>
    <r>
      <rPr>
        <sz val="10"/>
        <rFont val="Times New Roman"/>
        <family val="1"/>
      </rPr>
      <t>)</t>
    </r>
  </si>
  <si>
    <t>Phục vụ học sinh học tập tại nơi chưa có điểm trường</t>
  </si>
  <si>
    <t>Theo thiết kế mẫu</t>
  </si>
  <si>
    <t>Xây dựng nhà văn hóa sinh hoạt cộng đồng thôn 4, xã Ia Dom</t>
  </si>
  <si>
    <t xml:space="preserve">Thôn 4, xã Ia Dom </t>
  </si>
  <si>
    <t>Phục vụ nhân dân sinh hoạt văn hoá</t>
  </si>
  <si>
    <r>
      <t>Đường GTNT Làng thanh niên thôn 3, xã Ia Dom (</t>
    </r>
    <r>
      <rPr>
        <i/>
        <sz val="10"/>
        <rFont val="Times New Roman"/>
        <family val="1"/>
      </rPr>
      <t>Giai đoạn 2</t>
    </r>
    <r>
      <rPr>
        <sz val="10"/>
        <rFont val="Times New Roman"/>
        <family val="1"/>
      </rPr>
      <t>)</t>
    </r>
  </si>
  <si>
    <t>Đường cấp B, nền 5m, mặt đường  3,5 m chiều dài khoảng 0,6 km,bê tông dày 18 cm. Cấp phối lớp đệm cát 3cm, BT M250, đá 2x4</t>
  </si>
  <si>
    <t>Đường ngõ xóm khu vực NT1-2, thôn 3, xã Ia Dom</t>
  </si>
  <si>
    <t>Cứng hoá đường sản xuất</t>
  </si>
  <si>
    <t>Đường cấp B, nền 5m, mặt đường  3,5 m chiều dài khoảng 0,4 km, bê tông dày 18 cm. Cấp phối lớp đệm cát 3cm, BT M250, đá 2x4</t>
  </si>
  <si>
    <t>Đường ngõ xóm khu vực NT1-1, thôn 3, xã Ia Dom</t>
  </si>
  <si>
    <t>Đường cấp B, nền 5m, mặt đường  3,5 m chiều dài khoảng 0,3 km, bê tông dày 18 cm. Cấp phối lớp đệm cát 3cm, BT M250, đá 2x4</t>
  </si>
  <si>
    <t xml:space="preserve">Đường vào khu sản xuất 3 thôn 2, xã Ia Dom 
</t>
  </si>
  <si>
    <t>Thôn 2, xã Ia Dom</t>
  </si>
  <si>
    <t>Đường cấp B, nền 5m, mặt đường  3,5 m chiều dài khoảng 2,6 km, bê tông dày 18 cm. Cấp phối lớp đệm cát 3cm, BT M250, đá 2x4</t>
  </si>
  <si>
    <r>
      <t>Điểm trường tiểu học tại điểm dân cư số 4 (</t>
    </r>
    <r>
      <rPr>
        <i/>
        <sz val="10"/>
        <rFont val="Times New Roman"/>
        <family val="1"/>
      </rPr>
      <t>thôn 3, xã Ia Dom</t>
    </r>
    <r>
      <rPr>
        <sz val="10"/>
        <rFont val="Times New Roman"/>
        <family val="1"/>
      </rPr>
      <t>)</t>
    </r>
  </si>
  <si>
    <r>
      <t>Đường GTNT thôn 3, xã Ia Dom (</t>
    </r>
    <r>
      <rPr>
        <i/>
        <sz val="10"/>
        <rFont val="Times New Roman"/>
        <family val="1"/>
      </rPr>
      <t>Khu vực điểm dân cư số 4</t>
    </r>
    <r>
      <rPr>
        <sz val="10"/>
        <rFont val="Times New Roman"/>
        <family val="1"/>
      </rPr>
      <t>)</t>
    </r>
  </si>
  <si>
    <t>Đường cấp B, nền 5m, mặt đường  3,5 m chiều dài khoảng 1km, bê tông dày 18 cm. Cấp phối lớp đệm cát 3cm, BT M250, đá 2x4</t>
  </si>
  <si>
    <r>
      <t>Đường GTNT thôn 6 (</t>
    </r>
    <r>
      <rPr>
        <i/>
        <sz val="10"/>
        <rFont val="Times New Roman"/>
        <family val="1"/>
      </rPr>
      <t>sau sân vận động thôn 6</t>
    </r>
    <r>
      <rPr>
        <sz val="10"/>
        <rFont val="Times New Roman"/>
        <family val="1"/>
      </rPr>
      <t>)</t>
    </r>
  </si>
  <si>
    <t>2022</t>
  </si>
  <si>
    <t>Cứng hoá đường ngõ, xóm</t>
  </si>
  <si>
    <t>Đường cấp B; chiều dài khoảng 320 m; nền 5m, mặt đường 3,5m, bê tông dày 18 cm. Cấp phối lớp đệm cát 3cm, BT M250, đá 2x4</t>
  </si>
  <si>
    <r>
      <t>Đường GTNT thôn Ia Đal (</t>
    </r>
    <r>
      <rPr>
        <i/>
        <sz val="10"/>
        <rFont val="Times New Roman"/>
        <family val="1"/>
      </rPr>
      <t>Điểm dân cư số 10 mở rộng</t>
    </r>
    <r>
      <rPr>
        <sz val="10"/>
        <rFont val="Times New Roman"/>
        <family val="1"/>
      </rPr>
      <t>)</t>
    </r>
  </si>
  <si>
    <t>Thôn Ia Đal, Xã Ia Đal</t>
  </si>
  <si>
    <r>
      <t>Đường GTNT thôn Chư Hem (</t>
    </r>
    <r>
      <rPr>
        <i/>
        <sz val="10"/>
        <rFont val="Times New Roman"/>
        <family val="1"/>
      </rPr>
      <t>điểm dân cư mới công ty cổ phần cao su Sa Thầy</t>
    </r>
    <r>
      <rPr>
        <sz val="10"/>
        <rFont val="Times New Roman"/>
        <family val="1"/>
      </rPr>
      <t>)</t>
    </r>
  </si>
  <si>
    <t>Thôn Chư Hem, Xã Ia Đal</t>
  </si>
  <si>
    <t>Đường cấp B; chiều dài khoảng 836 m; nền 5m, mặt đường 3,5m, bê tông dày 18 cm. Cấp phối lớp đệm cát 3cm, BT M250, đá 2x4</t>
  </si>
  <si>
    <r>
      <t>Đường GTNT thôn Chư Hem  (</t>
    </r>
    <r>
      <rPr>
        <i/>
        <sz val="10"/>
        <rFont val="Times New Roman"/>
        <family val="1"/>
      </rPr>
      <t>Đường nội thôn Xóm Lùi</t>
    </r>
    <r>
      <rPr>
        <sz val="10"/>
        <rFont val="Times New Roman"/>
        <family val="1"/>
      </rPr>
      <t>)</t>
    </r>
  </si>
  <si>
    <t>Đường cấp B; chiều dài khoảng 1.100 m; nền 5m, mặt đường 3,5m, bê tông dày 18 cm. Cấp phối lớp đệm cát 3cm, BT M250, đá 2x4</t>
  </si>
  <si>
    <r>
      <t>Đường GTNT thôn Chư Hem (</t>
    </r>
    <r>
      <rPr>
        <i/>
        <sz val="10"/>
        <rFont val="Times New Roman"/>
        <family val="1"/>
      </rPr>
      <t>Đường vào Dốc Đỏ</t>
    </r>
    <r>
      <rPr>
        <sz val="10"/>
        <rFont val="Times New Roman"/>
        <family val="1"/>
      </rPr>
      <t>)</t>
    </r>
  </si>
  <si>
    <t>Đường cấp B; chiều dài khoảng 2.100 m; nền 5m, mặt đường 3,5m, bê tông dày 18 cm. Cấp phối lớp đệm cát 3cm, BT M250, đá 2x4</t>
  </si>
  <si>
    <r>
      <t>Đường GTNT thôn 8  (</t>
    </r>
    <r>
      <rPr>
        <i/>
        <sz val="10"/>
        <rFont val="Times New Roman"/>
        <family val="1"/>
      </rPr>
      <t>Đường nội Đội 8 - Thôn 8</t>
    </r>
    <r>
      <rPr>
        <sz val="10"/>
        <rFont val="Times New Roman"/>
        <family val="1"/>
      </rPr>
      <t>)</t>
    </r>
  </si>
  <si>
    <t>Thôn 8, Xã Ia Đal</t>
  </si>
  <si>
    <t xml:space="preserve">Đường cấp B; chiều dài khoảng 500 m; nền 5m, mặt đường 3,5m, bê tông dày 18 cm. Cấp phối lớp đệm cát 3cm, BT M250, đá 2x4 </t>
  </si>
  <si>
    <r>
      <t>Đường GTNT thôn 8  (</t>
    </r>
    <r>
      <rPr>
        <i/>
        <sz val="10"/>
        <rFont val="Times New Roman"/>
        <family val="1"/>
      </rPr>
      <t>Đường nội Đội 7 - Thôn 8</t>
    </r>
    <r>
      <rPr>
        <sz val="10"/>
        <rFont val="Times New Roman"/>
        <family val="1"/>
      </rPr>
      <t>)</t>
    </r>
  </si>
  <si>
    <r>
      <t>Đường GTNT thôn 2 (</t>
    </r>
    <r>
      <rPr>
        <i/>
        <sz val="10"/>
        <rFont val="Times New Roman"/>
        <family val="1"/>
      </rPr>
      <t>từ Tỉnh lộ 675A nối đường nội thôn 2)</t>
    </r>
  </si>
  <si>
    <t>Thôn 2, Xã Ia Đal</t>
  </si>
  <si>
    <t>Đường cấp B; chiều dài khoảng 450 m; nền 5m, mặt đường 3,5m, bê tông dày 18 cm. Cấp phối lớp đệm cát 3cm, BT M250, đá 2x4</t>
  </si>
  <si>
    <r>
      <t>Đường GTNT thôn 1 (T</t>
    </r>
    <r>
      <rPr>
        <i/>
        <sz val="10"/>
        <rFont val="Times New Roman"/>
        <family val="1"/>
      </rPr>
      <t>ừ tỉnh lộ 675A đi đường tuần tra Biên giới</t>
    </r>
    <r>
      <rPr>
        <sz val="10"/>
        <rFont val="Times New Roman"/>
        <family val="1"/>
      </rPr>
      <t>)</t>
    </r>
  </si>
  <si>
    <t>2025</t>
  </si>
  <si>
    <t>Đường cấp B; chiều dài khoảng 1.475 m; nền 5m, mặt đường 3,5m, bê tông dày 18 cm. Cấp phối lớp đệm cát 3cm, BT M250, đá 2x4</t>
  </si>
  <si>
    <t>Đường giao thông thôn đi bến đò làng nú Ia Dơr xã Ia Tơi</t>
  </si>
  <si>
    <t xml:space="preserve">Đường cấp B; chiều dài khoảng 1.336 m; nền 5m, mặt đường 3,5m, bê tông dày 18 cm. Cấp phối lớp đệm cát 3cm, M250, đá 2x4 </t>
  </si>
  <si>
    <t>Đường giao thông đi nghĩa trang thôn 7</t>
  </si>
  <si>
    <t>Đường cấp B; chiều dài khoảng 1.562 m; nền 5m, mặt đường 3,5m, bê tông dày 18 cm. Cấp phối lớp đệm cát 3cm, M250, đá 2x4</t>
  </si>
  <si>
    <r>
      <t>Đường giao thông thôn đi sản xuất 9 xã Ia Tơi (</t>
    </r>
    <r>
      <rPr>
        <i/>
        <sz val="10"/>
        <rFont val="Times New Roman"/>
        <family val="1"/>
      </rPr>
      <t>đoạn đấu nối Tl 675A đi sản xuất</t>
    </r>
    <r>
      <rPr>
        <sz val="10"/>
        <rFont val="Times New Roman"/>
        <family val="1"/>
      </rPr>
      <t xml:space="preserve">) </t>
    </r>
  </si>
  <si>
    <t>Thôn 9, xã Ia Tơi</t>
  </si>
  <si>
    <t>Đường cấp B; chiều dài khoảng 1.540 m; nền 5m, mặt đường 3,5m, bê tông dày 18 cm. Cấp phối lớp đệm cát 3cm, M250, đá 2x4</t>
  </si>
  <si>
    <t>Đường giao thông nội bộ thôn 1, điểm dân cư số 44</t>
  </si>
  <si>
    <t>Đường cấp B; chiều dài khoảng 800 m; nền 5m, mặt đường 3,5m, bê tông dày 18 cm. Cấp phối lớp đệm cát 3cm, M250, đá 2x4</t>
  </si>
  <si>
    <r>
      <t>Đường giao thông nông thôn đi khu sản xuất số 1 thôn 7 (</t>
    </r>
    <r>
      <rPr>
        <i/>
        <sz val="10"/>
        <rFont val="Times New Roman"/>
        <family val="1"/>
      </rPr>
      <t>bên phải tuyến QL 14C đoạn nông trường cao su số 1 Chưmomray</t>
    </r>
    <r>
      <rPr>
        <sz val="10"/>
        <rFont val="Times New Roman"/>
        <family val="1"/>
      </rPr>
      <t>)</t>
    </r>
  </si>
  <si>
    <t xml:space="preserve">Đường cấp B; chiều dài khoảng 1.400 m; nền 5m, mặt đường 3,5m, bê tông dày 18 cm. Cấp phối lớp đệm cát 3cm, M250, đá 2x4 </t>
  </si>
  <si>
    <t>Nhà văn hóa thôn Ia Dơr</t>
  </si>
  <si>
    <t>Phục vụ sinh hoạt cộng đồng của người dân trên đia bàn thôn</t>
  </si>
  <si>
    <r>
      <t>Theo thiết kế mẫu 
Tổng diện tích xây dựng: 96,0 m2. Trong đó:
 Diện tích phòng họp + sân khấu: 70m2 (</t>
    </r>
    <r>
      <rPr>
        <i/>
        <sz val="10"/>
        <rFont val="Times New Roman"/>
        <family val="1"/>
      </rPr>
      <t>sức chứa tối đa 50 chỗ: 1m2/chỗ</t>
    </r>
    <r>
      <rPr>
        <sz val="10"/>
        <rFont val="Times New Roman"/>
        <family val="1"/>
      </rPr>
      <t>); Diện tích chiếm chỗ của kết cấu và các diện tích phụ trợ khác: 26,0m2.</t>
    </r>
  </si>
  <si>
    <t>Điểm trường mầm non thôn Ia Dơr</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</si>
  <si>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</si>
  <si>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</si>
  <si>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</si>
  <si>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</si>
  <si>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r>
      <t>Theo thiết kế mẫu
Tổng diện tích xây dựng: 96,0 m2. Trong đó:
 Diện tích phòng họp + sân khấu: 70m2 (s</t>
    </r>
    <r>
      <rPr>
        <i/>
        <sz val="10"/>
        <rFont val="Times New Roman"/>
        <family val="1"/>
      </rPr>
      <t>ức chứa tối đa 50 chỗ: 1m2/chỗ</t>
    </r>
    <r>
      <rPr>
        <sz val="10"/>
        <rFont val="Times New Roman"/>
        <family val="1"/>
      </rPr>
      <t>); Diện tích chiếm chỗ của kết cấu và các diện tích phụ trợ khác: 26,0m2.</t>
    </r>
  </si>
  <si>
    <t xml:space="preserve">Cấp huyện </t>
  </si>
  <si>
    <t>Nâng cấp tuyến đường liên xã Ia Đal đi xã Ia Dom</t>
  </si>
  <si>
    <t>Đoạn 1: Từ thôn 3 đi thôn Ia Muung, qua xã Ia Dom, dài khoảng 07 Km</t>
  </si>
  <si>
    <t>Ia Dom</t>
  </si>
  <si>
    <t>Đoạn 2: Từ thôn Chư Hem đi thôn 6 qua xã Ia Đal, dài khoảng 06 Km</t>
  </si>
  <si>
    <t>Ia Đal</t>
  </si>
  <si>
    <t>Chợ trung tâm xã Ia Đal</t>
  </si>
  <si>
    <t>Trường TH-THCS Nguyễn Tất Thành</t>
  </si>
  <si>
    <t>Trường TH-THCS Hùng Vương</t>
  </si>
  <si>
    <t>Hỗ trợ đầu tư xây dựng thiết chế văn hóa, thể thao tại các thôn vùng đồng bào dân tộc thiểu số và miền núi ( xây dựng mới và cải tạo nhà văn hóa, khu thể thao)</t>
  </si>
  <si>
    <t>Phòng GD&amp;ĐT</t>
  </si>
  <si>
    <t>03  Xã (Ia Dom, Ia Tơi, Ia Đal</t>
  </si>
  <si>
    <r>
      <t xml:space="preserve">(1) Mục tiêu: </t>
    </r>
    <r>
      <rPr>
        <sz val="12"/>
        <rFont val="Times New Roman"/>
        <family val="1"/>
      </rPr>
      <t>Nhằm thực hiện Đề án di dân, bố trí, sắp xếp dân cư trên địa bàn huyện Ia H' Drai định cư lâu dài tại vùng quy hoạch. Từng bước hoàn chỉnh cơ sở hạ tầng theo quy hoạch, tạo điều kiện thuận lợi để xây dựng khu trung tâm Hành chính - Chính trị của điểm dân cư số 66.</t>
    </r>
    <r>
      <rPr>
        <b/>
        <sz val="12"/>
        <rFont val="Times New Roman"/>
        <family val="1"/>
      </rPr>
      <t xml:space="preserve">
Quy mô: </t>
    </r>
    <r>
      <rPr>
        <sz val="12"/>
        <rFont val="Times New Roman"/>
        <family val="1"/>
      </rPr>
      <t>Diện tích khoảng 30 ha. Bố trí sắp xếp khoảng 170 hộ.</t>
    </r>
  </si>
  <si>
    <r>
      <t>(2) Mục tiêu:</t>
    </r>
    <r>
      <rPr>
        <sz val="12"/>
        <rFont val="Times New Roman"/>
        <family val="1"/>
      </rPr>
      <t xml:space="preserve"> Kết nối giao thông trong vùng, tạo điều kiện để nhân dân đi lại thuận lợi, ổn định cuộc sống, bám trụ vùng biên giới, thúc đẩy phát triển kinh tế gắn với củng cố an ninh quốc phòng, an ninh biên giới</t>
    </r>
    <r>
      <rPr>
        <b/>
        <sz val="12"/>
        <rFont val="Times New Roman"/>
        <family val="1"/>
      </rPr>
      <t xml:space="preserve">
Quy mô: </t>
    </r>
    <r>
      <rPr>
        <sz val="12"/>
        <rFont val="Times New Roman"/>
        <family val="1"/>
      </rPr>
      <t>Công trình giao thông, cấp IV. Chiều dài xây dựng khoảng 7km.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</si>
  <si>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(3) Mục tiêu: </t>
    </r>
    <r>
      <rPr>
        <sz val="12"/>
        <rFont val="Times New Roman"/>
        <family val="1"/>
      </rPr>
      <t>Từng bước hoàn chỉnh cơ sở hạ tầng giao thông nông thôn; tạo điều kiện thuận lợi cho việc sinh hoạt, đi lại của người dân vùng khó khăn; góp phần xóa đói giảm nghèo và phát triển kinh tế - xã hội trên địa bàn xã Ia Đal.</t>
    </r>
    <r>
      <rPr>
        <b/>
        <sz val="12"/>
        <rFont val="Times New Roman"/>
        <family val="1"/>
      </rPr>
      <t xml:space="preserve">
Quy mô: </t>
    </r>
    <r>
      <rPr>
        <sz val="12"/>
        <rFont val="Times New Roman"/>
        <family val="1"/>
      </rPr>
      <t>Công trình giao thông, cấp IV. Chiều dài xây dựng khoảng 6km. Bề rộng nền 6,5m, bề rộng mặt 3,5m, bề rộng lề 2x1,5=3m. Kết cấu mặt đường: bằng BTXM trên lớp cấp phối đá dăm. Công trình thoát nước bằng bê tông và BTCT. An toàn giao thông: Bố trí cọc tiêu, biển báo...</t>
    </r>
  </si>
  <si>
    <r>
      <t xml:space="preserve">(4)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Đầu tư 12 phòng học thông thường và phòng học bộ môn bổ sung; 01 nhà ăn + nhà bếp bổ sung; 01 công trình vệ sinh, nước sạch bổ sung; 01 công trình phụ trợ khác (Sân chơi, bãi tập, vườn ươm cây…)</t>
    </r>
  </si>
  <si>
    <r>
      <t xml:space="preserve">(5) Mục tiêu: </t>
    </r>
    <r>
      <rPr>
        <sz val="12"/>
        <rFont val="Times New Roman"/>
        <family val="1"/>
      </rPr>
      <t>Nhằm bổ sung cơ sở vật chất cho trường, lớp học đáp ứng nhu cầu dạy và học của nhà trường.</t>
    </r>
    <r>
      <rPr>
        <b/>
        <sz val="12"/>
        <rFont val="Times New Roman"/>
        <family val="1"/>
      </rPr>
      <t xml:space="preserve">
Quy mô: </t>
    </r>
    <r>
      <rPr>
        <sz val="12"/>
        <rFont val="Times New Roman"/>
        <family val="1"/>
      </rPr>
      <t>Đầu tư 12 phòng học thông thường và phòng học bộ môn bổ sung; 01 nhà ăn + nhà bếp bổ sung; 01 công trình vệ sinh, nước sạch bổ sung; 01 công trình phụ trợ khác (Sân chơi, bãi tập, vườn ươm cây…)</t>
    </r>
  </si>
  <si>
    <r>
      <t xml:space="preserve">(6) Mục tiêu: </t>
    </r>
    <r>
      <rPr>
        <sz val="12"/>
        <rFont val="Times New Roman"/>
        <family val="1"/>
      </rPr>
      <t>Phục vụ nhu cầu thiết yếu cho người dân, phát triển cơ sở hạ tầng kỹ thuật; phát triển kinh tế - xã hội.</t>
    </r>
    <r>
      <rPr>
        <b/>
        <sz val="12"/>
        <rFont val="Times New Roman"/>
        <family val="1"/>
      </rPr>
      <t xml:space="preserve">
Quy mô: </t>
    </r>
    <r>
      <rPr>
        <sz val="12"/>
        <rFont val="Times New Roman"/>
        <family val="1"/>
      </rPr>
      <t>Nhà quản lý chợ, nhà lồng, sân bê tông và các hạng mục phụ trợ khác.</t>
    </r>
  </si>
  <si>
    <t>Huyện Ia HDai</t>
  </si>
  <si>
    <t>Huyện Ia Hrai</t>
  </si>
  <si>
    <t>Phụ lục số 02</t>
  </si>
  <si>
    <r>
      <t xml:space="preserve">DANH MỤC DỰ ÁN ĐẦU TƯ PHÁT TRIỂN THUỘC CHƯƠNG TRÌNH MỤC TIÊU QUỐC GIA PHÁT TRIỂN VÙNG ĐỒNG BÀO DÂN TỘC THIỂU SỐ VÀ MIỀN NÚI
GIAI ĐOẠN 2021-2030; GIAI ĐOẠN 1: TỪ NĂM 2021 ĐẾN NĂM 2025 </t>
    </r>
    <r>
      <rPr>
        <b/>
        <sz val="10"/>
        <color indexed="10"/>
        <rFont val="Times New Roman"/>
        <family val="1"/>
      </rPr>
      <t>TRÊN ĐỊA BÀN HUYỆN ĐĂK HÀ</t>
    </r>
  </si>
  <si>
    <t>(Kèm theo Công văn số      /UBND-TCKH ngày  /    /2022 của Ủy ban nhân dân huyện Đăk Hà)</t>
  </si>
  <si>
    <t>ĐVT: Triệu đồng</t>
  </si>
  <si>
    <r>
      <t>Tổng số</t>
    </r>
    <r>
      <rPr>
        <i/>
        <sz val="10"/>
        <rFont val="Times New Roman"/>
        <family val="1"/>
      </rPr>
      <t xml:space="preserve"> (tất cả các nguồn vốn)</t>
    </r>
  </si>
  <si>
    <t>A</t>
  </si>
  <si>
    <t>CHƯƠNG TRÌNH MTQG PHÁT TRIỂN VÙNG ĐỒNG BÀO DTTS VÀ MIỀN NÚI</t>
  </si>
  <si>
    <t>DỰ ÁN 1: Giải quyết tình trạng thiếu đất ở, nhà ở, đất sản xuất, nước sinh hoạt</t>
  </si>
  <si>
    <t xml:space="preserve">Hỗ trợ đất ở </t>
  </si>
  <si>
    <t>UBND huyện Đăk Hà</t>
  </si>
  <si>
    <t>Các xã trên địa bàn huyện</t>
  </si>
  <si>
    <t>Giải quyết dứt điểm tình trạng thiếu đất ở của các hộ DTTS trên địa bàn huyện</t>
  </si>
  <si>
    <t>Hỗ trợ tạo mặt bằng, hạ tầng kỹ thuật để cấp đất ở cho các đối tượng thụ hưởng (dự kiến 16 hộ thụ hưởng)</t>
  </si>
  <si>
    <t xml:space="preserve">Hỗ trợ nhà ở </t>
  </si>
  <si>
    <t>Giải quyết vấn đề nhà tạm bợ đối với các hộ DTTS nghèo trên địa bàn, góp phần mục tiêu xóa nhà tạm</t>
  </si>
  <si>
    <t>Hỗ trợ xây mới 01 căn nhà cấp 4 theo phong tục, tập quán địa phương đảm bảo 3 cứng (dự kiến 47 hộ thụ hưởng)</t>
  </si>
  <si>
    <t>Giải quyết tình trạng không có đất sản xuất của các hộ DTTS trên địa bàn huyện</t>
  </si>
  <si>
    <t>Hỗ trợ trực tiếp đất sản xuất (dự kiến 92 hộ thụ hưởng)</t>
  </si>
  <si>
    <t>Nước sinh hoạt tập trung tại các thôn Tua Team, thôn Pa Cheng, xã Đăk Long</t>
  </si>
  <si>
    <t>xã Đăk Long</t>
  </si>
  <si>
    <t xml:space="preserve">Khắc phục tình trạng thiếu nước sinh hoạt vào mùa khô trên địa bàn nhằm ổn định đời sống sinh hoạt của nhân dân  </t>
  </si>
  <si>
    <t>Khoan mới 02 điểm khoan giếng với chiều sâu L=110 đến 140 mét, mỗi điểm khoan trang bị 01 bồn nước 2000 lít và các phụ kiện hỗ trợ</t>
  </si>
  <si>
    <t>Nước sinh hoạt tập trung tại các thôn trên địa bàn xã Đăk Pxi</t>
  </si>
  <si>
    <t>xã Đăk Pxi</t>
  </si>
  <si>
    <t>II</t>
  </si>
  <si>
    <t>DỰ ÁN 2: Quy hoạch, sắp xếp, bố trí, ổn định dân cư ở những nơi cần thiết</t>
  </si>
  <si>
    <t>Dự án sắp xếp, bố trí ổn định dân cư tập trung tại thôn Kon Pao Kơ La, xã Đăk Pxi, huyện ĐăkHà</t>
  </si>
  <si>
    <t>Thôn Kon Pao, xã Đắk Pxi</t>
  </si>
  <si>
    <t>Các hộ dân thôn Kon Pao Kơ La, xã Đăk Pxi hiện nay đang sinh sống, làm nhà tại ven Sông Đăk Pxi, có nguy cơ cao bị sạt lở vào mùa mưa. Do đó, việc đầu tư dự án nhằm ổn định đời sống nhân dân trên địa bàn</t>
  </si>
  <si>
    <t>Sắp xếp ổn định dân cư đối với 144 hộ đồng bào DTTS/598 nhân khẩu</t>
  </si>
  <si>
    <t>III</t>
  </si>
  <si>
    <t>DỰ ÁN 3: Phát triển sản xuất nông, lâm nghiệp, phát huy tiềm năng, thế mạnh của các vùng miền để sản xuất hàng hóa theo chuỗi giá trị</t>
  </si>
  <si>
    <t>Không thuộc đối tượng rà soát đợt này</t>
  </si>
  <si>
    <t>IV</t>
  </si>
  <si>
    <r>
      <t xml:space="preserve">DỰ ÁN 4: Đầu tư cơ sở hạ tầng thiết yếu, phục vụ sản xuất, đời sống trong vùng đồng bào dân tộc thiểu số và miền núi và các đơn vị sự nghiệp công của lĩnh vực dân tộc </t>
    </r>
    <r>
      <rPr>
        <b/>
        <i/>
        <sz val="10"/>
        <color indexed="10"/>
        <rFont val="Times New Roman"/>
        <family val="1"/>
      </rPr>
      <t>(Tiểu dự án 1)</t>
    </r>
  </si>
  <si>
    <t>Nội dung 1 - Đầu tư cơ sở hạ tầng thiết yếu</t>
  </si>
  <si>
    <t>Xã Đắk Pxi</t>
  </si>
  <si>
    <t>Đường vào khu sản xuất Đăk Xoa</t>
  </si>
  <si>
    <t>Thôn Đăk Wek, xã Đắk pxi</t>
  </si>
  <si>
    <t>Có 62 hộ/437 khẩu đang sản xuất tại khu vực suối Đăk Xoa, hiện tại đường đất rộng 2,5m, rất khó khăn cho việc đi lại, vận chuyển nông sản và vật tư nông nghiệp</t>
  </si>
  <si>
    <t>BTXM đá 1*2; M250; L= 1,1km; Bn=4,5m; Bm=3m, H=16cm.</t>
  </si>
  <si>
    <t>Đường vào khu sản xuất Đăk Pe</t>
  </si>
  <si>
    <t>Thôn Krong Đuân, xã Đắk pxi</t>
  </si>
  <si>
    <t>Có 73 hộ/582 khẩu đang sản xuất tại khu vực suối Đăk Pe, hiện tại đường đất rộng 2,5m, rất khó khăn cho việc đi lại, vận chuyển nông sản và vật tư nông nghiệp</t>
  </si>
  <si>
    <t>BTXM đá 1*2; M250; L= 1,0km; Bn=6,5m; Bm=5m; H=16cm.</t>
  </si>
  <si>
    <t>Đường vào khu sản xuất Đăk Câu</t>
  </si>
  <si>
    <t>Thôn Kon Pao  Kơ La, xã Đắk pxi</t>
  </si>
  <si>
    <t>Có 42 hộ/286 khẩu đang sản xuất tại khu vực suối Đăk Câu, hiện tại đường đất rộng 2,5m, rất khó khăn cho việc đi lại, vận chuyển nông sản và vật tư nông nghiệp</t>
  </si>
  <si>
    <t>BTXM đá 1*2; M250; L= 1,7km; Bn=4,5m; Bm=3m; H=16cm.</t>
  </si>
  <si>
    <t>Đường vào khu sản xuất Đăk Wek</t>
  </si>
  <si>
    <t>Có 38 hộ/215 khẩu đang sản xuất tại khu vực suối Đăk Wek, hiện tại  đường đất rộng 2,5m, rất khó khăn cho việc đi lại, vận chuyển nông sản và vật tư nông nghiệp</t>
  </si>
  <si>
    <t>BTXM đá 1*2; M250; L= 1,9km; Bn=4,5m; Bm=3m; H=16cm.</t>
  </si>
  <si>
    <t>1.5</t>
  </si>
  <si>
    <t>Đường vào khu sản xuất Long Gôn</t>
  </si>
  <si>
    <t>Có 78 hộ/517khẩu đang sản xuất tại khu vực suối Long Gôn, hiện tại đường đất rộng 3m, rất khó khăn cho việc đi lại, vận chuyển nông sản và vật tư nông nghiệp</t>
  </si>
  <si>
    <t>Xã Đắk Long</t>
  </si>
  <si>
    <t>Đường GTNT thôn Kon Teo Đăk Lấp (đoạn từ điểm trường đi nhà rông)</t>
  </si>
  <si>
    <t>Thôn Kon Teo Đăk Lấp, xã Đắk Long</t>
  </si>
  <si>
    <t xml:space="preserve">Phục vụ nhu cầu đi lại, vận chuyển nông sản của nhân dân </t>
  </si>
  <si>
    <t>BTXM đá 1*2; M250; L=280m; H=0,16m;B=2,5-3m; lề đường mỗi bên 1 mét</t>
  </si>
  <si>
    <t>Thủy lợi Đăk Phía thôn Kon Teo Đăk Lấp</t>
  </si>
  <si>
    <t>Đập Đăk Phía phục vụ tưới cho 03 hecta diện tích lúa tại khu vực thượng nguồn suối Đăk Ia, hiện đập Đăk Phía chưa được bê tông hóa dẫn tới hay bị lũ cuốn, việc đầu tư kiên cố hóa đập đầu mối và kênh dẫn là cần thiết</t>
  </si>
  <si>
    <t>Kiên cố hóa đập đầu mối bằng kết cấu bê tông cốt thép kích thước LxHxB= 15x1,2x1x2 mét, Hệ thống kênh dẫn bằng bê tông dài 600 mét</t>
  </si>
  <si>
    <t>Thủy lợi Đăk Ia; hạng mục Đê quây xi phông số 2</t>
  </si>
  <si>
    <t>Hiện tại đê quây bằng đất tại vị trí Xi phông số 2 đã bị lở hoàn toàn dẫn tới toàn bộ diện tích lúa vùng hạ lưu bị khô hạn, việc đầu tư kiên cố hóa đê quây là hết sức cần thiết</t>
  </si>
  <si>
    <t>Kiên cố hóa đê quây bằng kết cấu bê tông cốt thép kích thước đê quây LxHxB= 20x2x2 mét</t>
  </si>
  <si>
    <t>Đường Giao thông đi khu sản xuất Đăk Ia (Giai đoạn 2) 0,5km</t>
  </si>
  <si>
    <t>Đường đi khu sản xuất Đăk Ia còn lại khoảng 1,7 km hiện tại là đường đất, vào mùa mưa rất khó khăn cho người dân khi đi làm, việc kiên cố hóa đoạn đường này để phục vụ sản xuất cho người dân, phát triển kinh tế là hết sức cần thiết</t>
  </si>
  <si>
    <t>BTXM đá 1*2; M250; L=500m, H=0,18m, B=3m, nền đường mỗi bên 1 mét, có thiết kế rãnh nước dọc và cống qua đường…</t>
  </si>
  <si>
    <t>2.5</t>
  </si>
  <si>
    <t>Đường Giao thông đi khu sản xuất Đăk Ia (Giai đoạn 3) 1,7km</t>
  </si>
  <si>
    <t>BTXM đá 1*2; M250; L=1,700m, H=0,18m, B=3m, nền đường mỗi bên 1 mét, có thiết kế rãnh nước dọc và cống qua đường…</t>
  </si>
  <si>
    <t>2.6</t>
  </si>
  <si>
    <t>Sửa chữa, cải tạo trụ sở  xã Đăk Long</t>
  </si>
  <si>
    <t>Thôn pa Cheng, xã Đắk Long, xã Đắk Long</t>
  </si>
  <si>
    <t>Trụ sở UBND xã Đăk Long được xây dựng năm 2016, trong quá trình sử dụng đến nay một số hạng mục đã xuống cấp (Hạng mục khu vệ sinh + Hầm chữa, hệ thống điện, tường ngoài và trọng bị mốc vè hoen ố) viễ tu sửa lại trụ sở làm việc là hết sức cần thiết</t>
  </si>
  <si>
    <t>Sửa chữa 02 khu vệ sinh, mở rộng hầm chữa, sơn lại toàn bộ tường trong và ngoài, thay các thiết bị điện bị hư hỏng</t>
  </si>
  <si>
    <t>2.7</t>
  </si>
  <si>
    <t>Sửa chữa lớp học mẫu giáo thôn Pa Cheng xã Đăk Long</t>
  </si>
  <si>
    <t>Thôn Pa Cheng, xã Đắk Long</t>
  </si>
  <si>
    <t>Lớp học mẫu giáo thôn Pa Cheng trong quá trình sử dụng đã bị xuống cấp, việc đầu tư sửa chữa công trình này là hết sức cần thiết để phục vụ việc dạy và học của nhà trường</t>
  </si>
  <si>
    <t>Sửa chữa 02 phòng học và 02 khu vệ sinh, 01 phòng phụ trợ với tổng Diện tích 320 m2</t>
  </si>
  <si>
    <t>2.8</t>
  </si>
  <si>
    <t>Nâng cấp lớp học mầm non thôn Đăk Xế Kơ Ne xã Đăk Long</t>
  </si>
  <si>
    <t>Thôn Đăk Xế Kơ Ne, xã Đắk Long</t>
  </si>
  <si>
    <t>Lớp học mẫu giáo thôn Đăk Xế Kơ Ne trong quá trình sử dụng đã bị xuống cấp, việc đầu tư sửa chữa công trình này là hết sức cần thiết để phục vụ việc dạy và học của nhà trường</t>
  </si>
  <si>
    <t>Diện tích lớp học và khu vệ sinh cần sử chữa 230m2, giếng khoan sâu 110 mét đường kính lỗ khoan 114mm.</t>
  </si>
  <si>
    <t>2.9</t>
  </si>
  <si>
    <t>Nâng cấp điểm trường thôn Tua Team xã Đăk Long</t>
  </si>
  <si>
    <t>Thôn Tua Team, xã Đắk Long</t>
  </si>
  <si>
    <t>Điểm trường thôn Tua Team đã xuống cấp nên ảnh hưởng tới chất lượng dạy và học của nhà trường, do đó đầu tư sửa chữa là việc cần thiết</t>
  </si>
  <si>
    <t>Sửa chữa 06 phòng học với diện tích 310 m2 và 01 khu vệ sinh</t>
  </si>
  <si>
    <t>2.10</t>
  </si>
  <si>
    <t>Đường GT đi khu sản xuất Đăk Pơe 0,85km</t>
  </si>
  <si>
    <t>Thôn Kon  Đao Yôp, xã Đắk Long</t>
  </si>
  <si>
    <t>Đường đi khu sản xuất Đăk Pơe còn lại khoảng 0,85 km hiện tại là đường đất, vào mùa mưa rất khó khăn cho người dân khi đi làm, việc kiên cố hóa đoạn đường này để phục vụ sản xuất cho người dân, phát triển kinh tế là hết sức cần thiết</t>
  </si>
  <si>
    <t>BTXM đá 1*2; M250; L=850m, H=0,18m, B=3m, nền đường mỗi bên 1 mét, có thiết kế rãnh nước dọc và cống qua đường…</t>
  </si>
  <si>
    <t>2.11</t>
  </si>
  <si>
    <t>Nâng cấp điểm trường thôn Kon Teo Đăk Lấp xã Đăk Long</t>
  </si>
  <si>
    <t>Điểm trường thôn Kon Teo Đăk Lấp đã xuống cấp nên ảnh hưởng tới chất lượng dạy và học của nhà trường, do đó đầu tư sửa chữa là việc cần thiết</t>
  </si>
  <si>
    <t>Sửa chữa 06 phòng học với diện tích 420 m2 và 01 khu vệ sinh</t>
  </si>
  <si>
    <t>2.12</t>
  </si>
  <si>
    <t>Đường GT đi khu sản xuất Đăk Rem 1,1 km</t>
  </si>
  <si>
    <t>Đường đi khu sản xuất Đăk Rem còn lại khoảng 1,100 km hiện tại là đường đất, vào mùa mưa rất khó khăn cho người dân khi đi làm, việc kiên cố hóa đoạn đường này để phục vụ sản xuất cho người dân, phát triển kinh tế là hết sức cần thiết</t>
  </si>
  <si>
    <t>BTXM đá 1*2; M250; L=1,100m, H=0,18m, B=3m, nền đường mỗi bên 1 mét, có thiết kế rãnh nước dọc và cầu, cống qua đường…</t>
  </si>
  <si>
    <t>Xã Ngọk Réo</t>
  </si>
  <si>
    <t>Đường giao thông thôn Kon Sơ Tiu xã Ngọk Réo (Đường tiếp nối từ nhà A Phâng đến nhà Y Linh ra tỉnh lộ 671)</t>
  </si>
  <si>
    <t>Thôn Kon Sơ Tiu</t>
  </si>
  <si>
    <t>Từng bước hoàn thiện cơ sở vật chất hạ tầng giao thông nông thôn trên địa bàn xã, đáp ứng nhu cầu di chuyển của nhân dân</t>
  </si>
  <si>
    <t>BTXM đá 1*2; M250; Chiều dài L=315m; B=3m, dày 0,16m. Hệ thống cống thoát nước.</t>
  </si>
  <si>
    <t>Đường giao thông nội thôn Kon Krớk xã Ngọk Réo (Đoạn từ nhà bà Y Nhak đến nhà ông A Pút ra đường khu sản xuất)</t>
  </si>
  <si>
    <t>Thôn Kon Krớk</t>
  </si>
  <si>
    <t>BTXM đá 1*2; M250; Chiều dài L=320m; B=3m, dày 0,16m. Hệ thống cống thoát nước.</t>
  </si>
  <si>
    <t>Đường giao thông thôn Kon Rôn (Đoạn từ nhà ông U Breo đến nhà ông U Dát)</t>
  </si>
  <si>
    <t>Thôn Kon Rôn</t>
  </si>
  <si>
    <t>BTXM đá 1*2; M250; Chiều dài L=450m; B=3m, dày 0,16m. Hệ thống cống thoát nước.</t>
  </si>
  <si>
    <t>Đường giao thông thôn Kon Hơ Drế (Đoạn từ cuối đường liên thôn ra đường đi khu sản xuất Đăk Joang)</t>
  </si>
  <si>
    <t>Thôn Kon Hơ Drế</t>
  </si>
  <si>
    <t>BTXM đá 1*2; M250; Chiều dài L=110m; B=3m, dày 0,16m</t>
  </si>
  <si>
    <t>Đường giao thông thôn Kon Bơ Băn (Đoạn từ nhà A Seo đến nhà A Trung)</t>
  </si>
  <si>
    <t>Thôn Kon Bơ Băn</t>
  </si>
  <si>
    <t>BTXM đá 1*2; M250; L=267m; B=2,5m, dày 16cm; Cống thoát nước</t>
  </si>
  <si>
    <t>Đường giao thông thôn Kon Sơ Tiu xã Ngọk Réo (Đoạn từ TL 671 đến cầu Đăk Pe)</t>
  </si>
  <si>
    <t>BTXM đá 1*2; M250; Chiều dài L=135m; B=3m, dày 0,16m. Hệ thống cống thoát nước.</t>
  </si>
  <si>
    <t>Đường giao thông Kon Rôn xã Ngọk Réo (Đường từ nhà ông U Điếu đến nhà U Dát)</t>
  </si>
  <si>
    <t>BTXM đá 1*2; M250; Chiều dài L=250m; B=3m, dày 0,16m. Hệ thống cống thoát nước.</t>
  </si>
  <si>
    <t>Đường giao thông thôn Đăk Têng (Đoạn từ nhà Rông làng Kon Braih đến nhà ông A Ble)</t>
  </si>
  <si>
    <t>Thôn Đăk Têng</t>
  </si>
  <si>
    <t>BTXM đá 1*2; M250; Chiều dài L=160m; B=3m, dày 0,16m. Hệ thống cống thoát nước.</t>
  </si>
  <si>
    <t>Đường giao thông thôn Đăk Têng (Đoạn từ nhà A Hnao đến nhà bà Y Dop)</t>
  </si>
  <si>
    <t>BTXM đá 1*2; M250; Chiều dài L=100m; B=3m, dày 0,16m. Hệ thống cống thoát nước.</t>
  </si>
  <si>
    <t>Xây dựng cổng tường rào điểm trường mẫu giáo thôn Kon Jong</t>
  </si>
  <si>
    <t>Thôn Kon Jong</t>
  </si>
  <si>
    <t>Từng bước hoàn thiện cơ sở vật chất, công năng sử dụng và thẩm mỹ tại tại các điểm trường thôn</t>
  </si>
  <si>
    <t>Xây mới cổng chào, tường rào song sắt 15(m), hàng rào lưới B40 dài 65(m)</t>
  </si>
  <si>
    <t>Đường giao thông thôn Kon Jong (Đoạn từ nhà E Ang đến nhà A Vun)</t>
  </si>
  <si>
    <t>BTXM đá 1*2; M250; Chiều dài L=80m; B=3m, dày 0,16m. Hệ thống cống thoát nước.</t>
  </si>
  <si>
    <t>Đường giao thông thôn Kon Jong từ nhà ông A Nhật đến nhà A Lát</t>
  </si>
  <si>
    <t>Đường giao thông thôn Đăk Têng (Đoạn từ nhà cầu tràn đến nhà A Quang)</t>
  </si>
  <si>
    <t>thôn Đăk Têng</t>
  </si>
  <si>
    <t>BTXM đá 1*2; M250; Chiều dài L=60m; B=3m, dày 0,16m. Hệ thống cống thoát nước.</t>
  </si>
  <si>
    <t xml:space="preserve">Trường PTDTBT THCS Xã Ngọk Réo; Hạng mục: Tường rào </t>
  </si>
  <si>
    <t>Tường rào song sắt, chiều dài L=65(m)</t>
  </si>
  <si>
    <t>Đường giao thông thôn Kon Bơ Băn (Đoạn từ ngã 3 sân bóng đá thôn Kon Bơ Băn đi khu sản xuất)</t>
  </si>
  <si>
    <t>BTXM đá 1*2; M250; Chiều dài L=300m; B=3m, dày 0,16m. Hệ thống cống thoát nước.</t>
  </si>
  <si>
    <t>Tường tiểu học Lê Hồng Phong thôn Kon Jong xã Ngọk Réo; hạng mục: Cổng tường rào</t>
  </si>
  <si>
    <t>Cổng chào, tường xây song sắt kết hợp tường rào bê tông lưới B40 dài 100(m)</t>
  </si>
  <si>
    <t>Trường tiểu học Trần Quốc Toản (Điểm trường thôn Đăk Têng); Hạng mục: Nhà vệ sinh</t>
  </si>
  <si>
    <t>Đảm bảo cơ sở vật chất và nhu cầu thiết yếu cho giáo viên và học sinh tại điểm trường</t>
  </si>
  <si>
    <t>Xây dựng mới 01 nhà vệ sinh; diện tích từ 20-30(m2) và các hạng mục phụ trợ</t>
  </si>
  <si>
    <t>Xây dựng cổng tường rào điểm trường tiểu học và mẫu giáo thôn Kon Rôn xã Ngọk Réo</t>
  </si>
  <si>
    <t>Từng bước hoàn thiện cơ sở vật chất các điểm trường., đảm bảo công năng sử dụng và thẩm mỹ tại điểm trường</t>
  </si>
  <si>
    <t>Xây dựng mới cổng chào, tường rào song sắt 80(m), tường rào lưới B40 95(m)</t>
  </si>
  <si>
    <t>Đầu tư xây dựng nhà vệ sinh tại điểm trường Lê Hồng Phong thôn Kon Krớk</t>
  </si>
  <si>
    <t>Đường giao thông thôn Kon Rôn (Đoạn từ nhà ông U Rớp ra ngã bà nhà ông Lê Đình Thụ)</t>
  </si>
  <si>
    <t>BTXM đá 1*2; M250; Chiều dài L=600m; B=3m, dày 0,16m. Hệ thống cống thoát nước.</t>
  </si>
  <si>
    <t>Đầu tư xây dựng nhà vệ sinh cho  giáo viên và học tại điểm trường tiểu học thôn Kon Rôn</t>
  </si>
  <si>
    <t>Đường đi khu sản xuất thôn Kon Krớk (Đoạn từ cuối thôn Kon Krớk ra rã ba đập Đăk Tía)</t>
  </si>
  <si>
    <t>Xây dựng mới 01 phòng học điểm trường mẫu giáo thôn Kon Jong</t>
  </si>
  <si>
    <t>Thôn Kon Jong xã Ngọk Réo</t>
  </si>
  <si>
    <t>Đáp ứng nhu cầu về phòng học, tiến tới triển khai chế độ bán trú cho học sinh mẫu giáo trên địa bàn xã</t>
  </si>
  <si>
    <t>Đầu tư xây dựng mới 01 phòng học kết hợp nhà vệ sinh trong</t>
  </si>
  <si>
    <t>Xây dựng cổng tường rào điểm trường thôn Kon Hơ Drế xã Ngọk Réo</t>
  </si>
  <si>
    <t>Xây mới cổng chào, tường rào song sắt 25(m), hàng rào lưới B40 dài 120(m)</t>
  </si>
  <si>
    <t>Đầu tư xây dựng mới 01 phòng học mẫu giáo điểm trường thôn Kon Bơ Băn</t>
  </si>
  <si>
    <t>Thôn Kon Bơ Băn xã Ngọk Réo</t>
  </si>
  <si>
    <t>Đường đi khu sản xuất ra nghĩa trang thôn Kon Rôn xã Ngọk Réo</t>
  </si>
  <si>
    <t>BTXM đá 1*2; M250; Chiều dài L=1300m; B=3m, dày 0,16m. Hệ thống cống thoát nước</t>
  </si>
  <si>
    <t>Đường đi khu sản xuất thôn Đăk Têng (Đoạn từ nhà bà Y Kun đi khu sản xuất ra nghĩa địa làng Đăk Phía)</t>
  </si>
  <si>
    <t>BTXM đá 1*2; M250; Chiều dài L=700m; B=3m, dày 0,16m. Hệ thống cống thoát nước</t>
  </si>
  <si>
    <t>Đường đi khu sản xuất thôn Kon Krớk (Đoạn từ cầu tràn đi khu nghĩa địa thôn Kon Krớk)</t>
  </si>
  <si>
    <t>BTXM đá 1*2; M250; Chiều dài L=400m; B=3m, dày 0,16m. Hệ thống cống thoát nước</t>
  </si>
  <si>
    <t>Đường đi khu sản xuất thôn Kon Hơ Drế</t>
  </si>
  <si>
    <t>BTXM đá 1*2; M250; Chiều dài L=480m; B=3m, dày 0,16m. Hệ thống cống thoát nước</t>
  </si>
  <si>
    <t>Đường đi khu sản xuất thôn Kon Sơ Tiu</t>
  </si>
  <si>
    <t>Thôn Kon Sơ Tiu, Ngọk Réo</t>
  </si>
  <si>
    <t>BTXM đá 1*2; M250; Chiều dài L=340m; B=3m, dày 0,16m. Hệ thống cống thoát nước</t>
  </si>
  <si>
    <t>Xã Ngọk Wang</t>
  </si>
  <si>
    <t>Đường đi khu sản xuất thôn Đăk Duông, xã Ngọk Wang (nối tiếp đoạn đường bê tông hướng đi khu thao trường bắn huyện) - (Giai đoạn 1)</t>
  </si>
  <si>
    <t>Thôn Đăk Duông, xã Ngọk Wang</t>
  </si>
  <si>
    <t>Phục vụ nhu cầu đi lại, sản xuất, vận chuyển nông sản và đảm bảo đạt, củng cố các tiêu chí NTM</t>
  </si>
  <si>
    <t>BTXM đá 1*2, M250, dày 16cm, L=300m, Bm=3m</t>
  </si>
  <si>
    <t>Đường đi khu sản xuất thôn Kon Jơ Ri, xã Ngọc Wang (đoạn từ nhà ông Nguyễn Thọ Kỷ đến nhà ông A Mãi) - (Giai đoạn 1)</t>
  </si>
  <si>
    <t>Thôn Kon Jơ Ri, xã Ngọk Wang</t>
  </si>
  <si>
    <t>BTXMđá 1*2,  M250, dày 16cm, L=200m, Bm=3m</t>
  </si>
  <si>
    <t>Đường đi khu sản xuất thôn Kon Stiu II, xã Ngọc Wang (đoạn từ tỉnh lộ 671 đi khu sản xuất); Hạng mục: Bê tông xi măng mặt đường - (Giai đoạn 1)</t>
  </si>
  <si>
    <t>Thôn Kon Stiu II, xã Ngọk Wang</t>
  </si>
  <si>
    <t>Đường đi khu sản xuất thôn Kon Gu I, xã Ngọc Wang (đoạn từ nhà rông đi khu sản xuất) - (Giai đoạn 1)</t>
  </si>
  <si>
    <t>Thôn Kon Gu I, xã Ngọk Wang</t>
  </si>
  <si>
    <t>4.5</t>
  </si>
  <si>
    <t>Đường đi khu sản xuất thôn Kon Gu II, xã Ngọc Wang (Từ nhà Lâm trường cuối làng đến giáp đường Đăk La đi Ngok Réo) - (Giai đoạn 1)</t>
  </si>
  <si>
    <t>Thôn Kon Gu II, xã Ngọk Wang</t>
  </si>
  <si>
    <t>4.6</t>
  </si>
  <si>
    <t>Đường đi khu sản xuất thôn 7, xã Ngọc Wang (đoạn từ tỉnh lộ 671 đến rẫy hộ ông Chế Liên) - (Giai đoạn 1)</t>
  </si>
  <si>
    <t>Thôn 7, xã Ngọk Wang</t>
  </si>
  <si>
    <t>4.7</t>
  </si>
  <si>
    <t>Đường đi khu sản xuất thôn Kon Brông; (đoạn từ cầu bê tông đi khu sản xuất eo 3); Hạng mục: Bê tông xi măng mặt đường (giai đoạn 1) - (Giai đoạn 1)</t>
  </si>
  <si>
    <t>Thôn Kon Brông, xã Ngọk Wang</t>
  </si>
  <si>
    <t>4.8</t>
  </si>
  <si>
    <t>Đường đi khu sản xuất thôn Đăk Duông, xã Ngọk Wang (nối tiếp đoạn đường bê tông hướng đi khu thao trường bắn huyện) - (Giai đoạn 2)</t>
  </si>
  <si>
    <t>4.9</t>
  </si>
  <si>
    <t>Đường đi khu sản xuất thôn Kon Jơ Ri, xã Ngọc Wang (đoạn từ nhà ông Nguyễn Thọ Kỷ đến nhà ông A Mãi) - (Giai đoạn 2)</t>
  </si>
  <si>
    <t>4.10</t>
  </si>
  <si>
    <t>Đường đi khu sản xuất thôn Kon Stiu II, xã Ngọc Wang (đoạn từ tỉnh lộ 671 đi khu sản xuất); Hạng mục: Bê tông xi măng mặt đường - (Giai đoạn 2)</t>
  </si>
  <si>
    <t>BTXM đá 1*2, M250, dày 16cm, L=200m, Bm=3m</t>
  </si>
  <si>
    <t>4.11</t>
  </si>
  <si>
    <t>Đường đi khu sản xuất thôn Kon Gu I, xã Ngọc Wang (đoạn từ nhà rông đi khu sản xuất) - (Giai đoạn 2)</t>
  </si>
  <si>
    <t>4.12</t>
  </si>
  <si>
    <t>Đường đi khu sản xuất thôn Kon Gu II, xã Ngọc Wang (Từ nhà Lâm trường cuối làng đến giáp đường Đăk La đi Ngok Réo) - (Giai đoạn 2)</t>
  </si>
  <si>
    <t>4.13</t>
  </si>
  <si>
    <t>Đường đi khu sản xuất thôn 7, xã Ngọc Wang (đoạn từ tỉnh lộ 671 đến rẫy hộ ông Chế Liên) - (Giai đoạn 2)</t>
  </si>
  <si>
    <t>4.14</t>
  </si>
  <si>
    <t>Đường đi khu sản xuất thôn Kon Brông; (đoạn từ cầu bê tông đi khu sản xuất eo 3); Hạng mục: Bê tông xi măng mặt đường - (Giai đoạn 2)</t>
  </si>
  <si>
    <t>4.15</t>
  </si>
  <si>
    <t>Đường đi khu sản xuất thôn Đăk Duông, xã Ngọk Wang (nối tiếp đoạn đường bê tông hướng đi khu thao trường bắn huyện) - (Giai đoạn 3)</t>
  </si>
  <si>
    <t>BTXM đá 1*2, M250, dày 16cm, L=500m, Bm=3m</t>
  </si>
  <si>
    <t>4.16</t>
  </si>
  <si>
    <t>Đường đi khu sản xuất thôn Kon Jơ Ri, xã Ngọc Wang (đoạn từ nhà ông Nguyễn Thọ Kỷ đến nhà ông A Mãi) - (Giai đoạn 3)</t>
  </si>
  <si>
    <t>4.17</t>
  </si>
  <si>
    <t>Đường đi khu sản xuất thôn Kon Gu I, xã Ngọc Wang (đoạn từ nhà rông đi khu sản xuất) - (Giai đoạn 3)</t>
  </si>
  <si>
    <t>4.18</t>
  </si>
  <si>
    <t>Đường đi khu sản xuất thôn Kon Gu II, xã Ngọc Wang (Từ nhà Lâm trường cuối làng đến giáp đường Đăk La đi Ngok Réo) - (Giai đoạn 3)</t>
  </si>
  <si>
    <t>4.19</t>
  </si>
  <si>
    <t>Đường đi khu sản xuất thôn 7, xã Ngọc Wang (đoạn từ tỉnh lộ 671 đến rẫy hộ ông Chế Liên) - (Giai đoạn 3)</t>
  </si>
  <si>
    <t>4.20</t>
  </si>
  <si>
    <t>Đường đi khu sản xuất thôn Kon Brông; (đoạn từ cầu bê tông đi khu sản xuất eo 3); Hạng mục: Bê tông xi măng mặt đường - (Giai đoạn 3)</t>
  </si>
  <si>
    <t>4.21</t>
  </si>
  <si>
    <t>Đường đi khu sản xuất thôn Đăk Duông, xã Ngọk Wang (nối tiếp đoạn đường bê tông hướng đi khu thao trường bắn huyện) - (Giai đoạn 4)</t>
  </si>
  <si>
    <t>4.22</t>
  </si>
  <si>
    <t>Đường đi khu sản xuất thôn Kon Jơ Ri, xã Ngọc Wang (đoạn từ nhà ông Nguyễn Thọ Kỷ đến nhà ông A Mãi) - (Giai đoạn 4)</t>
  </si>
  <si>
    <t>4.23</t>
  </si>
  <si>
    <t>Đường đi khu sản xuất thôn Kon Gu I, xã Ngọc Wang (đoạn từ nhà rông đi khu sản xuất) - (Giai đoạn 4)</t>
  </si>
  <si>
    <t>4.24</t>
  </si>
  <si>
    <t>Đường đi khu sản xuất thôn Kon Gu II, xã Ngọc Wang (Từ nhà Lâm trường cuối làng đến giáp đường Đăk La đi Ngok Réo) - (Giai đoạn 4)</t>
  </si>
  <si>
    <t>4.25</t>
  </si>
  <si>
    <t>Đường đi khu sản xuất thôn 7, xã Ngọc Wang (đoạn từ tỉnh lộ 671 đến rẫy hộ ông Chế Liên) - (Giai đoạn 4)</t>
  </si>
  <si>
    <t>4.26</t>
  </si>
  <si>
    <t>Đường đi khu sản xuất thôn Kon Brông; (đoạn từ cầu bê tông đi khu sản xuất eo 3); Hạng mục: Bê tông xi măng mặt đường - (Giai đoạn 4)</t>
  </si>
  <si>
    <t>4.27</t>
  </si>
  <si>
    <t>Đường đi khu sản xuất thôn Đăk Duông, xã Ngọk Wang (nối tiếp đoạn đường bê tông hướng đi khu thao trường bắn huyện) - (Giai đoạn 5)</t>
  </si>
  <si>
    <t>BTXM đá 1*2, M250, dày 16cm, L=800m, Bm=3m</t>
  </si>
  <si>
    <t>4.28</t>
  </si>
  <si>
    <t>Đường đi khu sản xuất thôn Kon Jơ Ri, xã Ngọc Wang (đoạn từ nhà ông Nguyễn Thọ Kỷ đến nhà ông A Mãi) - (Giai đoạn 5)</t>
  </si>
  <si>
    <t>4.29</t>
  </si>
  <si>
    <t>Đường đi khu sản xuất thôn Kon Gu I, xã Ngọc Wang (đoạn từ nhà rông đi khu sản xuất) - (Giai đoạn 5)</t>
  </si>
  <si>
    <t>4.30</t>
  </si>
  <si>
    <t>Đường đi khu sản xuất thôn 7, xã Ngọc Wang (đoạn từ tỉnh lộ 671 đến rẫy hộ ông Chế Liên) - (Giai đoạn 5)</t>
  </si>
  <si>
    <t>4.31</t>
  </si>
  <si>
    <t>Đường đi khu sản xuất thôn Kon Brông; (đoạn từ cầu bê tông đi khu sản xuất eo 3); Hạng mục: Bê tông xi măng mặt đường - (Giai đoạn 5)</t>
  </si>
  <si>
    <t>Xã Đắk Hring</t>
  </si>
  <si>
    <t>Nhà văn hóa thôn Tân Lập B, xã ĐăkHring; Hạng mục: Nhà hội trường, tường rào khuôn viên hội trường</t>
  </si>
  <si>
    <t>thôn Tân Lập B, xã Đắk Hring</t>
  </si>
  <si>
    <t>Hiện nay trên địa bàn thôn chưa có nhà VH cộng đồng</t>
  </si>
  <si>
    <t>Xây mới nhà hội trường thôn 150m2, Hàng rào khuôn viên hội trường thôn dài 200m</t>
  </si>
  <si>
    <t xml:space="preserve">Nhà văn hóa thôn KonHnong Yôp, xã ĐăkHring; Hạng mục: Nhà hội trường, tường rào khuôn viên hội trường </t>
  </si>
  <si>
    <t>thôn Kon Hnong Yôp, xã Đắk Hring</t>
  </si>
  <si>
    <t>Hiện nay thôn chưa có nhà VH cộng đồng để người dân trong thôn tổ chức các hoạt động chính trị, văn hóa, xã hội và các hoạt động khác</t>
  </si>
  <si>
    <t>5.4</t>
  </si>
  <si>
    <t>Điểm trường TH tại thôn Turia Pêng, xã ĐăkHring; Hạng mục: Cổng, tường rào khuôn viên</t>
  </si>
  <si>
    <t>thôn Turia Pêng, xã Đắk Hring</t>
  </si>
  <si>
    <t>Hiện tại, điểm trường chưa có rào khuôn viên</t>
  </si>
  <si>
    <t>Cổng, tường rào gạch, móng đá chẻ khuôn viên dài 300m</t>
  </si>
  <si>
    <t>5.5</t>
  </si>
  <si>
    <t>Đường dây điện từ nhà ông A Thinh đến nhà ông A Trâng, thôn KonProh Turia, xã ĐăkHring</t>
  </si>
  <si>
    <t>thôn KonProh Turia, xã Đắk Hring</t>
  </si>
  <si>
    <t>Hiện tại, người dân trong thôn đấu nối điện sinh hoạt trên các trụ tạm và đường dây điện đã hư hỏng cần được đầu tư</t>
  </si>
  <si>
    <t>Cột, dây hạ thế. Tuyến dài 200m</t>
  </si>
  <si>
    <t>5.6</t>
  </si>
  <si>
    <t>Đường giao thông nông thôn thôn Tân Lập A, xã ĐăkHring; hạng mục: Mặt đường bê tông xi măng từ Tỉnh lộ 677 đến nhà ông Đệ</t>
  </si>
  <si>
    <t>thôn thôn Tân Lập A, xã Đắk Hring</t>
  </si>
  <si>
    <t>Hiện trạng là đường đất, nhiều ổ gà, lầy lội vào mùa mưa, rất khó khăn trong việc đi lại phục vụ sinh hoạt cũng như sản xuất cho người dân</t>
  </si>
  <si>
    <t>BTXM đá 1x2, M250, dài L = 460m; B = 3.5m; dày 18cm</t>
  </si>
  <si>
    <t>5.7</t>
  </si>
  <si>
    <t>Đường dây điện từ ngã ba nhà ông Ca đến nhà ông A Hit, thôn ĐăkKlong</t>
  </si>
  <si>
    <t>thôn ĐăkKlong, xã Đắk Hring</t>
  </si>
  <si>
    <t>Cột, dây hạ thế. Tuyến dài 300m</t>
  </si>
  <si>
    <t>5.8</t>
  </si>
  <si>
    <t>Đập tràn thôn Turia Pêng, xã ĐăkHring</t>
  </si>
  <si>
    <t>Hiện trạng là đập bằng đất, thường xuyên bị vỡ vào mùa mưa</t>
  </si>
  <si>
    <t>Đập tràn BTXM phục vụ tưới 4ha lúa 2 vụ phía hạ lưu</t>
  </si>
  <si>
    <t>5.9</t>
  </si>
  <si>
    <t>Đường Quy hoạch số 8, khu 3,7, thôn Tân Lập A, xã ĐăkHring; Hạng mục BTXM mặt đường</t>
  </si>
  <si>
    <t>thôn Tân Lập A, xã Đắk Hring</t>
  </si>
  <si>
    <t>BTXM đá 1x2, M250, dài L = 699m; B = 3.5m; dày 18cm</t>
  </si>
  <si>
    <t>5.10</t>
  </si>
  <si>
    <t>Đường Quy hoạch số 9, khu 3,7, thôn Tân Lập A, xã ĐăkHring; Hạng mục BTXM mặt đường</t>
  </si>
  <si>
    <t>BTXM đá 1x2, M250, dài L = 699m; B = 4m; dày 18cm</t>
  </si>
  <si>
    <t>5.11</t>
  </si>
  <si>
    <t>Đường Quy hoạch số 10, khu 3,7, thôn Tân Lập A, xã ĐăkHring; Hạng mục BTXM mặt đường</t>
  </si>
  <si>
    <t>Xã Đắk Ui</t>
  </si>
  <si>
    <t>6.1</t>
  </si>
  <si>
    <t>Đường GTNT từ nhà ông Nu đến bờ đập Đăk Prông Thôn Wang Hra</t>
  </si>
  <si>
    <t>Thôn Wang Hra, xã Đắk Ui</t>
  </si>
  <si>
    <t>BTXMđá 1*2, M250, L=300m; B=3m</t>
  </si>
  <si>
    <t>6.2</t>
  </si>
  <si>
    <t>Đường nội bộ thôn Mnhuô Mriang</t>
  </si>
  <si>
    <t>Thôn Mnhuô Mriang, xã Đắk Ui</t>
  </si>
  <si>
    <t>BTXMđá 1*2, M250, L=500m; B=3m</t>
  </si>
  <si>
    <t>6.3</t>
  </si>
  <si>
    <t>Đường đi khu sản xuất thôn Kon Pông</t>
  </si>
  <si>
    <t>Thôn Kon Pông, xã Đắk Ui</t>
  </si>
  <si>
    <t>BTXMđá 1*2, M250, L=600m; B=3m</t>
  </si>
  <si>
    <t>6.4</t>
  </si>
  <si>
    <t>Đường đi khu sản xuất  Đăk Po thôn Kon Rngâng</t>
  </si>
  <si>
    <t>Thôn Kon Rngâng, xã Đắk Ui</t>
  </si>
  <si>
    <t>BTXMđá 1*2, M250, L=1000m; B=3m</t>
  </si>
  <si>
    <t>6.5</t>
  </si>
  <si>
    <t>Xây dựng cổng tường rào; bê tông sân trường: điểm trường mầm non thôn Kon Tu</t>
  </si>
  <si>
    <t>Thôn Kon Tu, xã Đắk Ui</t>
  </si>
  <si>
    <t>Điểm trường TH thôn được đầu tư xây dựng đã lâu, nay có dấu hiệu xuống cấp cần được đầu tư, nâng cấp hoặc xây dựng mới</t>
  </si>
  <si>
    <t>Đạt chuẩn theo quy định hiện hành</t>
  </si>
  <si>
    <t>6.6</t>
  </si>
  <si>
    <t>Đường nội bộ thôn Wang Hra</t>
  </si>
  <si>
    <t>Thôn Wang Hra,  xã Đắk Ui</t>
  </si>
  <si>
    <t>6.7</t>
  </si>
  <si>
    <t>Đường đi khu sản xuất thôn Mnhuô Mriang, Đập tràn qua đường</t>
  </si>
  <si>
    <t>Xã Đắk La</t>
  </si>
  <si>
    <t>7.1</t>
  </si>
  <si>
    <t>Đường đi khu sản xuất thôn 8</t>
  </si>
  <si>
    <t>Thôn 8, xã Đắk La</t>
  </si>
  <si>
    <t>Là tuyến đường phục vụ cho sản xuất lúa nước của người dân thôn 8, hiện trạng là đường đất, lầy lội rất khó đi lại, vận chuyển nông sản vào mùa mưa.</t>
  </si>
  <si>
    <t>Đổ BTXM M250, dày 16cm, L=300m, Bm=3m</t>
  </si>
  <si>
    <t>Đường đi khu sản xuất thôn 10</t>
  </si>
  <si>
    <t>Thôn 10, xã Đắk La</t>
  </si>
  <si>
    <t>Là tuyến đường phục vụ cho sản xuất lúa nước của người dân thôn 10, hiện trạng là đường đất, nhỏ hẹp, đi lại khó khăn vào mùa mưa.</t>
  </si>
  <si>
    <t>Đổ BTXM đá 1*2, M250, dày 16cm, L=300m, Bm=3m</t>
  </si>
  <si>
    <t>7.3</t>
  </si>
  <si>
    <t>Đường giao thông nông thôn thôn 8</t>
  </si>
  <si>
    <t>Là tuyến đường phục vụ cho sản xuất lúa nước của người dân thôn 8, hiện trạng là đường đất, nhỏ hẹp, đi lại khó khăn vào mùa mưa.</t>
  </si>
  <si>
    <t>Đổ BTXM M250, dày 16cm, L=350m, Bm=2,5m</t>
  </si>
  <si>
    <t>7.4</t>
  </si>
  <si>
    <t>Xây dựng đập Chiêng Liêng thôn 8</t>
  </si>
  <si>
    <t>Hiện trạng là đập đất, thường xuyên vỡ vào mùa mưa</t>
  </si>
  <si>
    <t>Đập tràn BTXM đá 2*4, M150</t>
  </si>
  <si>
    <t>7.5</t>
  </si>
  <si>
    <t>Xây dựng đường điện thôn 8</t>
  </si>
  <si>
    <t>Trụ bê tông ly tâm; hệ thống dây dẫn 1pha và các thiết bị phụ trợ</t>
  </si>
  <si>
    <t>7.6</t>
  </si>
  <si>
    <t>Nâng cấp điểm trường Mầm Non thôn 8 đạt chuẩn</t>
  </si>
  <si>
    <t>Điểm trường MN thôn được đầu tư xây dựng đã lâu; nay có dấu hiệu xuống cắp, cần được đầu tư</t>
  </si>
  <si>
    <t>Năm 2025 nâng cấp 02 phòng học</t>
  </si>
  <si>
    <t>7.7</t>
  </si>
  <si>
    <t>Nâng cấp điểm trường tiểu học thôn 10 đạt chuẩn</t>
  </si>
  <si>
    <t>Điểm trường TH thôn được đầu tư xây dựng đã lâu; nay có dấu hiệu xuống cắp, cần được đầu tư</t>
  </si>
  <si>
    <t>Năm 2022 nâng cấp 01 phòng học, năm 2023 nâng cấp 01 phòng học</t>
  </si>
  <si>
    <t>7.8</t>
  </si>
  <si>
    <t>Nâng cấp điểm trường Mầm Non thôn 10 đạt chuẩn</t>
  </si>
  <si>
    <t>Năm 2023 nâng cấp 01 phòng học</t>
  </si>
  <si>
    <t>7.9</t>
  </si>
  <si>
    <t>Xây dựng đường điện thôn 10</t>
  </si>
  <si>
    <t>Đắk Ngọk</t>
  </si>
  <si>
    <t>Đường GTNT từ thôn Đăk Kđem đi khu sản xuất (suối vàng) giai đoạn 1.</t>
  </si>
  <si>
    <t>Thôn Đăk Kđem, xã Đắk Ngọk</t>
  </si>
  <si>
    <t>Đường đi sản xuất bị xói mòn, gây khó khăn trong việc đi lại sản xuất và vận chuyển hàng nông sản của người dân.</t>
  </si>
  <si>
    <t>Tuyến đường giao thông dài 300m; phục vụ cho 65 hộ/350 khẩu</t>
  </si>
  <si>
    <t>8.2</t>
  </si>
  <si>
    <t>Đường GTNT từ thôn Đăk Kđem đi khu sản xuất (suối vàng) giai đoạn 2.</t>
  </si>
  <si>
    <t>Tuyến đường giao thông dài 500m; phục vụ cho 65 hộ/350 khẩu</t>
  </si>
  <si>
    <t>8.3</t>
  </si>
  <si>
    <t>Đường GTNT từ thôn Đăk Kđem đi khu sản xuất (suối vàng) giai đoạn 3.</t>
  </si>
  <si>
    <t>8.4</t>
  </si>
  <si>
    <t>Nâng cấp Nhà sinh hoạt cộng đồng thôn Đăk KĐem giai đoạn 1.</t>
  </si>
  <si>
    <t>Nhà Hội trường xây dựng năm 2014 đã có dấu hiệu xuống cấp.</t>
  </si>
  <si>
    <t>Diện tích Nhà sinh hoạt cộng đồng 140 m2 phục vụ cho 124 hộ/708 khẩu. Sân bê tông đá*2, M200; Cổng, tường rào và các hạng mục phụ trợ khác</t>
  </si>
  <si>
    <t>Thị trấn Đắk hà</t>
  </si>
  <si>
    <t>Đường giao thông nông thôn Thôn Long Loi (giai đoạn 1); Hạng mục Nền mặt đường và rãnh thoát nước dọc</t>
  </si>
  <si>
    <t>Thôn Long Loi Thị trấn ĐăkHà</t>
  </si>
  <si>
    <t>Hiện trạng là đường đất, rất khó khăn cho việc đi lại của Nhân dân</t>
  </si>
  <si>
    <t>Đường BTXM đá 2*4, M200; L=930m; B=3,5m; H=0,16m</t>
  </si>
  <si>
    <t>9.2</t>
  </si>
  <si>
    <t>Trường tiểu học Lê Văn Tám điểm trường thôn Long Loi; Hạng mục nhà vệ sinh, cổng tường rào sân bê tông và các hạng mục khác</t>
  </si>
  <si>
    <t>Hiện nay, Trường chưa có nhà vệ sinh, chưa có cổng tường rào khuôn viên nên khó khăn trong công tác dạy và học của giáo viên, học sinh nhà trường</t>
  </si>
  <si>
    <t>S sân=400m2; L tường rào= 150m; WC=10m2</t>
  </si>
  <si>
    <t>9.3</t>
  </si>
  <si>
    <t>Trường Mầm non Sơn Ca điểm trường thôn Long Loi; Hạng mục nhà vệ sinh, cổng tường rào sân bê tông và các hạng mục khác</t>
  </si>
  <si>
    <t>S sân=100m2; L tường rào= 150m; Wc=10m2</t>
  </si>
  <si>
    <t>9.4</t>
  </si>
  <si>
    <t>Cổng tường rào khuôn viên Nhà rông Thôn Long Loi và các hạng mục khác</t>
  </si>
  <si>
    <t>Hiện ay, Trường chưa có tường rào khuôn viên</t>
  </si>
  <si>
    <t>Đường BTXM đá 2*4, M200; L=310m; B=3,5m; H=0,16m</t>
  </si>
  <si>
    <t>Liên xã</t>
  </si>
  <si>
    <t>Nâng cấp tuyến đường liên xã Ngọk Wang đi xã Ngọk Réo</t>
  </si>
  <si>
    <t>Xã Ngọk Wang, Ngọk Réo</t>
  </si>
  <si>
    <t>Làm mới mặt đường BTXM</t>
  </si>
  <si>
    <t xml:space="preserve">L=13500m; </t>
  </si>
  <si>
    <t>Nâng cấp tuyến đường liên xã Ngọk Wang đi xã Đăk La</t>
  </si>
  <si>
    <t>xã Ngọk Wang-Ngọk Réo</t>
  </si>
  <si>
    <t xml:space="preserve">L=4500m; </t>
  </si>
  <si>
    <t>**</t>
  </si>
  <si>
    <t>Nội dung 2 - Cải tạo, nâng cấp chợ vùng DTTS</t>
  </si>
  <si>
    <t>Cải tạo, nâng cấp chợ xã Đăk Hring, huyện Đăk Hà</t>
  </si>
  <si>
    <t>Đáp ứng nhu cầu buôn bán, trao đổi hàng hóa nhân dân trên địa bàn</t>
  </si>
  <si>
    <t>Cải tạo, sửa chữa Nhà lồng, ki ốt, cổng tường rào và các hạng mục khác</t>
  </si>
  <si>
    <r>
      <t xml:space="preserve">DỰ ÁN 5: Phát triển giáo dục đào tạo nâng cao chất lượng nguồn nhân lực </t>
    </r>
    <r>
      <rPr>
        <b/>
        <i/>
        <sz val="10"/>
        <color indexed="10"/>
        <rFont val="Times New Roman"/>
        <family val="1"/>
      </rPr>
      <t>(Tiểu dự án 1)</t>
    </r>
  </si>
  <si>
    <t>Nâng cấp, bổ sung phòng học, phòng bộ môn các Trường PTDTBT</t>
  </si>
  <si>
    <t>xã Đăk Pxi, xã Đăk Long, xã Ngọk Réo</t>
  </si>
  <si>
    <t>Củng cố hệ thống phòng, lớp học các Trường PTDTBT trên địa bàn huyện</t>
  </si>
  <si>
    <t>Làm mới, cải tạo, nâng cấp,</t>
  </si>
  <si>
    <t>VI</t>
  </si>
  <si>
    <t>DỰ ÁN 6: Bảo tồn, phát huy giá trị văn hóa truyền thống tốt đẹp của các dân tộc thiểu số gắn với phát triển du lịch</t>
  </si>
  <si>
    <t>Hỗ trợ đầu tư xây dựng thiết chế văn hóa, thể thao tại các thôn vùng DTTS</t>
  </si>
  <si>
    <t>Các thôn DTTS trên địa bàn huyện</t>
  </si>
  <si>
    <t>Khôi phục, bảo tồn và phát huy các giá trị văn hóa, thể thao vùng đồng bào DTTS</t>
  </si>
  <si>
    <t>Xây dụng thiết chế văn hóa, thể thao</t>
  </si>
  <si>
    <t>VII</t>
  </si>
  <si>
    <t>DỰ ÁN 7: Chăm sóc sức khỏe nhân dân, nâng cao thể trạng, tầm vóc người dân tộc thiểu số; phòng chống suy dinh dưỡng trẻ em</t>
  </si>
  <si>
    <t>VIII</t>
  </si>
  <si>
    <t>DỰ ÁN 8: Thực hiện bình đẳng giới và giải quyết những vấn đề cấp thiết đối với phụ nữ và trẻ em</t>
  </si>
  <si>
    <t>DỰ ÁN 9: Đầu tư phát triển nhóm dân tộc rất ít người, nhóm dân tộc còn nhiều khó khăn</t>
  </si>
  <si>
    <r>
      <t xml:space="preserve">DỰ ÁN 10: Truyền thông, tuyên truyền, vận động trong vùng đồng bào DTTS&amp;MN. Kiểm tra, giám sát đánh giá việc tổ chức thực hiện Chương trình </t>
    </r>
    <r>
      <rPr>
        <b/>
        <i/>
        <sz val="10"/>
        <color indexed="10"/>
        <rFont val="Times New Roman"/>
        <family val="1"/>
      </rPr>
      <t>(Tiểu dự án 2)</t>
    </r>
  </si>
  <si>
    <t xml:space="preserve">Ứng dụng công nghệ thông tin hỗ trợ, phát triển kinh tế - xã hội </t>
  </si>
  <si>
    <t>Trên địa bàn huyện</t>
  </si>
  <si>
    <t xml:space="preserve">Hỗ trợ đồng bào DTTS tiếp cận thông tin về ứng dụng KHCN, hỗ trợ phát triển KT-XH </t>
  </si>
  <si>
    <t>Đầu tư trang thiết bị ứng dụng CNTT</t>
  </si>
  <si>
    <t>Huyện Ia HDrai</t>
  </si>
  <si>
    <t>UBND HUYỆN ĐĂK TÔ</t>
  </si>
  <si>
    <t xml:space="preserve"> Cấp nước sinh hoạt tập trung tại thôn Đăk Mơ Ham, xã Pô Kô</t>
  </si>
  <si>
    <t>Phòng Dân tộc</t>
  </si>
  <si>
    <t xml:space="preserve"> xã Pô Kô</t>
  </si>
  <si>
    <t>Cấp nước sinh hoạt tập trung cho các hộ dân trên địa bàn</t>
  </si>
  <si>
    <t>Cung cấp nước cho 54 hộ dân</t>
  </si>
  <si>
    <t>Cấp nước sinh hoạt tập trung tại thôn Măng Rương, xã Văn Lem</t>
  </si>
  <si>
    <t>xã Đăk Rơ Nga</t>
  </si>
  <si>
    <t>Cung cấp nước cho 187 hộ dân</t>
  </si>
  <si>
    <t>Cấp nước sinh hoạt tập trung tại thôn Đăk Pung, xã Đăk Rơ Nga</t>
  </si>
  <si>
    <t>Cung cấp nước cho 154 hộ dân</t>
  </si>
  <si>
    <t xml:space="preserve">Đường giao thông nối từ thôn Đăk Rao Nhỏ đến thôn Kon Tu Peng (trung tâm xã) </t>
  </si>
  <si>
    <t>Ban quản lý dự án đầu tư xây dựng</t>
  </si>
  <si>
    <t>Đầu tư xây dựng kết cấu hạ tầng nhằm ổn định và nâng cao đời sống của người dân</t>
  </si>
  <si>
    <t>Chiều dài đường 7km và ngầm Đăk Chang</t>
  </si>
  <si>
    <t>Đường ĐH 55 (đường Đăk Mốt - Kon Tu Peng)</t>
  </si>
  <si>
    <t>Xã Tân Cảnh và Pô Kô</t>
  </si>
  <si>
    <t>Đầu tư đường cứng hóa đường đến trung tâm xã, liên xã</t>
  </si>
  <si>
    <t>Chiều dài 17km</t>
  </si>
  <si>
    <t>Cải tạo, sửa chữa chợ Đăk Trăm</t>
  </si>
  <si>
    <t>Xã Đăk Trăm</t>
  </si>
  <si>
    <t>Cải tạo nâng cấp mạng lưới chợ vùng đồng bào dân tộc thiểu số và miền núi.</t>
  </si>
  <si>
    <t>Xã Pô Kô</t>
  </si>
  <si>
    <t>Đường đi khu sản xuất trại bò thôn Kon Tu Pêng, xã Pô Kô</t>
  </si>
  <si>
    <t>UBND xã Pô Kô</t>
  </si>
  <si>
    <t xml:space="preserve">Xã Pô Kô </t>
  </si>
  <si>
    <t>2022-</t>
  </si>
  <si>
    <t>Đầu tư xây dựngcông trình giao thông nông thôn phục vụ sản xuất, kinh doanh và dân sinh</t>
  </si>
  <si>
    <t xml:space="preserve">Cống thoát nước; Đường bằng BTXM dài khoảng 450m; hệ thống thoát nước dọc, ngang   </t>
  </si>
  <si>
    <t>Ngầm qua suối Đăk Na thôn Kon Tu Dốp I, xã Pô Kô</t>
  </si>
  <si>
    <t xml:space="preserve">Ngầm qua suối; Đường bằng BTXM dài khoảng 400; hệ thống thoát nước dọc, ngang   </t>
  </si>
  <si>
    <t>Đường GTNT Đăk Rao Nhỏ, xã Pô Kô ( Đoạn từ nhà ông Chung đến nhà ông A Vong)</t>
  </si>
  <si>
    <t xml:space="preserve">Đường BTXM dài khoảng 200m; hệ thống thoát nước dọc, ngang   </t>
  </si>
  <si>
    <t>Đường đi khu SX Đăk Hlin thôn Kon Tu Dốp 1, xã Pô Kô (Đoạn 4)</t>
  </si>
  <si>
    <t xml:space="preserve">Đường bằng BTXM dài khoảng 300; hệ thống thoát nước dọc, ngang   </t>
  </si>
  <si>
    <t xml:space="preserve"> Nhà văn hóa thôn Kon Tu Peng</t>
  </si>
  <si>
    <t>Xây dựng nhà văn hóa phục vụ nhu cầu sinh hoạt của cộng đồng</t>
  </si>
  <si>
    <t>Nhà văn hóa 90m2 và các hạng mục phụ trợ</t>
  </si>
  <si>
    <t>Đường đi khu sản xuất Đăk Lin thôn Kon Tu Dốp 1 , xã Pô Kô  (Đoạn 2)</t>
  </si>
  <si>
    <t xml:space="preserve">Đường bằng BTXM dài khoảng 250; hệ thống thoát nước dọc, ngang   </t>
  </si>
  <si>
    <t xml:space="preserve">Ngầm Đăk Hrom qua nghĩa địa thôn Kon Tu Dốp 2, xã Pô Kô; </t>
  </si>
  <si>
    <t xml:space="preserve">Ngầm qua suối; Đường bằng BTXM dài khoảng 150; hệ thống thoát nước dọc, ngang   </t>
  </si>
  <si>
    <t>Đường đi khu sản xuất đầu nguồn Đăk Ri Ớt, thôn Kon Tu Dốp I, xã Pô Kô</t>
  </si>
  <si>
    <t>Đầu tư xây dựng công trình giao thông nông thôn phục vụ sản xuất, kinh doanh và dân sinh</t>
  </si>
  <si>
    <t xml:space="preserve">Đường bằng BTXM dài khoảng 400; hệ thống thoát nước dọc, ngang   </t>
  </si>
  <si>
    <t>Trường TH - THCS  xã Pô Kô (điểm trung tâm THCS)</t>
  </si>
  <si>
    <t>Xây dựng trường, lớp học đạt chuẩn</t>
  </si>
  <si>
    <t>Nhà học bộ môn 4 phòng và các hạng mục phụ trợ</t>
  </si>
  <si>
    <t xml:space="preserve"> Nâng cấp đập Đăk Chang thôn Kon Tu Pêng, xã Pô Kô</t>
  </si>
  <si>
    <t>Nhà văn hóa thôn Kon Tu Dốp 1</t>
  </si>
  <si>
    <t>Ngầm qua suối Đăk Rsay, thôn Kon Tu Dốp 1, xã Pô  Kô</t>
  </si>
  <si>
    <t xml:space="preserve">Ngầm qua suối; Đường bằng BTXM dài khoảng 200; hệ thống thoát nước dọc, ngang   </t>
  </si>
  <si>
    <t>Đường đi khu sản xuất trại bò thôn Kon Tu Pêng, xã Pô Kô (đoạn 2)</t>
  </si>
  <si>
    <t>CT: Đường đi khu SX Đăk Hlin thôn Kon Tu Dốp 1, xã Pô Kô  (Đoạn 5)</t>
  </si>
  <si>
    <t>Đập Đăk Trí, Thôn Kon Tu Pêng, xã Pô Kô</t>
  </si>
  <si>
    <t>Đầu tư xây dựng công trình thủy lợi phục vụ sản xuất, kinh doanh và dân sinh</t>
  </si>
  <si>
    <t>Nhà văn hóa thôn Kon Tu Dốp 2</t>
  </si>
  <si>
    <t>Nhà văn hóa thôn Đăk Rao Nhỏ</t>
  </si>
  <si>
    <t>Đường vào nghĩa địa thôn Kon Tu Dốp 2</t>
  </si>
  <si>
    <t xml:space="preserve">Đường bằng BTXM dài khoảng 170m; hệ thống thoát nước dọc, ngang   </t>
  </si>
  <si>
    <t>Ngầm qua suối Đăk Mêl , Thôn Kon Tu Dốp 1, xã Pô Kô</t>
  </si>
  <si>
    <t>Trường TH - THCS  xã Pô Kô (điểm trung tâm tiểu học)</t>
  </si>
  <si>
    <t>Sân trường 1000 m2</t>
  </si>
  <si>
    <t>Đường đi khu SX  thôn Kon Tu Dốp 2, xã Pô Kô (khu Guar Bring)</t>
  </si>
  <si>
    <t xml:space="preserve">Đường bằng BTXM dài khoảng 300m; hệ thống thoát nước dọc, ngang   </t>
  </si>
  <si>
    <t xml:space="preserve">Đường đi khu sản xuất đầu Suối Đăk Mơ Ham, thôn Đăk Mơ Ham, xã Pô Kô </t>
  </si>
  <si>
    <t>Xã Văn Lem</t>
  </si>
  <si>
    <t>Đường đi khu sản xuất thôn Tê Rông ( Đoạn từ cà phê Y Tý đến rẫy ông Lâm)</t>
  </si>
  <si>
    <t>UBND xã Văn Lem</t>
  </si>
  <si>
    <t xml:space="preserve">Đường bằng BTXM dài khoảng 200m; hệ thống thoát nước dọc, ngang  </t>
  </si>
  <si>
    <t>Đường đi khu sản xuất thôn Tê Pên ( Đoạn từ  ĐH 51 đến rẫy ông A Minh)</t>
  </si>
  <si>
    <t xml:space="preserve">Đường bằng BTXM dài khoảng 2300m; hệ thống thoát nước dọc, ngang  </t>
  </si>
  <si>
    <t>Đường đi khu sản sản xuất thôn Đăk Xanh ( Đoạn từ ĐH 51 đến rẫy ông A Lu)</t>
  </si>
  <si>
    <t xml:space="preserve">Đường bằng BTXM dài khoảng 350m; hệ thống thoát nước dọc, ngang  </t>
  </si>
  <si>
    <t>Đường đi khu sản xuất thôn Tê rông (đoạn từ nhà Y Một đến khu quy hoạt trồng dược liệu.</t>
  </si>
  <si>
    <t xml:space="preserve">Đường bằng BTXM dài khoảng 300m; hệ thống thoát nước dọc, ngang  </t>
  </si>
  <si>
    <t>Đường đi khu sản xuất thôn Măng Rương (đoạn từ ĐH 51 đến nhà ông A Binh)</t>
  </si>
  <si>
    <t xml:space="preserve">Cống tràn; đường hai đầu cống bằng BTXM dài khoảng 600m; hệ thống thoát nước dọc, ngang </t>
  </si>
  <si>
    <t>Đường đi khu sản xuất thôn Đăk Sing (Đoạn từ cầu tràn đến nhà ông A Tuệ)</t>
  </si>
  <si>
    <t xml:space="preserve">Đường bằng BTXM dài khoảng 400m; hệ thống thoát nước dọc, ngang  </t>
  </si>
  <si>
    <t>Đường nội thôn Đăk Xanh ( Đoạn từ ĐH 51 đến nhà ông A Thoại)</t>
  </si>
  <si>
    <t xml:space="preserve">Đường bằng BTXM dài khoảng 150m; hệ thống thoát nước dọc, ngang  </t>
  </si>
  <si>
    <t>Thủy lợi Tea Pto</t>
  </si>
  <si>
    <t>Đầu tư xây dựng công trình thủy lợi phục vụ sản xuất</t>
  </si>
  <si>
    <t>Xây dựng đập đầu mới và kênh mương nội đồng dài khoảng 300</t>
  </si>
  <si>
    <t>Đường nội thôn Tê Pên, đoạn từ ĐH51 đến nhà A Bảy</t>
  </si>
  <si>
    <t xml:space="preserve">Đường bằng BTXM dài khoảng 120m; hệ thống thoát nước dọc, ngang  </t>
  </si>
  <si>
    <t>Trường Tiểu học - Trung học cơ sở Văn Lem.</t>
  </si>
  <si>
    <t>Nhà hiệu bộ và các hạng mục phụ trợ</t>
  </si>
  <si>
    <t>Đường đi khu sản xuất thôn Tê Rông ( Đoạn từ ĐH51 đến rẫy ông A Thương)</t>
  </si>
  <si>
    <t xml:space="preserve">Đường bằng BTXM dài khoảng 170m; hệ thống thoát nước dọc, ngang  </t>
  </si>
  <si>
    <t>Thủy lợi Teak Tea</t>
  </si>
  <si>
    <t>Kênh mương nội đồng dài khoảng 600m</t>
  </si>
  <si>
    <t>Trường mần non Văn Lem (điểm trường trung tâm)</t>
  </si>
  <si>
    <t>Nhà chức năng 03 phòng học, bếp ăn một chiều và các hạng mục phụ trợ</t>
  </si>
  <si>
    <t>Đường đi khu sản xuất thôn Tê Rông ( Đoạn từ ĐH 51 đến rẫy ông A Nông, ông Hoàn)</t>
  </si>
  <si>
    <t xml:space="preserve">Đường bằng BTXM dài khoảng 240m; hệ thống thoát nước dọc, ngang  </t>
  </si>
  <si>
    <t xml:space="preserve">Cống tràn trên đường đi khu sản xuất thôn Tê Pên </t>
  </si>
  <si>
    <t xml:space="preserve">Cống tràn; đường hai đầu cống bằng BTXM dài khoảng 400m; hệ thống thoát nước dọc, ngang </t>
  </si>
  <si>
    <t>Nhà rông thôn Tê Pên</t>
  </si>
  <si>
    <t>Xây dựng nhà rông phục vụ nhu cầu sinh hoạt của cộng đồng</t>
  </si>
  <si>
    <t>Nhà rông và các hạng mục phụ trợ</t>
  </si>
  <si>
    <t>Nhà rông thôn Đăk Xanh</t>
  </si>
  <si>
    <t>Trường Mầm non Văn Lem (điểm  trường Tê Pên)</t>
  </si>
  <si>
    <t>Xây dựng lớp học đạt chuẩn</t>
  </si>
  <si>
    <t>Nhà trẻ 02 phòng và các hạng mục phụ trợ</t>
  </si>
  <si>
    <t>Đường đi khu sản xuất thôn Tê Pên ( đoạn từ nghĩa địa đến rẫy ông Thiêng)</t>
  </si>
  <si>
    <t>Đường đi khu sản xuất thôn Măng Rương ( đoạn từ sau nhà Y Loan đến khu sản xuất)</t>
  </si>
  <si>
    <t xml:space="preserve">Đường bằng BTXM dài khoảng 420m; hệ thống thoát nước dọc, ngang  </t>
  </si>
  <si>
    <t>Thủy lợi Tea Hen</t>
  </si>
  <si>
    <t>Kênh mương nội đồng dài khoảng 210m</t>
  </si>
  <si>
    <t>Đường đi khu sản xuất Măng Rương; đoạn từ suối Đăk Tăng đến khu sản xuất</t>
  </si>
  <si>
    <t>Nhà rông thôn Đăk Sing</t>
  </si>
  <si>
    <t>Nhà rông thôn Tê Rông</t>
  </si>
  <si>
    <t>Nhà rông thôn Măng Rương</t>
  </si>
  <si>
    <t xml:space="preserve">Đường đi khu  dân cư thôn Đăk Rò (từ  nhà A Đẹp đến hết khu dân cư), xã Đăk Trăm; HM:  Nền, mặt đường và rãnh thoát nước </t>
  </si>
  <si>
    <t>UBND xã Đăk Trăm</t>
  </si>
  <si>
    <t>xã Đăk Trăm</t>
  </si>
  <si>
    <t xml:space="preserve">Đường bằng BTXM dài khoảng 400m; hệ thống thoát nước dọc, ngang   </t>
  </si>
  <si>
    <t>X</t>
  </si>
  <si>
    <t>Đường đi khu sản xuất các thôn Đăk Trăm, Tê Pên, Tê Pheo (từ ngầm Đăk PLó đến đập thủy lợi Tea Hao, đến cầu treo Đăk Rô Gia 2) xã Đăk Trăm; HM: Cống tràn và đường hai đầu cống tràn</t>
  </si>
  <si>
    <t xml:space="preserve">Cống tràn; đường hai đầu cống tràn bằng BTXM dài khoảng 450m; hệ thống thoát nước dọc, ngang   </t>
  </si>
  <si>
    <t>Đường đi khu dân cư Đăk Rô Gia (Đoạn từ nhà Ông  Fêng đến cầu treo rô gia 2);</t>
  </si>
  <si>
    <t>Trường TH Đăk Trăm (điểm trường Đăk Mông) xã Đăk Trăm; HM: Sân bê tông</t>
  </si>
  <si>
    <t>Sân bê tông xi măng diện tích khoảng 400 m2</t>
  </si>
  <si>
    <t>Đường đi khu sản xuất Đăk Rò, Đăk Mông, xã Đăk Trăm (Đoạn qua suối đá Đăk Rò)</t>
  </si>
  <si>
    <t xml:space="preserve">Cống thoát nước; đường hai đầu cống tràn bằng BTXM dài khoảng 250m; hệ thống thoát nước dọc, ngang   </t>
  </si>
  <si>
    <t>Đường đi khu sản xuất Đăk Rò, xã Đăk Trăm ( Đoạn qua suối Đăk Xia)</t>
  </si>
  <si>
    <t xml:space="preserve">Đường nội  thôn Tê Pên (từ nhà ông A  chính đến  cây đa ; từ nhà nhà Ông quế đến đưởng tỉnh lộ 672; từ nhà ông rừng đến tỉnh lộ 672 ) xã ĐăkTrăm; </t>
  </si>
  <si>
    <t xml:space="preserve">Đường bằng BTXM dài khoảng 450; hệ thống thoát nước dọc, ngang   </t>
  </si>
  <si>
    <t>Nhà rông  thôn Đăk Trăm</t>
  </si>
  <si>
    <t>Cổng, tường rào, sân bê tông</t>
  </si>
  <si>
    <t>Nhà rông thôn Đăk Rô Gia</t>
  </si>
  <si>
    <t>Trường tiểu học Đăk Trăm (điểm trung tâm)</t>
  </si>
  <si>
    <t>Nhà hiệu bộ; sân vườn; các hạng mục phụ trợ</t>
  </si>
  <si>
    <t>Đường đi khu SX thôn Tê Pen ( Đoạn từ vườn nha của A quang đi khu sản xuất Tê Pen)</t>
  </si>
  <si>
    <t xml:space="preserve">Đường bằng BTXM dài khoảng 500; hệ thống thoát nước dọc, ngang   </t>
  </si>
  <si>
    <t>Nhà rông thôn Đăk Mông</t>
  </si>
  <si>
    <t>Nhà rông thôn Tê Pen</t>
  </si>
  <si>
    <t>Đường đi khu sản xuất thôn Đăk Ring, xã Đăk Trăm (Đoạn từ cầu vòm đến Tea Mang Chea)</t>
  </si>
  <si>
    <t>Đường đi khu sản xuất thôn Tê Pheo (từ cầu treo Đăk Trăm đến đập Tea Hao), xã Đăk Trăm</t>
  </si>
  <si>
    <t>Nhà rông thôn Tê Pheo</t>
  </si>
  <si>
    <t>Nhà rông thôn Đăk Dring</t>
  </si>
  <si>
    <t>Nhà rông thôn Đăk Rò</t>
  </si>
  <si>
    <t>Kiên cố hóa kênh nội đồng công trình thủy lợi Tea On, xã Đăk Trăm</t>
  </si>
  <si>
    <t>Kênh mương nội đồng dài khoảng 600 m</t>
  </si>
  <si>
    <t>Đường ngầm qua suối Tea Kơ Đăk Đring đi vào khu sản xuất</t>
  </si>
  <si>
    <t xml:space="preserve">Cống thoát nước; đường hai đầu cống tràn bằng BTXM dài khoảng 200m; hệ thống thoát nước dọc, ngang   </t>
  </si>
  <si>
    <t>Đường đi khu sản xuất thôn Đăk Rò, Đăk Mông, xã Đăk Trăm ( Đoạn rẻ phải lên tiểu khu 287)</t>
  </si>
  <si>
    <t xml:space="preserve">Đường bằng BTXM dài khoảng 1000; hệ thống thoát nước dọc, ngang   </t>
  </si>
  <si>
    <t>Đường đi khu  tái định cư (trước  nhà ông hạnh )</t>
  </si>
  <si>
    <t xml:space="preserve">Đường bằng BTXM dài khoảng 200; hệ thống thoát nước dọc, ngang   </t>
  </si>
  <si>
    <t>Xã Ngọc Tụ</t>
  </si>
  <si>
    <t xml:space="preserve">Trường Mầm non xã Ngọc Tụ (Điểm trường trung tâm) </t>
  </si>
  <si>
    <t>UBND xã Ngọc Tụ</t>
  </si>
  <si>
    <t>Hội trường đa năng : 200 m2</t>
  </si>
  <si>
    <t>Đường đi khu sản xuất thôn Đăk Nu ( đoạn từ ĐH 53 đến rẫy ông A Lương)</t>
  </si>
  <si>
    <t xml:space="preserve">Đường bằng BTXM dài khoảng 250m hệ thống thoát nước dọc, ngang  </t>
  </si>
  <si>
    <t>Ngầm Đăk Le, thôn Đăk Chờ (Cống thoát nước và hai đầu đường)</t>
  </si>
  <si>
    <t xml:space="preserve">Cống thoát nước; đường hai đầu cống bằng BTXM dài khoảng 350; hệ thống thoát nước dọc, ngang   </t>
  </si>
  <si>
    <t>Bê tông hóa đường nội thôn Đăk No (đoạn từ nhà ông Lê Văn Eng đến nhà ông Lê Văn Giai)</t>
  </si>
  <si>
    <t xml:space="preserve">Đường bằng BTXM dài khoảng 52m hệ thống thoát nước dọc, ngang  </t>
  </si>
  <si>
    <t>Ngầm Đăk Tróc, thôn Kon Pring (Cống thoát nước và hai đầu đường)</t>
  </si>
  <si>
    <t>Đường đi khu sản xuất thôn Kon Pring (đoạn từ nhà bà Y Viện đến rẫy nhà ông A Dung)</t>
  </si>
  <si>
    <t xml:space="preserve">Đường  BTXM dài khoảng 325; hệ thống thoát nước dọc, ngang   </t>
  </si>
  <si>
    <t>Kiến cố hóa kênh mương thủy lợi Đăk Tăng</t>
  </si>
  <si>
    <t>Kênh mương nội đồng dài 250m</t>
  </si>
  <si>
    <t xml:space="preserve"> Đường đi khu sản xuất nghĩa địa thôn Đăk Tông, Đăk Tăng (đoạn từ đường DH 52 đến nghĩa địa thôn Đăk Tông, Đăk Tăng)</t>
  </si>
  <si>
    <t xml:space="preserve">Đường  BTXM dài khoảng 400; hệ thống thoát nước dọc, ngang   </t>
  </si>
  <si>
    <t>Đường đi khu sản xuất Đăk Chờ, xã Ngọc Tụ.</t>
  </si>
  <si>
    <t>Đường đi khu sản xuất thôn Kon Pring (đoạn từ nhà ông A Hút đến rẫy ông A Khoa)</t>
  </si>
  <si>
    <t xml:space="preserve">Đường  BTXM dài khoảng 300; hệ thống thoát nước dọc, ngang   </t>
  </si>
  <si>
    <t>Ngầm Đăk Tăng, thôn Đăk Tăng (Cống thoát nước và hai đầu đường)</t>
  </si>
  <si>
    <t xml:space="preserve">Cống thoát nước; đường hai đầu cống bằng BTXM dài khoảng 300; hệ thống thoát nước dọc, ngang   </t>
  </si>
  <si>
    <t>Kiến cố hóa kênh mương thủy lợi Đăk Chi, Đăk Tông</t>
  </si>
  <si>
    <t>Kênh mương nội đồng dài 180m</t>
  </si>
  <si>
    <t>Đường đi khu sản xuất Đăk Nu, thôn Đăk Tăng (đoạn từ trạm ý tế đến rẫy ông A Bem)</t>
  </si>
  <si>
    <t xml:space="preserve">Cống thoát nước; đường bằng BTXM dài khoảng 1000; hệ thống thoát nước dọc, ngang   </t>
  </si>
  <si>
    <t>Đường nội đồng thôn Đăk No, Đăk Chờ (đoạn từ nhà ông Lê Văn Lai đến ruộng ông A Phượng)</t>
  </si>
  <si>
    <t xml:space="preserve">Đường BTXM dài khoảng 520; hệ thống thoát nước dọc, ngang   </t>
  </si>
  <si>
    <t>Trường THCS xã Ngọc Tụ</t>
  </si>
  <si>
    <t xml:space="preserve"> Nhà học bộ môn 3 phòng và các hạng mục phụ trợ</t>
  </si>
  <si>
    <t>Nhà rông thôn Kon Pring</t>
  </si>
  <si>
    <t>Kiến cố hóa kênh mương thủy lợi Đăk Hiêm, Đăk Nu</t>
  </si>
  <si>
    <t>Kênh mương nội đồng dài 220m</t>
  </si>
  <si>
    <t xml:space="preserve"> Đường đi khu sản xuất thôn Đăk Nu (đoạn từ đường DH 53 đến rẫy ông A Lương)</t>
  </si>
  <si>
    <t xml:space="preserve">Đường BTXM dài khoảng 220; hệ thống thoát nước dọc, ngang   </t>
  </si>
  <si>
    <t>Đường nội đồng thôn Đăk No, Đăk Nu (đoạn từ nhà ông A Dim đến ruộng ông A Thun)</t>
  </si>
  <si>
    <t xml:space="preserve">Đường BTXM dài khoảng 600; hệ thống thoát nước dọc, ngang   </t>
  </si>
  <si>
    <t xml:space="preserve"> Đường đi khu sản xuất thôn Đăk Nu (đoạn từ rẫy ông A Nu đến rẫy ông A Pheh)</t>
  </si>
  <si>
    <t xml:space="preserve">Đường BTXM dài khoảng 350; hệ thống thoát nước dọc, ngang   </t>
  </si>
  <si>
    <t>Xã Đăk Rơ Nga</t>
  </si>
  <si>
    <t>Đường ra khu sản xuất Đăk Kon (từ nghĩa địa thôn Đăk Pung đến đất ông A Gusk)</t>
  </si>
  <si>
    <t>UBND xã Đăk Rơ Nga</t>
  </si>
  <si>
    <t xml:space="preserve">Cống thoát nước; đường hai đầu cống bằng BTXM dài khoảng 350m; hệ thống thoát nước dọc, ngang   </t>
  </si>
  <si>
    <t>Đường giao GTNT thôn Đăk Dé (từ đoạn nhà Y Khuya đến nhà ông A Tạo</t>
  </si>
  <si>
    <t xml:space="preserve">Đường bằng BTXM dài khoảng 550m; hệ thống thoát nước dọc, ngang   </t>
  </si>
  <si>
    <t>Đường đi khu sản xuất Te Peh, Đăk Manh II</t>
  </si>
  <si>
    <t>Đường đi khu sản xuất Đăk Manh II ( Đoạn từ   đất Ông  A Chắc đến nhà rông)</t>
  </si>
  <si>
    <t xml:space="preserve">Đường bằng BTXM dài khoảng 600m; hệ thống thoát nước dọc, ngang   </t>
  </si>
  <si>
    <t>Trường Mầm non xã Đăk Rơ Nga (điểm trumg tâm Hạng mục: Nhà học 3 phòng học và các hạng mục phụ trợ</t>
  </si>
  <si>
    <t>Nhà học 3 phòng và các hạng mục phụ trợ</t>
  </si>
  <si>
    <t>Đường GTNT thôn Đăk Dé ( sau trường tiểu học); Hạng mục: Nền đường và rãnh thoát nước hai bên</t>
  </si>
  <si>
    <t>Đường đi sản xuất Đăk Rơ Ngát thôn Đăk Manh II</t>
  </si>
  <si>
    <t>Nhà rông thôn Đăk Pung</t>
  </si>
  <si>
    <t>Đường GTNT thôn Đăk Manh II ( Đoạn từ đầu đường bê tông nhà Ông A Nô đến trường trung học bán trú )</t>
  </si>
  <si>
    <t xml:space="preserve"> Đường bằng BTXM dài khoảng 450; hệ thống thoát nước dọc, ngang   </t>
  </si>
  <si>
    <t>Trường Tiểu học xã Đăk Rơ Nga: Hạng mục: Tường rào</t>
  </si>
  <si>
    <t>Tường rào dài 330m</t>
  </si>
  <si>
    <t xml:space="preserve"> Làm mới kênh mương nội đồng thôn Đăk Manh II</t>
  </si>
  <si>
    <t xml:space="preserve"> kênh mương nội đồng dài 300m</t>
  </si>
  <si>
    <t xml:space="preserve">Đường đi khu sản xuất thôn Đăk Manh II: Hạng mục: Cống tràn và đường hai đầu cống </t>
  </si>
  <si>
    <t xml:space="preserve">Cống thoát nước; đường hai đầu cống bằng BTXM dài khoảng 250; hệ thống thoát nước dọc, ngang   </t>
  </si>
  <si>
    <t>Đường đi khu sản xuất thôn Đăk Manh I ( gần rẫy Ông A Phê): Hạng mục: Cống tràn và đường hai đầu cống</t>
  </si>
  <si>
    <t xml:space="preserve">Cống thoát nước; đường hai đầu cống bằng BTXM dài khoảng 600; hệ thống thoát nước dọc, ngang   </t>
  </si>
  <si>
    <t>Làm mới kênh mương nội đồng thôn Đăk Dé</t>
  </si>
  <si>
    <t xml:space="preserve"> kênh mương nội đồng dài 350m</t>
  </si>
  <si>
    <t>Đường đi khu sản xuất thôn Đăk Manh I; Hạng mục: Cống tràn và đường hai đầu cống</t>
  </si>
  <si>
    <t xml:space="preserve">Đường đi khu sản xuất thôn Đăk Manh II ( Từ đất nhà Bà Y Đương đến đất nhà ông A Nào) </t>
  </si>
  <si>
    <t>Rãnh thoát nước hai bên đường dài 900m</t>
  </si>
  <si>
    <t xml:space="preserve">Đường đi khu sản xuất thôn Đăk Pung ( Từ đất nhà Ông A Thưa đến đất nhà ông A Linh) </t>
  </si>
  <si>
    <t>Rãnh thoát nước hai bên đường dài 600m</t>
  </si>
  <si>
    <t>Đường đi khu sản xuất thôn Đăk Kon</t>
  </si>
  <si>
    <t xml:space="preserve"> Đường BTXM dài khoảng 400; hệ thống thoát nước dọc, ngang   </t>
  </si>
  <si>
    <t>Xã Kon Đào (thôn Kon Đào)</t>
  </si>
  <si>
    <t xml:space="preserve">Đường nội thôn Kon Đào (đoạn nhà A Phê đến nhà A Ving) </t>
  </si>
  <si>
    <t>UBND xã Kon Đào</t>
  </si>
  <si>
    <t>Xã Kon Đào</t>
  </si>
  <si>
    <t>Đường BTXM dài khoảng 110m</t>
  </si>
  <si>
    <t>Đường đi sản xuất thôn Kon Đào (đoạn ngầm đá)</t>
  </si>
  <si>
    <t xml:space="preserve">Đường BTXM dài khoảng 108m hệ thống thoát nước dọc, ngang   </t>
  </si>
  <si>
    <t>Sửa chữa nhà rông thôn Kon Đào</t>
  </si>
  <si>
    <t>Sữa chữa nhà rông, sân bê tông</t>
  </si>
  <si>
    <t>Đường ngõ xóm thôn Kon Đào (đoạn nhà A Chung đến nhà A Nheo)</t>
  </si>
  <si>
    <t xml:space="preserve">Đường BTXM dài khoảng 110m; hệ thống thoát nước dọc, ngang   </t>
  </si>
  <si>
    <t>Đường đi sản xuất A Vôn</t>
  </si>
  <si>
    <t>Đường đi sản xuất Đăk Hla</t>
  </si>
  <si>
    <t xml:space="preserve">Đường BTXM dài khoảng 235m; hệ thống thoát nước dọc, ngang   </t>
  </si>
  <si>
    <t xml:space="preserve">Đường đi nghĩa địa thôn Kon Đào </t>
  </si>
  <si>
    <t xml:space="preserve">Đường BTXM dài khoảng 450m; hệ thống thoát nước dọc, ngang   </t>
  </si>
  <si>
    <t xml:space="preserve">Trường PTDT bán trú  THCS xã Đăk Rơ Nga </t>
  </si>
  <si>
    <t>Phòng học bộ môn và các hạng mục phụ trợ</t>
  </si>
  <si>
    <t xml:space="preserve">Trường Mầm non Đăk Trăm </t>
  </si>
  <si>
    <t>Phòng học và các hạng mục phụ trợ</t>
  </si>
  <si>
    <t>Trường Mầm non Đăk Rơ Nga</t>
  </si>
  <si>
    <t xml:space="preserve">Trường Mầm non Văn Lem </t>
  </si>
  <si>
    <t>Trường Tiểu học Đăk Rơ Nga</t>
  </si>
  <si>
    <t>Trường Tiểu học xã Đăk Trăm</t>
  </si>
  <si>
    <t>Trường TH -THCS xã Văn Lem</t>
  </si>
  <si>
    <t>xã Văn Lem</t>
  </si>
  <si>
    <t>Đầu tư cơ sở hạ tầng khu du lịch thác Đăk Sing</t>
  </si>
  <si>
    <t>Khu thể thao Thôn Đăk Manh II, xã Đăk Rơ Nga</t>
  </si>
  <si>
    <t>Thôn Đăk Manh II, xã Đăk Rơ Nga</t>
  </si>
  <si>
    <t>200m2</t>
  </si>
  <si>
    <t>Khu thể thao Thôn Kon Hring, xã Ngọc Tụ</t>
  </si>
  <si>
    <t>Thôn Kon Hring, xã Ngọc Tụ</t>
  </si>
  <si>
    <t>Khu thể thao Thôn Đăk Mơ Ham, Xã Pô Kô</t>
  </si>
  <si>
    <t xml:space="preserve"> Thôn Đăk Mơ Ham, Xã Pô Kô</t>
  </si>
  <si>
    <t>Khu thể thao Thôn Đăk Tăng, xã Ngọc Tụ</t>
  </si>
  <si>
    <t>Thôn Đăk Tăng, xã Ngọc Tụ</t>
  </si>
  <si>
    <t>Khu thể thao Thôn Tê Pên, xã Văn  Lem</t>
  </si>
  <si>
    <t xml:space="preserve"> Thôn Tê Pên, xã Văn  Lem</t>
  </si>
  <si>
    <t>Khu thể thao Thôn Măng Rương, xã Văn  Lem</t>
  </si>
  <si>
    <t>Thôn Măng Rương, xã Văn  Lem</t>
  </si>
  <si>
    <t>Khu thể thao Thôn Đăk Trăm, Xã Đăk Trăm</t>
  </si>
  <si>
    <t>Thôn Đăk Trăm, Xã Đăk Trăm</t>
  </si>
  <si>
    <t>Khu thể thao thôn Đăk Dring , Xã Đăk Trăm</t>
  </si>
  <si>
    <t>Đăk Dring , Xã Đăk Trăm</t>
  </si>
  <si>
    <t>Khu thể thao Thôn Đăk Rao Nhỏ, Xã Pô Kô</t>
  </si>
  <si>
    <t>Thôn Đăk Rao Nhỏ,  
Xã Pô Kô</t>
  </si>
  <si>
    <t>Hỗ trợ xây dựng các điểm hỗ trợ đồng bào DTTS ứng dụng công nghệ thông tin để phát triển kinh tế- xã hội, đảm bảo trật tự an toàn xã hội</t>
  </si>
  <si>
    <t>Các xã, thôn ĐBKK</t>
  </si>
  <si>
    <t>Mua sắm trang thiết bị</t>
  </si>
  <si>
    <t xml:space="preserve">II </t>
  </si>
  <si>
    <t>Chương trình mục tiêu quốc gia giảm nghèo bền vững</t>
  </si>
  <si>
    <t>Chương trình mục tiêu quốc gia xây dựng nông thôn mới</t>
  </si>
  <si>
    <t>Kế hoạch vốn ĐTPT năm 2021 chuyển sang thực hiện năm 2022</t>
  </si>
  <si>
    <t>Xã Diên Bình</t>
  </si>
  <si>
    <t>Đường giao thông nông thôn (đường ngang số 3), thôn 8, xã Diên Bình; Hạnh mục: Nền mặt đường</t>
  </si>
  <si>
    <t>UBND xã Diên Bình</t>
  </si>
  <si>
    <t>Thôn 8</t>
  </si>
  <si>
    <t xml:space="preserve"> Hoàn thiện kết cấu hạ tầng giao thông, đáp ứng tiêu chí về xây dựng nông thôn mới nâng cao </t>
  </si>
  <si>
    <t>Đường BTXM dài khoảng 600m</t>
  </si>
  <si>
    <t>Đường giao thông thôn 4 (đoạn từ đường bà Hai Ga đến đường đi đập Cầu Ri); hạng mục: Nền, mặt đường</t>
  </si>
  <si>
    <t>Thôn 4</t>
  </si>
  <si>
    <t xml:space="preserve"> Hoàn thiện kết cấu hạ tầng giao thông, đáp ứng tiêu chí về xây dựng nông thôn mới và nông thôn mới nâng cao</t>
  </si>
  <si>
    <t>Đường BTXM dài khoảng 290m</t>
  </si>
  <si>
    <t>Hội trường thôn 4 hạng muc: Xây dựng hội trường và nhà vệ sinh</t>
  </si>
  <si>
    <t xml:space="preserve"> Hoàn thiện cơ sở vật chất thôn, đáp ứng tiêu chí số 3 về xây dựng thôn làng nông thôn mới</t>
  </si>
  <si>
    <t>Theo Thiết kế điển hình</t>
  </si>
  <si>
    <t>Hội trường thôn 5 hạng muc: Xây dựng hội trường và nhà vệ sinh</t>
  </si>
  <si>
    <t>Thôn 5</t>
  </si>
  <si>
    <t xml:space="preserve"> Hoàn thiện cơ sở vật chất thôn, đáp ứng tiêu chí số 3 về xây dựng  nông thôn mới thôn làng người đồng bào DTTS</t>
  </si>
  <si>
    <t>Xã Tân Cảnh</t>
  </si>
  <si>
    <t>Đường nội thôn 2 (đoạn nhà ông Páo) xã Tân Cảnh</t>
  </si>
  <si>
    <t>UBND xã Tân Cảnh</t>
  </si>
  <si>
    <t xml:space="preserve">Thôn 2 </t>
  </si>
  <si>
    <t>Đường bằng BTXM dài 400m, hệ thống thoát nước dọc, ngang</t>
  </si>
  <si>
    <t>Đường nội thôn 1 (nhà ông Võ Văn Bình đến thủy điện)</t>
  </si>
  <si>
    <t xml:space="preserve">Thôn 1 </t>
  </si>
  <si>
    <t>Nền, mặt đường dài 230m,
 hệ thống thoát nước, điện chiếu sáng và cây xanh</t>
  </si>
  <si>
    <t>Đường liên thôn Đăk Ri Peng 1, Đăk Ri Peng 2</t>
  </si>
  <si>
    <t xml:space="preserve">Thôn Đăk Ri Peng 1 </t>
  </si>
  <si>
    <t>Cống thoát nước, đường hai đầu cống dài khoảng 400m, hệ thống thoát nước dọc, ngang</t>
  </si>
  <si>
    <t>Đường đi nghĩa trang xã Kon Đào</t>
  </si>
  <si>
    <t>Thôn 2</t>
  </si>
  <si>
    <t>Đường đi sản xuất bòn hòn thôn 1</t>
  </si>
  <si>
    <t>Thôn 1</t>
  </si>
  <si>
    <t>Đường bằng BTXM dài 140m, hệ thống thoát nước dọc, ngang</t>
  </si>
  <si>
    <t>Đường đi sản xuất đăk Lung (đoạn tiếp theo)</t>
  </si>
  <si>
    <t>Thôn Đăk Lung</t>
  </si>
  <si>
    <t>Đường đi khu SX Đăk Hlin thôn Kon Tu Dốp 1, xã Pô Kô  (Đoạn 5)</t>
  </si>
  <si>
    <t>Thôn Kon Tu Dốp 1</t>
  </si>
  <si>
    <t xml:space="preserve"> Hoàn thiện kết cấu hạ tầng giao thông, đáp ứng tiêu chí về xây dựng nông thôn mới </t>
  </si>
  <si>
    <t>Đường BTXM, rãnh thoát nước dọc, dài khoảng 500m</t>
  </si>
  <si>
    <t xml:space="preserve"> Đường đi khu SX trại bò thôn Kon Tu Peng, xã Pô Kô (đoạn 2)</t>
  </si>
  <si>
    <t>Thôn Kon Tu Peng</t>
  </si>
  <si>
    <t xml:space="preserve">Đường bằng BTXM dài khoảng  1000m; hệ thống thoát nước dọc, ngang   </t>
  </si>
  <si>
    <t>Sân thể thao, khu vui chơi giải trí trung tâm xã Pô Kô</t>
  </si>
  <si>
    <t xml:space="preserve"> Hoàn thiện  cơ sở vật chất, đáp ứng tiêu chí về xây dựng nông thôn mới </t>
  </si>
  <si>
    <t xml:space="preserve">Sân bê tông trường trung học cơ sơ xã Pô Kô </t>
  </si>
  <si>
    <t>Thôn Kon Tu peng</t>
  </si>
  <si>
    <t xml:space="preserve"> Hoàn thiện cơ sở hạ tầng, đáp ứng tiêu chí về xây dựng nông thôn mới </t>
  </si>
  <si>
    <t>Cổng, tường rào và sân bê tông trưởng tiêu học thôn Kon Tu Dốp II, xã Pô Kô (Cụm 2)</t>
  </si>
  <si>
    <t>Thôn Kon Tu Dốp 2</t>
  </si>
  <si>
    <t>Sân bê tông Trường tiểu học thôn Đăk Rao Nhỏ, xã Pô Kô</t>
  </si>
  <si>
    <t>Thôn Đăk Rao Nhỏ</t>
  </si>
  <si>
    <t>Giếng nước khoan trường tiêu học thôn Đăk Rao Nhỏ  xã Pô Kô</t>
  </si>
  <si>
    <t>Giếng nước khoan điểm trường tiêu học thôn Kon Tu Dốp 2,  xã Pô Kô (cụm 2)</t>
  </si>
  <si>
    <t>UBND xã Ngọk Tụ</t>
  </si>
  <si>
    <t xml:space="preserve">Hoàn thành hệ thống giao thông đạt nông thôn mới </t>
  </si>
  <si>
    <t xml:space="preserve">Đường  BTXM dài khoảng 500; hệ thống thoát nước dọc, ngang   </t>
  </si>
  <si>
    <t xml:space="preserve"> Bê tông hóa đường đi khu sản xuất nghĩa địa thôn Đăk Tông, Đăk Tăng (đoạn từ đường DH 52 đến nghĩa địa thôn Đăk Tông, Đăk Tăng)</t>
  </si>
  <si>
    <t>Đường đi khu sản xuất thôn Đăk Nu (đoạn từ rẫy ông A Nu đến rẫy ông A Pheh)</t>
  </si>
  <si>
    <t xml:space="preserve">Đường BTXM dài khoảng 450; hệ thống thoát nước dọc, ngang   </t>
  </si>
  <si>
    <t xml:space="preserve">Trường THCS xã Ngọc Tụ; Hạng mục: Phòng bộ môn và hội trường đa năng </t>
  </si>
  <si>
    <t xml:space="preserve">Hoàn thành tiểu chuẩn giáo dục đạt nông thôn mới </t>
  </si>
  <si>
    <t>Phòng bộ môn; Hội trường và các hạng mục phụ trợ</t>
  </si>
  <si>
    <t xml:space="preserve">Kế hoạch vốn ĐTPT giai đoạn 2022-2025 </t>
  </si>
  <si>
    <t>Huyện Đăk Tô</t>
  </si>
  <si>
    <t>Dự án 1:</t>
  </si>
  <si>
    <t>Hỗ trợ đất ở đất ở</t>
  </si>
  <si>
    <t>16 hộ</t>
  </si>
  <si>
    <t>47 hộ</t>
  </si>
  <si>
    <t>90 hộ</t>
  </si>
  <si>
    <t>Sửa chữa nước sinh hoạt tập trung thôn Làng Mới</t>
  </si>
  <si>
    <t>Thôn Làng Mới</t>
  </si>
  <si>
    <t>Khắc phục tình trạng thiếu nước, đảm bảo nước hợp vệ sinh, góp phần tạo mỹ quan và hoàn chỉnh kết cấu hạ tầng</t>
  </si>
  <si>
    <t xml:space="preserve">Làm mới đập đầu mối, ống dẫn nước, bồn chứa nước cho 144 hộ </t>
  </si>
  <si>
    <t>NSH tập trung thôn Kung Rang xã Ngọc Linh</t>
  </si>
  <si>
    <t>Thôn Kung Rang</t>
  </si>
  <si>
    <t>cung cấp nước sinh hoạt cho 90 hộ với 300 khẩu</t>
  </si>
  <si>
    <t>Đập đầu mối, bể lọc, đường ống và bồn chứa nước</t>
  </si>
  <si>
    <t>NSH tập trung Đăk Lở thôn Bung Tôn xã Đăk Plô</t>
  </si>
  <si>
    <t>Bung Tôn - Đăk Plô</t>
  </si>
  <si>
    <t>cung cấp nước sinh hoạt cho 109 hộ với 339 khẩu</t>
  </si>
  <si>
    <t>Xây mới đập đầu mối,2 bể lắng lọc, thay đường ống khoảng 1500mvà 10 bồn chứa nước tại các điểm đấu nối nước về khu dân cư phục vụ 2 thôn Bung Tôn và Bung Koong, trụ sở UBND xã.</t>
  </si>
  <si>
    <t>NSH Đăk Tam, thôn Vai trang xã Đăk Long</t>
  </si>
  <si>
    <t>Vai Trang - Đăk Long</t>
  </si>
  <si>
    <t>Phục vụ NSH cho 101 hộ với 650 khẩu</t>
  </si>
  <si>
    <t>Xây mới đập đầu mối, ống dẫn nước  L=1,5 km</t>
  </si>
  <si>
    <t>Công trình NSH thôn Đông Nay</t>
  </si>
  <si>
    <t>Thôn Đông Nây</t>
  </si>
  <si>
    <t>Đầu nước côngg trình NSH tập trung</t>
  </si>
  <si>
    <t>Xây mới đập đầu mối, 2 bể lắng lọc, thay đường ống khoảng 1.500m, 10 bồn chức tại các điểm đấu nối nước về khu dân cư</t>
  </si>
  <si>
    <t>1.6</t>
  </si>
  <si>
    <t xml:space="preserve">NSH tập trung thôn Xốp Dùi xã Xốp </t>
  </si>
  <si>
    <t>Thôn Xốp Dùi</t>
  </si>
  <si>
    <t>Công trình cấp nước IV; Hạng mục công trình: Đập đầu mối, bể chứa, lắng lọc, đường ống dẫn nước và bồn chứa nước</t>
  </si>
  <si>
    <t>UBND huyện Đăk Glei</t>
  </si>
  <si>
    <t>Thôn Tu Răng và Đăk Bối</t>
  </si>
  <si>
    <t>Bố trí ổn định dân cư ở những nơi cần thiết</t>
  </si>
  <si>
    <t>138 hộ</t>
  </si>
  <si>
    <t>Thôn Kon Tuông và thôn Đăk Nai</t>
  </si>
  <si>
    <t>141 hộ</t>
  </si>
  <si>
    <t>thôn Đăk Xi Na</t>
  </si>
  <si>
    <t>558 hộ</t>
  </si>
  <si>
    <t>Đăk Choong-Xốp</t>
  </si>
  <si>
    <t>Khắc phục tình trạng hư hỏng xuống cấp nặng</t>
  </si>
  <si>
    <t>Đường đi khu sản xuất thôn Pên Lang, xã Đăk Plô (Đoạn từ nhà A Sỹ đến ruộng A Nâu)</t>
  </si>
  <si>
    <t>UBND Xã Đăk Plô</t>
  </si>
  <si>
    <t xml:space="preserve"> Pên Lang</t>
  </si>
  <si>
    <t xml:space="preserve">Phục vụ nhu cầu vận chuyển nông sản và đi lại của người dân </t>
  </si>
  <si>
    <t>Đường GTNT; Lt = 800m, 
Bn = 4,0, Bm = 3,0</t>
  </si>
  <si>
    <t>Kiên cố hóa kênh mương thủy lợi Đăk Dót thôn Đăk Book, xã  Đăk Plô</t>
  </si>
  <si>
    <t xml:space="preserve"> Đăk Book</t>
  </si>
  <si>
    <t xml:space="preserve">Phục vụ nhu cầu tưới tiêu của người dân </t>
  </si>
  <si>
    <t xml:space="preserve"> Kênh dẫn và công trình trên kênh Lt=800m;
 kích thước 40*30</t>
  </si>
  <si>
    <t>Thị trấn Đăk Glei</t>
  </si>
  <si>
    <t>Xây mới cầu treo từ trạm QTTTV đi qua Đăk Bút</t>
  </si>
  <si>
    <t>Tạo điều kiện thuận lợi cho bà con đi khu sản xuất và vận chuyển nông sản, hiện tại không có cầu đi SX</t>
  </si>
  <si>
    <t>Làm mới Chiều dài cầu treo L=1,5x30m</t>
  </si>
  <si>
    <t>Xã Đăk Long</t>
  </si>
  <si>
    <t>Đường đi vào khu nghĩa trang nhân nhân thôn Đăk Book</t>
  </si>
  <si>
    <t>Đăk Book</t>
  </si>
  <si>
    <t>Tạo điều kiện đi lại cho cho nhân dân của thôn khi gia đình có người chết</t>
  </si>
  <si>
    <t>Đường GTNT lạo C; L = 550m</t>
  </si>
  <si>
    <t>Xã Đăk Kroong</t>
  </si>
  <si>
    <t>Đường đi khu sản xuất Đăk Mo thôn Bung Tôn</t>
  </si>
  <si>
    <t>Bung Tôn</t>
  </si>
  <si>
    <t>Xây mới Lt=450 m kết cấu BTXM, M200 đá 2x4, Bn=4m, Bm=3m, rãnh thoát nước bằng BTXM</t>
  </si>
  <si>
    <t>Xã Đăk Nhoong</t>
  </si>
  <si>
    <t>Xã Mường Hoong</t>
  </si>
  <si>
    <t>Xã Đăk Plô</t>
  </si>
  <si>
    <t>Đường đi khu sản xuất Vân Long thôn Ngọc Nang</t>
  </si>
  <si>
    <t>UBND xã Mường hoong</t>
  </si>
  <si>
    <t>Thôn Đăk Bể</t>
  </si>
  <si>
    <t>Đường GTNT loại C; L-1500m; Bn=5m, Bm=3m</t>
  </si>
  <si>
    <t>Xã Đăk Man</t>
  </si>
  <si>
    <t>Thủy lợi Đăk Môm II thôn Đăk Bể</t>
  </si>
  <si>
    <t>Thôn Làng Đung</t>
  </si>
  <si>
    <t xml:space="preserve"> phục vụ nước tưới tiêu cho 10 ha đất rồng lúa 01 vụ</t>
  </si>
  <si>
    <t>L= 600m; kích thước 30x40; xây mới đập đầu mới</t>
  </si>
  <si>
    <t>Xã Đăk Choong</t>
  </si>
  <si>
    <t>Thủy lợi Đăk Doang thôn Làng Đung</t>
  </si>
  <si>
    <t>Hiện tại đập đầu mối bị vú lấp, ống dân nước bị cuốn trôi và bị vỡ</t>
  </si>
  <si>
    <t>Sữa chữa và làm mới các đường ống dẫn nước về từng hộ phục vụ nước cho 140 hộ của thôn</t>
  </si>
  <si>
    <t>Xã Xốp</t>
  </si>
  <si>
    <t>Đường đi KSX từ thôn Đăk Rế đến Đài truyền hình cũ thôn Đăk Rế</t>
  </si>
  <si>
    <t>Thôn Đăk Rế</t>
  </si>
  <si>
    <t>Đường GTNT loại C; L=1000m;Bn= 5m;Bm=3m</t>
  </si>
  <si>
    <t xml:space="preserve">Đường đi KSX Măng Ri thôn Mô Po </t>
  </si>
  <si>
    <t>Thôn Mô Po</t>
  </si>
  <si>
    <t>Đường GTNT loại C; L=1300m;Bn= 5m;Bm=3m</t>
  </si>
  <si>
    <t>Xã Ngọc Linh</t>
  </si>
  <si>
    <t>Đường đi KSX từ Đăk Niêng đến Văng Pót thôn Đăk Bể</t>
  </si>
  <si>
    <t>Đường GTNT loại C; L=750m;Bn= 5m;Bm=3m</t>
  </si>
  <si>
    <t>Xã Đăk Pét</t>
  </si>
  <si>
    <t xml:space="preserve">Đường đi KSX Đăk Ba thôn Tu Răng </t>
  </si>
  <si>
    <t>Thôn Tu Răng</t>
  </si>
  <si>
    <t>Đường GTNT loại C; L=1200m;Bn= 5m;Bm=3m</t>
  </si>
  <si>
    <t>Thủy lợi Đăk Nhoai thôn Đăk Rế (Nhánh 1)</t>
  </si>
  <si>
    <t>Phục vụ tưới tiêu cho 10 ha lúa 1 vụ</t>
  </si>
  <si>
    <t>L=500m; kích thước 30x40; xây mới đập đầu mối</t>
  </si>
  <si>
    <t>Đường đi KSX từ trường học đến Tân Rát (Giai đoạn 1) thôn Xa Úa</t>
  </si>
  <si>
    <t>Thôn Xa Úa</t>
  </si>
  <si>
    <t>Đường GTNT loại C; L=1100m;Bn= 5m;Bm=3m</t>
  </si>
  <si>
    <t>Đường đi KSX Đăk Tiêu GĐ 2 thôn Làng Mới</t>
  </si>
  <si>
    <t>Đường GTNT loại C; L=450m;Bn= 5m;Bm=3m</t>
  </si>
  <si>
    <t>Đường đi KSX từ nhà A Bổ tới Nong Mun thôn Làng Mới</t>
  </si>
  <si>
    <t>Đường GTNT loại C; L=500m;Bn= 5m;Bm=3m</t>
  </si>
  <si>
    <t>Thủy Lợi Đăk Kônh thôn Kung Rang, xã Ngọc Linh</t>
  </si>
  <si>
    <t>UBND xã Ngọc Linh</t>
  </si>
  <si>
    <t>thôn 
 Kung Rang</t>
  </si>
  <si>
    <t>Đập đầu mối, kiên cố hóa kênh mương L = 600m, kích thước 40*30cm</t>
  </si>
  <si>
    <t xml:space="preserve">Thủy Lợi Chiếc Tuônh thôn Kung Rang, xã Ngọc Linh </t>
  </si>
  <si>
    <t>Nhà Sinh hoạt cộng đồng thôn Long Năng</t>
  </si>
  <si>
    <t>Long Năng</t>
  </si>
  <si>
    <t>phục vụ hội họp và tổ chức các sự kiện của thôn</t>
  </si>
  <si>
    <r>
      <t>Tổng diện tích xây dựng 200 m</t>
    </r>
    <r>
      <rPr>
        <vertAlign val="superscript"/>
        <sz val="11"/>
        <rFont val="Times New Roman"/>
        <family val="1"/>
      </rPr>
      <t>2</t>
    </r>
    <r>
      <rPr>
        <sz val="11"/>
        <rFont val="Times New Roman"/>
        <family val="1"/>
      </rPr>
      <t>, Trong đó chứa 100 chỗ ngồi, 1m</t>
    </r>
    <r>
      <rPr>
        <vertAlign val="superscript"/>
        <sz val="11"/>
        <rFont val="Times New Roman"/>
        <family val="1"/>
      </rPr>
      <t>2</t>
    </r>
    <r>
      <rPr>
        <sz val="11"/>
        <rFont val="Times New Roman"/>
        <family val="1"/>
      </rPr>
      <t>/chỗ.</t>
    </r>
  </si>
  <si>
    <t>Sửa chữa đường từ TT xã đi thôn Ngọc Súc</t>
  </si>
  <si>
    <t>xã Ngọc Linh</t>
  </si>
  <si>
    <t>hiện tại đường đã hư hỏng nặng, sửa chữa để phục vụ di lại của nhân dân trong xã</t>
  </si>
  <si>
    <t>Sửa chữa, khắc phục tại các điểm bê tông bị nứt, vỡ với tổng chiều dài 3 Km</t>
  </si>
  <si>
    <t>Đường GTNT Ngọc Hoàng - Măng Bút đi thôn Đăk Nai</t>
  </si>
  <si>
    <t>Đăk Nai</t>
  </si>
  <si>
    <t>Phục vụ thuận tiện cho việc đi lại, vận chuyển hàng nông sản cho 59 hộ dân với 197 nhân khẩu, giúp nhân dân từng bước phát triển kinh tế.</t>
  </si>
  <si>
    <t>Đường GTNT loại C; L=900m</t>
  </si>
  <si>
    <t>Đường GTNT Ngọc Hoàng - Măng Bút đi thôn Kon Tuông</t>
  </si>
  <si>
    <t>Kon Tuông</t>
  </si>
  <si>
    <t>Phục vụ thuận tiện cho việc đi lại, vận chuyển hàng nông sản cho 82 hộ dân với 263 nhân khẩu, giúp nhân dân từng bước phát triển kinh tế.</t>
  </si>
  <si>
    <t>Công trình cấp 4</t>
  </si>
  <si>
    <t>Đường GTNT Tân Rát đi khu sản xuất Vay Háy</t>
  </si>
  <si>
    <t>Tân Rát</t>
  </si>
  <si>
    <t>Phục vụ việc đi lại và sản xuất của nhân dân</t>
  </si>
  <si>
    <t>Đường từ tỉnh lộ 673 đi khu sản xuất Đăk Reo</t>
  </si>
  <si>
    <t>Đường GTNT Tu Dốp 2</t>
  </si>
  <si>
    <t>Tu Dốp</t>
  </si>
  <si>
    <t>Phục vụ thuận tiện cho việc đi lại, vận chuyển hàng nông sản cho 49 hộ dân với 127 nhân khẩu, giúp nhân dân từng bước phát triển kinh tế.</t>
  </si>
  <si>
    <t>Đường GTNT thôn Sa Múc đi khu sản xuất Kiếp Tu</t>
  </si>
  <si>
    <t>Đường GTNT Sa Múc đi KSX Dá Tối</t>
  </si>
  <si>
    <t>Cầu tràn suối Đăk Nol thôn Đăk Xi Na xã Xốp</t>
  </si>
  <si>
    <t>UBND xã Xốp</t>
  </si>
  <si>
    <t>Thôn Đăk Xi Na, xã Xốp</t>
  </si>
  <si>
    <t>Cầu tạm bợ 1,5m; tuyến đi khu sản xuất 
khoảng 70ha đất sản xuất nông nghiệp</t>
  </si>
  <si>
    <t>Cầu tràn; Lnhip=10m; Bm=3m; Lt=20m</t>
  </si>
  <si>
    <t>Đường đi KSX Đăk Rang thôn Xốp Dùi xã Xốp</t>
  </si>
  <si>
    <t>Thôn Xốp Dùi, xã Xốp</t>
  </si>
  <si>
    <t>Đường đất Rộng 1,5m; tuyến đi khu sản xuất 
khoảng 40ha đất sản xuất nông nghiệp</t>
  </si>
  <si>
    <t>Đường GTNT loại C; Bn=5m; Bm=3m; Lt=600m</t>
  </si>
  <si>
    <t>4.32</t>
  </si>
  <si>
    <t>Đường đi KSX Đăk Cam đến Đăk Lô thôn Kon Liêm xã Xốp</t>
  </si>
  <si>
    <t>Thôn Kon Liêm, xã Xốp</t>
  </si>
  <si>
    <t>Đường đất Rộng 1,5m; tuyến đi khu sản xuất 
khoảng 45ha đất sản xuất nông nghiệp</t>
  </si>
  <si>
    <t>Đường GTNT loại C; Bn=5m; Bm=3m; Lt=800m</t>
  </si>
  <si>
    <t>4.33</t>
  </si>
  <si>
    <t>Thủy lợi Nước Rùi thôn Xốp Dùi xã Xốp</t>
  </si>
  <si>
    <t>Đập tạm và kênh đất dẫn nước tưới
khoảng 25ha đất sản xuất nông nghiệp</t>
  </si>
  <si>
    <t>Đập đầu mối và kênh dẫn nước Lt=800m</t>
  </si>
  <si>
    <t>4.34</t>
  </si>
  <si>
    <t>Đường đi nội đồng Đăk Heng thôn Xốp Nghét xã Xốp</t>
  </si>
  <si>
    <t>Thôn Xốp Nghét, xã Xốp</t>
  </si>
  <si>
    <t>Đường GTNT loại C; Bn=5m; Bm=3m; Lt=1.000m</t>
  </si>
  <si>
    <t>4.35</t>
  </si>
  <si>
    <t>Đường đi KSX Đăk Ping thôn Xốp Nghét xã Xốp</t>
  </si>
  <si>
    <t>Đường đất Rộng 1,5m; tuyến đi khu sản xuất 
khoảng 20ha đất sản xuất nông nghiệp</t>
  </si>
  <si>
    <t>4.36</t>
  </si>
  <si>
    <t>Kênh mương Đăk Soong thôn Xốp Dùi xã Xốp</t>
  </si>
  <si>
    <t xml:space="preserve">Tưới khỏng khoảng 15ha đất </t>
  </si>
  <si>
    <t>kênh dẫn nướcKT 40*40 Lt=800m</t>
  </si>
  <si>
    <t>4.37</t>
  </si>
  <si>
    <t>Đường đi KSX Đăk Xoong thôn Xốp Dùi xã Xốp</t>
  </si>
  <si>
    <t>Đường đất Rộng 1,5m; tuyến đi khu sản xuất 
khoảng 30ha đất sản xuất nông nghiệp</t>
  </si>
  <si>
    <t>Đường GTNT loại C; Bn=5m; Bm=3m; Lt=700m</t>
  </si>
  <si>
    <t>4.38</t>
  </si>
  <si>
    <t>Sân thể thao thôn Xốp Nghét xã Xốp</t>
  </si>
  <si>
    <t>Chưa có sân bóng phục vụ thể thao giải trí ở thôn</t>
  </si>
  <si>
    <t xml:space="preserve">Sân bóng đá KT 100*80m </t>
  </si>
  <si>
    <t>4.39</t>
  </si>
  <si>
    <t>Đường đi KSX Nước Rùi thôn Xốp Dùi xã Xốp</t>
  </si>
  <si>
    <t>Đường đất Rộng 1,5m; tuyến đi khu sản xuất 
khoảng 50ha đất sản xuất nông nghiệp</t>
  </si>
  <si>
    <t>Đường GTNT loại C; Bn=5m; Bm=3m; Lt=2000m</t>
  </si>
  <si>
    <t>4.40</t>
  </si>
  <si>
    <t>Đường đi KSX từ nhà bà Chiến đến ruộng Huyện đội</t>
  </si>
  <si>
    <t>UBND thị trấn</t>
  </si>
  <si>
    <t>Thôn Đăk Dung</t>
  </si>
  <si>
    <t>2022-2022</t>
  </si>
  <si>
    <t>Phục vụ nhu cầu đi lại cho người dân đặc biệt là mùa mưa</t>
  </si>
  <si>
    <t>Mở rộng nền đường, bê tông hóa mặt đường; khoảng 1,5km</t>
  </si>
  <si>
    <t>4.41</t>
  </si>
  <si>
    <t>Đường Chung Năng ngoài đi Chung Năng trong (bê tông hóa một số đoạn chưa được đầu tư)</t>
  </si>
  <si>
    <t>Thôn Chung Năng</t>
  </si>
  <si>
    <t>bê tông hoá mặt đường</t>
  </si>
  <si>
    <t>4.42</t>
  </si>
  <si>
    <t>Cầu tràn đi KSX Đăk Pang</t>
  </si>
  <si>
    <t>Thôn Đăk Ra</t>
  </si>
  <si>
    <t>2023-2023</t>
  </si>
  <si>
    <t>Cầu tràn dài dài khoảng 10m</t>
  </si>
  <si>
    <t>4.43</t>
  </si>
  <si>
    <t xml:space="preserve"> Đường đi sản xuất thôn Đông Sông</t>
  </si>
  <si>
    <t>Thôn Đông Sông</t>
  </si>
  <si>
    <t>2024-2024</t>
  </si>
  <si>
    <t>4.44</t>
  </si>
  <si>
    <t>Đường đi KSX từ cầu treo Đăk Non đến rẫy A Thải</t>
  </si>
  <si>
    <t>Thôn Long Nang</t>
  </si>
  <si>
    <t>2025-2025</t>
  </si>
  <si>
    <t>4.45</t>
  </si>
  <si>
    <t>Đường đi sản xuất
 Đăk Trum thôn Vai Trang</t>
  </si>
  <si>
    <t>UBND xã Đăk Long</t>
  </si>
  <si>
    <t>đầu tư mới, phục vụ đi lại và vân chuyển nông sản của nhân dân</t>
  </si>
  <si>
    <t>L =1,4km, 
rộng 3m</t>
  </si>
  <si>
    <t>4.46</t>
  </si>
  <si>
    <t>Đường đi sản xuất Đăk Bang
 nối dài thôn Đăk Xây</t>
  </si>
  <si>
    <t>L = 0,3km,
rộng 3m</t>
  </si>
  <si>
    <t>4.47</t>
  </si>
  <si>
    <t>Tu sửa thủy lợi Đăk Nha thôn Dục Lang</t>
  </si>
  <si>
    <t>Phục vụ tưới tiêu ruộng lúa, hoa màu</t>
  </si>
  <si>
    <t>L=0,3km, 
rộng 3m</t>
  </si>
  <si>
    <t>4.48</t>
  </si>
  <si>
    <t>Đường đi sản xuất Đăk Ting nối 
dài thôn Đăk Tu xã Đăk Long</t>
  </si>
  <si>
    <t>2023</t>
  </si>
  <si>
    <t>L =1,5km, 
rộng 3m</t>
  </si>
  <si>
    <t>4.49</t>
  </si>
  <si>
    <t>Đường đi Khu sản xuất 
Đăk Ri thôn Dục Lang</t>
  </si>
  <si>
    <t>L=1km, 
rộng 3m</t>
  </si>
  <si>
    <t>4.50</t>
  </si>
  <si>
    <t>Đường nội thôn từ nhóm 1 
đến nhóm 3 thôn Đăk Tu xã Đăk Long</t>
  </si>
  <si>
    <t>2024</t>
  </si>
  <si>
    <t>L =1km, 
rộng 3</t>
  </si>
  <si>
    <t>4.51</t>
  </si>
  <si>
    <t>Ke suối Đăk Long nhóm 1 thôn Đăk Tu xã Đăk Long</t>
  </si>
  <si>
    <t>kè rọ 
đá L=100m</t>
  </si>
  <si>
    <t>4.52</t>
  </si>
  <si>
    <t>Đường đi sản xuất Đăk Đôl 
thôn Đăk Tu xã Đăk Long</t>
  </si>
  <si>
    <t>L=2km,
rộng 3m</t>
  </si>
  <si>
    <t>4.53</t>
  </si>
  <si>
    <t>Đường sản xuất Đăk Xia thôn
 Đăk Ôn xã Đăk Long</t>
  </si>
  <si>
    <t>L=0,9km,
 rộng 3m</t>
  </si>
  <si>
    <t>4.54</t>
  </si>
  <si>
    <t>Sửa chữa, nâng cấp đường giao thông nội thôn nhóm 3 thôn Đăk Ung, xã Đăk Nhoong</t>
  </si>
  <si>
    <t>UBND xã Đăk Nhoong</t>
  </si>
  <si>
    <t xml:space="preserve"> Đăk Ung</t>
  </si>
  <si>
    <t xml:space="preserve">Phục vụ nhu cầu đi lại của người dân </t>
  </si>
  <si>
    <t xml:space="preserve"> Đương GTNT, Lt = 500;
 Bn=4m; Bm = 3m </t>
  </si>
  <si>
    <t>4.55</t>
  </si>
  <si>
    <t>Sửa chữa, nâng cấp đường dân sinh đoạn từ ngã ba cầu BTCT Đăk Roi đi thôn Đăk Ga</t>
  </si>
  <si>
    <t>Đăk Ga</t>
  </si>
  <si>
    <t xml:space="preserve">Đường GTNT, Lt = 1.000;
Bn=4m; Bm = 3m </t>
  </si>
  <si>
    <t>4.56</t>
  </si>
  <si>
    <t>Làm mới đường đi khu sản xuất Đak Cho 2 thôn Đăk Nhoong</t>
  </si>
  <si>
    <t xml:space="preserve"> Đak Nhoong  </t>
  </si>
  <si>
    <t>Đường GTNT, Lt = 500m, Bn=4m; Bm = 3m</t>
  </si>
  <si>
    <t>4.57</t>
  </si>
  <si>
    <t>Xây mới thuỷ lợi Đăk Đe</t>
  </si>
  <si>
    <t>UBND xã Đak Nhoong</t>
  </si>
  <si>
    <t>Thôn Đăk Ung</t>
  </si>
  <si>
    <t>Phục vụ sản xuất</t>
  </si>
  <si>
    <t>Đập đầu mối và kênh dẫn nước Lt=500m</t>
  </si>
  <si>
    <t>4.58</t>
  </si>
  <si>
    <t>Xây mới đường đi khu sản xuất Đăk Công Tắc</t>
  </si>
  <si>
    <t>Thôn Roóc Nầm</t>
  </si>
  <si>
    <t>Đường GTNT loại C; Bn=4m; Bm=3m; Lt=300m</t>
  </si>
  <si>
    <t>4.59</t>
  </si>
  <si>
    <t>Xây mới đường đi khu sản xuất cũ</t>
  </si>
  <si>
    <t>Đường GTNT loại C; Bn=4m; Bm=3m; Lt=600m</t>
  </si>
  <si>
    <t>4.60</t>
  </si>
  <si>
    <t>Xây mới đường đi khu sản xuất Đăk Đoát</t>
  </si>
  <si>
    <t>Thôn Đăk
Ga</t>
  </si>
  <si>
    <t>4.61</t>
  </si>
  <si>
    <t>Xây mới thuỷ lợi Đăk Cho</t>
  </si>
  <si>
    <t>Thôn Đăk
Nhoong</t>
  </si>
  <si>
    <t>4.62</t>
  </si>
  <si>
    <t>Xây mới cầu treo đi khu sản xuất Đăk Hổ</t>
  </si>
  <si>
    <t xml:space="preserve">Qua suối
(dài 20m,rộng 1,5m)
</t>
  </si>
  <si>
    <t>4.63</t>
  </si>
  <si>
    <t>Xây mới thuỷ lợi Đăk Rau</t>
  </si>
  <si>
    <t>4.64</t>
  </si>
  <si>
    <t>Xây mới thuỷ lợi suối Đăk Lô</t>
  </si>
  <si>
    <t>Thôn Roóc Mẹt</t>
  </si>
  <si>
    <t>4.65</t>
  </si>
  <si>
    <t>Xây mới đường đi khu sản xuất dọc suối Đăk Lô</t>
  </si>
  <si>
    <t>4.66</t>
  </si>
  <si>
    <t>Xây mới cầu treo qua suối Đăk Két</t>
  </si>
  <si>
    <t>Làm cầu
 sắt kiên
 cố</t>
  </si>
  <si>
    <t>4.67</t>
  </si>
  <si>
    <t>Đường GTNT từ cầu treo đi KSX Pêng Bai thôn Đăk Bo</t>
  </si>
  <si>
    <t>UBND xã Đak Kroong</t>
  </si>
  <si>
    <t>Thôn Đăk Bo</t>
  </si>
  <si>
    <t>Đường GTNT loại C; Bn=4m; Bm=3m; Lt=700 m</t>
  </si>
  <si>
    <t>4.68</t>
  </si>
  <si>
    <t>Đường GTNT đi KSX Đăk Pók thôn Đăk Gô nối dài</t>
  </si>
  <si>
    <t>Thôn Đăk Gô</t>
  </si>
  <si>
    <t>Đường GTNT loại C; Bn=4m; Bm=3m; Lt=2500m</t>
  </si>
  <si>
    <t>4.69</t>
  </si>
  <si>
    <t>Đường GTNT Đăk Wấk nối dài nhánh 4 đi KSX của thôn</t>
  </si>
  <si>
    <t>Thôn Đăk Wấk</t>
  </si>
  <si>
    <t>Đường GTNT loại C; Bn=4m; Bm=3m; Lt=1000 m</t>
  </si>
  <si>
    <t>4.70</t>
  </si>
  <si>
    <t>Đường GTNT đi KSX ( qua nghĩa địa) Thôn Đăk Túc giai đoạn 2</t>
  </si>
  <si>
    <t>Thôn Đăk Túc</t>
  </si>
  <si>
    <t>Đường GTNT loại C; Bn=4m; Bm=3m; Lt=1500m</t>
  </si>
  <si>
    <t>4.71</t>
  </si>
  <si>
    <t>Đường GTNT đi KSX từ vườn cà phê A Bê đên ruộng Đăk Lát trên</t>
  </si>
  <si>
    <t>Thôn Nú Vai</t>
  </si>
  <si>
    <t>4.72</t>
  </si>
  <si>
    <t>Đường GTNT từ đường HCM đi KSX Đăk Năng thôn Đăk Bo</t>
  </si>
  <si>
    <t>4.73</t>
  </si>
  <si>
    <t>Đường GTNT Đăk Gô từ nghĩa địa đi KSX của thôn</t>
  </si>
  <si>
    <t>Đường GTNT loại C; Bn=4m; Bm=3m; Lt=500m</t>
  </si>
  <si>
    <t>4.74</t>
  </si>
  <si>
    <t>Đường GTNT từ khu tái định cư đi KSX thôn Đăk Túc</t>
  </si>
  <si>
    <t>4.75</t>
  </si>
  <si>
    <t xml:space="preserve">Đường GTNT từ vườn cà phê ông A Thâm đi KSX  thôn Đăk Sút </t>
  </si>
  <si>
    <t>Thôn Đăk Sút</t>
  </si>
  <si>
    <t>Đường GTNT loại C; Bn=4m; Bm=3m; Lt=1000m</t>
  </si>
  <si>
    <t>4.76</t>
  </si>
  <si>
    <t>Sửa chữa Công trình thủy lợi Đăk Cho thôn Măng Khên</t>
  </si>
  <si>
    <t>UBND xã Đăk Man</t>
  </si>
  <si>
    <t>Thôn Măng Khên</t>
  </si>
  <si>
    <t>Sửa chữa đập đầu mối, thay mới các van điều chỉnh nước đập đầu mối, thay đường ống dẫn nước</t>
  </si>
  <si>
    <t>4.77</t>
  </si>
  <si>
    <t>Sửa chữa đường GTNT từ nhà A Chả đến nhà A Vòng</t>
  </si>
  <si>
    <t>Kiên cố hóa đường giao thông nội thôn</t>
  </si>
  <si>
    <t>Gia cố đoạn sụp lún, đứt gãy hoàn toàn 100m đường giao thông,</t>
  </si>
  <si>
    <t>4.78</t>
  </si>
  <si>
    <t>Đường đi khu SX Đăk Lúc, thôn Đông Lốc</t>
  </si>
  <si>
    <t>KSX Đăk Lúc-thôn Đông Lốc</t>
  </si>
  <si>
    <t>Kiên cố hóa đường giao thông nội đồng</t>
  </si>
  <si>
    <t>Xây mới Lt=0,6 km kết cấu BTXM, M200 đá 2x4, Bn=4m, Bm=3m, rãnh thoát nước bằng BTXM</t>
  </si>
  <si>
    <t>4.79</t>
  </si>
  <si>
    <t>Đường đi khu sản xuất Đăk Hú, thôn Đông Nây - xã Đăk Man</t>
  </si>
  <si>
    <t>KSX Đăk Hú-thôn Đông Nay</t>
  </si>
  <si>
    <t>Xây mới Lt=1,2 km kết cấu BTXM, M200 đá 2x4, Bn=4m, Bm=3m, rãnh thoát nước bằng BTXM</t>
  </si>
  <si>
    <t>4.80</t>
  </si>
  <si>
    <t>Đường đi Khu SX Đăk Nhăng, thôn Măng Khên, xã Đăk Man</t>
  </si>
  <si>
    <t>KSX Đăk Nhăng-thôn Măng Khên</t>
  </si>
  <si>
    <t>Xây mới Lt=1 km kết cấu BTXM, M200 đá 2x4, Bn=4m, Bm=3m, rãnh thoát nước bằng BTXM</t>
  </si>
  <si>
    <t>4.81</t>
  </si>
  <si>
    <t>Đường đi khu Sx Thông Tin,
thôn Măng khên, xã Đăk Man</t>
  </si>
  <si>
    <t>KSX Đăk Thông Tin-thôn Măng Khên</t>
  </si>
  <si>
    <t>4.82</t>
  </si>
  <si>
    <t>Đường đi khu SX Đăk Niên (GĐ 2), thôn Măng Khên, xã Đăk Man</t>
  </si>
  <si>
    <t>KSX Đăk Niên-thôn Măng Khên</t>
  </si>
  <si>
    <t>4.83</t>
  </si>
  <si>
    <t>Đường đi KSX Măng Khên nhỏ (từ nhà A Vòng-KSX Đăk Reo) (GĐ2)</t>
  </si>
  <si>
    <t>KSX Đăk Reo-thôn Măng Khên</t>
  </si>
  <si>
    <t>4.84</t>
  </si>
  <si>
    <t>Sân thể thao trung tâm xã</t>
  </si>
  <si>
    <t>Đầu tư CSHT phục vụ nhu cầu thể thao xã</t>
  </si>
  <si>
    <t>Công trình cấp IV</t>
  </si>
  <si>
    <t>Xã Đăk Pek</t>
  </si>
  <si>
    <t>4.85</t>
  </si>
  <si>
    <t>Sửa chữa, cải tạo chợ Đăk Pék</t>
  </si>
  <si>
    <t>UBND xã Đăk Pek</t>
  </si>
  <si>
    <t>Thôn 14A</t>
  </si>
  <si>
    <t xml:space="preserve">Phục vụ nhu cầu </t>
  </si>
  <si>
    <t>4.86</t>
  </si>
  <si>
    <t>Sửa chữa điểm trường thôn Đăk Nớ</t>
  </si>
  <si>
    <t>Thôn Đăk Nớ</t>
  </si>
  <si>
    <t>Sửa chữa điểm trường đảm bảo các điều kiện dạy và học</t>
  </si>
  <si>
    <t>Phòng học, nhà vệ sinh, sân bê tông</t>
  </si>
  <si>
    <t>4.87</t>
  </si>
  <si>
    <t>Xây dựng nhà rông thôn Đăk Nớ</t>
  </si>
  <si>
    <t>Xây dựng nhà sinh hoạt cộng đồng</t>
  </si>
  <si>
    <t>4.89</t>
  </si>
  <si>
    <t>Đường nội thôn thôn Mô Mam</t>
  </si>
  <si>
    <t>UBND xã Đăk Choong</t>
  </si>
  <si>
    <t>thôn Mô Mam,</t>
  </si>
  <si>
    <t>Đường đất, khó đi lại trong mùa mưa</t>
  </si>
  <si>
    <t>L=700m, Bn=4,0, Bm=3,0</t>
  </si>
  <si>
    <t>4.90</t>
  </si>
  <si>
    <t>Kiên cố hóa hệ thống kênh mương thủy lợi Đăk Cối - Đăk Ca Năng thôn Kon Brỏi - La Lua</t>
  </si>
  <si>
    <t>thôn Kon Brỏi - La Lua</t>
  </si>
  <si>
    <t>Kênh đất, không đảm bảo khả năng tưới</t>
  </si>
  <si>
    <t>L=800 m; h=40; b=35</t>
  </si>
  <si>
    <t>4.91</t>
  </si>
  <si>
    <t>Đường đi khu sản xuất  thôn Đăk Mi</t>
  </si>
  <si>
    <t>thôn Đăk Mi</t>
  </si>
  <si>
    <t>4.92</t>
  </si>
  <si>
    <t>Đường đi nghĩa địa các thôn Đăk Glây - Mô Mam - Kon Brỏi</t>
  </si>
  <si>
    <t>thôn Kon brỏi</t>
  </si>
  <si>
    <t>L=500m, Bn=4,0, Bm=3,0</t>
  </si>
  <si>
    <t>4.93</t>
  </si>
  <si>
    <t>Đường sản xuất Mô Mam - Kon Brỏi (GĐ2)</t>
  </si>
  <si>
    <t>thôn Kon Brỏi</t>
  </si>
  <si>
    <t>L=800m, Bn=4,0, Bm=3,0</t>
  </si>
  <si>
    <t>4.94</t>
  </si>
  <si>
    <t>Đường đi sản xuất Đăk Bla</t>
  </si>
  <si>
    <t>thôn Đăk Bla, xã Đăk Choong</t>
  </si>
  <si>
    <t>4.95</t>
  </si>
  <si>
    <t>Đường vào nghĩa địa thôn Đăk Mi</t>
  </si>
  <si>
    <t>thôn Đăk Mi, xã Đăk Choong</t>
  </si>
  <si>
    <t>4.96</t>
  </si>
  <si>
    <t>Đường nội thôn Đăk Bla</t>
  </si>
  <si>
    <t>4.97</t>
  </si>
  <si>
    <t>KCH kênh mương thủy lợi Đăk Sĩ thôn Mô Mam</t>
  </si>
  <si>
    <t>thôn Mô Mam</t>
  </si>
  <si>
    <t>Đập tạm, kênh mương đất không đảm bảo khả năng tưới</t>
  </si>
  <si>
    <t>S tưới = 6 ha; L= 500m</t>
  </si>
  <si>
    <t>4.98</t>
  </si>
  <si>
    <t>Đường đi sản xuất Đăk Si Ni thôn La Lua</t>
  </si>
  <si>
    <t>thôn La Lua</t>
  </si>
  <si>
    <t>4.99</t>
  </si>
  <si>
    <t>Kiên cố hóa kênh mương thủy lợi Đăk Nghét</t>
  </si>
  <si>
    <t>thôn Đăk Bla</t>
  </si>
  <si>
    <t>L=400 m; h=40; b=35</t>
  </si>
  <si>
    <t>4.100</t>
  </si>
  <si>
    <t>Đường đi khu sản xuất thôn Đăk Lây</t>
  </si>
  <si>
    <t>thôn Đăk Lây</t>
  </si>
  <si>
    <t>L=600m, Bn=4,0, Bm=3,0</t>
  </si>
  <si>
    <t>4.101</t>
  </si>
  <si>
    <t>Đường đi nghĩa địa thôn Đăk Bla (Liêm Răng cũ)</t>
  </si>
  <si>
    <t>KCH kênh mương thuỷ lợi Kon Riêng</t>
  </si>
  <si>
    <t>thôn Kon Riêng</t>
  </si>
  <si>
    <t>L=600 m; h=40; b=35</t>
  </si>
  <si>
    <t>Công trình Trường PTDTBT THCS xã Mường Hoong</t>
  </si>
  <si>
    <t>Phát triển các trường PTDTBT, trường PTDT có học sinh ở bán trú 
cho người dân vùng đồng bào DTTS&amp;MN</t>
  </si>
  <si>
    <t>Xây mới: 04 phòng bộ môn,  01 phòng sinh hoạt-giáo dục dân tộc; cung cấp 01 công trình vệ sinh nước sạch</t>
  </si>
  <si>
    <t>Công trình Trường PTDTBT THCS xã Ngọc Linh</t>
  </si>
  <si>
    <t>Xây mới 10 phòng ở giáo viên, 05 phòng ở học sinh</t>
  </si>
  <si>
    <t>Công trình Trường PTDTBT THCS xã Đăk Long</t>
  </si>
  <si>
    <t>Xây mới: 4 phòng bộ môn,  17 phòng ở học sinh, 01 nhà ăn+nhà bếp, 01 phòng sinh hoạt dân tộc, 01 hệ thống nước sạch, nâng cấp 01 sân chơi+ bãi tập</t>
  </si>
  <si>
    <t>Công trình Trường Tiểu học xã Đăk Long</t>
  </si>
  <si>
    <t>Xây mới: 04 phòng học, 04 phòng bộ môn, 8 phòng ở học sinh, 01 nhà bếp, 01 nhà ăn</t>
  </si>
  <si>
    <t>Công trình Trường TH-THCS xã Đăk Man</t>
  </si>
  <si>
    <t>Xây mới: 04 phòng học, 04 phòng bộ môn</t>
  </si>
  <si>
    <t>Tu bổ, tôn tạo di tích Ngục Đăk Glei</t>
  </si>
  <si>
    <t>Tu bổ, tôn tạo</t>
  </si>
  <si>
    <t>Hỗ trợ đầu tư thiết chế văn hóa thể thao</t>
  </si>
  <si>
    <t>các xã, thị trấn</t>
  </si>
  <si>
    <t>Bảo tồn và phát triển các giá trị bản sắc văn hóa truyền thống</t>
  </si>
  <si>
    <t>Đầu tư làm mới, sữa chữ 15 nhà văn hóa, sân thể thao, các thiết bị phục vụ hoạt động văn hóa</t>
  </si>
  <si>
    <t>10.1</t>
  </si>
  <si>
    <t>Ứng dụng công nghệ thông tin, hỗ trợ phát triển kinh tế - xã hội và đảm bảo an ninh trật tự</t>
  </si>
  <si>
    <t>Hỗ trợ đồng bào DTTS tiếp cận KHCN và quảng bá các sản phẩm của địa phương, ứng dụng CNTT góp phần giảm nghèo thông tin</t>
  </si>
  <si>
    <t>Xây dựng các điểm hỗ trợ đồng bào DTTS ứng dụng CNTT để phát triển kinh tế và đảm bảo ANTT trên địa bàn các xã, thị trấn</t>
  </si>
  <si>
    <t>Hỗ trợ đất ở, nhà ở, đất sản xuất</t>
  </si>
  <si>
    <t>Huyện Đăk Glei</t>
  </si>
  <si>
    <t xml:space="preserve">Hỗ trợ làm nhà dự án định canh định cư tập trung thôn Ngọc Nang, xã Mường Hoong, huyện Đăk Glei </t>
  </si>
  <si>
    <t xml:space="preserve">Thôn Ngọc Nang, xã Mường Hoong </t>
  </si>
  <si>
    <t>Bố trí nhà ở cho các hộ của dự án</t>
  </si>
  <si>
    <t>110 hộ</t>
  </si>
  <si>
    <t>Đường GTNT loại C; L=9,6 Km</t>
  </si>
  <si>
    <t>2021-2025</t>
  </si>
  <si>
    <t>UBND HUYỆN KON RẪY</t>
  </si>
  <si>
    <t>(Kèm theo Văn bản số           /UBND-TH ngày      tháng 6 năm 2022 của UBND huyện Kon Rẫy)</t>
  </si>
  <si>
    <t>14 hộ</t>
  </si>
  <si>
    <t>40 hộ</t>
  </si>
  <si>
    <t>77 hộ</t>
  </si>
  <si>
    <t>Hỗ trợ đất ở 14 hộ; nhà ở 40 hộ; đất sản xuất 77 hộ</t>
  </si>
  <si>
    <t>Hỗ trợ công trình NSH tập trung</t>
  </si>
  <si>
    <t>Công trình NSH tập trung thôn 1 xã Đăk Pne</t>
  </si>
  <si>
    <t>xã Đăk Pne</t>
  </si>
  <si>
    <t>Hỗ trợ cho 85 hộ/340 khẩu</t>
  </si>
  <si>
    <t>Đầu tư xây mới hệ thống giếng khoan, ống dẫn, bể chức về các điểm khu dân cư</t>
  </si>
  <si>
    <t>Sửa chữa nâng cấp hệ thống nước sinh hoạt thôn 5+6 xã Đăk Kôi</t>
  </si>
  <si>
    <t>Xã Đăk Kôi</t>
  </si>
  <si>
    <t>Hỗ trợ cho 206 hộ/715 khẩu</t>
  </si>
  <si>
    <t>Đầu tư hệ thống giếng khoan, hệ thống bồn chứa về các điểm khu dân cư</t>
  </si>
  <si>
    <t>Công trình NSH tập trung Đăk Nâm, thôn 2 xã Đăk Pne</t>
  </si>
  <si>
    <t>Hỗ trợ cho 52 hộ/210 khẩu</t>
  </si>
  <si>
    <t>đàu tư xây mới hệ thống giếng khoan, ống dẫn, bể chứa về các điểm dân cư</t>
  </si>
  <si>
    <t>Công trình NSH tập trung thôn 4 xã Đăk Tơ Lung</t>
  </si>
  <si>
    <t>xã Đăk Tơ Lung</t>
  </si>
  <si>
    <t>Hỗ trợ cho 98 hộ/375 khẩu</t>
  </si>
  <si>
    <t>Đầu tư nâng xây mới hệ giếng khoan và hệ thống óng dẫn, bể chứa về các điểm dân cư.</t>
  </si>
  <si>
    <t>1.4.5</t>
  </si>
  <si>
    <t>Đầu tư xây dựng mới hệ thống nước sinh hoạt thôn Đak Jri</t>
  </si>
  <si>
    <t>Xã Đăk Tờ Re</t>
  </si>
  <si>
    <t>Hỗ trợ cho 90 hộ/490 khẩu</t>
  </si>
  <si>
    <t>Dự án 2: không có</t>
  </si>
  <si>
    <t>Dự án 3: không có</t>
  </si>
  <si>
    <t>Đầu tư cứng hóa đường liên xã</t>
  </si>
  <si>
    <t xml:space="preserve"> -</t>
  </si>
  <si>
    <t>Nâng cấp tuyến liên xã từ thị trấn Đăk Rve đi xã Tân Lập, Đăk Ruồng (khu dân cư phía nam)</t>
  </si>
  <si>
    <t>03 xã</t>
  </si>
  <si>
    <t>Cứng hóa 18km đường liên xã</t>
  </si>
  <si>
    <t>BTXM, L&lt;=18km</t>
  </si>
  <si>
    <t>Đầu tư CSHT xã ĐBKK, thôn ĐBKK</t>
  </si>
  <si>
    <t>Xã khu vực III</t>
  </si>
  <si>
    <t>Dự án Đường đi KSX thôn Đak Jri xã Đăk Tơ Re</t>
  </si>
  <si>
    <t>Thôn Đak Jri</t>
  </si>
  <si>
    <t>BTXM, L&lt;=1km</t>
  </si>
  <si>
    <t>Đường đi KSX thôn Kon Jri Pen xã Đăk Tờ Re</t>
  </si>
  <si>
    <t>Thôn Kon Jri Pen</t>
  </si>
  <si>
    <t>Sân bê tông nhà rông thôn Kon Xơm Luh xã Đăk Tờ Re</t>
  </si>
  <si>
    <t>Thôn Kon Xơm Luh</t>
  </si>
  <si>
    <t>làm mới sân bê tông</t>
  </si>
  <si>
    <t>Đường đi KSX làng Kon K'Lâng, thôn Đak Ơ Nglăng xã Đăk Tờ Re</t>
  </si>
  <si>
    <t>Thôn Đak Ơ Nglăng</t>
  </si>
  <si>
    <t>Sân bê tông nhà rông làng Kon Tờ Neh, thôn Đak Puih xã Đăk Tờ Re</t>
  </si>
  <si>
    <t>Thôn Đak Puih</t>
  </si>
  <si>
    <t>1.7</t>
  </si>
  <si>
    <t>Sân bê tông nhà văn hóa thôn Tam Sơn xã Đăk Tờ Re</t>
  </si>
  <si>
    <t>Thôn Tam Sơn</t>
  </si>
  <si>
    <t>1.8</t>
  </si>
  <si>
    <t>Đường đi KSX thôn Kon Xơm Luh xã Đăk Tờ Re</t>
  </si>
  <si>
    <t>1.9</t>
  </si>
  <si>
    <t>Đường đi KSX thôn Đak Puih xã Đăk Tờ Re</t>
  </si>
  <si>
    <t>xã Đăk Kôi</t>
  </si>
  <si>
    <t>Đường đi KSX thôn Trăng Nó - Kon Blo xã Đăk Kôi</t>
  </si>
  <si>
    <t xml:space="preserve">thôn Trăng Nó - Kon Blo </t>
  </si>
  <si>
    <t>Dự án Sửa chữa, nâng cấp lớp học trường Mầm Non thôn Tu Ngó - Kon Bông xã Đăk Kôi</t>
  </si>
  <si>
    <t>thôn Tu Ngó - Kon Bông</t>
  </si>
  <si>
    <t>SC phòng học, làm mới sân bê tông, hàng rào</t>
  </si>
  <si>
    <t>Dự án Sửa chữa, nâng cấp trường Mầm Non thôn Ngọc Răng - Nhân Liếu xã Đăk Kôi</t>
  </si>
  <si>
    <t>thôn Ngọc Răng - Nhân Liếu</t>
  </si>
  <si>
    <t>Dự án Sửa chữa, nâng cấp trường Mầm Non thôn Tu Rối xã Đăk Kôi</t>
  </si>
  <si>
    <t xml:space="preserve"> thôn Tu Rối</t>
  </si>
  <si>
    <t>Dự án Sửa chữa, nâng cấp trường Mầm Non thôn Tu Rơ Băng xã Đăk Kôi</t>
  </si>
  <si>
    <t xml:space="preserve"> thôn Tu Rơ Băng</t>
  </si>
  <si>
    <t>Xây dựng mới kênh mương thủy lợi thôn Tu Ngó - Kon Bông (nối tiếp vào kênh mương thôn Kon RGỗh) xã Đăk Kôi</t>
  </si>
  <si>
    <t>Thôn Tu Ngó - Kon Bông</t>
  </si>
  <si>
    <t>Làm mới kênh mương L&lt;=250m</t>
  </si>
  <si>
    <t>Xây dựng mới kênh mương thủy lợi nước chuông thôn Trăng Nó - Kon Blo (nối tiếp vào kênh mương hiện có) xã Đăk Kôi</t>
  </si>
  <si>
    <t>thôn Trăng Nó - Kon Blo</t>
  </si>
  <si>
    <t>Làm mới kênh mương, L&lt;=600m</t>
  </si>
  <si>
    <t>Đường đi KSX thôn Tu Ngó - Kon Bông xã Đăk Kôi</t>
  </si>
  <si>
    <t>Đường đi KSX thôn Tu Rối, xã Đăk Kôi</t>
  </si>
  <si>
    <t>thôn Tu Rối</t>
  </si>
  <si>
    <t>Thị trấn Đăk Rve</t>
  </si>
  <si>
    <t>Dự án Đường nội thôn 1, thị trấn Đăk Rve</t>
  </si>
  <si>
    <t>Dự án Đường nội thôn 9, thị trấn Đăk Rve</t>
  </si>
  <si>
    <t>Thôn 9</t>
  </si>
  <si>
    <t>BTXM, L&lt;=700m</t>
  </si>
  <si>
    <t>Đường đi khu sản xuất thôn 7, thị trấn Đăk Rve</t>
  </si>
  <si>
    <t>Thôn 7</t>
  </si>
  <si>
    <t>Đường đi khu sản xuất thôn 5, thị trấn Đăk Rve</t>
  </si>
  <si>
    <t>Đường nội thôn 5, thị trấn Đăk Rve</t>
  </si>
  <si>
    <t>Đường đi KSX thôn 4, thị trấn Đăk Rve</t>
  </si>
  <si>
    <t>Dự án Đường giao thông NT đoạn từ đường DH 22 đi khu sản xuất Đăk Nâm (đoạn nối tiếp), xã Đăk Pne</t>
  </si>
  <si>
    <t>Đường đi khu sản xuất Đăk Răk thôn 4 (đoạn từ nhà ông A BLênh đến cống Đăk Bút)</t>
  </si>
  <si>
    <t>Đường đi khu sản xuất Đăk Răk thôn 4 (đoạn nói tiếp)</t>
  </si>
  <si>
    <t>BTXM, L&lt;=1,1km</t>
  </si>
  <si>
    <t>Đường đi khu sản xuất Đăk Răk thôn 4 (tiếp theo)</t>
  </si>
  <si>
    <t>Đường giao thông đi đầm cây quế thôn 4</t>
  </si>
  <si>
    <t>BTXM, L&lt;=1,3km</t>
  </si>
  <si>
    <t>Thôn đặc biệt khó khăn thuộc xã khu vực I</t>
  </si>
  <si>
    <t>Dự án Đường đi khu sản xuất nước Nhê thôn Kon Lỗ (nối dài), xã Đăk Tơ Lung</t>
  </si>
  <si>
    <t>Thôn Kon Lỗ</t>
  </si>
  <si>
    <t>BTXM, L&lt;250m</t>
  </si>
  <si>
    <t>Dự án đường đi khu sản xuất tập trung thôn Kon Long, xã Đăk Tơ Lung</t>
  </si>
  <si>
    <t>Thôn Kon Long</t>
  </si>
  <si>
    <t>Dự án Đường đi khu sản xuất nước muối thôn Kon Bỉ (nhánh 2), xã Đăk Tơ Lung</t>
  </si>
  <si>
    <t>Thôn Kon Bỉ</t>
  </si>
  <si>
    <t>Đường đi KSX Đăk Tơ Lung thôn Kon Mong Tu (nối tiếp), xã Đăk Tơ Lung</t>
  </si>
  <si>
    <t>Thôn Kon Mong Tu</t>
  </si>
  <si>
    <t>Xây mới sân bê tông, tường rào trường MN Kon Lỗ, xã Đăk Tơ Lung</t>
  </si>
  <si>
    <t>Làm mới sân bê tông, tường rào</t>
  </si>
  <si>
    <t>Xây mới sân bê tông, tường rào trường MN Kon Long, xã Đăk Tơ Lung</t>
  </si>
  <si>
    <t>Xây mới sân bê tông, tường rào trường MN Kon Bỉ, xã Đăk Tơ Lung</t>
  </si>
  <si>
    <t>Đường đi KSX tập trung Kon Mong Tu, xã Đăk Tơ Lung</t>
  </si>
  <si>
    <t>BTXM, L&lt;300m</t>
  </si>
  <si>
    <t>Đường đi khu sản xuất Đăk Son nhánh 2 xã Đăk Tơ Lung</t>
  </si>
  <si>
    <t>1.10</t>
  </si>
  <si>
    <t>Sửa chữa Đường nội thôn Kon Long xã Đăk Tơ Lung</t>
  </si>
  <si>
    <t>1.11</t>
  </si>
  <si>
    <t>Đường ra khu sản xuất  nước Bía xã Đăk Tơ Lung</t>
  </si>
  <si>
    <t>1.12</t>
  </si>
  <si>
    <t>Đường nội Thôn Kon Mong Tu xã Đăk Tơ Lung</t>
  </si>
  <si>
    <t>1.13</t>
  </si>
  <si>
    <t>Đường từ tỉnh lộ 677 đi khu sản xuất nước Son nối dài xã Đăk Tơ Lung</t>
  </si>
  <si>
    <t>1.14</t>
  </si>
  <si>
    <t>Sửa chữa kênh mương thuỷ lợi thôn 2 Kon Long xã Đăk Tơ Lung</t>
  </si>
  <si>
    <t>Sủa chữa kênh, đập đầu mối</t>
  </si>
  <si>
    <t>1.15</t>
  </si>
  <si>
    <t>Đường ra KSX nước muối  nhánh 2 xã Đăk Tơ Lung</t>
  </si>
  <si>
    <t>1.16</t>
  </si>
  <si>
    <t>Đường đi khu sản xuất Ngọc Tơ ve xã Đăk Tơ Lung</t>
  </si>
  <si>
    <t>1.17</t>
  </si>
  <si>
    <t>Đường đi KSX tập Nước Nhê Nhánh 2 xã Đăk Tơ Lung</t>
  </si>
  <si>
    <t>1.18</t>
  </si>
  <si>
    <t>Đường đi KSX Nước Sa xã Đăk Tơ Lung</t>
  </si>
  <si>
    <t>1.19</t>
  </si>
  <si>
    <t>Đường đi KSX Nước Muối xã Đăk Tơ Lung</t>
  </si>
  <si>
    <t>1.20</t>
  </si>
  <si>
    <t>Đường đi KSX Dân Quân xã Đăk Tơ Lung</t>
  </si>
  <si>
    <t>Xã Tân Lập</t>
  </si>
  <si>
    <t>Dự án: Đường đi KSX thôn 5 xã Tân Lập (tuyến đập Đăk Rơ nối tiếp)</t>
  </si>
  <si>
    <t>BTXM, L&lt;=250m</t>
  </si>
  <si>
    <t>Dự án: Đường liên xã đến KSX thôn 6 xã Tân Lập (Đoạn từ nhà bà Mùi đến nhà bà Chi)</t>
  </si>
  <si>
    <t>Thôn 6</t>
  </si>
  <si>
    <t>Dự án: Đường nội thôn 5 xã Tân Lập</t>
  </si>
  <si>
    <t>Dự án: Đường đi KSX thôn 5 xã Tân Lập (Đoạn từ rẫy A Oanh đến rẫy A Hiền)</t>
  </si>
  <si>
    <t>Dự án: Đường nội thôn thôn 6 xã Tân Lập (Đoạn từ nhà ông Hảo đi khu sản xuất)</t>
  </si>
  <si>
    <t>Dự án: Đường đi KSX thôn 6 xã Tân Lập (ông kiều)</t>
  </si>
  <si>
    <t>Dự án: Đường đi KSX thôn 5 xã Tân Lập (Đoạn từ đập Đăk Rơ đi thao trường bắn)</t>
  </si>
  <si>
    <t>Dự án: Đường đi KSX thôn 6 xã Tân Lập (Đoạn từ nhà ông A Nhảy đi vào)</t>
  </si>
  <si>
    <t>Dự án: Đường đi KSX thôn 5 xã Tân Lập (Đoạn từ rẫy Y Ngan đi KSX)</t>
  </si>
  <si>
    <t>Dự án: Đường đi KSX thôn 6 xã Tân Lập (Đường liên xã đi khu sản xuất)</t>
  </si>
  <si>
    <t>Xã Đăk Ruồng</t>
  </si>
  <si>
    <t>Đường đi khu SX thôn 11 xã Đăk Ruồng</t>
  </si>
  <si>
    <t>Thôn 11</t>
  </si>
  <si>
    <t>BTXM, L&lt;=300m</t>
  </si>
  <si>
    <r>
      <t>Đường đi KSX thôn 10 xã Đăk Ruồng (</t>
    </r>
    <r>
      <rPr>
        <i/>
        <sz val="11"/>
        <rFont val="Arial Narrow"/>
        <family val="2"/>
      </rPr>
      <t>đoạn nối tiếp)</t>
    </r>
  </si>
  <si>
    <t>Thôn 10</t>
  </si>
  <si>
    <t>Phòng ở cho HS bán trú tại trường PTDTBT-THCS Đăk Kôi</t>
  </si>
  <si>
    <t>Xây mới 2 phòng ở bán trú</t>
  </si>
  <si>
    <t>Phòng ở cho HS bán trú tại trường PTDTBT-THCS Đăk Pne</t>
  </si>
  <si>
    <t xml:space="preserve">Công trình vệ sinh nước sạch tại trường Tiểu học Kapakơlơng </t>
  </si>
  <si>
    <t>Xây mới công trình vệ sinh, nước sạch</t>
  </si>
  <si>
    <t>Công trình sân chơi, bãi tập trường PTDTBT-TH Đăk Pne</t>
  </si>
  <si>
    <t>Làm mới sân chơi, bãi tập</t>
  </si>
  <si>
    <t>Công trình vệ sinh nước sạch tại trường Tiểu học Đăk Tơ Lung</t>
  </si>
  <si>
    <t>Phòng học bộ môn trường Tiểu học Kapakơlơng</t>
  </si>
  <si>
    <t>Xây mới phòng học bộ môn và trang thiết bị đạt chuẩn</t>
  </si>
  <si>
    <t>Phòng học bộ môn trường Tiểu học Đăk Tơ Lung</t>
  </si>
  <si>
    <t>6.8</t>
  </si>
  <si>
    <t>Phòng học bộ môn trường Tiểu học số 1 Thị trấn Đăk Rve</t>
  </si>
  <si>
    <t>TT Đăk Rve</t>
  </si>
  <si>
    <t>6.9</t>
  </si>
  <si>
    <t>Phòng học bộ môn trường Mầm non Đăk Kôi</t>
  </si>
  <si>
    <t>6.10</t>
  </si>
  <si>
    <t>Phòng học bộ môn trường Mầm non Đăk Pne</t>
  </si>
  <si>
    <t>6.11</t>
  </si>
  <si>
    <t>Nhà sinh hoạt giáo dục văn hóa dân tộc tại trường PTDTBT-THCS Đăk Pne</t>
  </si>
  <si>
    <t xml:space="preserve">Xây mới công trình nhà sinh hoạt giáo dục văn hóa dân tộc </t>
  </si>
  <si>
    <t>6.12</t>
  </si>
  <si>
    <t>Nhà sinh hoạt giáo dục văn hóa dân tộc tại trường PTDTBT-THCS Đăk Kôi</t>
  </si>
  <si>
    <t>6.13</t>
  </si>
  <si>
    <t>Phòng học bộ môn trường Mầm non Hoa Hồng</t>
  </si>
  <si>
    <t>xã Đăk Tơ Re</t>
  </si>
  <si>
    <t>6.14</t>
  </si>
  <si>
    <t>Phòng ở cho HS bán trú tại trường PTDTBT-TH Đăk Pne</t>
  </si>
  <si>
    <t xml:space="preserve">Xây mới 02 phòng ở bán trú </t>
  </si>
  <si>
    <t>6.15</t>
  </si>
  <si>
    <t>Phòng học bộ môn trường Tiểu học Kim Đồng</t>
  </si>
  <si>
    <t>Hỗ trợ đầu tư xây dựng 01 điểm du lịch tiêu biểu: Làng Kon BBrăp Du - Thôn 5, xã Tân Lập</t>
  </si>
  <si>
    <t>6.1.1</t>
  </si>
  <si>
    <t>Xây mới 01 nhà để xe</t>
  </si>
  <si>
    <t>xã Tân Lập</t>
  </si>
  <si>
    <t>Sân BTXM, mái tôn</t>
  </si>
  <si>
    <t>Xây mới 01 nhà vệ sinh công cộng.</t>
  </si>
  <si>
    <t>02 phòngx100m2</t>
  </si>
  <si>
    <t>Xây dựng 02 biển chỉ dẫn Làng du lịch.</t>
  </si>
  <si>
    <t>2 bảng trụ thép</t>
  </si>
  <si>
    <t>Hỗ trợ đầu tư xây dựng thiết chế VH, TT tại các thôn ĐBKK, xã ĐBKK</t>
  </si>
  <si>
    <t>6.2.1</t>
  </si>
  <si>
    <t>Sân bóng chuyền thôn  7 Kon Vang - Thị trấn Đăk Rve</t>
  </si>
  <si>
    <t>BTXM, cột, lưới, bóng</t>
  </si>
  <si>
    <t>6.2.2</t>
  </si>
  <si>
    <t>Sân bóng đá Thôn Kon Sơm Luh - xã Đăk Tờ Re</t>
  </si>
  <si>
    <t>xã Đăk Tờ Re</t>
  </si>
  <si>
    <t>Làm mới khán đài 2 bên</t>
  </si>
  <si>
    <t>6.2.3</t>
  </si>
  <si>
    <t>Nhà Rông Thôn 10 - xã Đăk Kôi</t>
  </si>
  <si>
    <t>Hỗ trợ làm mới</t>
  </si>
  <si>
    <t>6.2.4</t>
  </si>
  <si>
    <t>Sân bóng chuyền trung tâm Xã Đăk Pne</t>
  </si>
  <si>
    <t>6.2.5</t>
  </si>
  <si>
    <t>Sân bóng chuyền Thôn 4 - Kon Bưu Xã Tân Lập</t>
  </si>
  <si>
    <t>6.2.6</t>
  </si>
  <si>
    <t>Sân bóng chuyền Thôn 9 - Kon Srệt - Xã Đăk Ruồng</t>
  </si>
  <si>
    <t>xã Đăk Ruồng</t>
  </si>
  <si>
    <t>6.2.7</t>
  </si>
  <si>
    <t>Nhà Rông Thôn 6 - Kon Rá - xã Đăk Tơ Lung</t>
  </si>
  <si>
    <t>xã Đăk Tờ Lung</t>
  </si>
  <si>
    <t>Dự án 7: không có</t>
  </si>
  <si>
    <t>Tiểu dự án 2: Hỗ trợ thiết lập các điểm hỗ trợ ĐBDTTS ứng dụng công nghệ thông tin tại UBND xã</t>
  </si>
  <si>
    <t>Xã Đăk Pne</t>
  </si>
  <si>
    <t>Xã Đăk Tơ Lung</t>
  </si>
  <si>
    <t>Các xã ĐBKK, thị trấn, thôn ĐBKK</t>
  </si>
  <si>
    <t>Dự án 3: Phát triển sản xuất nông, lâm nghiệp bền vững, phát huy tiềm năng, thế mạnh của các vùng miền để sản xuất hàng hóa theo chuỗi giá trị</t>
  </si>
  <si>
    <t>ĐĂNG KÝ DANH MỤC DỰ ÁN ĐẦU TƯ THUỘC CHƯƠNG TRÌNH MTQG PHÁT TRIỂN KTXH VÙNG ĐỒNG BÀO DTTS VÀ MN GIAI ĐOẠN 2021-2025</t>
  </si>
  <si>
    <t>(Kèm theo Công văn số:          /UBND - DT ngày        tháng         năm 2022 của UBND huyện Đăk Glei)</t>
  </si>
  <si>
    <r>
      <t>Tổng số</t>
    </r>
    <r>
      <rPr>
        <b/>
        <i/>
        <sz val="11"/>
        <rFont val="Times New Roman"/>
        <family val="1"/>
      </rPr>
      <t xml:space="preserve"> (tất cả các nguồn vốn)</t>
    </r>
  </si>
  <si>
    <t xml:space="preserve">Giảm tỷ lệ hộ nghèo vùng ĐBDTTS </t>
  </si>
  <si>
    <t>Hỗ trợ nước sinh hoạt</t>
  </si>
  <si>
    <t>Dự án sắp xếp, ổn định dân cư tại chỗ xã Mường Hoong, huyện Đăk Glei</t>
  </si>
  <si>
    <t>Dự án sắp xếp, ổn định dân cư tại chỗ xã Xốp, huyện Đăk Glei</t>
  </si>
  <si>
    <t>Dự án sắp xếp, ổn định dân cư tại chỗ xã Ngọc Linh, huyện Đăk Glei</t>
  </si>
  <si>
    <r>
      <t xml:space="preserve">Sửa chữa, nâng cấp tuyến đường từ huyện Đăk Glei đi xã Xốp </t>
    </r>
    <r>
      <rPr>
        <i/>
        <sz val="11"/>
        <rFont val="Times New Roman"/>
        <family val="1"/>
      </rPr>
      <t>(đoạn ĐH83 từ ngã ba xã Đăk Choong đi xã Xốp)</t>
    </r>
  </si>
  <si>
    <t>Ngọc Súc</t>
  </si>
  <si>
    <t>Sa Múc</t>
  </si>
  <si>
    <t>4.88</t>
  </si>
  <si>
    <t>Phát triển các trường PTDTBT, trường PTDT có học sinh ở bán trú cho người dân vùng đồng bào dân tộc thiểu số và miền núi</t>
  </si>
  <si>
    <t>Hỗ trợ đất ở 16 hộ, nhà ở 47 hộ, đất sản xuất 90 hộ</t>
  </si>
  <si>
    <t>(Kèm theo Văn bản số:          /UBND-KTTH, ngày         tháng     năm 2022 của UBND huyện Đăk Tô</t>
  </si>
  <si>
    <t>Hỗ trợ đất ở, đất sản xuất và nhà ở</t>
  </si>
  <si>
    <t xml:space="preserve"> Đường nội thôn Đăk Mông (Đoạn từ nhà nguyện qua nghĩa địa thôn)</t>
  </si>
  <si>
    <t>Phục vụ nhu cầu sinh hoạt của cộng đồng</t>
  </si>
  <si>
    <t>Đầu tư xây dựng công trình thủy lợi phục vụ sản xuất và dân sinh</t>
  </si>
  <si>
    <t xml:space="preserve"> Đầu tư cơ sở vật chất, trang thiết bị cho trường phổ thông dân tộc nội trú, bán trú, có học sinh bán trú</t>
  </si>
  <si>
    <t>Đầu tư xây dựng điểm đến du lịch tiêu biểu nhằm phát triển du lịch  vùng đồng bào dân tộc thiểu số</t>
  </si>
  <si>
    <t xml:space="preserve">Hỗ trợ cơ sở vật chất cho  thôn để nâng cao mức thụ hưởng về văn hóa cho nhân dân đồng bào các dân tộc  </t>
  </si>
  <si>
    <t>Nâng cao khả năng ứng dụng và sử dụng công nghệ thông tin hỗ trợ phát triển kinh tế - xã hội cho vùng đồng bào dân tộc thiểu số</t>
  </si>
  <si>
    <t xml:space="preserve">Xã Kon Đào </t>
  </si>
  <si>
    <t>Hoàn thành hệ thống giao thông đạt chuẩn nông thôn mới</t>
  </si>
  <si>
    <t>Đường  BTXM dài khoảng 900</t>
  </si>
  <si>
    <t>Đường đi sản xuất Đăk Rơ Ngát thôn Đăk Manh II; Hạng mục: Cống tràn và đường hai đầu cống</t>
  </si>
  <si>
    <t>Cống tràn và đường hai đầu cống</t>
  </si>
  <si>
    <t>Mở rộng đường khu dân cư Tea peak thôn Đăk Manh II</t>
  </si>
  <si>
    <t>Đường  BTXM dài khoảng100 m</t>
  </si>
  <si>
    <t>Sữa chữa nhà Rông thôn Đăk Kon</t>
  </si>
  <si>
    <t>Nhà văn hóa đạt chuẩn theo NTM</t>
  </si>
  <si>
    <t>100m2</t>
  </si>
  <si>
    <t>Sửa chữa nhà rông thôn Đăk Pung</t>
  </si>
  <si>
    <t>Khu thể thao thôn Đăk Dé</t>
  </si>
  <si>
    <t>Khu thể thao đạt chuẩn theo NTM</t>
  </si>
  <si>
    <t>200-300m2</t>
  </si>
  <si>
    <t>Khu thể thao thôn Đăk Manh I</t>
  </si>
  <si>
    <t>Khu thể thao thôn Đăk Kon</t>
  </si>
  <si>
    <t>Khu thể thao thôn Đăk Manh II</t>
  </si>
  <si>
    <t>Mưng thoát nước 2 bên đường (Đoạn từ QL40B đến cuối thôn Tê Pen)</t>
  </si>
  <si>
    <t>Thôn Đăk Trăm</t>
  </si>
  <si>
    <t xml:space="preserve"> Hoàn thiện kết cấu hạ tầng nông thôn</t>
  </si>
  <si>
    <t>900 m</t>
  </si>
  <si>
    <t>Mương thoát nước 2 bên đường từ nhà rông thôn Đăk Trăm đến Trường THCS</t>
  </si>
  <si>
    <t>250 m</t>
  </si>
  <si>
    <t>Mương thoát nước 2 bên đường từ nhà Ông cấp đi cầu treo Đăk Trăm</t>
  </si>
  <si>
    <t>300 m</t>
  </si>
  <si>
    <t>Mương thoát nước 2 bên đường từ QL 40 đến đường đi cầu treo Đăk Trăm</t>
  </si>
  <si>
    <t xml:space="preserve"> Đường đi khu sản xuất thôn Đăk Rô Gia (từ cầu treo đến chốt BVR Đăk Rô Gia, di qua chốt BVR Đăk DRing, quay về cầu treo Đăk Rô Gia) xã Đăk Trăm; HM: Nền, mặt đường và rãnh thoát nước. </t>
  </si>
  <si>
    <t>Thôn Đăk Rô Gia</t>
  </si>
  <si>
    <t>đường BTXM dài 1200 và hệ thống thoát nước</t>
  </si>
  <si>
    <t xml:space="preserve"> Đường nội thôn Đăk Trăm, mương thoát nước 2 bên đường (đoạn từ nhà A Hiếu đến điểm trường MN Đăk Trăm)</t>
  </si>
  <si>
    <t>Đăk Trăm</t>
  </si>
  <si>
    <t>đường BTXM dài 50m và khuôn viên cây xanh</t>
  </si>
  <si>
    <t>Đường đi khu sản xuất từ cầu treo Đăk Rô Gia 2 đi đập Tê Hao</t>
  </si>
  <si>
    <t>Đăk Rô Gia</t>
  </si>
  <si>
    <t>đường BTXM dài 400m và hệ thống thoát nước</t>
  </si>
  <si>
    <t>Đường nội thôn Đăk Trăm, mương thoát nước 2 bên đường (đoạn từ nhà A Hiếu đến điểm trường MN Đăk Trăm)</t>
  </si>
  <si>
    <t>xã Đăk trăm</t>
  </si>
  <si>
    <t>đường BTXM dài 250m và hệ thống thoát nước</t>
  </si>
  <si>
    <r>
      <t xml:space="preserve">Đường đi khu sản xuất thôn Tê Rông </t>
    </r>
    <r>
      <rPr>
        <i/>
        <sz val="12"/>
        <rFont val="Times New Roman"/>
        <family val="1"/>
      </rPr>
      <t>(Từ nhà A Ran đi khu sản xuất thôn Tê Rông)</t>
    </r>
  </si>
  <si>
    <t xml:space="preserve">UBND xã Văn Lem </t>
  </si>
  <si>
    <t>đường BTXM dài 500m và hệ thống thoát nước</t>
  </si>
  <si>
    <t>Đường đi khu sản xuất thôn Tê Rông (Từ nhà Y Phang đến Suối Tea Kow Teu)</t>
  </si>
  <si>
    <t>đường BTXM dài 200m và hệ thống thoát nước</t>
  </si>
  <si>
    <t>Đường đi khu sản xuất thôn Đăk xanh (đoạn DH 51 đến cây đa)</t>
  </si>
  <si>
    <t>đường BTXM dài 550m và hệ thống thoát nước</t>
  </si>
  <si>
    <t>Kiên cố hóa kênh mương 800m</t>
  </si>
  <si>
    <t>Xây dựng đập và kiên cố hóa kênh mương 450</t>
  </si>
  <si>
    <t>Đảm bảo an toàn giao thông; Hạng mục: Biển báo, biển chỉ dẫn và gờ giảm tốc</t>
  </si>
  <si>
    <t>Đầu tư đạt chuẩn tiêu chí 2.1; 2.2 trên địa bàn xã</t>
  </si>
  <si>
    <t>trên toàn xã</t>
  </si>
  <si>
    <t>Công trình: Đường giao thông nông thôn (đường ngang số 1), thôn 8, xã Diên Bình; Hạnh mục: Nền mặt đương</t>
  </si>
  <si>
    <t xml:space="preserve"> hoàn thiện kết cấu hạ tầng giao thông, đáp ứng tiêu chí về xây dựng nông thôn mới và xây dựng Khu dân cư nông thôn mới kiểu mẫu</t>
  </si>
  <si>
    <t>đường BTXM dài 650m và hệ thống thoát nước</t>
  </si>
  <si>
    <t>Công trình: Đường giao thông thôn 5 (đoạn từ đường tránh lũ đến sân thể thao thôn); hạng mục: Nền, mặt đường</t>
  </si>
  <si>
    <t xml:space="preserve"> hoàn thiện kết cấu hạ tầng giao thông, đáp ứng tiêu chí về xây dựng nông thôn mới thôn làng đồng bào</t>
  </si>
  <si>
    <t>đường BTXM dài 140m và hệ thống thoát nước</t>
  </si>
  <si>
    <t>Lập quy hoạch điều chỉnh xây dựng NTM xã Diên Bình</t>
  </si>
  <si>
    <t>Thôn 3</t>
  </si>
  <si>
    <t>Phù hợp với quy hoạch sử dụng đất giai đoạn 2021-2030. Đáp ứng tiêu chí số 1 trong XD NTM và NTM nâng cao</t>
  </si>
  <si>
    <t>Công trình: Đường giao thông thôn 8 (đường ngang số 2); Hạng mục, nèn mặt đường và Công trình thoát nước</t>
  </si>
  <si>
    <t xml:space="preserve"> hoàn thiện kết cấu hạ tầng giao thông, đáp ứng tiêu chí về xây dựng nông thôn mới và bông thôn mới nâng cao</t>
  </si>
  <si>
    <t>đường BTXM dài 350m và hệ thống thoát nước</t>
  </si>
  <si>
    <t>Công trình: Xây dựng cổng chào văn hóa thôn 5, xã Diên Bình</t>
  </si>
  <si>
    <t>góp phần cải thiện hình ảnh bên ngoài của của thôn, góp phần tạo vẽ mỹ quan chung thôn 5 nói riêng và UBND xã Diên Bình nói chúng</t>
  </si>
  <si>
    <t>Trụ gạch, khung thép</t>
  </si>
  <si>
    <t>Công trình: Xây dựng cổng chào văn hóa thôn 4, xã Diên Bình</t>
  </si>
  <si>
    <t>góp phần cải thiện hình ảnh bên ngoài của của thôn, góp phần tạo vẽ mỹ quan chung thôn Đăk Kang Peng nói riêng và UBND xã Diên Bình nói chúng</t>
  </si>
  <si>
    <t>Công trình: Xây dựng cổng chào văn hóa thôn Đăk Kang Pêng, xã Diên Bình</t>
  </si>
  <si>
    <t>Thôn Đăk Kang Pêng</t>
  </si>
  <si>
    <t>Công trình: Đường giao thông thôn 4 (đoạn từ đường 135 đến đường ông Sỹ) hạng mục: Nền, mặt đường</t>
  </si>
  <si>
    <t>đường BTXM dài 450m và hệ thống thoát nước</t>
  </si>
  <si>
    <t>Công trình:  Xây dựng tuyến đường Quy hoạch (tuyến song song Quốc lộ 14) từ thôn 8 đến thôn 4, xã Diên Bình; Hạng mục: San gạt mặt bằng và HTTN</t>
  </si>
  <si>
    <t>Đảm bảo giao thông của tuyến đường đi KSX</t>
  </si>
  <si>
    <t>đường BTXM dài 300m và hệ thống thoát nước</t>
  </si>
  <si>
    <t>Công trình: Đường khu sản xuất qua ngầm Đăk Tố; Hang mục: Nền, mặt đường và hệ thống thoát nước</t>
  </si>
  <si>
    <t>đường BTXM dài 100m và hệ thống thoát nước</t>
  </si>
  <si>
    <t>Công trình: Đường giao thông nông thôn 8 (đường ngang số 4); Hạnh mục: Nền mặt đường</t>
  </si>
  <si>
    <t>đường BTXM dài 290m và hệ thống thoát nước</t>
  </si>
  <si>
    <t>Công trình: Đường giao thông thôn 5, xã Diên Bình (Tuyến đường lô 2 song song với tuyến đường tránh lũ)</t>
  </si>
  <si>
    <t xml:space="preserve"> hoàn thiện kết cấu hạ tầng giao thông, đáp ứng tiêu chí về xây dựng nông thôn mới thôn làng dân tộc thiểu số</t>
  </si>
  <si>
    <t>đường BTXM dài 280m và hệ thống thoát nước</t>
  </si>
  <si>
    <t>Công trình:Đường đi KSX 4 thôn (thôn ĐKP; thôn 8; thôn 5; thôn 4), đoạn từ Quốc lộ 14 đến ngã 3 đường 135) xã Diên Bình; Hạnh mục: Nền mặt đường</t>
  </si>
  <si>
    <t xml:space="preserve"> Hoàn thiện kết cấu hạ tầng giao thông trên địa bàn xã. Đảm bảo người dân đi lại SX được thuận lợi</t>
  </si>
  <si>
    <t>Đường đi KSX Thôn 1 (Đoạn xóm le lên thôn 5), xã Diên Bình</t>
  </si>
  <si>
    <t>Đường đi KSX Thôn 3 (Giong Tròn), xã Diên Bình; Hnagj mục: Nền, mặt đường và hệ thống thoát nước</t>
  </si>
  <si>
    <t>Bê tông hóa kênh mương nội đồng, thôn 1, xã Diên Bình</t>
  </si>
  <si>
    <t>Đảm bảo nước tưới tiêu của các cảnh đồng, khu sản xuất</t>
  </si>
  <si>
    <t xml:space="preserve"> kênh mương nội đồng L=600</t>
  </si>
  <si>
    <t>Công trình: Hội trường thôn 4 hạng muc: Xây dựng hội trường và nhà vệ sinh</t>
  </si>
  <si>
    <t>Công trình: Hội trường thôn 5 hạng muc: Xây dựng hội trường và nhà vệ sinh</t>
  </si>
  <si>
    <t>Công trình: Sửa chữa Hội trường thôn 8; hạng muc: Sửa chữa cổng; hội trường thôn, mái che và làm mới nhà vệ sinh</t>
  </si>
  <si>
    <t xml:space="preserve"> Hoàn thiện cơ sở vật chất thôn, đáp ứng tiêu chí số 3 về xây dựng khu dân cư NTM kiểu mẫu</t>
  </si>
  <si>
    <t>Sửa chữa cổng; hội trường thôn, mái che và làm mới nhà vệ sinh</t>
  </si>
  <si>
    <t>Công trình: Sửa chữa Hội trường thôn 3 hạng muc: Sửa chữa hội trường; nhà vệ sinh và làm sân bê tông</t>
  </si>
  <si>
    <t xml:space="preserve"> hoàn thiện cơ sở vật chất thôn, đáp ứng tiêu chí về xây dựng thôn làng nông thôn mới</t>
  </si>
  <si>
    <t>Sửa chữa hội trường; nhà vệ sinh và làm sân bê tôn</t>
  </si>
  <si>
    <t xml:space="preserve">Công trình: Sửa chữa Hội trường thôn Đăk Kang Pêng hạng muc: Sửa chữa hội trường; nhà vệ sinh </t>
  </si>
  <si>
    <t>Thôn ĐKP</t>
  </si>
  <si>
    <t>Lắp đặt dụng cụ thể thao ngoài trời tại nhà văn hóa</t>
  </si>
  <si>
    <t>Đầu tư đạt chuẩn tiêu chí 6.1</t>
  </si>
  <si>
    <t>Di tích lịch sử Khu chứng tích Kon H Ring</t>
  </si>
  <si>
    <t>Hoàn thiện cơ sở vật chất văn hoá</t>
  </si>
  <si>
    <t>Sữa chửa nhà bia và các hạng mục phụ trợ</t>
  </si>
  <si>
    <t>Công trình: Cải tạo hệ thống cấp nước tập trung thôn Đăk Kang Pêng</t>
  </si>
  <si>
    <t>Đảm bảo nước sinh hoạt cho nhân dân</t>
  </si>
  <si>
    <t>Trường tiểu học Lê Văn Tám, điểm trường thôn Đăk Kang Peng, xã Diên Bình</t>
  </si>
  <si>
    <t>BQL DA ĐTXD huyện</t>
  </si>
  <si>
    <t>Nhà học 03 phòng, nhà học 02 phòng và các hạng mục phụ trợ</t>
  </si>
  <si>
    <t>Đường liên thôn 2, thôn 3 (đoạn nhà bà Vi)</t>
  </si>
  <si>
    <t>Đường bằng BTXM dài 350m, hệ thống thoát nước dọc, ngang</t>
  </si>
  <si>
    <t>Đường nội thôn 1 (đoạn nhà ông Dần đến nhà bà Năm)</t>
  </si>
  <si>
    <t>Đường bằng BTXM dài 300m, hệ thống thoát nước dọc, ngang</t>
  </si>
  <si>
    <t>Đường TĐ 24 đến nhà ông Điền thôn 2</t>
  </si>
  <si>
    <t>Đường bằng BTXM dài 200m, hệ thống thoát nước dọc, ngang</t>
  </si>
  <si>
    <t>Đường từ quốc lộ 14 vào nhà ông Lành Văn Sáng</t>
  </si>
  <si>
    <t>Đường bằng BTXM dài 80m, hệ thống thoát nước dọc, ngang</t>
  </si>
  <si>
    <t>Đường đi khu sản xuất thôn 3 (đoạn cầu Tràn đi khu sản xuất)</t>
  </si>
  <si>
    <t>Đường bằng BTXM dài 500m,hệ thống thoát nước dọc, ngang</t>
  </si>
  <si>
    <t>Đường từ cổng chào đến nhà Thanh Thảo thôn 2</t>
  </si>
  <si>
    <t>Đường nhà bà Y Phát thôn 3</t>
  </si>
  <si>
    <t>Đường bằng BTXM dài 130m, hệ thống thoát nước dọc, ngang</t>
  </si>
  <si>
    <t>Đường Duy Tân thôn 5</t>
  </si>
  <si>
    <t>Đường vào khu tập thể giáo viên thôn 1</t>
  </si>
  <si>
    <t>Đường bằng BTXM dài 160m, hệ thống thoát nước dọc, ngang</t>
  </si>
  <si>
    <t>Công trình Kiên cố hóa kênh mương đập Đăk Rơ Nga</t>
  </si>
  <si>
    <t xml:space="preserve"> Hoàn thiện kết cấu hạ tầng thủy lợi, đáp ứng tiêu chí về xây dựng nông thôn mới nâng cao </t>
  </si>
  <si>
    <t>Kênh mương nội đồng dài 200m</t>
  </si>
  <si>
    <t>Nhà văn hóa thôn 1 xã Tân Cảnh</t>
  </si>
  <si>
    <t>Sửa chữa hội trường thôn,
 làm mới cổng, tường rào, sân</t>
  </si>
  <si>
    <t>Nhà rông thôn Đăk Ri Peng 2 xã Tân cảnh</t>
  </si>
  <si>
    <t xml:space="preserve">Thôn Đăk Ri Peng 2 </t>
  </si>
  <si>
    <t>Nhà văn hóa thôn 5 xã Tân Cảnh</t>
  </si>
  <si>
    <t>Nhà văn hóa 90m2
 và các hạng mục phụ trợ</t>
  </si>
  <si>
    <t>Trường mầm non Vành Khuyên, điểm trường trung tâm xã Tân Cảnh</t>
  </si>
  <si>
    <t>Nhà hiệu bộ
 và các hạng mục phụ trợ</t>
  </si>
  <si>
    <t>Trường Tiểu học Kim Đồng, điểm trường trung tâm</t>
  </si>
  <si>
    <t>Nhà học 03 phòng
 và các hạng mục phụ trợ</t>
  </si>
  <si>
    <t>Chợ trung tâm xã Tân Cảnh</t>
  </si>
  <si>
    <t>Nhà lồng chính 
và các hạng mục phụ trợ</t>
  </si>
  <si>
    <t>Đường nội thôn (nhà ông Mai Xuân Liêm)</t>
  </si>
  <si>
    <t>Đường bằng BTXM dài 100m, hệ thống thoát nước dọc, ngang</t>
  </si>
  <si>
    <t>Sân trường tiểu học Lê Hồng Phong (điểm trường thôn Đăk Lung)</t>
  </si>
  <si>
    <t>Sân bê tông xi măng diện tích khoảng 1400 m2</t>
  </si>
  <si>
    <t xml:space="preserve">Đường đi nội đồng nước Rin </t>
  </si>
  <si>
    <t>Đường bằng BTXM dài 150m, hệ thống thoát nước dọc, ngang</t>
  </si>
  <si>
    <t>Đường đi sản xuất Đăk Lung (đoạn tiếp theo)</t>
  </si>
  <si>
    <t>Đường ngõ xóm nhà ông Năng đến đoạn đường bê tông</t>
  </si>
  <si>
    <t>Trường mầm non Hoa Phương, xã Kon Đào</t>
  </si>
  <si>
    <t xml:space="preserve">BQL DA ĐTXD </t>
  </si>
  <si>
    <t>Xã Kđào</t>
  </si>
  <si>
    <t>Nhà học 06 phòng và các hạng mục công trình phụ trợ</t>
  </si>
  <si>
    <t>Trường THCS Nguyễn Trãi</t>
  </si>
  <si>
    <t>Sân bê tông xi măng diện tích khoảng 1000 m2</t>
  </si>
  <si>
    <t>Sân trường tiểu học Lê Hồng Phong (điểm trường trung tâm)</t>
  </si>
  <si>
    <t>Sân bê tông xi măng diện tích khoảng 1200 m3</t>
  </si>
  <si>
    <t>Xây mới nhà văn hóa thôn 2</t>
  </si>
  <si>
    <t>Xây mới nhà văn hóa thôn 6</t>
  </si>
  <si>
    <t>Xây mới nhà văn hóa thôn 3</t>
  </si>
  <si>
    <t>Xây mới nhà văn hóa thôn 1</t>
  </si>
  <si>
    <t>Xây mới nhà văn hóa thôn 7</t>
  </si>
  <si>
    <t>trừ 1</t>
  </si>
  <si>
    <t>Chưa tổng hợp</t>
  </si>
  <si>
    <t>SỞ NÔNG NGHIỆP VÀ PTNT</t>
  </si>
  <si>
    <t>ĐĂNG KÝ DANH MỤC DỰ ÁN HỖ TRỢ ĐẦU TƯ THUỘC CÁC CHƯƠNG TRÌNH MỤC TIÊU QUỐC GIA GIAI ĐOẠN 2021-2025</t>
  </si>
  <si>
    <r>
      <t>Tổng số</t>
    </r>
    <r>
      <rPr>
        <i/>
        <sz val="12"/>
        <color indexed="8"/>
        <rFont val="Arial Narrow"/>
        <family val="2"/>
      </rPr>
      <t xml:space="preserve"> (tất cả các nguồn vốn)</t>
    </r>
  </si>
  <si>
    <t>Dự án 3 - Tiểu dự án 2</t>
  </si>
  <si>
    <t>Cải tạo cơ sở hạ tầng về: điện, nước, nhà xưởng…</t>
  </si>
  <si>
    <t>Các xã: Măng ri, Ngọc Lây, Đăk Na, Tê Xăng</t>
  </si>
  <si>
    <t>Quản lý bảo vệ rừng và trồng Sâm NL, tạo công ăn việc làm, tăng doanh thu của đơn vị</t>
  </si>
  <si>
    <t>7.700 ha</t>
  </si>
  <si>
    <t xml:space="preserve"> Đường giao thông kết nối cấp V miền núi</t>
  </si>
  <si>
    <t>Cơ sở bảo quản dược liệu quý và mua sắm trang thiết bị.</t>
  </si>
  <si>
    <t>Cộng</t>
  </si>
  <si>
    <t>Dự án: Đường giao thông từ huyện đến trung tâm xã, đường liên xã chưa được kiên cố thuộc Tiểu dự án 1, Dự án 4, Chương trình mục tiêu quốc gia phát triển kinh tế xã hội vùng đồng bào dân tộc thiểu số và miền núi giai đoạn 2021-2030, giai đoạn 1 từ năm 2021 đến năm 2025 trên địa bàn tỉnh Kon Tum</t>
  </si>
  <si>
    <t>UBND huyện Tu Mơ Rông</t>
  </si>
  <si>
    <t>Xã Đăk Hà - Đăk Rơ Ông</t>
  </si>
  <si>
    <t>Xã Đăk Choong - 
xã Xốp</t>
  </si>
  <si>
    <t>UBND huyện Ngọc Hồi</t>
  </si>
  <si>
    <t>Xã Đăk Ang</t>
  </si>
  <si>
    <t>UBND huyện Kon Plông</t>
  </si>
  <si>
    <t>Xã Măng Cành - Đăk Tăng, Đăk Ring</t>
  </si>
  <si>
    <t>UBND huyện Đăk Tô</t>
  </si>
  <si>
    <t>Xã Tân Cảnh - xã Pô Kô, huyện Đăk Tô</t>
  </si>
  <si>
    <t>Xã Ngọc Wang -
xã Ngọc Réo, huyện Đăk Hà</t>
  </si>
  <si>
    <t>Xã Ngọc Wang -
xã Đăk La, huyện Đăk Hà</t>
  </si>
  <si>
    <t>UBND huyện Sa Thầy</t>
  </si>
  <si>
    <t>Xã Sa Bình - xã Ya ly, huyện Sa Thầy</t>
  </si>
  <si>
    <t>UBND huyện Kon Rẫy</t>
  </si>
  <si>
    <t>Xã Đăk Tờ Re- 
Đăk Ruồng-
Tân Lập, huyện Kon Rẫy</t>
  </si>
  <si>
    <t>UBND huyện Ia H'Drai</t>
  </si>
  <si>
    <t>Xã Ia Đal-
Ia Dom, huyện Ia H'Drai</t>
  </si>
  <si>
    <t>2021-
2025</t>
  </si>
  <si>
    <t>Sửa chữa, 
nâng cấp 
04 tuyến Đường từ trung tâm huyện đi 09 xã ĐBKK</t>
  </si>
  <si>
    <t>Sửa chữa,
nâng cấp, làm mới 5km BTXM</t>
  </si>
  <si>
    <t>Làm mới
mặt đường 
BTXM</t>
  </si>
  <si>
    <t>Sửa chữa,
nâng cấp</t>
  </si>
  <si>
    <t>Nâng cấp tuyến đường liên xã Ia Đal đi xã Ia Dom: (1) Đoạn 1: Từ thôn 3 đi thôn Ia Mung, qua xã Ia Dom dài khoảng 8km; (2) Đoạn 2: Từ thôn Chư Hem đi thôn 6 qua xã Ia Đal, dài khoảng 6km.</t>
  </si>
  <si>
    <t>DANH MỤC DỰ ÁN ĐẦU TƯ THUỘC CÁC CHƯƠNG TRÌNH MỤC TIÊU QUỐC GIA PHÁT TRIỂN KINH TẾ - XÃ HỘI VÙNG ĐỒNG BÀO DÂN TỘC THIỂU SỐ VÀ MIỀN NÚI GIAI ĐOẠN 2021-2025</t>
  </si>
  <si>
    <t>Kế hoạch vốn 5 năm
giai đoạn 2021-2025</t>
  </si>
  <si>
    <t>Kế hoạch vốn năm 2022</t>
  </si>
  <si>
    <t>Kế hoạch vốn năm 2023</t>
  </si>
  <si>
    <t>Kế hoạch vốn năm 2024</t>
  </si>
  <si>
    <t>Kế hoạch vốn năm 2025</t>
  </si>
  <si>
    <t>Tổng số (tất cả các nguồn vốn)</t>
  </si>
  <si>
    <t>Trong đó</t>
  </si>
  <si>
    <t>NSTW</t>
  </si>
  <si>
    <t>NSĐP</t>
  </si>
  <si>
    <t>Giai đoạn chuẩn bị đầu tư (Lập báo cáo nghiên cứu khả thi đầu tư xây dựng công trình)</t>
  </si>
  <si>
    <t>Ban 
Dân
 tộc</t>
  </si>
  <si>
    <t>Trên địa bàn 09 huyện</t>
  </si>
  <si>
    <t>2021 - 2022</t>
  </si>
  <si>
    <t>Giai đoạn thực hiện Dự án đầu tư (Bước sau thiết kế cơ sở)</t>
  </si>
  <si>
    <t>Đường từ huyện đến trung tâm xã</t>
  </si>
  <si>
    <t>Sửa chữa, nâng cấp tuyến Đường từ trung tâm huyện đi 04 xã phía tây (Đoạn từ xã Đăk Hà đi xã Đăk Rơ Ông)</t>
  </si>
  <si>
    <t>Sửa chữa, nâng cấp tuyến đường từ huyện Đăk Glei đi xã Xốp (Đoạn ĐH 83 từ ngã ba xã Đăk Choong đi xã Xốp)</t>
  </si>
  <si>
    <t>Sửa chữa, nâng cấp tuyến đường từ huyện Ngọc Hồi đến xã Đăk Ang (Đoạn từ thôn Đăk Blái đến trung tâm xã Đăk Ang)</t>
  </si>
  <si>
    <t>Sửa chữa, nâng cấp tuyến đường từ trung tâm huyện đi các xã Đăk Tăng, Đăk Ring (Đoạn ĐH34 từ Km5 - Km15 đấu nối TL676)</t>
  </si>
  <si>
    <t>Đường liên xã</t>
  </si>
  <si>
    <t>Sửa chữa, nâng cấp tuyến Đường  liên xã (DH55) từ xã Tân Cảnh đi xã Pô Kô (Lý trình: điểm đầu giáp QL14 - điểm cuối Km17 đi xã Pô Kô)</t>
  </si>
  <si>
    <t>Nâng cấp tuyến đường liên xã Ngọc Wang đi xã Ngọc Réo (Đoạn từ thôn Kon Gu 1 xã Ngọc Wang đi thôn Kon Bành, Kon Hơ Rế, Kon Băn xã Ngọc Réo)</t>
  </si>
  <si>
    <t>Nâng cấp tuyến đường liên xã Ngọc Wang đi xã Đăk La (Đoạn từ thôn Kon Gu 2 xã Ngọc Wang đi thôn 6 xã Đăk La)</t>
  </si>
  <si>
    <t>Sửa chữa, nâng cấp tuyến đường liên xã Sa Bình đi xã Ya Ly</t>
  </si>
  <si>
    <t>Nâng cấp tuyến đường liên xã từ thị trấn Đăk Rve đi xã Tân Lập,  Đăk Ruồng (Khu dân cư phía nam, huyện Kon Rẫy)</t>
  </si>
  <si>
    <r>
      <t>Tổng số</t>
    </r>
    <r>
      <rPr>
        <i/>
        <sz val="12"/>
        <color theme="1"/>
        <rFont val="Times New Roman"/>
        <family val="1"/>
      </rPr>
      <t xml:space="preserve"> 
(tất cả các 
nguồn vốn)</t>
    </r>
  </si>
  <si>
    <r>
      <t>Tổng số</t>
    </r>
    <r>
      <rPr>
        <i/>
        <sz val="12"/>
        <color theme="1"/>
        <rFont val="Times New Roman"/>
        <family val="1"/>
      </rPr>
      <t xml:space="preserve"> (tất cả các nguồn vốn)</t>
    </r>
  </si>
  <si>
    <t>Nội dung số 01: Hỗ trợ đất ở</t>
  </si>
  <si>
    <t>UBND các xã, thị trấn</t>
  </si>
  <si>
    <t>Các thôn đặc biệt khó khăn vùng đồng bào DTTS&amp;MN</t>
  </si>
  <si>
    <t>Giải quyết tình trạng thiếu đất ở cho đồng bào DTTS</t>
  </si>
  <si>
    <t>Hỗ trợ cho 14 hộ</t>
  </si>
  <si>
    <t>03 nội dung thuộc mục tiêu hỗ trợ trực tiếp cho đối tượng thụ hưởng, vì vậy sẽ phân bổ chi tiết danh mục đến từng đối tượng, địa bàn trong quá trình triển khai thực hiện Đề án.</t>
  </si>
  <si>
    <t>Nội dung số 02: Hỗ trợ nhà ở</t>
  </si>
  <si>
    <t>Giải quyết tình trạng thiếu nhà ở cho đồng bào DTTS</t>
  </si>
  <si>
    <t>Hỗ trợ cho 42 hộ</t>
  </si>
  <si>
    <t>c</t>
  </si>
  <si>
    <t>Nội dung số 03: Hỗ trợ đất sản xuất</t>
  </si>
  <si>
    <t>Giải quyết tình trạng thiếu đất sản xuất cho đồng bào DTTS</t>
  </si>
  <si>
    <t>Hỗ trợ cho 80 hộ</t>
  </si>
  <si>
    <t>d</t>
  </si>
  <si>
    <t>Xây dựng giếng khoan, hệ thống cấp nước và hạng mục phụ trợ làng Tang, làng Grập, xã Mô Rai</t>
  </si>
  <si>
    <t>Làng Tang - Làng Grập</t>
  </si>
  <si>
    <t>Giải quyết tình trạng thiếu nước sinh hoạt cho khoảng 200 hộ</t>
  </si>
  <si>
    <t>Xây dựng 01 giếng khoan, hệ thống cấp nước và hạng mục phụ trợ</t>
  </si>
  <si>
    <t>NSTW bố trí năm 2022 là 2.877,5 triệu đồng; năm 2023 là 88,5 triệu đồng</t>
  </si>
  <si>
    <t>Xây dựng giếng khoan, hệ thống cấp nước và hạng mục phụ trợ thôn Tân Sang, xã Mô Rai</t>
  </si>
  <si>
    <t>Thôn Tân Sang</t>
  </si>
  <si>
    <t>Xây dựng giếng khoan, hệ thống cấp nước và hạng mục phụ trợ làng Rắc, làng O, xã Ya Xiêr</t>
  </si>
  <si>
    <t>Làng Rắc - Làng O</t>
  </si>
  <si>
    <t>12 km</t>
  </si>
  <si>
    <t>Đường giao thông nông thôn loại C, L=689m, nền đường Bn=4m, mặt đường Bm=3m, mặt đường BTXM</t>
  </si>
  <si>
    <t>Đường đi khu sản xuất làng Tang: Đoạn từ Km00+980 đến cầu treo làng Tang</t>
  </si>
  <si>
    <t>Đường giao thông nông thôn loại B dài L= 280m, nền đường Bn=5m, Bm=3,5m, mặt đường BTXM và hệ thống thoát nước</t>
  </si>
  <si>
    <t>Xây dựng nhà văn hóa diện tích khoảng 96m2</t>
  </si>
  <si>
    <t>Áp dụng thiết kế mẫu theo Quyết định 1071/QĐ-UBND ngày 11/10/2018. Khi ban hành quy định thiết kế mẫu mới sẽ điều chỉnh</t>
  </si>
  <si>
    <t>Đường đi khu sản xuất làng Grập (Đoạn từ rẫy ông A Chưng đến rẫy ông A Tèo)</t>
  </si>
  <si>
    <t>Đường giao thông nông thôn loại B dài L= 304,4m, nền đường Bn=5m, Bm=3,5m, mặt đường BTXM và hệ thống thoát nước</t>
  </si>
  <si>
    <t>Đường giao thông nông thôn loại B dài L= 250m, nền đường Bn=5m, Bm=3,5m, mặt đường BTXM và hệ thống thoát nước</t>
  </si>
  <si>
    <t>Đường giao thông nông thôn loại B dài L= 516m, nền đường Bn=5m, Bm=3,5m, mặt đường BTXM và hệ thống thoát nước</t>
  </si>
  <si>
    <t>L=725m; Bn=5; Bm=3,5. BTXM và hệ thống thoát nước</t>
  </si>
  <si>
    <t>L=490; Bn=5; Bm=3,5. BTXM và hệ thống thoát nước</t>
  </si>
  <si>
    <t>L=180; Bn= 5; Bm=3,5. BTXM và hệ thống thoát nước</t>
  </si>
  <si>
    <t>L=522; Bn=5; Bm=3,5. BTXM và hệ thống thoát nước</t>
  </si>
  <si>
    <t>L=400m; Bn=5; Bm=3,5. BTXM và hệ thống thoát nước</t>
  </si>
  <si>
    <t>L= 400; Bn= 5; Bm=3,5. BTXM và hệ thống thoát nước</t>
  </si>
  <si>
    <t>L=1000 m; Bn=5; Bm=3,5. BTXM và hệ thống thoát nước</t>
  </si>
  <si>
    <t>Đường đi khu sản xuất suối cam thôn Khúc Na đi xã YaLy</t>
  </si>
  <si>
    <t xml:space="preserve">L=700 m, BN=5m, Bm=3,5m BTXM và hệ thống thoát nước
</t>
  </si>
  <si>
    <t>Đường đi khu sản xuất suối Vê thôn Lung Leng - khu sản xuất thôn Khúc Na</t>
  </si>
  <si>
    <t>L=1.477m, Bn=5m, Bm=3,5m. BTXM và hệ thống thoát nước</t>
  </si>
  <si>
    <t>Đường đi khu sản xuất thôn Kà Bầy đoạn nhà ông Gơn đi rẫy ông A Yét</t>
  </si>
  <si>
    <t>L=455m, Bn=5m, Bm=3,5m. BTXM và hệ thống thoát nước</t>
  </si>
  <si>
    <t>Đường đi khu sản xuất  thôn Lung Leng đoạn nhà ông A Der đi rẫy ông A Hưpt.</t>
  </si>
  <si>
    <t>Đường đi khu SX từ thôn Bình Loong đi trang trại ông Bảy Nguyên</t>
  </si>
  <si>
    <t>Đường đi khu SX dốc Đỏ - thôn Bình Loong</t>
  </si>
  <si>
    <t>Đường đi khu sản xuất (Đoạn từ nhà ông A Chớ vào khu sản xuất)</t>
  </si>
  <si>
    <t>L= 682m, BN=5m, BM=3,5m BTXM và hệ thống thoát nước</t>
  </si>
  <si>
    <t>Xây dựng Trường Mầm Non Chim non (điểm Trường làng Tum). (hạng mục nhà học 02 phòng và hạng mục phụ trợ)</t>
  </si>
  <si>
    <t>Xây dựng nhà học 02 phòng và hạng mục phụ trợ</t>
  </si>
  <si>
    <t>NSTW bố trí năm 2022 là 1.000 triệu đồng; năm 2023 là 1.200 triệu đồng</t>
  </si>
  <si>
    <t>Đường đi khu sản xuất thôn Kiến Hưng (đoạn từ nhà ông Lâm vào khu sản xuất đến nhà bà Vẽ)</t>
  </si>
  <si>
    <t>L=450, Bn=5, Bm= 3,5m. BTXM và hệ thống thoát nước</t>
  </si>
  <si>
    <t>L=676m, Bn=4m, Bm=3m. BTXM</t>
  </si>
  <si>
    <t>Xây dựng nhà rông văn hóa</t>
  </si>
  <si>
    <t>Nhà rông văn hóa</t>
  </si>
  <si>
    <t>Áp dụng định mức theo Nghị quyết số 13/2018/NQ-HĐND ngày 19/7/2018. Sẽ điều chỉnh khi có Văn bản hướng dẫn mới.</t>
  </si>
  <si>
    <t>L= 300; Bn= 5; Bm=3,5. BTXM và hệ thống thoát nước</t>
  </si>
  <si>
    <t>Đường đi khu sản xuất (đoạn từ Tỉnh lộ 675A đến khu sản xuất)</t>
  </si>
  <si>
    <t>L=442; Bn=5; Bm=3,5. BTXM và hệ thống thoát nước</t>
  </si>
  <si>
    <t>L=300; Bn=5; Bm=3,5. BTXM và hệ thống thoát nước</t>
  </si>
  <si>
    <t>Đường đi khu sản xuất làng Trang, nối tiếp đến Rừng keo.</t>
  </si>
  <si>
    <t>L=600; Bn=5; Bm=3,5. BTXM và hệ thống thoát nước</t>
  </si>
  <si>
    <t>Chiều dài 400m, Bn=5; Bm=3,5 BTXM và hệ thống thoát nước</t>
  </si>
  <si>
    <t>L=500; Bn=5; Bm=3,5. BTXM và hệ thống thoát nước</t>
  </si>
  <si>
    <t>Đường đi khu sản xuất Tiểu khu 629 (đoạn nối tiếp: Từ rẫy A Tam đến rẫy bà Rơ Châm Hồng).</t>
  </si>
  <si>
    <t>L=682m, BN= 5m, Bm=3,5m BTXM và hệ thống thoát nước</t>
  </si>
  <si>
    <t>Đường đi khu sản xuất Ya Than (Đoạn từ rẫy ông A Keng đến rẫy ông A Sét).</t>
  </si>
  <si>
    <t>L=619m, BN= 5m, Bm=3,5m. BTXM và hệ thống thoát nước</t>
  </si>
  <si>
    <t>Đường đi khu sản xuất Ya Bu (đoạn từ  Lâm trường cũ đến rẫy ông Phạm Văn Cường).</t>
  </si>
  <si>
    <t>L=600m, BN= 5m, Bm=3,5m. BTXM và hệ thống thoát nước</t>
  </si>
  <si>
    <t>Đường đi khu sản xuất 636 (Đoạn từ rẫy ông A Man đến rẫy ông A Đê)</t>
  </si>
  <si>
    <t>L=909m, BN= 5m, Bm=3,5m. BTXM và hệ thống thoát nước</t>
  </si>
  <si>
    <t>Đường đi khu sản xuất Ya Giang (Đoạn từ rẫy ông A Xuân đến rẫy ông Nguyễn Văn Bằng).</t>
  </si>
  <si>
    <t>L=500m, BN= 5m, Bm=3,5m, BTXM và hệ thống thoát nước</t>
  </si>
  <si>
    <t>Đường đi khu sản xuất Ya Dát (Đoạn từ rẫy ông Phạm Văn Cường đến rẫy ông A Phái).</t>
  </si>
  <si>
    <t>L=409m, BN= 5m, Bm=3,5m, BTXM và hệ thống thoát nước</t>
  </si>
  <si>
    <t>L= 209,4 m, BN=5m, Bm=3,5m. BTXM và hệ thống thoát nước</t>
  </si>
  <si>
    <t>L= 650 m, BN=5m, Bm=3,5m. BTXM và hệ thống thoát nước</t>
  </si>
  <si>
    <t>L= 709 m, BN=5m, Bm=3,5m. BTXM và hệ thống thoát nước</t>
  </si>
  <si>
    <t>L= 550 m, BN=5m, Bm=3,5m. BTXM và hệ thống thoát nước</t>
  </si>
  <si>
    <t>Trường Mầm non Rờ Kơi (trường Trung tâm), xã Rờ Kơi: Hạng mục: 02 phòng học chức năng và hạng mục phụ trợ</t>
  </si>
  <si>
    <t>Sữa chữa nhà thiết chế Văn hóa làng Xộp</t>
  </si>
  <si>
    <t>Làng Xộp, xã Mô Rai</t>
  </si>
  <si>
    <t>Sữa chữa thiết chế nhà Văn hóa thôn Gia Xiêng</t>
  </si>
  <si>
    <t>Làng Gia Xiêng, xã Rờ Kơi</t>
  </si>
  <si>
    <t>Sữa chữa thiết chế nhà Văn hóa làng Trang</t>
  </si>
  <si>
    <t>Sữa chữa thiết chế nhà Văn hóa Làng Kà Bầy</t>
  </si>
  <si>
    <t>Làng Kà Bầy, xã Sa Bình</t>
  </si>
  <si>
    <t>Hỗ trợ đất ở 14 hộ, nhà ở 42 hộ, đất sản xuất 80 họ</t>
  </si>
  <si>
    <t>Dự án/công trình A</t>
  </si>
  <si>
    <t>Dự án/công trình B</t>
  </si>
  <si>
    <t>ĐĂNG KÝ DANH MỤC DỰ ÁN ĐẦU TƯ THUỘC CÁC CHƯƠNG TRÌNH MỤC TIÊU QUỐC GIA GIAI ĐOẠN 2021-2025 VÀ NĂM 2022 TRÊN ĐỊA BÀN HUYỆN KON PLÔNG</t>
  </si>
  <si>
    <t>(Kèm theo Công văn số         /UBND-DT ngày         tháng            năm 2022 của Ủy ban nhân dân huyện Kon Plông)</t>
  </si>
  <si>
    <t>Dự án 1. Giải quyết tình trạng thiếu đất ở, nhà ở, đất sản xuất, nước sinh hoạt</t>
  </si>
  <si>
    <t>Giải quyết Đất ở</t>
  </si>
  <si>
    <t xml:space="preserve">Giải quyết đất ở cho hộ nghèo </t>
  </si>
  <si>
    <t>UBND xã:  Đăk Tăng, Đăk Ring</t>
  </si>
  <si>
    <t>Các thôn trên địa bàn 02 xã Đăk Tăng, Đăk Ring</t>
  </si>
  <si>
    <t>Giải quyết tình trạng thiếu  đất ở cho  hộ nghèo là người DTTS chưa có đất ở</t>
  </si>
  <si>
    <t xml:space="preserve">12 hộ </t>
  </si>
  <si>
    <t>Đất sản xuất</t>
  </si>
  <si>
    <t xml:space="preserve">Giải quyết đất sản xuất cho hộ nghèo </t>
  </si>
  <si>
    <t xml:space="preserve">UBND xã Đăk Tăng, Thị trấn Măng Đen; xã Hiếu, Đăk Ring, Đăk Nên, Măng Búk. </t>
  </si>
  <si>
    <t xml:space="preserve">Các thôn trên địa bàn 07 xã Đăk Tăng, Thị trấn Măng Đen xã Hiếu, Đăk Ring, Đăk Nên, Măng Búk. </t>
  </si>
  <si>
    <t>Giải quyết tình trạng thiếu  đất sản xuất cho  hộ nghèo là người DTTS chưa có đất sản xuất và thiếu đất sản xuất</t>
  </si>
  <si>
    <t xml:space="preserve">70 hộ </t>
  </si>
  <si>
    <t xml:space="preserve">Giải quyết  Nhà ở </t>
  </si>
  <si>
    <t xml:space="preserve">Giải quyết nhà ở cho hộ nghèo </t>
  </si>
  <si>
    <t xml:space="preserve">UBND xã: Ngọk Tem,Đăk Ring, Xã Hiếu, Đắk Nên, </t>
  </si>
  <si>
    <t>Tại các thôn trên địa bàn 04 xã Ngọk Tem,Đăk Ring, Xã Hiếu, Đắk Nên.</t>
  </si>
  <si>
    <t>Giải quyết tình trạng nhà ở cho hộ nghèo DTTS chưa có nhà và đang ở nhà tạm bợ</t>
  </si>
  <si>
    <t>36 hộ</t>
  </si>
  <si>
    <t>Giải quyết  Nước sinh hoạt tập trung</t>
  </si>
  <si>
    <t>Nước sinh hoạt  xã Ngọk Tem</t>
  </si>
  <si>
    <t>Thôn Măng K Rí. Thôn Đăk Pét</t>
  </si>
  <si>
    <t>Nâng cấp đường ống và bồn chứa</t>
  </si>
  <si>
    <t>Nâng cấp đường ống và bồn chưa</t>
  </si>
  <si>
    <t>Nước sinh hoạt  xã Đăk Ring</t>
  </si>
  <si>
    <t xml:space="preserve"> thôn Vác Y Nhong</t>
  </si>
  <si>
    <t>Giải quyết tình trạng thiếu nước sinh hoạt cho Làng Ngọc Doi và trường mầm non (điểm chính) của thôn Vác Y Nhong</t>
  </si>
  <si>
    <t>Hệ thống giếng khoan + Bể cấp nước + hệ thống đường ống, bồn chứa</t>
  </si>
  <si>
    <t>Nước sinh hoạt  xã Đăk Tăng</t>
  </si>
  <si>
    <t>Thôn Đăk P Rồ (Khu mới)</t>
  </si>
  <si>
    <t>Giải quyết tình trạng thiếu nước sinh hoạt thôn Đăk P Rồ và Nhà Văn hóa Thôn + Trường học tại điểm thôn</t>
  </si>
  <si>
    <t>Đập đầu mối + Bể chứa và đường ống</t>
  </si>
  <si>
    <t>Dự án 2. Quy hoạch, sắp xếp, bố trí, ổn định dân cư</t>
  </si>
  <si>
    <t>Dự án sắp xếp, bố trí, ổn định dân cư tập trung cho xã Đăk Nên</t>
  </si>
  <si>
    <t>Thôn Tu Rét</t>
  </si>
  <si>
    <t xml:space="preserve">Hỗ trợ nhà ở, ổn định tập trung cho 63 hộ và đầu tư cơ sở hạ tầng </t>
  </si>
  <si>
    <t>Dự kiến diện tích bố trí điểm tập trung 4,5 ha</t>
  </si>
  <si>
    <t>Dự án sắp xếp, bố trí, ổn định dân cư tại chỗ xã Đăk Ring</t>
  </si>
  <si>
    <t>Tại xã Đăk Ring</t>
  </si>
  <si>
    <t xml:space="preserve">Bố trí ổn định tại chỗ cho 559 hộ và đầu tư cơ sở hạ tầng </t>
  </si>
  <si>
    <t>Dự kiến dđầu tư cơ sở hạ tầng phục vụ cho hơn 2.000 khẩu trên địa bàn xã</t>
  </si>
  <si>
    <t>3</t>
  </si>
  <si>
    <t>Dự án 4. Đầu tư cơ sở hạ tầng thiết yếu</t>
  </si>
  <si>
    <t>Đăk Nên</t>
  </si>
  <si>
    <t>Nước sinh hoạt làng Ngọc Na thôn Đăk Lúp</t>
  </si>
  <si>
    <t>UBND xã Đăk Nên</t>
  </si>
  <si>
    <t>Thôn Đăk Lúp, xã Đăk Nên</t>
  </si>
  <si>
    <t>Đảm bảo nguồn nước sinh hoạt hàng ngày cho nhân dân</t>
  </si>
  <si>
    <t>Cấp nước sinh hoạt cho 120 hộ</t>
  </si>
  <si>
    <t>Nâng cấp, sửa chữa Nước sinh hoạt thôn Xô Thák 1, Xô Thák 2</t>
  </si>
  <si>
    <t>Thôn Xô Thák, Xã Đăk Nên</t>
  </si>
  <si>
    <t>Nâng cấp, cải tạo bể chứa tập trung</t>
  </si>
  <si>
    <t>Đường đi khu sản xuất thôn Đắk Tiêu đi làng Tu Rí thôn Đắk Púk</t>
  </si>
  <si>
    <t>Thôn Đắk Tiêu, xã Đăk Nên</t>
  </si>
  <si>
    <t xml:space="preserve">Phục vụ nhân dân thuận lợi đi lại để phát triển sản xuất </t>
  </si>
  <si>
    <t>Chiều dài L=1,500, Bn=4m, Bm=3m</t>
  </si>
  <si>
    <t>Nâng cấp, cải tạo đường nội thôn thôn Đắk Lai</t>
  </si>
  <si>
    <t>Thôn Đăk Lai, xã Đăk Nên</t>
  </si>
  <si>
    <t xml:space="preserve">Phục vụ nhân dân thuận lợi đi lại để thông thương mua bán và trao đổi hàng hóa. </t>
  </si>
  <si>
    <t>Chiều dài L=200, Bn=4m, Bm=3m</t>
  </si>
  <si>
    <t>Thủy lợi Nước Suối thôn Tu Rét</t>
  </si>
  <si>
    <t>Thôn Tu Rét, xã Đăk Nên</t>
  </si>
  <si>
    <t>Đảm bảo nguồn nước để phục vụ sản xuất của nhân dân</t>
  </si>
  <si>
    <t>Đập đầu mối và tuyến kênh</t>
  </si>
  <si>
    <t>Đường đi khu sản xuất thủy lợi Nước Bao</t>
  </si>
  <si>
    <t>Thôn Đắk Lúp, xã Đăk Nên</t>
  </si>
  <si>
    <t>Chiều dài L=1.000m, Bn=4m, Bm=3m</t>
  </si>
  <si>
    <t>Đường đi khu sản xuất Đăk Púk nối dài</t>
  </si>
  <si>
    <t>Thôn Đắk Púk, xã Đăk Nên</t>
  </si>
  <si>
    <t>Đăk Ring</t>
  </si>
  <si>
    <t>Nước sinh hoạt thôn Đăk Chờ</t>
  </si>
  <si>
    <t>UBND xã Đăk Ring</t>
  </si>
  <si>
    <t>Thôn Đăk Chờ, xã Đăk Ring</t>
  </si>
  <si>
    <t>Cấp nước sinh hoạt cho 29 hộ</t>
  </si>
  <si>
    <t>Thủy lợi Nước Niêu thôn Đắk Da</t>
  </si>
  <si>
    <t>Thôn Đăk Da, xã Đăk Ring</t>
  </si>
  <si>
    <t>Hệ thống kênh tưới L=1.000m, diện tích 6,0 ha</t>
  </si>
  <si>
    <t>Cầu treo đi khu sản xuất Nước Mang làng Ngọc Hoàng thôn Đăk Chờ</t>
  </si>
  <si>
    <t>Phục vụ cho nhân dân đi lại đảm bảo an toàn khi qua sông, suối.</t>
  </si>
  <si>
    <t>Chiều dài L=35m, chiều rộng mặt cầu 1,3m</t>
  </si>
  <si>
    <t>Đường nội thôn làng Đăk sao thôn Đăk Da (đoạn cuối làng)</t>
  </si>
  <si>
    <t>Chiều dài L=1.000m; Bn=4m; Bm=3m</t>
  </si>
  <si>
    <t>Cầu treo đi khu sản xuất Nước Cai</t>
  </si>
  <si>
    <t>Thôn Đăk Doa, xã Đăk Ring</t>
  </si>
  <si>
    <t>Chiều dài 30m, chiều rộng mặt cầu 1,3m</t>
  </si>
  <si>
    <t>Thủy lợi Nước Tôm</t>
  </si>
  <si>
    <t>Xây mới đập đầu mối và tuyến kênh</t>
  </si>
  <si>
    <t>Cầu treo đi khu sản xuất Nước Sao thôn Đăk Da</t>
  </si>
  <si>
    <t>Chiều dài 35m, chiều rộng mặt cầu 1,3m</t>
  </si>
  <si>
    <t>Thủy lợi Măng Ruông, thôn Đắk Da</t>
  </si>
  <si>
    <t>Ngọc Tem</t>
  </si>
  <si>
    <t>Nâng cấp, mở rộng đường GTNT thôn Điek Chè</t>
  </si>
  <si>
    <t>UBND xã Ngọk Tem</t>
  </si>
  <si>
    <t>Thôn Điek Chè, xã Ngọk Tem</t>
  </si>
  <si>
    <t>Chiều dài L=500m, Bn=4m, Bm=3m</t>
  </si>
  <si>
    <t>Nâng cấp nước sinh hoạt thôn Điek Chè</t>
  </si>
  <si>
    <t>Khu thể thao trung tâm xã</t>
  </si>
  <si>
    <t>Thôn Điek Nót, xã Ngọk Tem</t>
  </si>
  <si>
    <t>Hoàn thiện cơ sở vật chất văn hóa thôn. Đảm bảo đạt tiêu chí NTM trên địa bàn xã</t>
  </si>
  <si>
    <t xml:space="preserve">San nền + Hàng rào </t>
  </si>
  <si>
    <t>Kênh mương thủy lợi Măng Păng</t>
  </si>
  <si>
    <t>Thôn Điek Tà Âu, xã Ngọk Tem</t>
  </si>
  <si>
    <t>Xây mới tuyến kênh</t>
  </si>
  <si>
    <t>Đường GTNT thôn Điek Tem (nhóm 6)</t>
  </si>
  <si>
    <t>Chiều dài L=200m, Bn=4m, Bm=3m</t>
  </si>
  <si>
    <t>Nhà văn hóa trung tâm xã</t>
  </si>
  <si>
    <t>Xây mới Hội trường</t>
  </si>
  <si>
    <t>Nước sinh hoạt thôn Điek Nót</t>
  </si>
  <si>
    <t>Đường GTNT thôn Măng Nách</t>
  </si>
  <si>
    <t>Thôn Măng Nách, xã Ngọk Tem</t>
  </si>
  <si>
    <t>Đường đi khu sản xuất thôn Điek Tem (nhánh 2)</t>
  </si>
  <si>
    <t>Thôn Điek Tem, xã Ngọk Tem</t>
  </si>
  <si>
    <t>Chiều dài 1.400m, Bn=4m, Bm=3m</t>
  </si>
  <si>
    <t>Đường GTNT thôn Điek Tà Âu</t>
  </si>
  <si>
    <t>Chiều dài L=400, Bn=4m, Bm=3m</t>
  </si>
  <si>
    <t>Đường GTNT đi khu sản xuất thôn Điek Tem (nhánh 1)</t>
  </si>
  <si>
    <t>Đường đi khu sản xuất thôn Điek Chè</t>
  </si>
  <si>
    <t>Chiều dài L=700m, Bn=4m, Bm=3m</t>
  </si>
  <si>
    <t>Xã Hiếu</t>
  </si>
  <si>
    <t>Giếng nước sinh hoạt tại các thôn (giếng khoan)</t>
  </si>
  <si>
    <t>UBND xã Hiếu</t>
  </si>
  <si>
    <t>09/09 thôn, xã Hiếu</t>
  </si>
  <si>
    <t>09  Giếng khoan, 09 bồn chứa nước; 09 máy bơm</t>
  </si>
  <si>
    <t>Đường đi sản xuất Nước Vư</t>
  </si>
  <si>
    <t>Thôn Vi Choong, xã Hiếu</t>
  </si>
  <si>
    <t>Chiều dài L=1.200m, Bn=4m, Bm=3m</t>
  </si>
  <si>
    <t>Đường đi sản xuất Đắk Lean</t>
  </si>
  <si>
    <t>Thôn Đắk Lom, xã Hiếu</t>
  </si>
  <si>
    <t xml:space="preserve"> Chiều dài L=200m, Bn=4m, Bm=3m</t>
  </si>
  <si>
    <t>Đường nội thôn nhánh 2 thôn Kon Plông</t>
  </si>
  <si>
    <t>Thôn Kon Plông, xã Hiếu</t>
  </si>
  <si>
    <t>Chiều dài L=150m, Bn=4m, Bm=3m</t>
  </si>
  <si>
    <t>Đường đi khu sản xuất Nước Xiêng</t>
  </si>
  <si>
    <t>Thôn Tu Cần, xã Hiếu</t>
  </si>
  <si>
    <t>Chiều dài L=1,200, Bn=4m, Bm=3m</t>
  </si>
  <si>
    <t>Cầu treo đi khu sản xuất Đăk Ram</t>
  </si>
  <si>
    <t>Thôn Đăk Xô, xã Hiếu</t>
  </si>
  <si>
    <t>Nước sinh hoạt thôn Kon Plông</t>
  </si>
  <si>
    <t>Đường đi khu sản xuất Đắk Pa Kla</t>
  </si>
  <si>
    <t>Thôn Kon Klùng, xã Hiếu</t>
  </si>
  <si>
    <t>Chiều dài L=500, Bn=4m, Bm=3m</t>
  </si>
  <si>
    <t>Đường đi khu sản xuất cánh đồng Đăk Chè</t>
  </si>
  <si>
    <t>Thôn Vi Glơng, xã Hiếu</t>
  </si>
  <si>
    <t>Thủy lợi Đăk Brễ</t>
  </si>
  <si>
    <t xml:space="preserve">Đập đầu mối, tuyến kênh </t>
  </si>
  <si>
    <t>e</t>
  </si>
  <si>
    <t>Đăk Tăng</t>
  </si>
  <si>
    <t>Đường đi khu sản xuất nước K thôn Vi Ring</t>
  </si>
  <si>
    <t>UBND xã Đăk Tăng</t>
  </si>
  <si>
    <t>Thôn Vi Xây, xã Đăk Tăng</t>
  </si>
  <si>
    <t>Chiều dài L=1.100m, Bn=4m, Bm=3m</t>
  </si>
  <si>
    <t>Đường đi khu sản xuất Nước Chiang</t>
  </si>
  <si>
    <t>Thôn Vi Rơ Ngheo, xã Đăk Tăng</t>
  </si>
  <si>
    <t>2023- 2025</t>
  </si>
  <si>
    <t>Kênh mương thủy lợi Nước Thỏ thôn Rô Xia</t>
  </si>
  <si>
    <t>Thôn Rô Xia, xã Đăk Tăng</t>
  </si>
  <si>
    <t>Xây dựng mới tuyến kênh</t>
  </si>
  <si>
    <t>Đường đi khu sản xuất thôn Vi Rơ Ngheo</t>
  </si>
  <si>
    <t>Chiều dài L=900m; Bn=4m; Bm=3m</t>
  </si>
  <si>
    <t>Cầu treo đi khu sản xuất cánh đồng Măng Púi thôn Đăk Pờ Rồ</t>
  </si>
  <si>
    <t>Thôn Đăk Pờ Rồ, xã Đăk Tăng</t>
  </si>
  <si>
    <t>Chiều dài 40m, chiều rộng mặt cầu 1,4m</t>
  </si>
  <si>
    <t>Cầu treo Nước Ngheo thôn Vi Rơ Ngheo</t>
  </si>
  <si>
    <t>Chiều dài 40m, chiều rộng mặt cầu 1,3m</t>
  </si>
  <si>
    <t>Thủy lợi Nước Măng thôn Vi Xây</t>
  </si>
  <si>
    <t>Đường đi khu sản xuất Đắk Gia thôn Đắk Pờ Rồ</t>
  </si>
  <si>
    <t>Thôn Đắk Pờ Rồ, xã Đăk Tăng</t>
  </si>
  <si>
    <t>Chiều dài L=900, Bn=4m, Bm=3m</t>
  </si>
  <si>
    <t>Kênh mương thủy lợi Măng Púi thôn Đăk Pờ Rồ</t>
  </si>
  <si>
    <t>f</t>
  </si>
  <si>
    <t>Măng Bút</t>
  </si>
  <si>
    <t>Cầu trreo đi khu sản xuất Nước Dắt</t>
  </si>
  <si>
    <t>UBND xã Măng Bút</t>
  </si>
  <si>
    <t>Thôn Đắk Dắt, xã Măng Bút</t>
  </si>
  <si>
    <t>Chiều dài 60m, chiều rộng mặt cầu 1,2m</t>
  </si>
  <si>
    <t>Nước sinh hoạt thôn Tu Nông làng 1</t>
  </si>
  <si>
    <t>Thôn Tu Nông, xã Măng Bút</t>
  </si>
  <si>
    <t>Nâng cấp đập đầu nguồn và hệ thống bể cưa</t>
  </si>
  <si>
    <t>Đường đi khu sản xuất Nước Ngao thôn Đăk Chun</t>
  </si>
  <si>
    <t>Thôn Đăk Chun, xã Măng Bút</t>
  </si>
  <si>
    <t>Chiều dài L=2.200m, Bn=4m, Bm=3m</t>
  </si>
  <si>
    <t>Thủy lợi Nước Chất 1 thôn Kô Chất</t>
  </si>
  <si>
    <t>Thôn Măng Bút, xã Măng Bút</t>
  </si>
  <si>
    <t>Cầu treo đi khu sản xuất thôn Văng Loa 2</t>
  </si>
  <si>
    <t>Thôn Văng Loa, xã Măng Bút</t>
  </si>
  <si>
    <t>Cầu treo đi khu sản xuất thôn Đăk Chun</t>
  </si>
  <si>
    <t>Chiều dài 70m, chiều rộng mặt cầu 1,2m</t>
  </si>
  <si>
    <t>Đường đi khu sản xuất Làng Đắk Pleng thôn Đắk Pông</t>
  </si>
  <si>
    <t>Thôn Đắk Pông, xã Măng Bút</t>
  </si>
  <si>
    <t>Cầu treo đi khu sản xuất Nước Xong</t>
  </si>
  <si>
    <t>Thôn Đăk Lanh, xã Măng Bút</t>
  </si>
  <si>
    <t>Đường đi khu sản xuất Nước San thôn Văng Loa</t>
  </si>
  <si>
    <t>Chiều dài L=1,900, Bn=4m, Bm=3m</t>
  </si>
  <si>
    <t>g</t>
  </si>
  <si>
    <t>Thị trấn Măng Đen</t>
  </si>
  <si>
    <t>Đường đi khu sản xuất Kon Chốt</t>
  </si>
  <si>
    <t>Thôn Kon Chốt, Thị trấn Măng Đen</t>
  </si>
  <si>
    <t>Chiều dài L=850m, Bn=4m, Bm=3m</t>
  </si>
  <si>
    <t>h</t>
  </si>
  <si>
    <t>Măng Cành</t>
  </si>
  <si>
    <t>Nước sinh hoạt thôn Kon Du</t>
  </si>
  <si>
    <t>UBND Xã Măng Cành</t>
  </si>
  <si>
    <t>Thôn Kon Du, xã Măng Cành</t>
  </si>
  <si>
    <t>Đường ống và bể lọc</t>
  </si>
  <si>
    <t>Thủy lợi Ri Ka Ma thôn Măng Cành</t>
  </si>
  <si>
    <t>Thôn Măng Cành, Xã Măng Cành</t>
  </si>
  <si>
    <t>Đập đầu mối, tuyến kênh</t>
  </si>
  <si>
    <t xml:space="preserve">Đường đi khu sản xuất Nước Tây thôn Kon Du </t>
  </si>
  <si>
    <t xml:space="preserve">Kon Chênh </t>
  </si>
  <si>
    <t>Chiều dài L= 400m; Bn= 4m; Bm= 3m.</t>
  </si>
  <si>
    <t xml:space="preserve">Thủy Lợi Ri Knăng thôn Kon Chênh </t>
  </si>
  <si>
    <t xml:space="preserve">Đầu đập nối, diện tích tưới 15 ha </t>
  </si>
  <si>
    <t>4</t>
  </si>
  <si>
    <t>Dự án 5. Phát triển giáo dục đào tạo</t>
  </si>
  <si>
    <t>1</t>
  </si>
  <si>
    <t>Trường PTDTBT Cấp 1, 2 Măng Bút 1; Trường PTDTBT TH các xã: Đăk Nên; Ngọk Tem; Đăk Ring.</t>
  </si>
  <si>
    <t>Măng Bút, Đăk Nên, NgọkTem, Đăk Ring</t>
  </si>
  <si>
    <t>2022 - 2025</t>
  </si>
  <si>
    <t>Đảm bảo cơ sở vật chất phục vụ công tác dạy và học</t>
  </si>
  <si>
    <t>Xây 14 phòng học bộ môn.</t>
  </si>
  <si>
    <t>2</t>
  </si>
  <si>
    <t>Trường MN, Trường PTDTBT  tiểu học, và Trường PTDTBT THCS Đăk Nên, Trường MN và Trường PTDTBT THCS Đăk Ring.</t>
  </si>
  <si>
    <t xml:space="preserve">xã Đăk Nên, Đăk Ring </t>
  </si>
  <si>
    <t>Khoan 05 giếng nước.</t>
  </si>
  <si>
    <t>Trường MN, Trường PTDTBT Tiểu học Xã Hiếu, Trường PTDTBT Tiểu học Đăk Ring và Trường PTDTBT THCS Đăk Nên</t>
  </si>
  <si>
    <t>Xã Hiếu, Đăk Nên, Đăk Ring</t>
  </si>
  <si>
    <t>Xây 04 nhà sinh hoạt, giáo dục văn hóa dân tộc</t>
  </si>
  <si>
    <t>Trường PTDTBT TH Đăk Nên</t>
  </si>
  <si>
    <t>Đăk Nên - Kon Plông - Kon Tum</t>
  </si>
  <si>
    <t>Xây 03 phòng ở cho học sinh bán trú</t>
  </si>
  <si>
    <t>5</t>
  </si>
  <si>
    <t>Dự án 6. Bảo tồn phát huy giá trị truyền thống văn hóa</t>
  </si>
  <si>
    <t xml:space="preserve"> Đầu tư xây dựng điểm đến du lịch tiêu biểu thôn KonPRing</t>
  </si>
  <si>
    <t xml:space="preserve">UBND thị trấn Măng Đen </t>
  </si>
  <si>
    <t>Thôn Kon Pring - Thị trấn Măng Đen</t>
  </si>
  <si>
    <t>Phục vụ khách du lịch</t>
  </si>
  <si>
    <t xml:space="preserve"> Hỗ trợ xây dựng nhà vệ sinh đạt chuẩn;Sưu tầm, phục chế, phục dựng hiện vật; Thiết kế lắp đặt biển chỉ dẫn; Hỗ trợ xây dựng nhà trưng bày;</t>
  </si>
  <si>
    <t>Hỗ trợ đầu tư xây dựng thiết chế văn hoá, thể thao tại các thôn vùng đồng bào dân tộc thiểu số và miền núi</t>
  </si>
  <si>
    <t>Tại 09 thôn khó khăn của các xã::Thị trấn Máng Đen, Ngọk Tem, Xã Hiếu, Vi Xây, Vi Rơ ngheo, Măng Cành, M,Busk, Đăk Nên, Đăk Ring</t>
  </si>
  <si>
    <t>Bảo tồn và phát triển các giá trị, bản sắc văn hóa truyền thống tốt đẹp của các dân tộc</t>
  </si>
  <si>
    <t>Đầu tư sửa chữa 07  nhà văn hóa thôn và hỗ trợ 02 sân thể thao, các thiết bị phục vụ hoạt động văn hóa</t>
  </si>
  <si>
    <t xml:space="preserve">Hỗ trợ tu bổ, tôn tạo cho mỗi di tích quốc gia đặc biệt, di tích quốc gia có giá trị tiêu biểu của các dân tộc thiểu số </t>
  </si>
  <si>
    <t>Phòng Văn hóa Thông tin</t>
  </si>
  <si>
    <t>Các di tích quốc gia trên địa bàn huyện</t>
  </si>
  <si>
    <t>Nhằm giữ gìn các di tích quốc qia có giá trị tiêu biểu của các dân tộc thiểu số trên địa bàn huyện</t>
  </si>
  <si>
    <t>Hỗ trợ đầu tư  làng truyền thống tiêu biểu</t>
  </si>
  <si>
    <t>01 làng trên địa bàn huyện</t>
  </si>
  <si>
    <t>Bảo tồn kiến trúc….; cảnh quan, không gian văn hóa; Hỗ trợ phát triển du lịch</t>
  </si>
  <si>
    <t>Tại 01 làng phát triển du lịch cộng đồng</t>
  </si>
  <si>
    <t>6</t>
  </si>
  <si>
    <t>Dự án 7. Chăm sóc sức khỏe Nhân dân</t>
  </si>
  <si>
    <t>Dự án 9. Đầu tư phát triển nhóm dân tộc thiểu số ít người</t>
  </si>
  <si>
    <t>Dự án 10. Truyền thông, tuyên truyền</t>
  </si>
  <si>
    <t>Chuyển đổi số; hỗ trợ thiết lập các điểm hỗ trợ đồng bào dân tộc thiểu số ứng dụng công nghệ thông tin phục vụ phát triển kinh tế xã hội và đảm bảo an ninh trật tự.</t>
  </si>
  <si>
    <t>Phòng Vân hóa thông tin</t>
  </si>
  <si>
    <t>UBND các xã đặc biệt khó khăn, thôn đặc biệt khó khăn</t>
  </si>
  <si>
    <t>Tạo điều kiện cho người dân tộc thiểu số vùng đặc biệt khó khăn ứng dụng công nghệ thông tin</t>
  </si>
  <si>
    <t>Tại 06 xã khu vực III và 3 thôn đặc biệt khó khăn của xã khu vực I, II</t>
  </si>
  <si>
    <t>Giải quyết tình trạng thiếu  đất ở, nhà ở, đất sản xuất</t>
  </si>
  <si>
    <t>Hỗ trợ đất ở 12 hộ, nhà ở 70 hộ, đất sản xuất 36 hộ</t>
  </si>
  <si>
    <t>ỦY BAN NHÂN DÂN HUYỆN NGỌC HỒI</t>
  </si>
  <si>
    <t>Kế hoạch vốn năm 2021 chuyển sang</t>
  </si>
  <si>
    <r>
      <t>Tổng số</t>
    </r>
    <r>
      <rPr>
        <i/>
        <sz val="11"/>
        <rFont val="Times New Roman"/>
        <family val="1"/>
      </rPr>
      <t xml:space="preserve"> (tất cả các nguồn vốn)</t>
    </r>
  </si>
  <si>
    <t>giai đoạn</t>
  </si>
  <si>
    <t>Năm 2022</t>
  </si>
  <si>
    <t>Hỗ trợ đất ở cho đồng bào dân tộc thiểu số trên địa bàn thôn Bun Ngai và thôn Giang Lố II</t>
  </si>
  <si>
    <t>UBND xã Sa Loong</t>
  </si>
  <si>
    <t>Thôn Bun Ngai và thôn Giang Lố II, xã Sa Loong</t>
  </si>
  <si>
    <t>Giảm tỷ lên hộ nghèo vùng đồng bào dân tộc thiểu số</t>
  </si>
  <si>
    <t>Hỗ trợ đất ở cho 03 hộ</t>
  </si>
  <si>
    <t>Hỗ trợ nhà ở cho các hộ dân trên dịa bàn thôn Bun Ngai và thôn Giang Lố II</t>
  </si>
  <si>
    <t>Hỗ trợ nhà ở cho 08 hộ</t>
  </si>
  <si>
    <t>Hỗ trợ đất sản xuất trên địa bàn thôn Bun Ngai và thôn Giang Lố II</t>
  </si>
  <si>
    <t>Hỗ trợ đất sản xuất cho 16 hộ</t>
  </si>
  <si>
    <t>Nước sinh hoạt tập trung xã Đắk Ang</t>
  </si>
  <si>
    <t>UBND xã Đắk Ang</t>
  </si>
  <si>
    <t>Xã Đắk Ang</t>
  </si>
  <si>
    <t>Nhằm đảm bảo cung cấp đủ nước sinh hoạt hợp vệ sinh cho các hộ dân trên địa bàn xã Đắk Ang</t>
  </si>
  <si>
    <t>v</t>
  </si>
  <si>
    <t>Giai đoạn</t>
  </si>
  <si>
    <r>
      <t xml:space="preserve">Sắp sếp ổn định dân cư tại chỗ cho 1509 hộ xã Sa Loong, huyện Ngọc Hồi </t>
    </r>
    <r>
      <rPr>
        <i/>
        <sz val="11"/>
        <rFont val="Times New Roman"/>
        <family val="1"/>
      </rPr>
      <t>(Thông qua đầu tư cơ sở hạ tầng...)</t>
    </r>
  </si>
  <si>
    <t>xã Sa Loong</t>
  </si>
  <si>
    <t>Sắp sếp ổn định dân cư tại chỗ xã Sa Loong (1509 hộ)</t>
  </si>
  <si>
    <t>Nâng cấp, cải tạo Chợ Pờ Y, xã Pờ Y</t>
  </si>
  <si>
    <t>UBND xã Pờ Y</t>
  </si>
  <si>
    <t>Xã Pờ y</t>
  </si>
  <si>
    <t>Nhằm tạo ra địa điểm cho ĐBDTTS mua bán, trao đổi hàng hóa nông sản</t>
  </si>
  <si>
    <t>Nâng cấp, sửa chữa đường ĐH 80 (điểm đầu trung tâm UBND xã Đắk Ang, điểm cuối đường Blái, Đăk Rơ me)</t>
  </si>
  <si>
    <t>UBND xã Đăk Ang</t>
  </si>
  <si>
    <t>Nhằm phục vụ nhu cầu đi lại, vận chuyển hàng hóa, giao lưu buôn bán của người dân trên địa bàn xã</t>
  </si>
  <si>
    <t>Tổng chiều dài tuyến đường: Lđ=5000 m
Bề rộng nền đường Bn= 5 m
Bề rộng mặt đường Bm=3,5 m</t>
  </si>
  <si>
    <t>Xã Sa Loong</t>
  </si>
  <si>
    <t>Đường vào khu trung tâm xã Đắk Ang</t>
  </si>
  <si>
    <t>Đường vào khu sản xuất thôn Đăk Sút</t>
  </si>
  <si>
    <t>Nhằm tạo điều kiện thuận lợi cho người dân đi lại và vận chuyển hàng hóa, nông sản qua đó góp phần thúc đẩy phát triển kinh tế xã hội của địa phương</t>
  </si>
  <si>
    <t xml:space="preserve">Chiều dài tuyến khoảng: Lđ=800 m
Bề rộng nền đường Bnền=5 m.
Bề rộng mặt đường: Bmặt=3,5 m. 
</t>
  </si>
  <si>
    <t>Đường vào khu sản xuất thôn Đăk Chờ</t>
  </si>
  <si>
    <t xml:space="preserve">Chiều dài tuyến khoảng: Lđ=700 m
Bề rộng nền đường Bnền=5 m.
Bề rộng mặt đường: Bmặt=3,5 m. 
</t>
  </si>
  <si>
    <t>Nâng cấp sửa chữa đường ĐH 80 (điểm đầu TT xã Đăk Ang, điểm cuối thôn Ja Tun)</t>
  </si>
  <si>
    <t xml:space="preserve">Chiều dài tuyến khoảng: Lđ=4000m
Bề rộng nền đường Bnền=5 m.
Bề rộng mặt đường: Bmặt=3,5 m. 
</t>
  </si>
  <si>
    <t>Đường vào khu sản xuất thôn Giang Lố 2</t>
  </si>
  <si>
    <t xml:space="preserve">Chiều dài tuyến khoảng: Lđ=5000m
Bề rộng nền đường Bnền=5 m.
Bề rộng mặt đường: Bmặt=3,5 m. 
</t>
  </si>
  <si>
    <t>Nâng cấp, mở rộng trường PTDTBT THCS Ngô Quyền</t>
  </si>
  <si>
    <r>
      <t>Xây mới 07 phòng học, 01 phòng chức năng</t>
    </r>
    <r>
      <rPr>
        <i/>
        <sz val="11"/>
        <rFont val="Times New Roman"/>
        <family val="1"/>
      </rPr>
      <t xml:space="preserve"> (phòng sinh hoạt, giáo dục văn hóa), </t>
    </r>
    <r>
      <rPr>
        <sz val="11"/>
        <rFont val="Times New Roman"/>
        <family val="1"/>
      </rPr>
      <t>nhà vệ sinh</t>
    </r>
  </si>
  <si>
    <t>Hoàn thiện cơ sở vật chất, đáp ứng nhu cầu giạy và học của học sinh và giáo viên trên địa bàn xã Đắk Ang</t>
  </si>
  <si>
    <t>Hỗ trợ đầu tư xây dựng thiết chế văn hóa thể thao xã Đắk Ang</t>
  </si>
  <si>
    <t>Khôi phục bảo tồn phát huy giá trị văn hóa truyền thống</t>
  </si>
  <si>
    <t>Hỗ trợ đầu tư xây dựng thiết chế văn hóa thể thao xã Đắk Dục</t>
  </si>
  <si>
    <t>UBND xã Đăk Dục</t>
  </si>
  <si>
    <t>Xã Đăk Dục</t>
  </si>
  <si>
    <t>Hỗ trợ đầu tư xây dựng thiết chế văn hóa thể thao xã Đắk Nông</t>
  </si>
  <si>
    <t>UBND xã Đăk Nông</t>
  </si>
  <si>
    <t>Xã Đăk Nông</t>
  </si>
  <si>
    <t>Hỗ trợ đầu tư xây dựng thiết chế văn hóa thể thao xã Đắk Xú</t>
  </si>
  <si>
    <t>Hỗ trợ đầu tư xây dựng thiết chế văn hóa thể thao xã Đắk Kan</t>
  </si>
  <si>
    <t>UBND xã Đăk Kan</t>
  </si>
  <si>
    <t>Xã Đăk Kan</t>
  </si>
  <si>
    <t>Hỗ trợ đầu tư xây dựng thiết chế văn hóa thể thao xã Pờ Y</t>
  </si>
  <si>
    <t>Xã Pờ Y</t>
  </si>
  <si>
    <t>Hỗ trợ đầu tư xây dựng thiết chế văn hóa thể thao xã Sa Loong</t>
  </si>
  <si>
    <t>Hỗ trợ đầu tư xây dựng thiết chế văn hóa thể thao thị trấn Pleiần</t>
  </si>
  <si>
    <t>UBND thị trấn Plei Kần</t>
  </si>
  <si>
    <t>Thị trấn Plei Kần</t>
  </si>
  <si>
    <t>Tu bổ, tôn tạo khu di tích chiến thắng Đắk Siêng, thôn Đắk Răng, xã Đắk Dục</t>
  </si>
  <si>
    <t>Đầu tư xây dựng điểm đến du lịch thôn Đắk Răng, xã Đắk Dục</t>
  </si>
  <si>
    <t>Dự án 9</t>
  </si>
  <si>
    <t>năm 2022</t>
  </si>
  <si>
    <r>
      <t xml:space="preserve">Dự án: Ứng dụng dụng công nghệ thông tin hỗ trợ phát triển kinh tế - xã hội và đảm bảo an ninh trật tự vùng đồng bào dân tộc thiểu số và miền núi trên địa bàn xã Đắk Ang và 02 thôn </t>
    </r>
    <r>
      <rPr>
        <i/>
        <sz val="11"/>
        <rFont val="Times New Roman"/>
        <family val="1"/>
      </rPr>
      <t>(Giang Lố II và thôn Bun Ngai)</t>
    </r>
    <r>
      <rPr>
        <sz val="11"/>
        <rFont val="Times New Roman"/>
        <family val="1"/>
      </rPr>
      <t xml:space="preserve"> xã Sa Loong</t>
    </r>
  </si>
  <si>
    <t xml:space="preserve">Hỗ trợ đồng bào dân tộc thiểu số được tiếp cận thông tin về khoa học công nghệ và quản bá các sản phẩm của địa phương cho bạn bè trong nước và thế giới. Nâng cao khả năng ứng dụng và sử dụng công nghệ thông tin hỗ trợ phát triển kinh tế xã hội cho vùng đồng bào dân tộc thiểu số và miền núi, dặc biệt là ứng dụng công nghệ thông tin và chuyển đổi số trong triển khai thực hiện Chương trình mục tiêu quốc gia phát triển kinh tế  xã hội </t>
  </si>
  <si>
    <t>Huyện Ngọc Hồi</t>
  </si>
  <si>
    <t>Hỗ trợ đất ở, nhà ở, đất sản xuất trên địa bàn thôn Bun Ngai và thôn Giang Lố II</t>
  </si>
  <si>
    <t>Hỗ trợ đất ở 03 hộ, nhà ở 08 hộ, đất sản xuất 16 hộ</t>
  </si>
  <si>
    <t xml:space="preserve"> Xây dựng bể lắng lọc; Tuyến đường ống: Tuyến đường ống từ đầu mối về bể lọc và từ bể lọc về cuối đường ống khu dân cư và tuyến ống nhánh đến các bồn chứa; Bồn chứa: Làm mới các bồn chứa nước. </t>
  </si>
  <si>
    <t>UBND THÀNH PHỐ KON TUM</t>
  </si>
  <si>
    <t>Phụ lục số 01</t>
  </si>
  <si>
    <t>DANH MỤC DỰ ÁN ĐẦU TƯ PHÁT TRIỂN THUỘC CHƯƠNG TRÌNH MỤC TIÊU QUỐC GIA PHÁT TRIỂN KTXH VÙNG ĐỒNG BÀO DÂN TỘC THIỂU SỐ VÀ MIỀN NÚI
GIAI ĐOẠN 2021-2025 VÀ NĂM 2022 TRÊN ĐỊA BÀN THÀNH PHỐ KON TUM</t>
  </si>
  <si>
    <t>Mức vốn 1 thôn</t>
  </si>
  <si>
    <t xml:space="preserve">Dự án 1  </t>
  </si>
  <si>
    <t>Hỗ trợ Đất ở</t>
  </si>
  <si>
    <t>Hỗ trợ tạo mặt bằng, hạ tầng kỹ thuật để cấp đất ở cho các đối tượng thụ hưởng (dự kiến 4 hộ thụ hưởng)</t>
  </si>
  <si>
    <t>Hỗ trợ Nhà ở</t>
  </si>
  <si>
    <t>Hỗ trợ xây mới 01 căn nhà cấp 4 theo phong tục, tập quán địa phương đảm bảo 3 cứng (dự kiến 11 hộ thụ hưởng)</t>
  </si>
  <si>
    <t>Hỗ trợ Đất sản xuất</t>
  </si>
  <si>
    <t>Hỗ trợ trực tiếp đất sản xuất (dự kiến 20 hộ thụ hưởng)</t>
  </si>
  <si>
    <t>Xã Đăk Blà</t>
  </si>
  <si>
    <t>Khoan giếng; bồn nước; phụ kiện kèm theo; trang bị các nội dung khác liên quan...</t>
  </si>
  <si>
    <t xml:space="preserve">Xã Hòa Bình </t>
  </si>
  <si>
    <t>Sửa chữa, hàng rào nhà rông văn hóa thôn</t>
  </si>
  <si>
    <t>Thôn ĐăkKrăk</t>
  </si>
  <si>
    <t xml:space="preserve">Hiện tại tổng cộng hàng rào là 130m đã sử dụng nguồn vốn duy tu bão dưỡng rào được 90. Nên thôn có nhu cầu rào cho xong khuôn viên quanh nhà rông tạo cảnh quang sinh hoạt của nhà rông </t>
  </si>
  <si>
    <t xml:space="preserve">Đường bê tông từ cổng chào đến đường tránh </t>
  </si>
  <si>
    <t xml:space="preserve">Hiện trạng đang là đường đất , mùa mưa lầy lội dân khó đi lại </t>
  </si>
  <si>
    <t xml:space="preserve">Đường bê tông từ nhà Bà Ranh đến đường tránh </t>
  </si>
  <si>
    <t xml:space="preserve">Hệ thống mương thoát nước phía tây đường trục thôn . </t>
  </si>
  <si>
    <t xml:space="preserve">Phuc vụ đời sông nhân dân. Hiện nay Phía Tây mặt đường cao nên đất cát đổ hết lên đường gây khó khăn cho nhân dân đi lại </t>
  </si>
  <si>
    <t xml:space="preserve">Mương thoát nước đường nhà bà Ranh </t>
  </si>
  <si>
    <t>Phục vụ đời sông nhân dân. Hiện nay lượng nước mưa đổ nhiều gây xói mòn đường đi rất lớn nhân dân đi lại rất khó khăn</t>
  </si>
  <si>
    <t xml:space="preserve">Xã ChưHreng </t>
  </si>
  <si>
    <t>Công trình: Điểm trường mầm non thôn Konhrakơtu, xã ChưHreng; hạng mục: Cổng và hàng rào</t>
  </si>
  <si>
    <t>UBND xã Chư Hreng</t>
  </si>
  <si>
    <t>thôn Konhrakơtu, xã ChưHreng</t>
  </si>
  <si>
    <t>Dự kiến xây dựng hàng rào dài 315m</t>
  </si>
  <si>
    <t>Công trình: Điểm trường mầm non thôn Konhrakơtu, xã ChưHreng; hạng mục: Sân bê tông</t>
  </si>
  <si>
    <t>Dự kiến làm sân bê tông rộng 300m2</t>
  </si>
  <si>
    <t>Công trình: Nhà rông văn hóa thôn Konhrakơtu, xã ChưHreng; hạng mục: giếng khoan</t>
  </si>
  <si>
    <t>Dự kiến khoan giếng sâu 100m và các hạng mục nhỏ đi kèm</t>
  </si>
  <si>
    <t>Công trình: Cải tạo và nâng cấp nhà rông văn hóa thôn Konhrakơtu, xã ChưHreng</t>
  </si>
  <si>
    <t>Dự kiến tháo dỡ toàn bộ mái và thi công mới lại phần mái nhà rông</t>
  </si>
  <si>
    <t>Công trình: Cải tạo và nâng cấp đường bê tông nội thôn Konhrakơtu, xã ChưHreng</t>
  </si>
  <si>
    <t>Dự kiến bóc 250m đường bê tông và làm lại mới</t>
  </si>
  <si>
    <t>Đường GTNT Thôn Kon Jri Xút, xã Đăk Blà, thành phố Kon Tum: (Đoạn từ Quốc lộ 24 đến Cầu Tràn )</t>
  </si>
  <si>
    <t>UBND xã Đăk Blà</t>
  </si>
  <si>
    <t>hôn Kon Jri Xút</t>
  </si>
  <si>
    <t>Hoàn thiện CSHT</t>
  </si>
  <si>
    <t>Đường GTNT cấp C, dài khoảng 250m, rộng 3,5m, dày 16 cm</t>
  </si>
  <si>
    <t xml:space="preserve">Đường GTNT thôn  Kon Rơ Lang, xã Đăk Blà, TP Kon Tum (Đoạn từ Nhà rông đến nhà ông Đinh Hùng) </t>
  </si>
  <si>
    <t xml:space="preserve"> thôn  Kon Rơ Lang</t>
  </si>
  <si>
    <t>Đường GTNT cấp C, dài khoảng 350m, rộng 3,5m, dày 16 cm</t>
  </si>
  <si>
    <t>Đường GTNT thôn Kon Jơ Dreh  Plơng , xã ĐăkBlà,  TP Kon Tum. Hạng mục Mương thoát nước (Đoạn nhà ông A Khoăn đến Suối)</t>
  </si>
  <si>
    <t>thôn Kon Jơ Dreh  Plơng</t>
  </si>
  <si>
    <t>Rãnh thoát nước dọc KT (80x80)cm. dài  200 m.</t>
  </si>
  <si>
    <t>Trường Mầm Non Nắng Hồng xã Đăk Blà, thành phố Kon Tum; Hạng mục Điểm trường thôn Kon Gur Nhà học 01 phòng và các hạng mục phụ trợ</t>
  </si>
  <si>
    <t xml:space="preserve"> thôn Kon Gur</t>
  </si>
  <si>
    <t xml:space="preserve">Nhà học 01 phòng và các hạng mục phụ trợ Diện tích khoản 120m2 </t>
  </si>
  <si>
    <t>Đường GTNT thôn Kon Drei, xã ĐăkBlà, TP Kon Tum.( đoạn Nhà ông A - Huynh đi Khu Nghĩa Địa)</t>
  </si>
  <si>
    <t>thôn Kon Drei</t>
  </si>
  <si>
    <t>Đường GTNT cấp C, dài khoảng 350m, rộng 3m, dày 16 cm</t>
  </si>
  <si>
    <t>Điện chiếu sáng công lộ đoạn từ QL24 đi thôn Kon Jri Xút</t>
  </si>
  <si>
    <t>Chiều dài tuyến 886m, 01 tủ điều khiển, 21 bóng Đèn Led 100W, trồng mới 04 trụ cột BTLT 8,5m</t>
  </si>
  <si>
    <t>Đường GTNT thôn  Kon Rơ Lang, xã Đăk Blà, TP Kon Tum (Đoạn từ Nhà ông Đinh Hùng đến Bãi Cát giáp bờ sông)</t>
  </si>
  <si>
    <t>Đường GTNT cấp C, dài khoảng 400m, rộng 3,5m, dày 16 cm</t>
  </si>
  <si>
    <t>Nhà Rông thôn Kon Jơ Drẻh, xã ĐăkBlà , TP Kon Tum. Hạng mục Sân bê tông</t>
  </si>
  <si>
    <t>thôn Kon Jơ Drẻh</t>
  </si>
  <si>
    <t>Sân bê tông 
 diện tich khoảng 500m2</t>
  </si>
  <si>
    <t>Đường GTNT thôn Kon Jơ Dreh  Plơng , xã ĐăkBlà,  TP Kon Tum (Đoạn từ Quốc lộ 24 cũ đi bãi cát Đạt Tài )</t>
  </si>
  <si>
    <t>Đường GTNT cấp C, dài khoảng 500m, rộng 3m, dày 16 cm</t>
  </si>
  <si>
    <t xml:space="preserve">Đường GTNT thôn Kon Drei, xã Đăk Blà, TP Kon Tum 2022(Các đoạn kết nối). </t>
  </si>
  <si>
    <t>Đường GTNT cấp C, dài khoảng 300m, rộng 3m, dày 16 cm</t>
  </si>
  <si>
    <t xml:space="preserve">Đường GTNT thôn  Kon Rơ Lang, xã Đăk Blà, TP Kon Tum. (Các đoạn kết nối). </t>
  </si>
  <si>
    <t>thôn  Kon Rơ Lang</t>
  </si>
  <si>
    <t xml:space="preserve"> Đường GTNT Kon Jơ Drẻh, xã Đăk Blà thành phố Kon Tum 2022 (Các đoạn kết nối). </t>
  </si>
  <si>
    <t>Kon Jơ Drẻh</t>
  </si>
  <si>
    <t xml:space="preserve">Đường GTNT cấp C, dài khoảng 350m, rộng 3m, dày 16 cm </t>
  </si>
  <si>
    <t xml:space="preserve">Đường GTNT thôn Kon Jơ Dreh  Plơng , xã ĐăkBlà,  TP Kon Tum. (Các đoạn kết nối). </t>
  </si>
  <si>
    <t>Nhà rông thôn Kon Gur, xã Đăk Blà, thành phố Kon Tum. Hạng mục: Sân bê tông</t>
  </si>
  <si>
    <t xml:space="preserve">Đường GTNT thôn Kon Drei, xã Đăk Blà, TP Kon Tum 2022 (Các đoạn kết nối). </t>
  </si>
  <si>
    <t xml:space="preserve"> thôn Kon Drei</t>
  </si>
  <si>
    <t>Điện chiếu sáng công lộ Đường GTNT thôn Kon Rơ Lang, xã Đăk Blà, thành phố Kon Tum</t>
  </si>
  <si>
    <t>thôn Kon Rơ Lang</t>
  </si>
  <si>
    <t>Chiều dài tuyến 1.380m, 33 bóng Đèn Led 100W.</t>
  </si>
  <si>
    <t>Điện chiếu sáng công lộ Đường GTNT thôn Kon Drei, xã Đăk Blà, thành phố Kon Tum</t>
  </si>
  <si>
    <t>Chiều dài tuyến 701m, 01 tủ điều khiển, 15 bóng Đèn Led 100W, trồng mới 01 trụ cột BTLT 8,5m</t>
  </si>
  <si>
    <t>Nhà rông văn Kon Rơ Lang (Kon Kơ Pắt cũ) xã Đăk Blà thành phố Kon Tum.</t>
  </si>
  <si>
    <t>Trụ cột, sàn, đà giầm bê tông cốt thép, Khung trần xà gồ gỗ, mái lợp tranh Diện tích 65 m2</t>
  </si>
  <si>
    <t>Xã Đăk Rơ Wa</t>
  </si>
  <si>
    <t>Công trình: Điểm trường mầm non thôn Kon Kơ Tu, xã Đăk Rơ Wa; hạng mục: Cổng và hàng rào</t>
  </si>
  <si>
    <t>UBND xã Đăk Rơ Wa</t>
  </si>
  <si>
    <t>Thôn Kon Kơ Tu, Đăk Rơ Wa</t>
  </si>
  <si>
    <t>Dự kiến xây dựng hàng rào dài 65 m</t>
  </si>
  <si>
    <t>Công trình: Điểm trường mầm non thôn Kon Kơ Tu, xã Đăk Rơ Wa; hạng mục: Sân bê tông</t>
  </si>
  <si>
    <t>Hiện tại, điểm trường chưa có sân bê tông</t>
  </si>
  <si>
    <t>Công trình: Cải tạo và nâng cấp nhà rông văn hóa thôn Kon Tum Kơ Nâm, xã Đăk Rơ Wa</t>
  </si>
  <si>
    <t>Thôn Kon Tum Kơ Nâm, Đăk Rơ Wa</t>
  </si>
  <si>
    <t>Sửa chữa</t>
  </si>
  <si>
    <t>Dự kiến tháo dỡ toàn bộ mái, thi công mới lại phần mái nhà rông, sơn sửa và một số hạng mục nhỏ đi kèm</t>
  </si>
  <si>
    <t>Đường trục thôn  Kroong Ktu (Từ Nhà A Liuh đến Nhà A Khoan)</t>
  </si>
  <si>
    <t>Đường xuống cấp cần đầu tư xây dựng đảm bảo đi lại cho nhân dân</t>
  </si>
  <si>
    <t>Chiều dài: 450m
Chiều dày: 0,16m
Chiều rộng: 3,5m</t>
  </si>
  <si>
    <t>Đường nội thôn  thôn Kroong Ktu (Từ Nhà A Dứi đến Tỉnh lộ 666 cũ )</t>
  </si>
  <si>
    <t>Chiều dài: 130m
Chiều dày: 0,16m
Chiều rộng: 3,5m</t>
  </si>
  <si>
    <t>Đường trục thôn số 4 thôn Kroong Ktu (Từ Nhà A Đảo đến Nhà A phen)</t>
  </si>
  <si>
    <t>Chiều dài: 80m
Chiều dày: 0,16m
Chiều rộng: 3,5m</t>
  </si>
  <si>
    <t>Đường nội thôn số 15 thôn Kroong Ktu (Từ Nhà Daoh đến Đất sản xuất)</t>
  </si>
  <si>
    <t>Chiều dài: 90m
Chiều dày: 0,16m
Chiều rộng: 3,5m</t>
  </si>
  <si>
    <t>Đường nội thôn số 14 thôn Kroong Ktu (Từ Nhà A Chức đến Đất sản xuất)</t>
  </si>
  <si>
    <t>Chiều dài: 150m
Chiều dày: 0,16m
Chiều rộng: 3,5m</t>
  </si>
  <si>
    <t>Đường nội thôn số 2 thôn Kroong Ktu (Từ Nhà A Phen đến Nhà A Khoan)</t>
  </si>
  <si>
    <t>Chiều dài: 110m
Chiều dày: 0,16m
Chiều rộng: 3,5m</t>
  </si>
  <si>
    <t>Phường Ngô Mây</t>
  </si>
  <si>
    <t>Đường nội đồng Thôn Plei trunm - Đăk Choăk</t>
  </si>
  <si>
    <t>UBND phường Ngô Mây</t>
  </si>
  <si>
    <t>Thôn Plei trunm - Đăk Choăk</t>
  </si>
  <si>
    <t>2 Km</t>
  </si>
  <si>
    <t>Thay cầu treo ( Thành cầu - Bê tông)</t>
  </si>
  <si>
    <t>20 m</t>
  </si>
  <si>
    <t>Cống bê tông</t>
  </si>
  <si>
    <t>6m (Phi 200)</t>
  </si>
  <si>
    <t>Xã Kroong</t>
  </si>
  <si>
    <t>Đường trục thôn Kroong Klah (Từ Cổng chào thôn Kroong Klah đến Nhà rông Kroong Klah)</t>
  </si>
  <si>
    <t>UBND xã Kroong</t>
  </si>
  <si>
    <t>Thôn Kroong Klah</t>
  </si>
  <si>
    <t>Chiều dài: 270 m
Chiều dày: 0,16m
Chiều rộng: 3,5m</t>
  </si>
  <si>
    <t>Đường nội thôn KroongKlah  (Từ Nhà A Trường đến Nhà A Mỹ)</t>
  </si>
  <si>
    <t>Chiều dài: 265m
Chiều dày: 0,16m
Chiều rộng: 3,5m</t>
  </si>
  <si>
    <t>Đường nội thôn  KroongKlah (Từ Nhà A Kaoh đến Nhà A Kưh)</t>
  </si>
  <si>
    <t>Chiều dài: 350m
Chiều dày: 0,16m
Chiều rộng: 3,5m</t>
  </si>
  <si>
    <t>Đường nội thôn  KroongKlah (Từ Nhà A Trum đến Nhà A Thăng)</t>
  </si>
  <si>
    <t>Thôn Kroong Ktu</t>
  </si>
  <si>
    <t>Dự án đầu tư xây dựng điểm đến du lịch tiêu biểu thôn Kon hra Ktu, xã ChưHreng</t>
  </si>
  <si>
    <t>Thôn Kon hra Ktu</t>
  </si>
  <si>
    <t>Phát triển du lịch</t>
  </si>
  <si>
    <t>Hỗ trợ đầu tư xây dựng thiết chế văn hóa, thể thao tại thôn Plei Trum Đăk Choăch</t>
  </si>
  <si>
    <t>Thôn Plei Trum-Đăk Choăch</t>
  </si>
  <si>
    <t>Hỗ trợ đầu tư xây dựng thiết chế văn hóa, thể thao tại thôn Đăk Răk</t>
  </si>
  <si>
    <t>UBND xã Hòa Bình</t>
  </si>
  <si>
    <t>Hỗ trợ đầu tư xây dựng thiết chế văn hóa, thể thao tại thôn Kon Hra Ktu</t>
  </si>
  <si>
    <t>Hỗ trợ đầu tư xây dựng thiết chế văn hóa, thể thao tại xã Đăk Blà</t>
  </si>
  <si>
    <t>UBND Xã Đăk Blà</t>
  </si>
  <si>
    <t>6 thôn ĐBKK</t>
  </si>
  <si>
    <t>Hỗ trợ đầu tư xây dựng thiết chế văn hóa, thể thao tại thôn Kroong Ktu</t>
  </si>
  <si>
    <t>Hỗ trợ đầu tư xây dựng thiết chế văn hóa, thể thao tại thôn Kroong Klah</t>
  </si>
  <si>
    <t>Hỗ trợ đầu tư xây dựng thiết chế văn hóa, thể thao tại thôn Kon Kơ Tu</t>
  </si>
  <si>
    <t>Thôn Kon Kơ Tu</t>
  </si>
  <si>
    <t xml:space="preserve">Hỗ trợ đầu tư xây dựng thiết chế văn hóa, thể thao tại thôn Kon Tum Kơ Nâm </t>
  </si>
  <si>
    <t>Hỗ trợ tu bổ, tôn tạo cho  di tích quốc gia có giá trị tiêu biểu của các dân tộc thiểu số</t>
  </si>
  <si>
    <t>Phòng Văn hóa -TT</t>
  </si>
  <si>
    <t>TP Kon Tum</t>
  </si>
  <si>
    <t>VP HĐND-UBND TP</t>
  </si>
  <si>
    <t>UBND các xã, phường có thôn BĐBKK</t>
  </si>
  <si>
    <t xml:space="preserve">Giúp đồng bào DTTS tiếp cận thông tin về ứng dụng KHCN, hỗ trợ phát triển KT-XH </t>
  </si>
  <si>
    <t>2022-2026</t>
  </si>
  <si>
    <t>Hỗ trợ đất ở 2 hộ, nhà ở 3 hộ, đất sản xuất 6 hộ</t>
  </si>
  <si>
    <t>Phòng
Dân tộc</t>
  </si>
  <si>
    <t>Phòn
 Dân tộc</t>
  </si>
  <si>
    <t>Thành phố Kon Tum</t>
  </si>
  <si>
    <t>Thành Phố Kon Tum</t>
  </si>
  <si>
    <t>UBND xã</t>
  </si>
  <si>
    <t>'UBND các xã</t>
  </si>
  <si>
    <t>Công ty CP Sâm NL Kon Tum, Công ty CP VinGin, Công ty TNHH MTV lâm nghiệp Đăk Tô…</t>
  </si>
  <si>
    <t>THỐNG KÊ DANH SÁCH CÁC ĐƠN VỊ, ĐỊA PHƯƠNG BÁO CÁO</t>
  </si>
  <si>
    <t>Đơn vị</t>
  </si>
  <si>
    <t>Yêu cầu thời gian báo cáo trong ngày 29/6/2022</t>
  </si>
  <si>
    <t>Hình thức báo cáo</t>
  </si>
  <si>
    <t>Nội dung</t>
  </si>
  <si>
    <t>Thời gian</t>
  </si>
  <si>
    <t>Văn bản</t>
  </si>
  <si>
    <t>Thư
điện tử</t>
  </si>
  <si>
    <t>Đảm bảo</t>
  </si>
  <si>
    <t>Chưa
đảm bảo</t>
  </si>
  <si>
    <t>Đúng hạn</t>
  </si>
  <si>
    <t>Trễ hạn</t>
  </si>
  <si>
    <t>Sở Văn hoá Thể thao và Du Lịch</t>
  </si>
  <si>
    <t>Văn bản đăng ký lần 2</t>
  </si>
  <si>
    <t>Sở Nông nghiệp và PTNT</t>
  </si>
  <si>
    <t>Liên Minh Hợp tác xã tỉnh</t>
  </si>
  <si>
    <t>Chờ hướng dẫn cấp có thẩm quyền, chưa đăng ký danh mục</t>
  </si>
  <si>
    <t>Văn bản đăng lý lần 2; thị trấn huyện Sa Thầy nhu cầu đầu tư giai đoạn 2022-2025, sử dụng thừa nguồn vốn đầu tư phát triển 982 triệu</t>
  </si>
  <si>
    <t>Chưa tính nguồn vốn đối ứng ngân sách huyện tối thiểu 10% quy định tại điểm a, khoản 2, Điều 6 của Nghị quyết số 21/NQ-HĐND ngày 23/6/2022</t>
  </si>
  <si>
    <r>
      <t xml:space="preserve">Phân bổ vốn Dự án 4, Tiểu dự án 1; Ủy ban nhân dân huyện Tu Mơ Rông </t>
    </r>
    <r>
      <rPr>
        <b/>
        <sz val="12"/>
        <color theme="1"/>
        <rFont val="Times New Roman"/>
        <family val="1"/>
      </rPr>
      <t xml:space="preserve">phân bổ vốn không đúng </t>
    </r>
    <r>
      <rPr>
        <sz val="11"/>
        <color theme="1"/>
        <rFont val="Calibri"/>
        <family val="2"/>
        <scheme val="minor"/>
      </rPr>
      <t>theo tiêu chí NQ số 21/2022/NQ-HĐND ngày 23/6/2022 và</t>
    </r>
    <r>
      <rPr>
        <b/>
        <sz val="12"/>
        <color theme="1"/>
        <rFont val="Times New Roman"/>
        <family val="1"/>
      </rPr>
      <t xml:space="preserve"> phân bổ vốn ngoài mục tiêu đầu tư</t>
    </r>
    <r>
      <rPr>
        <i/>
        <sz val="12"/>
        <color theme="1"/>
        <rFont val="Times New Roman"/>
        <family val="1"/>
      </rPr>
      <t xml:space="preserve"> (</t>
    </r>
    <r>
      <rPr>
        <b/>
        <i/>
        <sz val="12"/>
        <color theme="1"/>
        <rFont val="Times New Roman"/>
        <family val="1"/>
      </rPr>
      <t>không phân bổ vốn cho nội dung</t>
    </r>
    <r>
      <rPr>
        <i/>
        <sz val="12"/>
        <color theme="1"/>
        <rFont val="Times New Roman"/>
        <family val="1"/>
      </rPr>
      <t xml:space="preserve"> cứng hóa đường đến trung tâm xã, đường liên xã và bố trí xây mới chợ trung tâm xã Ngọc Lây </t>
    </r>
    <r>
      <rPr>
        <b/>
        <i/>
        <sz val="12"/>
        <color theme="1"/>
        <rFont val="Times New Roman"/>
        <family val="1"/>
      </rPr>
      <t xml:space="preserve">không đúng theo đề xuất của Sở Công Thương là </t>
    </r>
    <r>
      <rPr>
        <i/>
        <sz val="12"/>
        <color theme="1"/>
        <rFont val="Times New Roman"/>
        <family val="1"/>
      </rPr>
      <t>chợ trung tâm xã Đăk Hà)</t>
    </r>
  </si>
  <si>
    <t>Văn bản đăng lý lần 2</t>
  </si>
  <si>
    <t>Văn bản đăng lý lần 3</t>
  </si>
  <si>
    <r>
      <t xml:space="preserve">Phân bổ vốn Dự án 4, Tiểu dự án 1, Ủy ban nhân dân huyện Kon Plông </t>
    </r>
    <r>
      <rPr>
        <b/>
        <sz val="12"/>
        <color theme="1"/>
        <rFont val="Times New Roman"/>
        <family val="1"/>
      </rPr>
      <t>không đúng</t>
    </r>
    <r>
      <rPr>
        <sz val="11"/>
        <color theme="1"/>
        <rFont val="Calibri"/>
        <family val="2"/>
        <scheme val="minor"/>
      </rPr>
      <t xml:space="preserve"> theo tiêu chí NQ số 21/2022/NQ-HĐND ngày 23/6/2022  và </t>
    </r>
    <r>
      <rPr>
        <b/>
        <sz val="12"/>
        <color theme="1"/>
        <rFont val="Times New Roman"/>
        <family val="1"/>
      </rPr>
      <t>phân bổ vốn ngoài mục tiêu đầu tư</t>
    </r>
    <r>
      <rPr>
        <sz val="11"/>
        <color theme="1"/>
        <rFont val="Calibri"/>
        <family val="2"/>
        <scheme val="minor"/>
      </rPr>
      <t xml:space="preserve"> </t>
    </r>
    <r>
      <rPr>
        <i/>
        <sz val="12"/>
        <color theme="1"/>
        <rFont val="Times New Roman"/>
        <family val="1"/>
      </rPr>
      <t>(không phân bổ vốn cứng hóa đường đến trung tâm xã, đường liên xã, như vậy là không đúng)</t>
    </r>
  </si>
  <si>
    <t xml:space="preserve">Dự án sắp xếp, bố trí ổn định dân cư tập trung và tại chỗ thôn Đăk Wớt, xã Hơ Moong, huyện Sa Thầy </t>
  </si>
  <si>
    <t>Dự án sắp xếp, ổn định dân cư tại chỗ xã Pô Kô</t>
  </si>
  <si>
    <t xml:space="preserve">Dự án sắp xếp, ổn định dân cư tại chỗ xã Sa Loong, huyện Ngọc Hồi </t>
  </si>
  <si>
    <t>Dự án sắp xếp, bố trí ổn định dân cư tập trung và tại chỗ xã Đăk Nên, huyện Kon Plông</t>
  </si>
  <si>
    <t>thôn ĐBKK, xã ĐBKK</t>
  </si>
  <si>
    <t>UIBND các xã, thị trấn</t>
  </si>
  <si>
    <t>Sân BTXM, mái tôn; 02 phòngx100m2; 2 bảng trụ thép</t>
  </si>
  <si>
    <t>Hỗ trợ làm mới; 'BTXM, cột, lưới, bóng; Làm mới khán đài 2 bên; Làm mới khán đài 2 bên</t>
  </si>
  <si>
    <t>Kế hoạch vốn ĐTPT nguồn NSTW năm 2022 (*)</t>
  </si>
  <si>
    <t>DANH MỤC DỰ ÁN ĐẦU TƯ THUỘC CHƯƠNG TRÌNH MỤC TIÊU QUỐC GIA PHÁT TRIỂN KINH TẾ - XÃ HỘI VÙNG ĐỒNG BÀO DÂN TỘC THIỂU SỐ VÀ MIỀN NÚI NĂM 2022</t>
  </si>
  <si>
    <r>
      <rPr>
        <b/>
        <u/>
        <sz val="12"/>
        <rFont val="Times New Roman"/>
        <family val="1"/>
      </rPr>
      <t>Ghi chú:</t>
    </r>
    <r>
      <rPr>
        <sz val="12"/>
        <rFont val="Times New Roman"/>
        <family val="1"/>
      </rPr>
      <t xml:space="preserve"> (*) Các địa phương chủ động đối ứng, lồng ghép, huy động các nguồn vốn hợp pháp khác đầu tư hoàn thành dự án.</t>
    </r>
  </si>
  <si>
    <t xml:space="preserve">Phụ lục </t>
  </si>
  <si>
    <t>Công trình cấp nước sinh hoạt tập trung tại điểm dân cư số 7 mở rộng thôn 3</t>
  </si>
  <si>
    <t>Công trình cấp nước sinh hoạt tập trung tại thôn 7</t>
  </si>
  <si>
    <t>Công trình cấp nước sinh hoạt tại điểm dân cư thôn 8 xã Ia Tơi</t>
  </si>
  <si>
    <t>Điểm trường mầm non tại điểm dân cư số 4 (thôn 3, xã Ia Dom)</t>
  </si>
  <si>
    <t>Sửa chữa, nâng cấp tuyến đường từ huyện Đăk Glei đi xã Xốp (đoạn ĐH83 từ ngã ba xã Đăk Choong đi xã Xốp)</t>
  </si>
  <si>
    <t>Dự án: Ứng dụng dụng công nghệ thông tin hỗ trợ phát triển kinh tế - xã hội và đảm bảo an ninh trật tự vùng đồng bào dân tộc thiểu số và miền núi trên địa bàn xã Đắk Ang và 02 thôn (Giang Lố II và thôn Bun Ngai) xã Sa Loong</t>
  </si>
  <si>
    <t>Sở Nông nghiệp và Phát triển nông thôn</t>
  </si>
  <si>
    <t>Cải tạo, sửa chữa 05 Trạm Y tế tại các xã: xã Hiếu, Đăk Ring, Đăk Nên, Đăk Tăng, huyện Kon Plông và xã Đăk Tờ Re, huyện Kon Rẫy</t>
  </si>
  <si>
    <t>Huyện Kon Plông và huyện Kon Rẫy</t>
  </si>
  <si>
    <t>Nước sinh hoạt tập trung thôn Kung Rang xã Ngọc Linh</t>
  </si>
  <si>
    <t>Thôn ĐBKK, xã ĐBKK</t>
  </si>
  <si>
    <t>Công trình nước sinh hoạt tập trung thôn 1 xã Đăk Pne</t>
  </si>
  <si>
    <t>Trên địa bàn các xã, thị trấn</t>
  </si>
  <si>
    <t>Xã Ngọk Tem</t>
  </si>
  <si>
    <t>Xã Đăk Ring</t>
  </si>
  <si>
    <t>(10)</t>
  </si>
  <si>
    <t>Xã Đăk Nên</t>
  </si>
  <si>
    <t>III.1</t>
  </si>
  <si>
    <t>Tiểu dự án 2: Hỗ trợ phát triển sản xuất theo chuỗi giá trị, vùng trồng dược liệu quý, thúc đẩy khởi sự kinh doanh, khởi nghiệp và thu hút đầu tư vùng đồng bào dân tộc thiểu số và miền núi (Đầu tư hỗ trợ phát triển vùng trồng dược liệu quý)</t>
  </si>
  <si>
    <t>IV.1</t>
  </si>
  <si>
    <t>Hệ thống điện chiếu sáng nông thôn tại các thôn trên địa bàn xã Tu Mơ Rông</t>
  </si>
  <si>
    <t>Hệ thống điện chiếu sáng nông thôn tại các thôn trên địa bàn xã Đăk Hà</t>
  </si>
  <si>
    <t>Hệ thống điện chiếu sáng nông thôn tại các thôn trên địa bàn xã Văn Xuôi</t>
  </si>
  <si>
    <t>Hệ thống điện chiếu sáng nông thôn tại các thôn trên địa bàn xã Ngọk Yêu</t>
  </si>
  <si>
    <t>Xã Ngọk Yêu</t>
  </si>
  <si>
    <t>Hệ thống điện chiếu sáng nông thôn tại các thôn trên địa bàn xã Ngọk Lây</t>
  </si>
  <si>
    <t>Hệ thống điện chiếu sáng nông thôn tại các thôn trên địa bàn xã Tê Xăng</t>
  </si>
  <si>
    <t>Hệ thống điện chiếu sáng nông thôn tại các thôn trên địa bàn xã Măng Ri</t>
  </si>
  <si>
    <t>Hệ thống điện chiếu sáng nông thôn tại các thôn trên địa bàn xã Đăk Tờ Kan</t>
  </si>
  <si>
    <t>Hệ thống điện chiếu sáng nông thôn tại các thôn trên địa bàn xã Đăk Rơ Ông</t>
  </si>
  <si>
    <t>Hệ thống điện chiếu sáng nông thôn tại các thôn trên địa bàn xã Đăk Sao</t>
  </si>
  <si>
    <t>Hệ thống điện chiếu sáng nông thôn tại các thôn trên địa bàn xã Đăk Na</t>
  </si>
  <si>
    <t>7</t>
  </si>
  <si>
    <t>8</t>
  </si>
  <si>
    <t>9</t>
  </si>
  <si>
    <t>10</t>
  </si>
  <si>
    <t>11</t>
  </si>
  <si>
    <t>Xã Sa Bình - xã Ya Ly</t>
  </si>
  <si>
    <t>Đường đi khu sản xuất thôn Kram (Đoạn từ đường bê tông (rẫy ông Lãm) đến suối Đăk Blôm 1)</t>
  </si>
  <si>
    <t>12</t>
  </si>
  <si>
    <t>13</t>
  </si>
  <si>
    <t>14</t>
  </si>
  <si>
    <t>15</t>
  </si>
  <si>
    <t>16</t>
  </si>
  <si>
    <t>17</t>
  </si>
  <si>
    <t>18</t>
  </si>
  <si>
    <t>19</t>
  </si>
  <si>
    <t>20</t>
  </si>
  <si>
    <t>21</t>
  </si>
  <si>
    <t>22</t>
  </si>
  <si>
    <t>23</t>
  </si>
  <si>
    <t>24</t>
  </si>
  <si>
    <t>Xã Ia Dom - Xã Ia Đal</t>
  </si>
  <si>
    <t xml:space="preserve"> Xã Ia Đal</t>
  </si>
  <si>
    <r>
      <t>Nâng cấp tuyến đường liên xã Ia Đal đi xã Ia Dom</t>
    </r>
    <r>
      <rPr>
        <i/>
        <sz val="10"/>
        <rFont val="Arial Narrow"/>
        <family val="2"/>
      </rPr>
      <t xml:space="preserve"> (Đoạn 1: Từ thôn 3 đi thôn Ia Muung, qua xã Ia Dom, dài khoảng 07 Km và Đoạn 2: Từ thôn Chư Hem đi thôn 6 qua xã Ia Đal, dài khoảng 06 Km)</t>
    </r>
  </si>
  <si>
    <t>25</t>
  </si>
  <si>
    <t>26</t>
  </si>
  <si>
    <t>27</t>
  </si>
  <si>
    <t>28</t>
  </si>
  <si>
    <t>29</t>
  </si>
  <si>
    <t>30</t>
  </si>
  <si>
    <t>31</t>
  </si>
  <si>
    <t>32</t>
  </si>
  <si>
    <t>33</t>
  </si>
  <si>
    <t>34</t>
  </si>
  <si>
    <t>Đường giao thông thôn Kon Đao Yốp đoạn từ nhà ông A Tim đến ông A Phế</t>
  </si>
  <si>
    <t>Xây mới Nhà rông văn hóa thônTuria Pêng, xã ĐăkHring</t>
  </si>
  <si>
    <t>Xây mới Nhà rông văn hóa thôn ĐăkKang Yôp, xã ĐăkHring</t>
  </si>
  <si>
    <t>Xã Đắk Ngọk</t>
  </si>
  <si>
    <t>Thị trấn ĐăkHà</t>
  </si>
  <si>
    <t>Đường giao thông nông thôn thôn Đăk Dé (từ đoạn nhà Y Khuya đến nhà ông A Tạo)</t>
  </si>
  <si>
    <t>IX</t>
  </si>
  <si>
    <t>IX.1</t>
  </si>
  <si>
    <t>Đường nội bộ thôn Mnhuô Mriang (Tuyến số 2)</t>
  </si>
  <si>
    <t>Liên minh Hợp tác xã tỉnh</t>
  </si>
  <si>
    <t>Hỗ trợ, thiết lập ứng dụng công nghệ thông tin hỗ trợ phát triển kinh tế - xã hội và đảm bảo an ninh trật tự vùng đồng bào dân tọc thiểu số và miền núi</t>
  </si>
  <si>
    <t>Cụ thể sau khi có hướng dẫn của Liên minh HTX Việt Nam</t>
  </si>
  <si>
    <t>Hỗ trợ xây dựng các điểm hỗ trợ đồng bào dân tộc thiểu số ứng dụng công nghệ thông tin để phát triển kinh tế- xã hội, đảm bảo trật tự an toàn xã hội</t>
  </si>
  <si>
    <t>(11)</t>
  </si>
  <si>
    <t>(12)</t>
  </si>
  <si>
    <t>Các xã, phường có thôn ĐBKK</t>
  </si>
  <si>
    <t>VIII.1</t>
  </si>
  <si>
    <t>Tiểu dự án 1: Đầu tư phát triển kinh tế - xã hội nhóm dân tộc thiểu số rất ít người, dân tộc còn gặp nhiều khó khăn, dân tộc có khó khăn đặc thù</t>
  </si>
  <si>
    <t>Xã Sa Sơn, huyện Sa Thầy</t>
  </si>
  <si>
    <t>Dự án bảo tồn, phát huy giá trị văn hóa truyền thống của người Gia Rai, làng Bar Gốc, xã Sa Sơn, huyện Sa Thầy, tỉnh Kon Tum</t>
  </si>
  <si>
    <t>Hỗ trợ đầu tư xây dựng thiết chế văn hoá, thể thao thôn Ba Khen, xã Văn Xuôi</t>
  </si>
  <si>
    <t>Hỗ trợ đầu tư xây dựng thiết chế văn hoá, thể thao thôn Pu Tá, xã Măng Ri</t>
  </si>
  <si>
    <t>Hỗ trợ đầu tư xây dựng thiết chế văn hoá, thể thao thôn Long Láy,  xã Măng Ri</t>
  </si>
  <si>
    <t>Hỗ trợ đầu tư xây dựng thiết chế văn hoá, thể thao thôn Đăk Viên, xã Tê Xăng</t>
  </si>
  <si>
    <t>Hỗ trợ đầu tư xây dựng thiết chế văn hoá, thể thao thôn Kạch Nhỏ, xã Đăk Sao</t>
  </si>
  <si>
    <t>Hỗ trợ đầu tư xây dựng thiết chế văn hoá, thể thao thôn Tu Mơ Rông, xã Tu Mơ Rông</t>
  </si>
  <si>
    <t>Hỗ trợ đầu tư xây dựng thiết chế văn hoá, thể thao thôn Lộc Bông, xã Ngọc Lây</t>
  </si>
  <si>
    <t>Hỗ trợ đầu tư xây dựng thiết chế văn hoá, thể thao thôn Đăk Kinh 1, xã Ngọc Lây</t>
  </si>
  <si>
    <t>Hỗ trợ đầu tư xây dựng thiết chế văn hoá, thể thao thôn Mô Bành, xã Đăk Rơ Ông</t>
  </si>
  <si>
    <t>Hỗ trợ đầu tư xây dựng thiết chế văn hóa, thể thao tại các thôn vùng dân tộc thiểu số</t>
  </si>
  <si>
    <t>Hỗ trợ đầu tư xây dựng thiết chế văn hoá, thể thao tại các thôn đặc biệt khó khăn, xã đặc biệt khó khăn</t>
  </si>
  <si>
    <t xml:space="preserve"> Đầu tư xây dựng điểm đến du lịch tiêu biểu thôn Kon PRing</t>
  </si>
  <si>
    <t>Xã Chư Hreng</t>
  </si>
  <si>
    <t>Xã Hoà Bình</t>
  </si>
  <si>
    <t>Dự án đầu tư xây dựng điểm đến du lịch tiêu biểu thôn Kon Hra Ktu, xã ChưHreng</t>
  </si>
  <si>
    <t>V</t>
  </si>
  <si>
    <t>V.1</t>
  </si>
  <si>
    <t>Bổ sung cơ sở vật chất Trường Phổ thông Dân tộc nội trú huyện Tu Mơ Rông</t>
  </si>
  <si>
    <t>Bổ sung cơ sở vật chất Trường Phổ thông Dân tộc nội trú huyện Sa Thầy</t>
  </si>
  <si>
    <t>Bổ sung cơ sở vật chất Trường Phổ thông Dân tộc nội trú huyện Kon Plông</t>
  </si>
  <si>
    <t>Trường Phổ thông dân tộc bán trú Trung học cơ sở xã Đắk Na</t>
  </si>
  <si>
    <t>Trường Phổ thông dân tộc bán trú Trung học cơ sở xã Đắk Sao</t>
  </si>
  <si>
    <t>Trường Phổ thông dân tộc bán trú Tiểu học - Trung học cơ sở xã Ngọc Lây</t>
  </si>
  <si>
    <t>Trường Phổ thông dân tộc bán trú Tiểu học xã Đắk Hà</t>
  </si>
  <si>
    <t>Trường  Trung học cơ sở Bán trú Dân tộc thiểu số Tu Mơ Rông</t>
  </si>
  <si>
    <t>Trường  Phổ thông dân tộc bán trú Trung học cơ sở xã Đắk Sao</t>
  </si>
  <si>
    <t>Trường Phổ thông dân tộc bán trú Tiểu học - Trung học cơ sở xã Ngọc Yêu</t>
  </si>
  <si>
    <t>Trường  Phổ thông dân tộc bán trú Tiểu học xã Đắk Na</t>
  </si>
  <si>
    <t xml:space="preserve"> Trường Phổ thông dân tộc bán trú Tiểu học - Trung học cơ sở xã Ngọc Lây</t>
  </si>
  <si>
    <t>Trường Phổ thông dân tộc bán trú Tiểu học - Trung học cơ sở xã Măng Ry</t>
  </si>
  <si>
    <t>Trường Tiểu học xã Đắk Hà</t>
  </si>
  <si>
    <t>Trường Tiểu học - Trung học cơ sở  Nguyễn Tất Thành</t>
  </si>
  <si>
    <t>Trường Tiểu học - Trung học cơ sở Hùng Vương</t>
  </si>
  <si>
    <t>Xã Đăk Pxi, xã Đăk Long, xã Ngọk Réo</t>
  </si>
  <si>
    <t>Nâng cấp, bổ sung phòng học, phòng bộ môn các Trường Phổ thông dân tộc bán trú</t>
  </si>
  <si>
    <t xml:space="preserve">Trường Phổ thông dân tộc bán trú  Trung học cơ sở  xã Đăk Rơ Nga </t>
  </si>
  <si>
    <t>Công trình Trường  Phổ thông dân tộc bán trú Trung học cơ sở xã Mường Hoong</t>
  </si>
  <si>
    <t>Công trình Trường Phổ thồn dân tộc bán trú Trung học cơ sở xã Ngọc Linh</t>
  </si>
  <si>
    <t>Phòng ở cho học sinh bán trú tại trường  Phổ thông dân tộc bán trú Trung học cơ sở Đăk Kôi</t>
  </si>
  <si>
    <t>Phòng ở cho học sinh bán trú tại trường Phổ thông dân tộc bán trú Trung học cơ sở Đăk Pne</t>
  </si>
  <si>
    <t>Công trình sân chơi, bãi tập trường Phổ thông dân tộc bán trú Tiểu học Đăk Pne</t>
  </si>
  <si>
    <t>Trường Tiểu học - Trung học cơ sở  xã Ya Ly (Điểm trường trung tâm). Hạng mục: 02 phòng học chức năng và hạng mục phụ trợ</t>
  </si>
  <si>
    <t>Trường Phổ thông dân tộc bán trú Cấp 1, 2 Măng Bút 1; Trường Phổ thông dân tộc bán trú Tiểu học các xã: Đăk Nên; Ngọk Tem; Đăk Ring.</t>
  </si>
  <si>
    <t>Xã: Măng Bút, Đăk Nên, NgọkTem, Đăk Ring</t>
  </si>
  <si>
    <t>Nâng cấp, mở rộng trường Phổ thông dân tộc bán trú Trung học cơ sở Ngô Quyền</t>
  </si>
  <si>
    <t>Đường từ nhà A Thủy đi khu sản xuất thôn Đăk Rế</t>
  </si>
  <si>
    <t>Thủy lợi Đăk Xay thôn Xa Úa</t>
  </si>
  <si>
    <t>Xã Đăk Choong- Xã Xốp</t>
  </si>
  <si>
    <t>Xã Đăk Pék</t>
  </si>
  <si>
    <t>Đường đi khu sản xuất Đăk Rang thôn Xốp Dùi xã Xốp</t>
  </si>
  <si>
    <t>Đường đi khu sản xuất từ nhà bà Chiến đến ruộng Huyện đội</t>
  </si>
  <si>
    <t>Thị trán Đăl Glei</t>
  </si>
  <si>
    <t>Đường đi sản xuất Đăk Trum thôn Vai Trang</t>
  </si>
  <si>
    <t>Đường đi sản xuất Đăk Bang nối dài thôn Đăk Xây</t>
  </si>
  <si>
    <t>Đường giao thông nông thôn từ cầu treo đi khu sản xuất Pêng Bai thôn Đăk Bo</t>
  </si>
  <si>
    <t>Đường giao thông nông thôn đi khu sản xuất Đăk Pók thôn Đăk Gô nối dài</t>
  </si>
  <si>
    <t>Sửa chữa đường giao thông nông thôn từ nhà A Chả đến nhà A Vòng</t>
  </si>
  <si>
    <t>Thị trấn Đăk Rve, xã Tân Lập, xã Đăk Ruồng</t>
  </si>
  <si>
    <t>Xã Đăk Tơ Re</t>
  </si>
  <si>
    <t>Xã Đăk Tăng</t>
  </si>
  <si>
    <t>Xã Măng Bút</t>
  </si>
  <si>
    <t xml:space="preserve"> Thị trấn Măng Đen</t>
  </si>
  <si>
    <t>Xã Măng Cành</t>
  </si>
  <si>
    <t>Xã ChưHreng</t>
  </si>
  <si>
    <t>Đường nội bộ thôn Mnhuô Mriang (Tuyến số 1)</t>
  </si>
  <si>
    <t>Hỗ trợ nước sinh hoạt tập trung thôn Kon Gu, xã Đăk Blà</t>
  </si>
  <si>
    <t>Các xã có dược liệu quý tại 02 huyện: Đăk Glei và Tu Mơ Rông</t>
  </si>
  <si>
    <t>Đường giao thông nông thôn Làng thanh niên thôn 3, xã Ia Dom (Giai đoạn 1)</t>
  </si>
  <si>
    <t>Đường giao thông nông thôn thôn 6 (sau sân vận động thôn 6)</t>
  </si>
  <si>
    <t>Đường giao thông nông thôn thôn Ia Đal (Điểm dân cư số 10 mở rộng)</t>
  </si>
  <si>
    <t>Đường giao thông nông thôn thôn Chư Hem (điểm dân cư mới công ty cổ phần cao su Sa Thầy)</t>
  </si>
  <si>
    <t>Đường giao thông nông thôn Thôn Long Loi đi nhóm 5 (giai đoạn 1)</t>
  </si>
  <si>
    <t>Đường giao thông nông thôn từ thôn Đăk Kđem đi khu sản xuất (suối vàng) giai đoạn 1</t>
  </si>
  <si>
    <t>Xã Ngọk Wang - Ngọk Réo</t>
  </si>
  <si>
    <t>Đường đi khu sản xuất thôn 7, xã Ngọk Wang (đoạn từ đường đi đập Đăk Trít đến rẫy hộ ông Trần Văn Trình) - Giai đoạn 1</t>
  </si>
  <si>
    <t>Đường đi khu sản xuất thôn Kon Gu I, xã Ngọc Wang (đoạn giáp đường liên xã (gần hồ Đăk Loh) qua đoạn rẫy ông Hồ Tấn Đông) - (Giai đoạn 1)</t>
  </si>
  <si>
    <t>Sửa chữa trụ sở xã Đăk Hring; Hạng mục: Cổng, tường rào, sân bê tông</t>
  </si>
  <si>
    <t>Điểm trường Tiểu học tại thôn Turia Pêng, xã Đăk Hring; Hạng mục: Cổng, tường rào khuôn viên</t>
  </si>
  <si>
    <t>Đường giao thông nông thôn Đăk Rao Nhỏ, xã Pô Kô ( Đoạn từ nhà ông Chung đến nhà ông A Vong)</t>
  </si>
  <si>
    <t>Đường đi khu sản xuất thôn Tê rông (đoạn từ nhà Y Một đến khu quy hoạch trồng dược liệu)</t>
  </si>
  <si>
    <t xml:space="preserve">Đường đi khu  dân cư thôn Đăk Rò (từ  nhà A Đẹp đến hết khu dân cư), xã Đăk Trăm; Hạng mục:  Nền, mặt đường và rãnh thoát nước </t>
  </si>
  <si>
    <t>Đường đi khu sản xuất các thôn Đăk Trăm, Tê Pên, Tê Pheo (từ ngầm Đăk PLó đến đập thủy lợi Tea Hao, đến cầu treo Đăk Rô Gia 2) xã Đăk Trăm; Hạng mục: Cống tràn và đường hai đầu cống tràn</t>
  </si>
  <si>
    <t>Sửa chữa đường từ trung tâm xã đi thôn Ngọc Súc</t>
  </si>
  <si>
    <t>Đường đi khu sản xuất thôn Đak Jri xã Đăk Tơ Re</t>
  </si>
  <si>
    <t>Đường đi khu sản xuất thôn Trăng Nó - Kon Blo xã Đăk Kôi</t>
  </si>
  <si>
    <t xml:space="preserve"> Đường nội thôn 1, thị trấn Đăk Rve</t>
  </si>
  <si>
    <t xml:space="preserve"> Đường giao thông nông thôn đoạn từ đường DH 22 đi khu sản xuất Đăk Nâm (đoạn nối tiếp), xã Đăk Pne</t>
  </si>
  <si>
    <t xml:space="preserve"> Đường đi khu sản xuất nước Nhê thôn Kon Lỗ (nối dài), xã Đăk Tơ Lung</t>
  </si>
  <si>
    <t>Đường đi khu sản xuất tập trung thôn Kon Long, xã Đăk Tơ Lung</t>
  </si>
  <si>
    <t>Đường đi khu sản xuất nước muối thôn Kon Bỉ (nhánh 2), xã Đăk Tơ Lung</t>
  </si>
  <si>
    <t>Đường đi khu sản xuất Đăk Tơ Lung thôn Kon Mong Tu (nối tiếp), xã Đăk Tơ Lung</t>
  </si>
  <si>
    <t>Đường đi khu sản xuất thôn 5 xã Tân Lập (tuyến đập Đăk Rơ nối tiếp)</t>
  </si>
  <si>
    <t>Đường liên xã đến khu sản xuất thôn 6 xã Tân Lập (Đoạn từ nhà bà Mùi đến nhà bà Chi)</t>
  </si>
  <si>
    <t>Đường đi khu sản xuất thôn 11 xã Đăk Ruồng</t>
  </si>
  <si>
    <t>Đường đi khu sản xuất thôn 10 xã Đăk Ruồng (đoạn nối tiếp)</t>
  </si>
  <si>
    <t>Đường giao thông nông thôn Thôn Kon Jri Xút, xã Đăk Blà, thành phố Kon Tum (Đoạn từ Quốc lộ 24 đến Cầu Tràn )</t>
  </si>
  <si>
    <t xml:space="preserve">Đường giao thông nông thôn thôn  Kon Rơ Lang, xã Đăk Blà, thành phố Kon Tum (Đoạn từ Nhà rông đến nhà ông Đinh Hùng) </t>
  </si>
  <si>
    <t>Đường giao thông nông thôn thôn Kon Jơ Dreh  Plơng , xã ĐăkBlà,  thành phố Kon Tum. Hạng mục Mương thoát nước (Đoạn nhà ông A Khoăn đến Suối)</t>
  </si>
  <si>
    <t>Trường Mầm non Nắng Hồng xã Đăk Blà, thành phố Kon Tum; Hạng mục Điểm trường thôn Kon Gur Nhà học 01 phòng và các hạng mục phụ trợ</t>
  </si>
  <si>
    <t>Đường nội đồng Thôn Plei Trum - Đăk Choăk</t>
  </si>
  <si>
    <t>Các xã, thị trấn: Măng Đen, Ngọk Tem, Hiếu, Đăk Tăng, Măng Cành, Măng Bút, Đăk Nên, Đăk Ring</t>
  </si>
  <si>
    <t>Hỗ trợ đầu tư xây dựng thiết chế văn hóa thể thao thị trấn Plei Kần</t>
  </si>
  <si>
    <t>Huyện Ia H'Drai</t>
  </si>
  <si>
    <t>Xã Ia Đal, xã Ia Tơi, Ia Dom</t>
  </si>
  <si>
    <t>Các xã trên địa bàn thành phố</t>
  </si>
  <si>
    <t>Dự án xây dựng các công trình thực hiện đầu tư phát triển nhóm dân tộc thiểu số rất ít người gồm: (1) Nâng cấp, sửa chữa, cải tạo đường nội thôn Làng Le; (2) Nâng cấp, sữa chữa Nhà rông văn hóa Làng Le</t>
  </si>
  <si>
    <t xml:space="preserve"> Hỗ trợ thiết lập các điểm hỗ trợ đồng bào dân tộc thiểu số ứng dụng công nghệ thông tin tại Ủy ban nhân dân xã</t>
  </si>
  <si>
    <t>Nước sinh hoạt thôn Măng KRí và thôn Đăk Pét xã Ngọk Tem</t>
  </si>
  <si>
    <t>Nước sinh hoạt cho thôn Vác Y Nhông xã Đăk Ring</t>
  </si>
  <si>
    <t>Dự án sắp xếp, ổn định dân cư tập trung và tại chỗ xã Xốp, huyện Đăk Glei</t>
  </si>
  <si>
    <t xml:space="preserve">Xã Đăk Rơ Ông - Đăk Tờ Kan </t>
  </si>
  <si>
    <t>Trường Trung học cơ sở Phan Đình Phùng. (Hạng mục nhà học 08 phòng và hạng mục phụ trợ)</t>
  </si>
  <si>
    <t>xã Ngọk Wang- Đăk La</t>
  </si>
  <si>
    <t>Đường giao thông nông thôn thôn Kung Rang, xã Ngọc Linh</t>
  </si>
  <si>
    <r>
      <t>(</t>
    </r>
    <r>
      <rPr>
        <i/>
        <sz val="12"/>
        <rFont val="Times New Roman"/>
        <family val="1"/>
      </rPr>
      <t>Kèm theo Nghị quyết số    /NQ-HĐND ngày       /8/2022 của Hội đồng nhân dân tỉnh</t>
    </r>
    <r>
      <rPr>
        <sz val="12"/>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</si>
</sst>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ñ&quot;* #,##0_-;\-&quot;ñ&quot;* #,##0_-;_-&quot;ñ&quot;* &quot;-&quot;_-;_-@_-"/>
    <numFmt numFmtId="169" formatCode="##.##%"/>
    <numFmt numFmtId="170" formatCode="_(* #,##0_);_(* \(#,##0\);_(* &quot;-&quot;??_);_(@_)"/>
    <numFmt numFmtId="171" formatCode="_(* #,##0_);_(* \(#,##0\);_(* \-??_);_(@_)"/>
    <numFmt numFmtId="172" formatCode="_-* #,##0\ &quot;F&quot;_-;\-* #,##0\ &quot;F&quot;_-;_-* &quot;-&quot;\ &quot;F&quot;_-;_-@_-"/>
    <numFmt numFmtId="173" formatCode="&quot;\&quot;#,##0;[Red]&quot;\&quot;&quot;\&quot;\-#,##0"/>
    <numFmt numFmtId="174" formatCode="#,##0\ &quot;DM&quot;;\-#,##0\ &quot;DM&quot;"/>
    <numFmt numFmtId="175" formatCode="_-* #,##0.00\ &quot;F&quot;_-;\-* #,##0.00\ &quot;F&quot;_-;_-* &quot;-&quot;??\ &quot;F&quot;_-;_-@_-"/>
    <numFmt numFmtId="176" formatCode="_-* #,##0.00\ _F_-;\-* #,##0.00\ _F_-;_-* &quot;-&quot;??\ _F_-;_-@_-"/>
    <numFmt numFmtId="177" formatCode="&quot;\&quot;#,##0.00;[Red]&quot;\&quot;&quot;\&quot;&quot;\&quot;&quot;\&quot;&quot;\&quot;&quot;\&quot;\-#,##0.00"/>
    <numFmt numFmtId="178" formatCode="0.000%"/>
    <numFmt numFmtId="179" formatCode="#.##00"/>
    <numFmt numFmtId="180" formatCode="&quot;Rp&quot;#,##0_);[Red]\(&quot;Rp&quot;#,##0\)"/>
    <numFmt numFmtId="181" formatCode="\$#,##0\ ;&quot;($&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_-;\-* #,##0.00\ _€_-;_-* &quot;-&quot;??\ _€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0\ _₫_-;\-* #,##0\ _₫_-;_-* &quot;-&quot;\ _₫_-;_-@_-"/>
    <numFmt numFmtId="203" formatCode="_ * #,##0_ ;_ * \-#,##0_ ;_ * &quot;-&quot;_ ;_ @_ "/>
    <numFmt numFmtId="204" formatCode="_-* #,##0\ _V_N_D_-;\-* #,##0\ _V_N_D_-;_-* &quot;-&quot;\ _V_N_D_-;_-@_-"/>
    <numFmt numFmtId="205" formatCode="_ * #,##0_)\ _$_ ;_ * \(#,##0\)\ _$_ ;_ * &quot;-&quot;_)\ _$_ ;_ @_ "/>
    <numFmt numFmtId="206" formatCode="_ * #,##0_)_$_ ;_ * \(#,##0\)_$_ ;_ * &quot;-&quot;_)_$_ ;_ @_ "/>
    <numFmt numFmtId="207" formatCode="_-* #,##0\ _$_-;\-* #,##0\ _$_-;_-* &quot;-&quot;\ _$_-;_-@_-"/>
    <numFmt numFmtId="208" formatCode="_-* #,##0\ _ñ_-;\-* #,##0\ _ñ_-;_-* &quot;-&quot;\ _ñ_-;_-@_-"/>
    <numFmt numFmtId="209" formatCode="_-* #,##0\ _ñ_-;_-* #,##0\ _ñ\-;_-* &quot;-&quot;\ _ñ_-;_-@_-"/>
    <numFmt numFmtId="210" formatCode="_ &quot;\&quot;* #,##0_ ;_ &quot;\&quot;* \-#,##0_ ;_ &quot;\&quot;* &quot;-&quot;_ ;_ @_ "/>
    <numFmt numFmtId="211" formatCode="&quot;£&quot;#,##0;\-&quot;£&quot;#,##0"/>
    <numFmt numFmtId="212" formatCode="_-\$* #,##0_-;&quot;-$&quot;* #,##0_-;_-\$* \-_-;_-@_-"/>
    <numFmt numFmtId="213" formatCode="\$#,##0_);[Red]&quot;($&quot;#,##0\)"/>
    <numFmt numFmtId="214" formatCode="_-* #,##0\ _F_-;\-* #,##0\ _F_-;_-* &quot;- &quot;_F_-;_-@_-"/>
    <numFmt numFmtId="215" formatCode="&quot;\&quot;#,##0.00;[Red]&quot;\&quot;\-#,##0.00"/>
    <numFmt numFmtId="216" formatCode="&quot;\&quot;#,##0;[Red]&quot;\&quot;\-#,##0"/>
    <numFmt numFmtId="217" formatCode="\£###,0\.00;[Red]&quot;-£&quot;###,0\.00"/>
    <numFmt numFmtId="218" formatCode="_ * #,##0_)\ &quot;F&quot;_ ;_ * \(#,##0\)\ &quot;F&quot;_ ;_ * &quot;-&quot;_)\ &quot;F&quot;_ ;_ @_ "/>
    <numFmt numFmtId="219" formatCode="&quot;£&quot;#,##0.00;\-&quot;£&quot;#,##0.00"/>
    <numFmt numFmtId="220" formatCode="_-&quot;F&quot;* #,##0_-;\-&quot;F&quot;* #,##0_-;_-&quot;F&quot;* &quot;-&quot;_-;_-@_-"/>
    <numFmt numFmtId="221" formatCode="_ * #,##0.00_)&quot;$&quot;_ ;_ * \(#,##0.00\)&quot;$&quot;_ ;_ * &quot;-&quot;??_)&quot;$&quot;_ ;_ @_ "/>
    <numFmt numFmtId="222" formatCode="_ * #,##0.0_)_$_ ;_ * \(#,##0.0\)_$_ ;_ * &quot;-&quot;??_)_$_ ;_ @_ "/>
    <numFmt numFmtId="223" formatCode=";;"/>
    <numFmt numFmtId="224" formatCode="_ * #,##0.00_)&quot;€&quot;_ ;_ * \(#,##0.00\)&quot;€&quot;_ ;_ * &quot;-&quot;??_)&quot;€&quot;_ ;_ @_ "/>
    <numFmt numFmtId="225" formatCode="#,##0.0_);\(#,##0.0\)"/>
    <numFmt numFmtId="226" formatCode="_ &quot;\&quot;* #,##0.00_ ;_ &quot;\&quot;* &quot;\&quot;&quot;\&quot;&quot;\&quot;&quot;\&quot;&quot;\&quot;&quot;\&quot;&quot;\&quot;&quot;\&quot;&quot;\&quot;&quot;\&quot;&quot;\&quot;&quot;\&quot;\-#,##0.00_ ;_ &quot;\&quot;* &quot;-&quot;??_ ;_ @_ "/>
    <numFmt numFmtId="227" formatCode="0.0%"/>
    <numFmt numFmtId="228" formatCode="_ * #,##0.00_ ;_ * &quot;\&quot;&quot;\&quot;&quot;\&quot;&quot;\&quot;&quot;\&quot;&quot;\&quot;&quot;\&quot;&quot;\&quot;&quot;\&quot;&quot;\&quot;&quot;\&quot;&quot;\&quot;\-#,##0.00_ ;_ * &quot;-&quot;??_ ;_ @_ "/>
    <numFmt numFmtId="229" formatCode="&quot;$&quot;#,##0.00"/>
    <numFmt numFmtId="230" formatCode="&quot;\&quot;#,##0;&quot;\&quot;&quot;\&quot;&quot;\&quot;&quot;\&quot;&quot;\&quot;&quot;\&quot;&quot;\&quot;&quot;\&quot;&quot;\&quot;&quot;\&quot;&quot;\&quot;&quot;\&quot;&quot;\&quot;&quot;\&quot;\-#,##0"/>
    <numFmt numFmtId="231" formatCode="_ * #,##0.00_)&quot;£&quot;_ ;_ * \(#,##0.00\)&quot;£&quot;_ ;_ * &quot;-&quot;??_)&quot;£&quot;_ ;_ @_ "/>
    <numFmt numFmtId="232" formatCode="&quot;\&quot;#,##0;[Red]&quot;\&quot;&quot;\&quot;&quot;\&quot;&quot;\&quot;&quot;\&quot;&quot;\&quot;&quot;\&quot;&quot;\&quot;&quot;\&quot;&quot;\&quot;&quot;\&quot;&quot;\&quot;&quot;\&quot;&quot;\&quot;\-#,##0"/>
    <numFmt numFmtId="233" formatCode="_-&quot;$&quot;* #,##0.00_-;\-&quot;$&quot;* #,##0.00_-;_-&quot;$&quot;* &quot;-&quot;??_-;_-@_-"/>
    <numFmt numFmtId="234" formatCode="_ * #,##0_ ;_ * &quot;\&quot;&quot;\&quot;&quot;\&quot;&quot;\&quot;&quot;\&quot;&quot;\&quot;&quot;\&quot;&quot;\&quot;&quot;\&quot;&quot;\&quot;&quot;\&quot;&quot;\&quot;\-#,##0_ ;_ * &quot;-&quot;_ ;_ @_ "/>
    <numFmt numFmtId="235" formatCode="0.0%;\(0.0%\)"/>
    <numFmt numFmtId="236" formatCode="&quot;\&quot;#,##0.00;&quot;\&quot;&quot;\&quot;&quot;\&quot;&quot;\&quot;&quot;\&quot;&quot;\&quot;&quot;\&quot;&quot;\&quot;&quot;\&quot;&quot;\&quot;&quot;\&quot;&quot;\&quot;&quot;\&quot;&quot;\&quot;\-#,##0.00"/>
    <numFmt numFmtId="237" formatCode="##,###.##"/>
    <numFmt numFmtId="238" formatCode="#0.##"/>
    <numFmt numFmtId="239" formatCode="0.000_)"/>
    <numFmt numFmtId="240" formatCode="#,##0_)_%;\(#,##0\)_%;"/>
    <numFmt numFmtId="241" formatCode="#,##0.0"/>
    <numFmt numFmtId="242" formatCode="_(* #,##0.0_);_(* \(#,##0.0\);_(* &quot;-&quot;??_);_(@_)"/>
    <numFmt numFmtId="243" formatCode="_(* #,##0_);_(* \(#,##0\);_(* \-_);_(@_)"/>
    <numFmt numFmtId="244" formatCode="_-* #,##0_$_-;\-* #,##0_$_-;_-* &quot;-&quot;_$_-;_-@_-"/>
    <numFmt numFmtId="245" formatCode="_._.* #,##0.0_)_%;_._.* \(#,##0.0\)_%"/>
    <numFmt numFmtId="246" formatCode="#,##0.0_)_%;\(#,##0.0\)_%;\ \ .0_)_%"/>
    <numFmt numFmtId="247" formatCode="_._.* #,##0.00_)_%;_._.* \(#,##0.00\)_%"/>
    <numFmt numFmtId="248" formatCode="#,##0.00_)_%;\(#,##0.00\)_%;\ \ .00_)_%"/>
    <numFmt numFmtId="249" formatCode="_._.* #,##0.000_)_%;_._.* \(#,##0.000\)_%"/>
    <numFmt numFmtId="250" formatCode="#,##0.000_)_%;\(#,##0.000\)_%;\ \ .000_)_%"/>
    <numFmt numFmtId="251" formatCode="&quot;$&quot;#,##0;[Red]\-&quot;$&quot;#,##0"/>
    <numFmt numFmtId="252" formatCode="_-* #,##0_-;\-* #,##0_-;_-* &quot;-&quot;??_-;_-@_-"/>
    <numFmt numFmtId="253" formatCode="_(* #,##0.00_);_(* \(#,##0.00\);_(* &quot;-&quot;&quot;?&quot;&quot;?&quot;_);_(@_)"/>
    <numFmt numFmtId="254" formatCode="_-* #,##0\ &quot;þ&quot;_-;\-* #,##0\ &quot;þ&quot;_-;_-* &quot;-&quot;\ &quot;þ&quot;_-;_-@_-"/>
    <numFmt numFmtId="255" formatCode="&quot;\&quot;#,##0.00;\-&quot;\&quot;#,##0.00"/>
    <numFmt numFmtId="256" formatCode="&quot;?&quot;#,##0;&quot;?&quot;\-#,##0"/>
    <numFmt numFmtId="257" formatCode="_-* #,##0.00\ _þ_-;\-* #,##0.00\ _þ_-;_-* &quot;-&quot;??\ _þ_-;_-@_-"/>
    <numFmt numFmtId="258" formatCode="_-* #,##0\ _₫_-;\-* #,##0\ _₫_-;_-* &quot;-&quot;??\ _₫_-;_-@_-"/>
    <numFmt numFmtId="259" formatCode="\t#\ ??/??"/>
    <numFmt numFmtId="260" formatCode="0.0000"/>
    <numFmt numFmtId="261" formatCode="_-* #,##0.00\ _$_-;\-* #,##0.00\ _$_-;_-* &quot;-&quot;??\ _$_-;_-@_-"/>
    <numFmt numFmtId="262" formatCode="_-* #,##0.0\ _₫_-;\-* #,##0.0\ _₫_-;_-* &quot;-&quot;??\ _₫_-;_-@_-"/>
    <numFmt numFmtId="263" formatCode="&quot;$&quot;#,##0;\-&quot;$&quot;#,##0"/>
    <numFmt numFmtId="264" formatCode="&quot;True&quot;;&quot;True&quot;;&quot;False&quot;"/>
    <numFmt numFmtId="265" formatCode="_-[$€-2]* #,##0.00_-;\-[$€-2]* #,##0.00_-;_-[$€-2]* &quot;-&quot;??_-"/>
    <numFmt numFmtId="266" formatCode="_ &quot;\&quot;* #,##0.00_ ;_ &quot;\&quot;* \-#,##0.00_ ;_ &quot;\&quot;* &quot;-&quot;??_ ;_ @_ "/>
    <numFmt numFmtId="267" formatCode="_(* #,##0.0_);_(* \(#,##0.0\);_(* &quot;-&quot;?_);_(@_)"/>
    <numFmt numFmtId="268" formatCode="_(&quot;Z$&quot;* #,##0.00_);_(&quot;Z$&quot;* \(#,##0.00\);_(&quot;Z$&quot;* &quot;-&quot;??_);_(@_)"/>
    <numFmt numFmtId="269" formatCode="_(* #.##0.00_);_(* \(#.##0.00\);_(* &quot;-&quot;??_);_(@_)"/>
    <numFmt numFmtId="270" formatCode="#,##0;[Red]#,##0"/>
    <numFmt numFmtId="271" formatCode="&quot;\&quot;#&quot;,&quot;##0&quot;.&quot;00;[Red]&quot;\&quot;\-#&quot;,&quot;##0&quot;.&quot;00"/>
    <numFmt numFmtId="272" formatCode="0.0"/>
    <numFmt numFmtId="273" formatCode="#,##0.00;[Red]#,##0.00"/>
    <numFmt numFmtId="274" formatCode="&quot;£&quot;#,##0.00;[Red]\-&quot;£&quot;#,##0.00"/>
    <numFmt numFmtId="275" formatCode="_(* #,##0.00_);_(* \(#,##0.00\);_(* \-??_);_(@_)"/>
    <numFmt numFmtId="276" formatCode="#,##0;\(#,##0\)"/>
    <numFmt numFmtId="277" formatCode="_._.* \(#,##0\)_%;_._.* #,##0_)_%;_._.* 0_)_%;_._.@_)_%"/>
    <numFmt numFmtId="278" formatCode="_._.&quot;€&quot;* \(#,##0\)_%;_._.&quot;€&quot;* #,##0_)_%;_._.&quot;€&quot;* 0_)_%;_._.@_)_%"/>
    <numFmt numFmtId="279" formatCode="* \(#,##0\);* #,##0_);&quot;-&quot;??_);@"/>
    <numFmt numFmtId="280" formatCode="_ &quot;R&quot;\ * #,##0_ ;_ &quot;R&quot;\ * \-#,##0_ ;_ &quot;R&quot;\ * &quot;-&quot;_ ;_ @_ "/>
    <numFmt numFmtId="281" formatCode="&quot;£&quot;#,##0;[Red]\-&quot;£&quot;#,##0"/>
    <numFmt numFmtId="282" formatCode="_-* #,##0_-;\-* #,##0_-;_-* \-_-;_-@_-"/>
    <numFmt numFmtId="283" formatCode="00####"/>
    <numFmt numFmtId="284" formatCode="##,##0%"/>
    <numFmt numFmtId="285" formatCode="#,###%"/>
    <numFmt numFmtId="286" formatCode="##.##"/>
    <numFmt numFmtId="287" formatCode="###,###"/>
    <numFmt numFmtId="288" formatCode="###.###"/>
    <numFmt numFmtId="289" formatCode="_ * #,##0.00_ ;_ * &quot;\&quot;&quot;\&quot;&quot;\&quot;&quot;\&quot;&quot;\&quot;&quot;\&quot;\-#,##0.00_ ;_ * &quot;-&quot;??_ ;_ @_ "/>
    <numFmt numFmtId="290" formatCode="&quot;€&quot;* #,##0_)_%;&quot;€&quot;* \(#,##0\)_%;&quot;€&quot;* &quot;-&quot;??_)_%;@_)_%"/>
    <numFmt numFmtId="291" formatCode="&quot;$&quot;* #,##0_)_%;&quot;$&quot;* \(#,##0\)_%;&quot;$&quot;* &quot;-&quot;??_)_%;@_)_%"/>
    <numFmt numFmtId="292" formatCode="&quot;\&quot;#,##0.00;&quot;\&quot;&quot;\&quot;&quot;\&quot;&quot;\&quot;&quot;\&quot;&quot;\&quot;&quot;\&quot;&quot;\&quot;\-#,##0.00"/>
    <numFmt numFmtId="293" formatCode="_._.&quot;€&quot;* #,##0.0_)_%;_._.&quot;€&quot;* \(#,##0.0\)_%"/>
    <numFmt numFmtId="294" formatCode="&quot;€&quot;* #,##0.0_)_%;&quot;€&quot;* \(#,##0.0\)_%;&quot;€&quot;* \ .0_)_%"/>
    <numFmt numFmtId="295" formatCode="_._.&quot;$&quot;* #,##0.0_)_%;_._.&quot;$&quot;* \(#,##0.0\)_%"/>
    <numFmt numFmtId="296" formatCode="_._.&quot;€&quot;* #,##0.00_)_%;_._.&quot;€&quot;* \(#,##0.00\)_%"/>
    <numFmt numFmtId="297" formatCode="&quot;€&quot;* #,##0.00_)_%;&quot;€&quot;* \(#,##0.00\)_%;&quot;€&quot;* \ .00_)_%"/>
    <numFmt numFmtId="298" formatCode="_._.&quot;$&quot;* #,##0.00_)_%;_._.&quot;$&quot;* \(#,##0.00\)_%"/>
    <numFmt numFmtId="299" formatCode="_._.&quot;€&quot;* #,##0.000_)_%;_._.&quot;€&quot;* \(#,##0.000\)_%"/>
    <numFmt numFmtId="300" formatCode="&quot;€&quot;* #,##0.000_)_%;&quot;€&quot;* \(#,##0.000\)_%;&quot;€&quot;* \ .000_)_%"/>
    <numFmt numFmtId="301" formatCode="_._.&quot;$&quot;* #,##0.000_)_%;_._.&quot;$&quot;* \(#,##0.000\)_%"/>
    <numFmt numFmtId="302" formatCode="_-* #,##0.00\ &quot;€&quot;_-;\-* #,##0.00\ &quot;€&quot;_-;_-* &quot;-&quot;??\ &quot;€&quot;_-;_-@_-"/>
    <numFmt numFmtId="303" formatCode="_ * #,##0_ ;_ * &quot;\&quot;&quot;\&quot;&quot;\&quot;&quot;\&quot;&quot;\&quot;&quot;\&quot;\-#,##0_ ;_ * &quot;-&quot;_ ;_ @_ "/>
    <numFmt numFmtId="304" formatCode="\$#,##0\ ;\(\$#,##0\)"/>
    <numFmt numFmtId="305" formatCode="&quot;$&quot;#,##0\ ;\(&quot;$&quot;#,##0\)"/>
    <numFmt numFmtId="306" formatCode="\t0.00%"/>
    <numFmt numFmtId="307" formatCode="0.000"/>
    <numFmt numFmtId="308" formatCode="* #,##0_);* \(#,##0\);&quot;-&quot;??_);@"/>
    <numFmt numFmtId="309" formatCode="\U\S\$#,##0.00;\(\U\S\$#,##0.00\)"/>
    <numFmt numFmtId="310" formatCode="_(\§\g\ #,##0_);_(\§\g\ \(#,##0\);_(\§\g\ &quot;-&quot;??_);_(@_)"/>
    <numFmt numFmtId="311" formatCode="_(\§\g\ #,##0_);_(\§\g\ \(#,##0\);_(\§\g\ &quot;-&quot;_);_(@_)"/>
    <numFmt numFmtId="312" formatCode="\§\g#,##0_);\(\§\g#,##0\)"/>
    <numFmt numFmtId="313" formatCode="_-&quot;VND&quot;* #,##0_-;\-&quot;VND&quot;* #,##0_-;_-&quot;VND&quot;* &quot;-&quot;_-;_-@_-"/>
    <numFmt numFmtId="314" formatCode="_(&quot;Rp&quot;* #,##0.00_);_(&quot;Rp&quot;* \(#,##0.00\);_(&quot;Rp&quot;* &quot;-&quot;??_);_(@_)"/>
    <numFmt numFmtId="315" formatCode="#,##0.00\ &quot;FB&quot;;[Red]\-#,##0.00\ &quot;FB&quot;"/>
    <numFmt numFmtId="316" formatCode="#,##0\ &quot;$&quot;;\-#,##0\ &quot;$&quot;"/>
    <numFmt numFmtId="317" formatCode="_-* #,##0\ _F_B_-;\-* #,##0\ _F_B_-;_-* &quot;-&quot;\ _F_B_-;_-@_-"/>
    <numFmt numFmtId="318" formatCode="_-[$€]* #,##0.00_-;\-[$€]* #,##0.00_-;_-[$€]* &quot;-&quot;??_-;_-@_-"/>
    <numFmt numFmtId="319" formatCode="_ * #,##0.00_)_d_ ;_ * \(#,##0.00\)_d_ ;_ * &quot;-&quot;??_)_d_ ;_ @_ "/>
    <numFmt numFmtId="320" formatCode="#,##0_);\-#,##0_)"/>
    <numFmt numFmtId="321" formatCode="#,###;\-#,###;&quot;&quot;;_(@_)"/>
    <numFmt numFmtId="322" formatCode="&quot;€&quot;#,##0;\-&quot;€&quot;#,##0"/>
    <numFmt numFmtId="323" formatCode="#,##0\ &quot;$&quot;_);\(#,##0\ &quot;$&quot;\)"/>
    <numFmt numFmtId="324" formatCode="_-&quot;£&quot;* #,##0_-;\-&quot;£&quot;* #,##0_-;_-&quot;£&quot;* &quot;-&quot;_-;_-@_-"/>
    <numFmt numFmtId="325" formatCode="#,###"/>
    <numFmt numFmtId="326" formatCode="&quot;Fr.&quot;\ #,##0.00;[Red]&quot;Fr.&quot;\ \-#,##0.00"/>
    <numFmt numFmtId="327" formatCode="_ &quot;Fr.&quot;\ * #,##0_ ;_ &quot;Fr.&quot;\ * \-#,##0_ ;_ &quot;Fr.&quot;\ * &quot;-&quot;_ ;_ @_ "/>
    <numFmt numFmtId="328" formatCode="&quot;\&quot;#,##0;[Red]\-&quot;\&quot;#,##0"/>
    <numFmt numFmtId="329" formatCode="&quot;VND&quot;#,##0_);[Red]\(&quot;VND&quot;#,##0\)"/>
    <numFmt numFmtId="330" formatCode="mmmm\ d\,\ yyyy"/>
    <numFmt numFmtId="331" formatCode="#,##0.00_);\-#,##0.00_)"/>
    <numFmt numFmtId="332" formatCode="0_)%;\(0\)%"/>
    <numFmt numFmtId="333" formatCode="_._._(* 0_)%;_._.* \(0\)%"/>
    <numFmt numFmtId="334" formatCode="_(0_)%;\(0\)%"/>
    <numFmt numFmtId="335" formatCode="0%_);\(0%\)"/>
    <numFmt numFmtId="336" formatCode="#,##0.000_);\(#,##0.000\)"/>
    <numFmt numFmtId="337" formatCode="_ &quot;\&quot;* #,##0_ ;_ &quot;\&quot;* &quot;\&quot;&quot;\&quot;&quot;\&quot;&quot;\&quot;&quot;\&quot;&quot;\&quot;&quot;\&quot;&quot;\&quot;&quot;\&quot;&quot;\&quot;&quot;\&quot;&quot;\&quot;&quot;\&quot;&quot;\&quot;\-#,##0_ ;_ &quot;\&quot;* &quot;-&quot;_ ;_ @_ "/>
    <numFmt numFmtId="338" formatCode="_(0.0_)%;\(0.0\)%"/>
    <numFmt numFmtId="339" formatCode="_._._(* 0.0_)%;_._.* \(0.0\)%"/>
    <numFmt numFmtId="340" formatCode="_(0.00_)%;\(0.00\)%"/>
    <numFmt numFmtId="341" formatCode="_._._(* 0.00_)%;_._.* \(0.00\)%"/>
    <numFmt numFmtId="342" formatCode="_(0.000_)%;\(0.000\)%"/>
    <numFmt numFmtId="343" formatCode="_._._(* 0.000_)%;_._.* \(0.000\)%"/>
    <numFmt numFmtId="344" formatCode="#"/>
    <numFmt numFmtId="345" formatCode="&quot;¡Ì&quot;#,##0;[Red]\-&quot;¡Ì&quot;#,##0"/>
    <numFmt numFmtId="346" formatCode="#,##0.00\ &quot;F&quot;;[Red]\-#,##0.00\ &quot;F&quot;"/>
    <numFmt numFmtId="347" formatCode="#,##0.00\ \ "/>
    <numFmt numFmtId="348" formatCode="0.00000000000E+00;\?"/>
    <numFmt numFmtId="349" formatCode="_-* ###,0&quot;.&quot;00\ _F_B_-;\-* ###,0&quot;.&quot;00\ _F_B_-;_-* &quot;-&quot;??\ _F_B_-;_-@_-"/>
    <numFmt numFmtId="350" formatCode="_ * #,##0_ ;_ * \-#,##0_ ;_ * &quot;-&quot;??_ ;_ @_ "/>
    <numFmt numFmtId="351" formatCode="0.00000"/>
    <numFmt numFmtId="352" formatCode="#,##0.00\ \ \ \ "/>
    <numFmt numFmtId="353" formatCode="#,##0\ &quot;F&quot;;[Red]\-#,##0\ &quot;F&quot;"/>
    <numFmt numFmtId="354" formatCode="_ * #.##._ ;_ * \-#.##._ ;_ * &quot;-&quot;??_ ;_ @_ⴆ"/>
    <numFmt numFmtId="355" formatCode="&quot;\&quot;#,##0.00;[Red]&quot;\&quot;&quot;\&quot;&quot;\&quot;&quot;\&quot;&quot;\&quot;&quot;\&quot;&quot;\&quot;&quot;\&quot;&quot;\&quot;&quot;\&quot;&quot;\&quot;&quot;\&quot;&quot;\&quot;&quot;\&quot;\-#,##0.00"/>
    <numFmt numFmtId="356" formatCode="_ &quot;\&quot;* #,##0_ ;_ &quot;\&quot;* &quot;\&quot;&quot;\&quot;&quot;\&quot;&quot;\&quot;&quot;\&quot;&quot;\&quot;&quot;\&quot;&quot;\&quot;&quot;\&quot;&quot;\&quot;&quot;\&quot;&quot;\&quot;&quot;\&quot;\-#,##0_ ;_ &quot;\&quot;* &quot;-&quot;_ ;_ @_ "/>
    <numFmt numFmtId="357" formatCode="_-* #,##0\ _F_-;\-* #,##0\ _F_-;_-* &quot;-&quot;??\ _F_-;_-@_-"/>
    <numFmt numFmtId="358" formatCode="_-* ###,0&quot;.&quot;00_-;\-* ###,0&quot;.&quot;00_-;_-* &quot;-&quot;??_-;_-@_-"/>
    <numFmt numFmtId="359" formatCode="0.000\ "/>
    <numFmt numFmtId="360" formatCode="#,##0\ &quot;Lt&quot;;[Red]\-#,##0\ &quot;Lt&quot;"/>
    <numFmt numFmtId="361" formatCode="#,##0.00\ &quot;F&quot;;\-#,##0.00\ &quot;F&quot;"/>
    <numFmt numFmtId="362" formatCode="&quot;€&quot;#,##0;[Red]\-&quot;€&quot;#,##0"/>
    <numFmt numFmtId="363" formatCode="_-* #,##0\ &quot;DM&quot;_-;\-* #,##0\ &quot;DM&quot;_-;_-* &quot;-&quot;\ &quot;DM&quot;_-;_-@_-"/>
    <numFmt numFmtId="364" formatCode="_-* #,##0.00\ &quot;DM&quot;_-;\-* #,##0.00\ &quot;DM&quot;_-;_-* &quot;-&quot;??\ &quot;DM&quot;_-;_-@_-"/>
    <numFmt numFmtId="365" formatCode="#,##0\ &quot;€&quot;;[Red]\-#,##0\ &quot;€&quot;"/>
    <numFmt numFmtId="366" formatCode="_-&quot;€&quot;* #,##0.00_-;\-&quot;€&quot;* #,##0.00_-;_-&quot;€&quot;* &quot;-&quot;??_-;_-@_-"/>
    <numFmt numFmtId="367" formatCode="_-* #,##0.000_-;\-* #,##0.000_-;_-* &quot;-&quot;??_-;_-@_-"/>
    <numFmt numFmtId="368" formatCode="_-* #.##0.00\ _₫_-;\-* #.##0.00\ _₫_-;_-* &quot;-&quot;??\ _₫_-;_-@_-"/>
  </numFmts>
  <fonts count="334">
    <font>
      <sz val="11"/>
      <color theme="1"/>
      <name val="Calibri"/>
      <family val="2"/>
      <scheme val="minor"/>
    </font>
    <font>
      <b/>
      <sz val="12"/>
      <name val="Times New Roman"/>
      <family val="1"/>
    </font>
    <font>
      <sz val="12"/>
      <name val="Times New Roman"/>
      <family val="1"/>
    </font>
    <font>
      <b/>
      <sz val="14"/>
      <name val="Times New Roman"/>
      <family val="1"/>
    </font>
    <font>
      <i/>
      <sz val="12"/>
      <name val="Times New Roman"/>
      <family val="1"/>
    </font>
    <font>
      <b/>
      <sz val="11"/>
      <name val="Arial Narrow"/>
      <family val="2"/>
    </font>
    <font>
      <i/>
      <sz val="11"/>
      <name val="Arial Narrow"/>
      <family val="2"/>
    </font>
    <font>
      <sz val="11"/>
      <name val="Arial Narrow"/>
      <family val="2"/>
    </font>
    <font>
      <sz val="12"/>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Times New Roman"/>
      <family val="1"/>
    </font>
    <font>
      <b/>
      <sz val="14"/>
      <color theme="1"/>
      <name val="Times New Roman"/>
      <family val="1"/>
    </font>
    <font>
      <b/>
      <sz val="12"/>
      <color theme="1"/>
      <name val="Times New Roman"/>
      <family val="1"/>
    </font>
    <font>
      <i/>
      <sz val="12"/>
      <color theme="1"/>
      <name val="Times New Roman"/>
      <family val="1"/>
    </font>
    <font>
      <i/>
      <sz val="12"/>
      <color indexed="8"/>
      <name val="Times New Roman"/>
      <family val="1"/>
    </font>
    <font>
      <b/>
      <i/>
      <sz val="12"/>
      <color theme="1"/>
      <name val="Times New Roman"/>
      <family val="1"/>
    </font>
    <font>
      <sz val="12"/>
      <name val="VNI-Times"/>
    </font>
    <font>
      <sz val="12"/>
      <name val=".VnTime"/>
      <family val="2"/>
    </font>
    <font>
      <sz val="10"/>
      <color indexed="8"/>
      <name val="MS Sans Serif"/>
      <family val="2"/>
    </font>
    <font>
      <sz val="10"/>
      <name val="Arial"/>
      <family val="2"/>
    </font>
    <font>
      <sz val="12"/>
      <name val="돋움체"/>
      <family val="3"/>
      <charset val="129"/>
    </font>
    <font>
      <b/>
      <sz val="10"/>
      <name val="SVNtimes new roman"/>
      <family val="2"/>
    </font>
    <font>
      <sz val="12"/>
      <name val="VNtimes new roman"/>
      <family val="2"/>
    </font>
    <font>
      <sz val="9"/>
      <name val="Arial"/>
      <family val="2"/>
    </font>
    <font>
      <sz val="10"/>
      <name val="Mangal"/>
      <family val="2"/>
    </font>
    <font>
      <sz val="11"/>
      <color indexed="8"/>
      <name val="Calibri"/>
      <family val="2"/>
    </font>
    <font>
      <sz val="10"/>
      <name val=".VnTime"/>
      <family val="2"/>
    </font>
    <font>
      <sz val="10"/>
      <name val="MS Sans Serif"/>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sz val="14"/>
      <name val="뼻뮝"/>
      <family val="3"/>
      <charset val="129"/>
    </font>
    <font>
      <b/>
      <sz val="12"/>
      <name val="Arial"/>
      <family val="2"/>
    </font>
    <font>
      <sz val="12"/>
      <name val="Arial"/>
      <family val="2"/>
    </font>
    <font>
      <sz val="11"/>
      <name val=".VnTime"/>
      <family val="2"/>
    </font>
    <font>
      <sz val="10"/>
      <name val="???"/>
      <family val="3"/>
      <charset val="129"/>
    </font>
    <font>
      <sz val="10"/>
      <name val="Helv"/>
      <family val="2"/>
    </font>
    <font>
      <sz val="10"/>
      <color indexed="8"/>
      <name val="Arial"/>
      <family val="2"/>
    </font>
    <font>
      <sz val="10"/>
      <color indexed="8"/>
      <name val="Arial"/>
      <family val="2"/>
      <charset val="163"/>
    </font>
    <font>
      <sz val="12"/>
      <name val="VNI-Helve"/>
    </font>
    <font>
      <sz val="12"/>
      <name val="???"/>
    </font>
    <font>
      <sz val="13"/>
      <name val=".VnTime"/>
      <family val="2"/>
    </font>
    <font>
      <sz val="11"/>
      <name val="‚l‚r ‚oƒSƒVƒbƒN"/>
      <family val="3"/>
      <charset val="128"/>
    </font>
    <font>
      <sz val="12"/>
      <name val="바탕체"/>
      <family val="1"/>
      <charset val="129"/>
    </font>
    <font>
      <sz val="11"/>
      <name val="–¾’©"/>
      <family val="1"/>
      <charset val="128"/>
    </font>
    <font>
      <sz val="10"/>
      <name val="Times New Roman"/>
      <family val="1"/>
    </font>
    <font>
      <sz val="14"/>
      <name val="VNTime"/>
    </font>
    <font>
      <sz val="10"/>
      <name val=".VnArial"/>
      <family val="2"/>
    </font>
    <font>
      <sz val="12"/>
      <color theme="1"/>
      <name val="Times New Roman"/>
      <family val="2"/>
      <charset val="163"/>
    </font>
    <font>
      <sz val="10"/>
      <name val=".VnArial NarrowH"/>
      <family val="2"/>
    </font>
    <font>
      <sz val="10"/>
      <name val="Arial"/>
      <family val="2"/>
      <charset val="163"/>
    </font>
    <font>
      <b/>
      <u/>
      <sz val="14"/>
      <color indexed="8"/>
      <name val=".VnBook-AntiquaH"/>
      <family val="2"/>
    </font>
    <font>
      <b/>
      <sz val="10"/>
      <name val=".VnTimeH"/>
      <family val="2"/>
    </font>
    <font>
      <b/>
      <sz val="12"/>
      <name val=".VnTime"/>
      <family val="2"/>
    </font>
    <font>
      <b/>
      <u/>
      <sz val="10"/>
      <name val="VNI-Times"/>
    </font>
    <font>
      <b/>
      <sz val="10"/>
      <name val=".VnArial"/>
      <family val="2"/>
    </font>
    <font>
      <sz val="12"/>
      <name val=".VnArial Narrow"/>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1"/>
      <color indexed="8"/>
      <name val="Arial Narrow"/>
      <family val="2"/>
    </font>
    <font>
      <sz val="10"/>
      <color indexed="8"/>
      <name val="VNI-Times"/>
      <family val="2"/>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0"/>
      <color indexed="9"/>
      <name val="VNI-Times"/>
      <family val="2"/>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9"/>
      <name val="Arial MT"/>
    </font>
    <font>
      <sz val="11"/>
      <color indexed="20"/>
      <name val="Calibri"/>
      <family val="2"/>
      <charset val="163"/>
    </font>
    <font>
      <sz val="10"/>
      <color indexed="20"/>
      <name val="VNI-Times"/>
      <family val="2"/>
    </font>
    <font>
      <b/>
      <i/>
      <sz val="14"/>
      <name val="VNTime"/>
      <family val="2"/>
    </font>
    <font>
      <sz val="12"/>
      <name val="Tms Rmn"/>
    </font>
    <font>
      <sz val="10"/>
      <name val="Times New Roman"/>
      <family val="1"/>
      <charset val="163"/>
    </font>
    <font>
      <sz val="11"/>
      <name val="µ¸¿ò"/>
      <charset val="129"/>
    </font>
    <font>
      <sz val="12"/>
      <name val="System"/>
      <family val="1"/>
      <charset val="129"/>
    </font>
    <font>
      <sz val="10"/>
      <name val="±¼¸²A¼"/>
      <family val="3"/>
      <charset val="129"/>
    </font>
    <font>
      <sz val="12"/>
      <name val="¹ÙÅÁÃ¼"/>
      <family val="1"/>
      <charset val="129"/>
    </font>
    <font>
      <sz val="10"/>
      <name val="Helv"/>
    </font>
    <font>
      <b/>
      <sz val="11"/>
      <color indexed="52"/>
      <name val="Calibri"/>
      <family val="2"/>
      <charset val="163"/>
    </font>
    <font>
      <b/>
      <sz val="10"/>
      <color indexed="52"/>
      <name val="VNI-Times"/>
      <family val="2"/>
    </font>
    <font>
      <b/>
      <sz val="10"/>
      <name val="Helv"/>
    </font>
    <font>
      <b/>
      <sz val="10"/>
      <name val="Helv"/>
      <family val="2"/>
    </font>
    <font>
      <b/>
      <sz val="8"/>
      <color indexed="12"/>
      <name val="Arial"/>
      <family val="2"/>
    </font>
    <font>
      <sz val="8"/>
      <color indexed="8"/>
      <name val="Arial"/>
      <family val="2"/>
    </font>
    <font>
      <b/>
      <sz val="11"/>
      <name val="Arial"/>
      <family val="2"/>
    </font>
    <font>
      <sz val="8"/>
      <name val="SVNtimes new roman"/>
      <family val="2"/>
    </font>
    <font>
      <b/>
      <sz val="11"/>
      <color indexed="9"/>
      <name val="Calibri"/>
      <family val="2"/>
      <charset val="163"/>
    </font>
    <font>
      <b/>
      <sz val="12"/>
      <color theme="0"/>
      <name val="Times New Roman"/>
      <family val="2"/>
    </font>
    <font>
      <b/>
      <sz val="10"/>
      <color indexed="9"/>
      <name val="VNI-Times"/>
      <family val="2"/>
    </font>
    <font>
      <sz val="10"/>
      <name val="VNI-Aptima"/>
    </font>
    <font>
      <b/>
      <sz val="8"/>
      <name val="Arial"/>
      <family val="2"/>
    </font>
    <font>
      <sz val="11"/>
      <name val="Tms Rmn"/>
    </font>
    <font>
      <sz val="12"/>
      <color theme="1"/>
      <name val="Calibri"/>
      <family val="2"/>
      <scheme val="minor"/>
    </font>
    <font>
      <sz val="12"/>
      <color indexed="8"/>
      <name val="Calibri"/>
      <family val="2"/>
    </font>
    <font>
      <sz val="11"/>
      <name val="Times New Roman"/>
      <family val="1"/>
    </font>
    <font>
      <u val="singleAccounting"/>
      <sz val="11"/>
      <name val="Times New Roman"/>
      <family val="1"/>
    </font>
    <font>
      <sz val="12"/>
      <color indexed="8"/>
      <name val="Times New Roman"/>
      <family val="1"/>
    </font>
    <font>
      <sz val="11"/>
      <color indexed="8"/>
      <name val="Arial"/>
      <family val="2"/>
    </font>
    <font>
      <sz val="12"/>
      <color indexed="8"/>
      <name val="Times New Roman"/>
      <family val="2"/>
    </font>
    <font>
      <sz val="11"/>
      <color indexed="8"/>
      <name val="Times New Roman"/>
      <family val="2"/>
    </font>
    <font>
      <sz val="10"/>
      <color indexed="8"/>
      <name val="Times New Roman"/>
      <family val="2"/>
    </font>
    <font>
      <sz val="14"/>
      <color indexed="8"/>
      <name val="Times New Roman"/>
      <family val="2"/>
    </font>
    <font>
      <sz val="11"/>
      <name val="UVnTime"/>
    </font>
    <font>
      <sz val="11"/>
      <color theme="1"/>
      <name val="Calibri"/>
      <family val="2"/>
      <charset val="163"/>
      <scheme val="minor"/>
    </font>
    <font>
      <sz val="13"/>
      <color theme="1"/>
      <name val="Times New Roman"/>
      <family val="2"/>
    </font>
    <font>
      <sz val="11"/>
      <color indexed="8"/>
      <name val="Arial"/>
      <family val="2"/>
      <charset val="163"/>
    </font>
    <font>
      <sz val="14"/>
      <name val="Times New Roman"/>
      <family val="1"/>
    </font>
    <font>
      <sz val="12"/>
      <color indexed="8"/>
      <name val="Times New Roman"/>
      <family val="2"/>
      <charset val="163"/>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1"/>
      <name val="VNcentury Gothic"/>
      <family val="2"/>
    </font>
    <font>
      <b/>
      <sz val="15"/>
      <name val="VNcentury Gothic"/>
      <family val="2"/>
    </font>
    <font>
      <sz val="12"/>
      <name val="SVNtimes new roman"/>
      <family val="2"/>
    </font>
    <font>
      <sz val="12"/>
      <name val="???"/>
      <family val="3"/>
      <charset val="129"/>
    </font>
    <font>
      <sz val="10"/>
      <name val="SVNtimes new roman"/>
      <family val="2"/>
    </font>
    <font>
      <sz val="11"/>
      <color indexed="63"/>
      <name val="Calibri"/>
      <family val="2"/>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2"/>
      <name val="Times New Roman"/>
      <family val="1"/>
      <charset val="163"/>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1"/>
      <color theme="1"/>
      <name val="Calibri"/>
      <family val="2"/>
    </font>
    <font>
      <sz val="13"/>
      <name val="Times New Roman"/>
      <family val="1"/>
    </font>
    <font>
      <sz val="11"/>
      <color theme="1"/>
      <name val="Arial"/>
      <family val="2"/>
    </font>
    <font>
      <sz val="12"/>
      <name val="timesnewroman"/>
    </font>
    <font>
      <sz val="9"/>
      <color theme="1"/>
      <name val="Times New Roman"/>
      <family val="2"/>
      <charset val="163"/>
    </font>
    <font>
      <sz val="11"/>
      <color indexed="8"/>
      <name val="Helvetica Neue"/>
    </font>
    <font>
      <sz val="11"/>
      <color theme="1"/>
      <name val="Arial Narrow"/>
      <family val="2"/>
    </font>
    <font>
      <sz val="12"/>
      <color theme="1"/>
      <name val="Times New Roman"/>
      <family val="2"/>
    </font>
    <font>
      <sz val="11"/>
      <name val="VNI-Aptima"/>
    </font>
    <font>
      <sz val="14"/>
      <name val="System"/>
      <family val="2"/>
    </font>
    <font>
      <b/>
      <sz val="11"/>
      <name val="Arial"/>
      <family val="2"/>
      <charset val="163"/>
    </font>
    <font>
      <b/>
      <sz val="11"/>
      <color indexed="63"/>
      <name val="Calibri"/>
      <family val="2"/>
      <charset val="163"/>
    </font>
    <font>
      <b/>
      <sz val="12"/>
      <color rgb="FF3F3F3F"/>
      <name val="Times New Roman"/>
      <family val="2"/>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4"/>
      <name val="VnTime"/>
      <family val="2"/>
    </font>
    <font>
      <sz val="8"/>
      <name val=".VnTime"/>
      <family val="2"/>
    </font>
    <font>
      <b/>
      <sz val="8"/>
      <name val="VN Helvetica"/>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Times New Roman"/>
      <family val="1"/>
    </font>
    <font>
      <i/>
      <sz val="14"/>
      <color theme="1"/>
      <name val="Times New Roman"/>
      <family val="1"/>
    </font>
    <font>
      <b/>
      <sz val="11"/>
      <color theme="1"/>
      <name val="Times New Roman"/>
      <family val="1"/>
    </font>
    <font>
      <sz val="11"/>
      <color theme="1"/>
      <name val="Times New Roman"/>
      <family val="1"/>
    </font>
    <font>
      <i/>
      <sz val="11"/>
      <color indexed="8"/>
      <name val="Times New Roman"/>
      <family val="1"/>
    </font>
    <font>
      <i/>
      <sz val="11"/>
      <color theme="1"/>
      <name val="Times New Roman"/>
      <family val="1"/>
    </font>
    <font>
      <b/>
      <i/>
      <sz val="11"/>
      <name val="Times New Roman"/>
      <family val="1"/>
    </font>
    <font>
      <sz val="11"/>
      <name val="Calibri"/>
      <family val="2"/>
      <scheme val="minor"/>
    </font>
    <font>
      <sz val="10"/>
      <color theme="1"/>
      <name val="Arial Narrow"/>
      <family val="2"/>
    </font>
    <font>
      <b/>
      <sz val="9"/>
      <color indexed="81"/>
      <name val="Tahoma"/>
      <family val="2"/>
    </font>
    <font>
      <sz val="14"/>
      <name val="Arial Narrow"/>
      <family val="2"/>
    </font>
    <font>
      <i/>
      <sz val="14"/>
      <name val="Times New Roman"/>
      <family val="1"/>
    </font>
    <font>
      <b/>
      <sz val="10"/>
      <name val="Times New Roman"/>
      <family val="1"/>
    </font>
    <font>
      <i/>
      <sz val="10"/>
      <name val="Times New Roman"/>
      <family val="1"/>
    </font>
    <font>
      <sz val="10"/>
      <name val="Arial Narrow"/>
      <family val="2"/>
    </font>
    <font>
      <b/>
      <i/>
      <sz val="10"/>
      <name val="Times New Roman"/>
      <family val="1"/>
    </font>
    <font>
      <b/>
      <sz val="10"/>
      <color indexed="10"/>
      <name val="Times New Roman"/>
      <family val="1"/>
    </font>
    <font>
      <b/>
      <sz val="10"/>
      <color rgb="FFFF0000"/>
      <name val="Times New Roman"/>
      <family val="1"/>
    </font>
    <font>
      <b/>
      <i/>
      <sz val="10"/>
      <color indexed="10"/>
      <name val="Times New Roman"/>
      <family val="1"/>
    </font>
    <font>
      <b/>
      <sz val="10"/>
      <color rgb="FF0000CC"/>
      <name val="Times New Roman"/>
      <family val="1"/>
    </font>
    <font>
      <b/>
      <i/>
      <sz val="10"/>
      <color rgb="FF0000CC"/>
      <name val="Times New Roman"/>
      <family val="1"/>
    </font>
    <font>
      <sz val="10"/>
      <color rgb="FF0000CC"/>
      <name val="Times New Roman"/>
      <family val="1"/>
    </font>
    <font>
      <sz val="14"/>
      <color theme="1"/>
      <name val="Times New Roman"/>
      <family val="1"/>
    </font>
    <font>
      <b/>
      <i/>
      <sz val="11"/>
      <color theme="1"/>
      <name val="Times New Roman"/>
      <family val="1"/>
    </font>
    <font>
      <sz val="11"/>
      <color indexed="8"/>
      <name val="Times New Roman"/>
      <family val="1"/>
    </font>
    <font>
      <sz val="9.5"/>
      <color theme="1"/>
      <name val="Times New Roman"/>
      <family val="1"/>
    </font>
    <font>
      <b/>
      <sz val="9"/>
      <color rgb="FFFF0000"/>
      <name val="Times New Roman"/>
      <family val="1"/>
    </font>
    <font>
      <b/>
      <sz val="11"/>
      <color rgb="FFFF0000"/>
      <name val="Times New Roman"/>
      <family val="1"/>
    </font>
    <font>
      <sz val="11"/>
      <color rgb="FFFF0000"/>
      <name val="Times New Roman"/>
      <family val="1"/>
    </font>
    <font>
      <sz val="12"/>
      <color rgb="FFFF0000"/>
      <name val="Times New Roman"/>
      <family val="1"/>
    </font>
    <font>
      <b/>
      <sz val="12"/>
      <color rgb="FFFF0000"/>
      <name val="Times New Roman"/>
      <family val="1"/>
    </font>
    <font>
      <b/>
      <i/>
      <sz val="11"/>
      <color rgb="FFFF0000"/>
      <name val="Times New Roman"/>
      <family val="1"/>
    </font>
    <font>
      <i/>
      <sz val="11"/>
      <color rgb="FFFF0000"/>
      <name val="Times New Roman"/>
      <family val="1"/>
    </font>
    <font>
      <vertAlign val="superscript"/>
      <sz val="11"/>
      <name val="Times New Roman"/>
      <family val="1"/>
    </font>
    <font>
      <sz val="9"/>
      <color rgb="FFFF0000"/>
      <name val="Times New Roman"/>
      <family val="1"/>
    </font>
    <font>
      <b/>
      <sz val="11"/>
      <name val="Calibri"/>
      <family val="2"/>
      <scheme val="minor"/>
    </font>
    <font>
      <b/>
      <sz val="11"/>
      <color theme="1"/>
      <name val="Arial Narrow"/>
      <family val="2"/>
    </font>
    <font>
      <b/>
      <sz val="12"/>
      <name val="Arial Narrow"/>
      <family val="2"/>
    </font>
    <font>
      <b/>
      <sz val="12"/>
      <color theme="1"/>
      <name val="Arial Narrow"/>
      <family val="2"/>
    </font>
    <font>
      <sz val="12"/>
      <color theme="1"/>
      <name val="Arial Narrow"/>
      <family val="2"/>
    </font>
    <font>
      <b/>
      <i/>
      <sz val="11"/>
      <name val="Arial Narrow"/>
      <family val="2"/>
    </font>
    <font>
      <b/>
      <i/>
      <sz val="12"/>
      <name val="Arial Narrow"/>
      <family val="2"/>
    </font>
    <font>
      <b/>
      <i/>
      <sz val="12"/>
      <color theme="1"/>
      <name val="Arial Narrow"/>
      <family val="2"/>
    </font>
    <font>
      <b/>
      <i/>
      <sz val="12"/>
      <color rgb="FFFF0000"/>
      <name val="Arial Narrow"/>
      <family val="2"/>
    </font>
    <font>
      <b/>
      <sz val="11"/>
      <color rgb="FFFF0000"/>
      <name val="Arial Narrow"/>
      <family val="2"/>
    </font>
    <font>
      <b/>
      <i/>
      <sz val="12"/>
      <name val="Times New Roman"/>
      <family val="1"/>
    </font>
    <font>
      <b/>
      <sz val="11"/>
      <color rgb="FFFF0000"/>
      <name val="Calibri"/>
      <family val="2"/>
    </font>
    <font>
      <sz val="12"/>
      <color rgb="FFFF0000"/>
      <name val="Arial Narrow"/>
      <family val="2"/>
    </font>
    <font>
      <sz val="9"/>
      <name val="Times New Roman"/>
      <family val="1"/>
    </font>
    <font>
      <i/>
      <sz val="11"/>
      <name val="Times New Roman"/>
      <family val="1"/>
    </font>
    <font>
      <b/>
      <sz val="9"/>
      <name val="Times New Roman"/>
      <family val="1"/>
    </font>
    <font>
      <b/>
      <i/>
      <sz val="9"/>
      <name val="Times New Roman"/>
      <family val="1"/>
    </font>
    <font>
      <sz val="14"/>
      <color rgb="FFFF0000"/>
      <name val="Times New Roman"/>
      <family val="1"/>
    </font>
    <font>
      <i/>
      <sz val="12"/>
      <color indexed="8"/>
      <name val="Arial Narrow"/>
      <family val="2"/>
    </font>
    <font>
      <i/>
      <sz val="12"/>
      <color theme="1"/>
      <name val="Arial Narrow"/>
      <family val="2"/>
    </font>
    <font>
      <b/>
      <sz val="12"/>
      <color theme="1"/>
      <name val="Calibri"/>
      <family val="2"/>
      <scheme val="minor"/>
    </font>
    <font>
      <sz val="10"/>
      <name val="Arial"/>
      <family val="2"/>
    </font>
    <font>
      <b/>
      <sz val="11"/>
      <color indexed="8"/>
      <name val="Times New Roman"/>
      <family val="1"/>
    </font>
    <font>
      <b/>
      <sz val="13"/>
      <color indexed="8"/>
      <name val="Times New Roman"/>
      <family val="1"/>
    </font>
    <font>
      <sz val="13"/>
      <color indexed="8"/>
      <name val="Times New Roman"/>
      <family val="1"/>
    </font>
    <font>
      <b/>
      <sz val="12"/>
      <color indexed="8"/>
      <name val="Times New Roman"/>
      <family val="1"/>
    </font>
    <font>
      <b/>
      <i/>
      <sz val="12"/>
      <color indexed="8"/>
      <name val="Times New Roman"/>
      <family val="1"/>
    </font>
    <font>
      <b/>
      <i/>
      <sz val="11"/>
      <color indexed="8"/>
      <name val="Times New Roman"/>
      <family val="1"/>
    </font>
    <font>
      <sz val="10"/>
      <color rgb="FF000000"/>
      <name val="Times New Roman"/>
      <family val="1"/>
    </font>
    <font>
      <b/>
      <u/>
      <sz val="12"/>
      <name val="Times New Roman"/>
      <family val="1"/>
    </font>
    <font>
      <b/>
      <sz val="10"/>
      <name val="Arial Narrow"/>
      <family val="2"/>
    </font>
    <font>
      <b/>
      <i/>
      <sz val="10"/>
      <name val="Arial Narrow"/>
      <family val="2"/>
    </font>
    <font>
      <sz val="9"/>
      <color indexed="81"/>
      <name val="Tahoma"/>
      <family val="2"/>
    </font>
    <font>
      <sz val="9"/>
      <color indexed="81"/>
      <name val="Times New Roman"/>
      <family val="1"/>
    </font>
    <font>
      <i/>
      <sz val="10"/>
      <name val="Arial Narrow"/>
      <family val="2"/>
    </font>
  </fonts>
  <fills count="77">
    <fill>
      <patternFill patternType="none"/>
    </fill>
    <fill>
      <patternFill patternType="gray125"/>
    </fill>
    <fill>
      <patternFill patternType="solid">
        <fgColor rgb="FFCCFFFF"/>
        <bgColor indexed="64"/>
      </patternFill>
    </fill>
    <fill>
      <patternFill patternType="solid">
        <fgColor rgb="FFFDECE3"/>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DDFFFF"/>
        <bgColor indexed="64"/>
      </patternFill>
    </fill>
    <fill>
      <patternFill patternType="solid">
        <fgColor theme="7" tint="0.79998168889431442"/>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8"/>
      </top>
      <bottom style="thin">
        <color indexed="8"/>
      </bottom>
      <diagonal/>
    </border>
    <border>
      <left/>
      <right/>
      <top style="double">
        <color indexed="8"/>
      </top>
      <bottom/>
      <diagonal/>
    </border>
    <border>
      <left style="thin">
        <color indexed="8"/>
      </left>
      <right style="thin">
        <color indexed="8"/>
      </right>
      <top style="hair">
        <color indexed="8"/>
      </top>
      <bottom style="hair">
        <color indexed="8"/>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hair">
        <color rgb="FF000000"/>
      </bottom>
      <diagonal/>
    </border>
  </borders>
  <cellStyleXfs count="20544">
    <xf numFmtId="0" fontId="0" fillId="0" borderId="0"/>
    <xf numFmtId="167" fontId="9" fillId="0" borderId="0" applyFont="0" applyFill="0" applyBorder="0" applyAlignment="0" applyProtection="0"/>
    <xf numFmtId="0" fontId="9" fillId="0" borderId="0"/>
    <xf numFmtId="168" fontId="18"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0" fontId="20" fillId="0" borderId="0"/>
    <xf numFmtId="0" fontId="20" fillId="0" borderId="0"/>
    <xf numFmtId="0" fontId="21" fillId="0" borderId="0"/>
    <xf numFmtId="0" fontId="20" fillId="0" borderId="0"/>
    <xf numFmtId="3" fontId="22" fillId="0" borderId="1"/>
    <xf numFmtId="3" fontId="22" fillId="0" borderId="1"/>
    <xf numFmtId="3" fontId="22" fillId="0" borderId="1"/>
    <xf numFmtId="3" fontId="22" fillId="0" borderId="1"/>
    <xf numFmtId="169" fontId="23" fillId="0" borderId="10">
      <alignment horizontal="center"/>
      <protection hidden="1"/>
    </xf>
    <xf numFmtId="170" fontId="24" fillId="0" borderId="11" applyFont="0" applyBorder="0"/>
    <xf numFmtId="170" fontId="25" fillId="0" borderId="0" applyProtection="0"/>
    <xf numFmtId="170" fontId="24" fillId="0" borderId="11" applyFont="0" applyBorder="0"/>
    <xf numFmtId="170" fontId="24" fillId="0" borderId="11" applyFont="0" applyBorder="0"/>
    <xf numFmtId="170" fontId="24" fillId="0" borderId="11" applyFont="0" applyBorder="0"/>
    <xf numFmtId="171" fontId="26"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27" fillId="0" borderId="0" applyBorder="0"/>
    <xf numFmtId="171" fontId="8" fillId="0" borderId="0" applyBorder="0"/>
    <xf numFmtId="0" fontId="28" fillId="0" borderId="0"/>
    <xf numFmtId="0" fontId="28" fillId="0" borderId="0"/>
    <xf numFmtId="0" fontId="28" fillId="0" borderId="0"/>
    <xf numFmtId="0" fontId="29" fillId="0" borderId="0" applyNumberFormat="0" applyFill="0" applyAlignment="0"/>
    <xf numFmtId="172" fontId="30" fillId="0" borderId="0" applyFont="0" applyFill="0" applyBorder="0" applyAlignment="0" applyProtection="0"/>
    <xf numFmtId="0" fontId="31" fillId="0" borderId="0" applyFont="0" applyFill="0" applyBorder="0" applyAlignment="0" applyProtection="0"/>
    <xf numFmtId="173" fontId="21" fillId="0" borderId="0" applyFont="0" applyFill="0" applyBorder="0" applyAlignment="0" applyProtection="0"/>
    <xf numFmtId="174" fontId="3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3" fillId="0" borderId="0" applyFont="0" applyFill="0" applyBorder="0" applyAlignment="0" applyProtection="0"/>
    <xf numFmtId="0" fontId="34" fillId="0" borderId="12"/>
    <xf numFmtId="0" fontId="34" fillId="0" borderId="12"/>
    <xf numFmtId="179" fontId="28"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80" fontId="36" fillId="0" borderId="0" applyFont="0" applyFill="0" applyBorder="0" applyAlignment="0" applyProtection="0"/>
    <xf numFmtId="0" fontId="3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Protection="0"/>
    <xf numFmtId="0" fontId="38" fillId="0" borderId="0"/>
    <xf numFmtId="0" fontId="21" fillId="0" borderId="0" applyProtection="0"/>
    <xf numFmtId="0" fontId="39" fillId="0" borderId="0"/>
    <xf numFmtId="40" fontId="40" fillId="0" borderId="0" applyFont="0" applyFill="0" applyBorder="0" applyAlignment="0" applyProtection="0"/>
    <xf numFmtId="40" fontId="29" fillId="0" borderId="0" applyFill="0" applyBorder="0" applyAlignment="0" applyProtection="0"/>
    <xf numFmtId="38" fontId="29" fillId="0" borderId="0" applyFill="0" applyBorder="0" applyAlignment="0" applyProtection="0"/>
    <xf numFmtId="3" fontId="29" fillId="0" borderId="0" applyFill="0" applyBorder="0" applyAlignment="0" applyProtection="0"/>
    <xf numFmtId="181" fontId="29" fillId="0" borderId="0" applyFill="0" applyBorder="0" applyAlignment="0" applyProtection="0"/>
    <xf numFmtId="0" fontId="29" fillId="0" borderId="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2" fontId="29" fillId="0" borderId="0" applyFill="0" applyBorder="0" applyAlignment="0" applyProtection="0"/>
    <xf numFmtId="0" fontId="41" fillId="0" borderId="13">
      <alignment horizontal="left" vertical="center"/>
    </xf>
    <xf numFmtId="0" fontId="41" fillId="0" borderId="0" applyNumberFormat="0" applyFill="0" applyBorder="0" applyAlignment="0" applyProtection="0"/>
    <xf numFmtId="0" fontId="42" fillId="0" borderId="0"/>
    <xf numFmtId="0" fontId="42" fillId="0" borderId="0"/>
    <xf numFmtId="0" fontId="43" fillId="0" borderId="0"/>
    <xf numFmtId="0" fontId="29" fillId="0" borderId="14" applyNumberFormat="0" applyFill="0" applyAlignment="0" applyProtection="0"/>
    <xf numFmtId="0" fontId="28" fillId="0" borderId="0"/>
    <xf numFmtId="0" fontId="41" fillId="0" borderId="0" applyNumberFormat="0" applyFill="0" applyBorder="0" applyProtection="0">
      <alignment vertical="center"/>
    </xf>
    <xf numFmtId="165" fontId="19" fillId="0" borderId="0" applyFont="0" applyFill="0" applyBorder="0" applyAlignment="0" applyProtection="0"/>
    <xf numFmtId="0" fontId="21" fillId="0" borderId="0"/>
    <xf numFmtId="0" fontId="44" fillId="0" borderId="0"/>
    <xf numFmtId="182" fontId="30" fillId="0" borderId="0" applyFont="0" applyFill="0" applyBorder="0" applyAlignment="0" applyProtection="0"/>
    <xf numFmtId="183" fontId="18" fillId="0" borderId="0" applyFon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4" fontId="19"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42" fontId="30" fillId="0" borderId="0" applyFont="0" applyFill="0" applyBorder="0" applyAlignment="0" applyProtection="0"/>
    <xf numFmtId="182" fontId="30" fillId="0" borderId="0" applyFont="0" applyFill="0" applyBorder="0" applyAlignment="0" applyProtection="0"/>
    <xf numFmtId="0" fontId="45" fillId="0" borderId="0"/>
    <xf numFmtId="42" fontId="30"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172" fontId="18" fillId="0" borderId="0" applyFon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0" fontId="45" fillId="0" borderId="0"/>
    <xf numFmtId="185"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7"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0" fontId="45" fillId="0" borderId="0"/>
    <xf numFmtId="182" fontId="30" fillId="0" borderId="0" applyFont="0" applyFill="0" applyBorder="0" applyAlignment="0" applyProtection="0"/>
    <xf numFmtId="0" fontId="45" fillId="0" borderId="0"/>
    <xf numFmtId="0" fontId="28" fillId="0" borderId="0" applyNumberFormat="0" applyFill="0" applyBorder="0" applyAlignment="0" applyProtection="0"/>
    <xf numFmtId="0" fontId="29" fillId="0" borderId="0"/>
    <xf numFmtId="172"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42" fontId="30" fillId="0" borderId="0" applyFon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42" fontId="30" fillId="0" borderId="0" applyFont="0" applyFill="0" applyBorder="0" applyAlignment="0" applyProtection="0"/>
    <xf numFmtId="0" fontId="4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0" fontId="45" fillId="0" borderId="0"/>
    <xf numFmtId="0" fontId="45" fillId="0" borderId="0"/>
    <xf numFmtId="187"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4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0" fontId="45" fillId="0" borderId="0"/>
    <xf numFmtId="0" fontId="45" fillId="0" borderId="0"/>
    <xf numFmtId="182" fontId="30" fillId="0" borderId="0" applyFont="0" applyFill="0" applyBorder="0" applyAlignment="0" applyProtection="0"/>
    <xf numFmtId="0" fontId="45" fillId="0" borderId="0"/>
    <xf numFmtId="0" fontId="29" fillId="0" borderId="0"/>
    <xf numFmtId="0" fontId="45" fillId="0" borderId="0"/>
    <xf numFmtId="0" fontId="45" fillId="0" borderId="0"/>
    <xf numFmtId="183" fontId="18"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76"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5" fontId="30" fillId="0" borderId="0" applyFont="0" applyFill="0" applyBorder="0" applyAlignment="0" applyProtection="0"/>
    <xf numFmtId="19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165" fontId="18"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198" fontId="48" fillId="0" borderId="0" applyFont="0" applyFill="0" applyBorder="0" applyAlignment="0" applyProtection="0"/>
    <xf numFmtId="199"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200"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176"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5" fontId="30" fillId="0" borderId="0" applyFont="0" applyFill="0" applyBorder="0" applyAlignment="0" applyProtection="0"/>
    <xf numFmtId="196" fontId="30" fillId="0" borderId="0" applyFont="0" applyFill="0" applyBorder="0" applyAlignment="0" applyProtection="0"/>
    <xf numFmtId="167" fontId="18"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184" fontId="30" fillId="0" borderId="0" applyFont="0" applyFill="0" applyBorder="0" applyAlignment="0" applyProtection="0"/>
    <xf numFmtId="20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203"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202" fontId="30" fillId="0" borderId="0" applyFont="0" applyFill="0" applyBorder="0" applyAlignment="0" applyProtection="0"/>
    <xf numFmtId="20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184" fontId="30" fillId="0" borderId="0" applyFont="0" applyFill="0" applyBorder="0" applyAlignment="0" applyProtection="0"/>
    <xf numFmtId="184" fontId="1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05" fontId="30" fillId="0" borderId="0" applyFont="0" applyFill="0" applyBorder="0" applyAlignment="0" applyProtection="0"/>
    <xf numFmtId="184" fontId="18" fillId="0" borderId="0" applyFont="0" applyFill="0" applyBorder="0" applyAlignment="0" applyProtection="0"/>
    <xf numFmtId="184" fontId="30" fillId="0" borderId="0" applyFont="0" applyFill="0" applyBorder="0" applyAlignment="0" applyProtection="0"/>
    <xf numFmtId="207"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8" fontId="30" fillId="0" borderId="0" applyFont="0" applyFill="0" applyBorder="0" applyAlignment="0" applyProtection="0"/>
    <xf numFmtId="209"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85"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6" fontId="30" fillId="0" borderId="0" applyFont="0" applyFill="0" applyBorder="0" applyAlignment="0" applyProtection="0"/>
    <xf numFmtId="18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198" fontId="48" fillId="0" borderId="0" applyFont="0" applyFill="0" applyBorder="0" applyAlignment="0" applyProtection="0"/>
    <xf numFmtId="199"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200" fontId="30" fillId="0" borderId="0" applyFont="0" applyFill="0" applyBorder="0" applyAlignment="0" applyProtection="0"/>
    <xf numFmtId="165" fontId="18"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167" fontId="18" fillId="0" borderId="0" applyFont="0" applyFill="0" applyBorder="0" applyAlignment="0" applyProtection="0"/>
    <xf numFmtId="184" fontId="30" fillId="0" borderId="0" applyFont="0" applyFill="0" applyBorder="0" applyAlignment="0" applyProtection="0"/>
    <xf numFmtId="20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203"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202" fontId="30" fillId="0" borderId="0" applyFont="0" applyFill="0" applyBorder="0" applyAlignment="0" applyProtection="0"/>
    <xf numFmtId="20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184" fontId="30" fillId="0" borderId="0" applyFont="0" applyFill="0" applyBorder="0" applyAlignment="0" applyProtection="0"/>
    <xf numFmtId="184" fontId="1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05" fontId="30" fillId="0" borderId="0" applyFont="0" applyFill="0" applyBorder="0" applyAlignment="0" applyProtection="0"/>
    <xf numFmtId="184" fontId="18" fillId="0" borderId="0" applyFont="0" applyFill="0" applyBorder="0" applyAlignment="0" applyProtection="0"/>
    <xf numFmtId="184" fontId="30" fillId="0" borderId="0" applyFont="0" applyFill="0" applyBorder="0" applyAlignment="0" applyProtection="0"/>
    <xf numFmtId="207"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8" fontId="30" fillId="0" borderId="0" applyFont="0" applyFill="0" applyBorder="0" applyAlignment="0" applyProtection="0"/>
    <xf numFmtId="209"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176"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5" fontId="30" fillId="0" borderId="0" applyFont="0" applyFill="0" applyBorder="0" applyAlignment="0" applyProtection="0"/>
    <xf numFmtId="19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165" fontId="18"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8" fontId="18" fillId="0" borderId="0" applyFont="0" applyFill="0" applyBorder="0" applyAlignment="0" applyProtection="0"/>
    <xf numFmtId="42" fontId="30" fillId="0" borderId="0" applyFont="0" applyFill="0" applyBorder="0" applyAlignment="0" applyProtection="0"/>
    <xf numFmtId="18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7"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198" fontId="48" fillId="0" borderId="0" applyFont="0" applyFill="0" applyBorder="0" applyAlignment="0" applyProtection="0"/>
    <xf numFmtId="199"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0" fontId="45"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168" fontId="18" fillId="0" borderId="0" applyFont="0" applyFill="0" applyBorder="0" applyAlignment="0" applyProtection="0"/>
    <xf numFmtId="0" fontId="45" fillId="0" borderId="0"/>
    <xf numFmtId="185"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45" fillId="0" borderId="0"/>
    <xf numFmtId="200"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65" fontId="18" fillId="0" borderId="0" applyFont="0" applyFill="0" applyBorder="0" applyAlignment="0" applyProtection="0"/>
    <xf numFmtId="184" fontId="30" fillId="0" borderId="0" applyFont="0" applyFill="0" applyBorder="0" applyAlignment="0" applyProtection="0"/>
    <xf numFmtId="20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203"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202" fontId="30" fillId="0" borderId="0" applyFont="0" applyFill="0" applyBorder="0" applyAlignment="0" applyProtection="0"/>
    <xf numFmtId="20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3"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184" fontId="30" fillId="0" borderId="0" applyFont="0" applyFill="0" applyBorder="0" applyAlignment="0" applyProtection="0"/>
    <xf numFmtId="184" fontId="1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205" fontId="30" fillId="0" borderId="0" applyFont="0" applyFill="0" applyBorder="0" applyAlignment="0" applyProtection="0"/>
    <xf numFmtId="184" fontId="18" fillId="0" borderId="0" applyFont="0" applyFill="0" applyBorder="0" applyAlignment="0" applyProtection="0"/>
    <xf numFmtId="184" fontId="30" fillId="0" borderId="0" applyFont="0" applyFill="0" applyBorder="0" applyAlignment="0" applyProtection="0"/>
    <xf numFmtId="207"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208" fontId="30" fillId="0" borderId="0" applyFont="0" applyFill="0" applyBorder="0" applyAlignment="0" applyProtection="0"/>
    <xf numFmtId="209"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205" fontId="30" fillId="0" borderId="0" applyFont="0" applyFill="0" applyBorder="0" applyAlignment="0" applyProtection="0"/>
    <xf numFmtId="184" fontId="30" fillId="0" borderId="0" applyFont="0" applyFill="0" applyBorder="0" applyAlignment="0" applyProtection="0"/>
    <xf numFmtId="176" fontId="30" fillId="0" borderId="0" applyFont="0" applyFill="0" applyBorder="0" applyAlignment="0" applyProtection="0"/>
    <xf numFmtId="189"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91"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90" fontId="30" fillId="0" borderId="0" applyFont="0" applyFill="0" applyBorder="0" applyAlignment="0" applyProtection="0"/>
    <xf numFmtId="19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1"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90" fontId="30" fillId="0" borderId="0" applyFont="0" applyFill="0" applyBorder="0" applyAlignment="0" applyProtection="0"/>
    <xf numFmtId="167" fontId="30" fillId="0" borderId="0" applyFont="0" applyFill="0" applyBorder="0" applyAlignment="0" applyProtection="0"/>
    <xf numFmtId="190"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0"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67"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76" fontId="30"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167" fontId="30" fillId="0" borderId="0" applyFont="0" applyFill="0" applyBorder="0" applyAlignment="0" applyProtection="0"/>
    <xf numFmtId="194" fontId="30" fillId="0" borderId="0" applyFont="0" applyFill="0" applyBorder="0" applyAlignment="0" applyProtection="0"/>
    <xf numFmtId="192" fontId="30" fillId="0" borderId="0" applyFont="0" applyFill="0" applyBorder="0" applyAlignment="0" applyProtection="0"/>
    <xf numFmtId="43"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2" fontId="30" fillId="0" borderId="0" applyFont="0" applyFill="0" applyBorder="0" applyAlignment="0" applyProtection="0"/>
    <xf numFmtId="176" fontId="30" fillId="0" borderId="0" applyFont="0" applyFill="0" applyBorder="0" applyAlignment="0" applyProtection="0"/>
    <xf numFmtId="195" fontId="30" fillId="0" borderId="0" applyFont="0" applyFill="0" applyBorder="0" applyAlignment="0" applyProtection="0"/>
    <xf numFmtId="196" fontId="30" fillId="0" borderId="0" applyFont="0" applyFill="0" applyBorder="0" applyAlignment="0" applyProtection="0"/>
    <xf numFmtId="194" fontId="30" fillId="0" borderId="0" applyFont="0" applyFill="0" applyBorder="0" applyAlignment="0" applyProtection="0"/>
    <xf numFmtId="43" fontId="30" fillId="0" borderId="0" applyFont="0" applyFill="0" applyBorder="0" applyAlignment="0" applyProtection="0"/>
    <xf numFmtId="176"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93" fontId="30" fillId="0" borderId="0" applyFont="0" applyFill="0" applyBorder="0" applyAlignment="0" applyProtection="0"/>
    <xf numFmtId="176" fontId="30"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0" fontId="45" fillId="0" borderId="0"/>
    <xf numFmtId="187" fontId="30" fillId="0" borderId="0" applyFon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21" fillId="0" borderId="0"/>
    <xf numFmtId="0" fontId="21"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30" fillId="0" borderId="0" applyFont="0" applyFill="0" applyBorder="0" applyAlignment="0" applyProtection="0"/>
    <xf numFmtId="168" fontId="25" fillId="0" borderId="0" applyProtection="0"/>
    <xf numFmtId="183" fontId="25" fillId="0" borderId="0" applyProtection="0"/>
    <xf numFmtId="183" fontId="25" fillId="0" borderId="0" applyProtection="0"/>
    <xf numFmtId="0" fontId="20" fillId="0" borderId="0" applyProtection="0"/>
    <xf numFmtId="168" fontId="25" fillId="0" borderId="0" applyProtection="0"/>
    <xf numFmtId="183" fontId="25" fillId="0" borderId="0" applyProtection="0"/>
    <xf numFmtId="183" fontId="25" fillId="0" borderId="0" applyProtection="0"/>
    <xf numFmtId="0" fontId="20" fillId="0" borderId="0" applyProtection="0"/>
    <xf numFmtId="187" fontId="30" fillId="0" borderId="0" applyFont="0" applyFill="0" applyBorder="0" applyAlignment="0" applyProtection="0"/>
    <xf numFmtId="0" fontId="28" fillId="0" borderId="0" applyNumberFormat="0" applyFill="0" applyBorder="0" applyAlignment="0" applyProtection="0"/>
    <xf numFmtId="42" fontId="30"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182" fontId="30" fillId="0" borderId="0" applyFont="0" applyFill="0" applyBorder="0" applyAlignment="0" applyProtection="0"/>
    <xf numFmtId="0" fontId="45" fillId="0" borderId="0"/>
    <xf numFmtId="42" fontId="30" fillId="0" borderId="0" applyFont="0" applyFill="0" applyBorder="0" applyAlignment="0" applyProtection="0"/>
    <xf numFmtId="210" fontId="49" fillId="0" borderId="0" applyFont="0" applyFill="0" applyBorder="0" applyAlignment="0" applyProtection="0"/>
    <xf numFmtId="0" fontId="21" fillId="0" borderId="0"/>
    <xf numFmtId="211" fontId="50" fillId="0" borderId="0" applyFont="0" applyFill="0" applyBorder="0" applyAlignment="0" applyProtection="0"/>
    <xf numFmtId="212" fontId="29" fillId="0" borderId="0" applyFill="0" applyBorder="0" applyAlignment="0" applyProtection="0"/>
    <xf numFmtId="6" fontId="36" fillId="0" borderId="0" applyFont="0" applyFill="0" applyBorder="0" applyAlignment="0" applyProtection="0"/>
    <xf numFmtId="213" fontId="29" fillId="0" borderId="0" applyFill="0" applyBorder="0" applyAlignment="0" applyProtection="0"/>
    <xf numFmtId="214" fontId="29" fillId="0" borderId="0" applyFill="0" applyBorder="0" applyAlignment="0" applyProtection="0"/>
    <xf numFmtId="183" fontId="25" fillId="0" borderId="0" applyFont="0" applyFill="0" applyBorder="0" applyAlignment="0" applyProtection="0"/>
    <xf numFmtId="212" fontId="29" fillId="0" borderId="0" applyFill="0" applyBorder="0" applyAlignment="0" applyProtection="0"/>
    <xf numFmtId="6" fontId="36" fillId="0" borderId="0" applyFont="0" applyFill="0" applyBorder="0" applyAlignment="0" applyProtection="0"/>
    <xf numFmtId="213" fontId="29" fillId="0" borderId="0" applyFill="0" applyBorder="0" applyAlignment="0" applyProtection="0"/>
    <xf numFmtId="214" fontId="29" fillId="0" borderId="0" applyFill="0" applyBorder="0" applyAlignment="0" applyProtection="0"/>
    <xf numFmtId="215" fontId="51" fillId="0" borderId="0" applyFont="0" applyFill="0" applyBorder="0" applyAlignment="0" applyProtection="0"/>
    <xf numFmtId="216" fontId="51" fillId="0" borderId="0" applyFont="0" applyFill="0" applyBorder="0" applyAlignment="0" applyProtection="0"/>
    <xf numFmtId="0" fontId="42" fillId="0" borderId="0"/>
    <xf numFmtId="203" fontId="50" fillId="0" borderId="0" applyFont="0" applyFill="0" applyBorder="0" applyAlignment="0" applyProtection="0"/>
    <xf numFmtId="217" fontId="29" fillId="0" borderId="0" applyFill="0" applyBorder="0" applyAlignment="0" applyProtection="0"/>
    <xf numFmtId="216" fontId="52" fillId="0" borderId="0" applyFont="0" applyFill="0" applyBorder="0" applyAlignment="0" applyProtection="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57" fillId="0" borderId="0"/>
    <xf numFmtId="0" fontId="57" fillId="0" borderId="0"/>
    <xf numFmtId="0" fontId="57" fillId="0" borderId="0"/>
    <xf numFmtId="0" fontId="21" fillId="0" borderId="0"/>
    <xf numFmtId="0" fontId="58" fillId="0" borderId="0"/>
    <xf numFmtId="0" fontId="58" fillId="0" borderId="0"/>
    <xf numFmtId="0" fontId="58" fillId="0" borderId="0"/>
    <xf numFmtId="0" fontId="58" fillId="0" borderId="0"/>
    <xf numFmtId="0" fontId="58" fillId="0" borderId="0"/>
    <xf numFmtId="0" fontId="59" fillId="0" borderId="0"/>
    <xf numFmtId="0" fontId="21" fillId="0" borderId="0"/>
    <xf numFmtId="0" fontId="58" fillId="0" borderId="0"/>
    <xf numFmtId="0" fontId="58" fillId="0" borderId="0"/>
    <xf numFmtId="0" fontId="58" fillId="0" borderId="0"/>
    <xf numFmtId="0" fontId="58" fillId="0" borderId="0"/>
    <xf numFmtId="0" fontId="57" fillId="0" borderId="0"/>
    <xf numFmtId="0" fontId="58" fillId="0" borderId="0"/>
    <xf numFmtId="0" fontId="56" fillId="0" borderId="0" applyProtection="0"/>
    <xf numFmtId="3" fontId="22" fillId="0" borderId="1"/>
    <xf numFmtId="3" fontId="22" fillId="0" borderId="1"/>
    <xf numFmtId="3" fontId="22" fillId="0" borderId="1"/>
    <xf numFmtId="3" fontId="22" fillId="0" borderId="1"/>
    <xf numFmtId="3" fontId="22" fillId="0" borderId="1"/>
    <xf numFmtId="3" fontId="22" fillId="0" borderId="1"/>
    <xf numFmtId="3" fontId="22" fillId="0" borderId="1"/>
    <xf numFmtId="3" fontId="22" fillId="0" borderId="1"/>
    <xf numFmtId="210" fontId="49" fillId="0" borderId="0" applyFont="0" applyFill="0" applyBorder="0" applyAlignment="0" applyProtection="0"/>
    <xf numFmtId="0" fontId="60" fillId="7"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7" borderId="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0" fillId="8"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8" borderId="0"/>
    <xf numFmtId="0" fontId="60" fillId="7" borderId="0"/>
    <xf numFmtId="0" fontId="60" fillId="8" borderId="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0" fillId="7" borderId="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7" borderId="0"/>
    <xf numFmtId="0" fontId="60" fillId="8"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8" borderId="0"/>
    <xf numFmtId="210" fontId="49" fillId="0" borderId="0" applyFont="0" applyFill="0" applyBorder="0" applyAlignment="0" applyProtection="0"/>
    <xf numFmtId="0" fontId="60" fillId="7" borderId="0"/>
    <xf numFmtId="0" fontId="43" fillId="7"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43" fillId="7" borderId="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43" fillId="7" borderId="0"/>
    <xf numFmtId="0" fontId="43" fillId="7" borderId="0"/>
    <xf numFmtId="0" fontId="43" fillId="7" borderId="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43" fillId="7"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8" fillId="0" borderId="18" applyFill="0" applyAlignment="0"/>
    <xf numFmtId="0" fontId="62" fillId="0" borderId="1" applyFont="0" applyFill="0" applyAlignment="0"/>
    <xf numFmtId="0" fontId="26" fillId="0" borderId="18" applyFill="0" applyAlignment="0"/>
    <xf numFmtId="0" fontId="8" fillId="0" borderId="18" applyFill="0" applyAlignment="0"/>
    <xf numFmtId="0" fontId="60" fillId="8" borderId="0"/>
    <xf numFmtId="0" fontId="60" fillId="7" borderId="0"/>
    <xf numFmtId="0" fontId="60" fillId="8" borderId="0"/>
    <xf numFmtId="0" fontId="8"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8" fillId="0" borderId="18" applyFill="0" applyAlignment="0"/>
    <xf numFmtId="0" fontId="8"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27"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62" fillId="0" borderId="1" applyFont="0" applyFill="0" applyAlignment="0"/>
    <xf numFmtId="0" fontId="26"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21"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8" fillId="0" borderId="18" applyFill="0" applyAlignment="0"/>
    <xf numFmtId="0" fontId="60" fillId="7" borderId="0"/>
    <xf numFmtId="0" fontId="60" fillId="8" borderId="0"/>
    <xf numFmtId="0" fontId="8" fillId="0" borderId="18" applyFill="0"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43" fillId="7" borderId="0"/>
    <xf numFmtId="0" fontId="43" fillId="7" borderId="0"/>
    <xf numFmtId="0" fontId="43" fillId="7" borderId="0"/>
    <xf numFmtId="0" fontId="43" fillId="7" borderId="0"/>
    <xf numFmtId="0" fontId="43" fillId="7" borderId="0"/>
    <xf numFmtId="0" fontId="43" fillId="7" borderId="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60" fillId="8" borderId="0"/>
    <xf numFmtId="210" fontId="49" fillId="0" borderId="0" applyFont="0" applyFill="0" applyBorder="0" applyAlignment="0" applyProtection="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19" fillId="7" borderId="0"/>
    <xf numFmtId="0" fontId="19"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3" fillId="0" borderId="0" applyFont="0" applyFill="0" applyBorder="0" applyAlignment="0">
      <alignment horizontal="left"/>
    </xf>
    <xf numFmtId="0" fontId="60" fillId="7" borderId="0"/>
    <xf numFmtId="0" fontId="63" fillId="0" borderId="0" applyFont="0" applyFill="0" applyBorder="0" applyAlignment="0">
      <alignment horizontal="left"/>
    </xf>
    <xf numFmtId="0" fontId="43" fillId="7" borderId="0"/>
    <xf numFmtId="0" fontId="43" fillId="7" borderId="0"/>
    <xf numFmtId="0" fontId="43" fillId="7" borderId="0"/>
    <xf numFmtId="0" fontId="43" fillId="7" borderId="0"/>
    <xf numFmtId="0" fontId="43" fillId="7" borderId="0"/>
    <xf numFmtId="0" fontId="43" fillId="7" borderId="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8" applyAlignment="0"/>
    <xf numFmtId="0" fontId="19" fillId="0" borderId="1"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19" fillId="0" borderId="18" applyAlignment="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210" fontId="49" fillId="0" borderId="0" applyFont="0" applyFill="0" applyBorder="0" applyAlignment="0" applyProtection="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21"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7" borderId="0"/>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0" fillId="7" borderId="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1" fillId="0" borderId="17"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26" fillId="0" borderId="15" applyAlignment="0"/>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61" fillId="0" borderId="16" applyFont="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4" fillId="0" borderId="1" applyNumberFormat="0" applyFont="0" applyBorder="0">
      <alignment horizontal="left" indent="2"/>
    </xf>
    <xf numFmtId="0" fontId="64" fillId="0" borderId="1" applyNumberFormat="0" applyFont="0" applyBorder="0">
      <alignment horizontal="left" indent="2"/>
    </xf>
    <xf numFmtId="0" fontId="64" fillId="0" borderId="1" applyNumberFormat="0" applyFont="0" applyBorder="0">
      <alignment horizontal="left" indent="2"/>
    </xf>
    <xf numFmtId="0" fontId="64" fillId="0" borderId="1" applyNumberFormat="0" applyFont="0" applyBorder="0">
      <alignment horizontal="left" indent="2"/>
    </xf>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27"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63" fillId="0" borderId="0" applyFont="0" applyFill="0" applyBorder="0" applyAlignment="0">
      <alignment horizontal="left"/>
    </xf>
    <xf numFmtId="0" fontId="63" fillId="0" borderId="0" applyFont="0" applyFill="0" applyBorder="0" applyAlignment="0">
      <alignment horizontal="left"/>
    </xf>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0" fontId="8" fillId="0" borderId="15" applyAlignment="0"/>
    <xf numFmtId="9" fontId="29" fillId="0" borderId="0" applyFill="0" applyBorder="0" applyAlignment="0" applyProtection="0"/>
    <xf numFmtId="9" fontId="29" fillId="0" borderId="0" applyFill="0" applyBorder="0" applyAlignment="0" applyProtection="0"/>
    <xf numFmtId="0" fontId="65" fillId="0" borderId="19" applyNumberFormat="0" applyFont="0" applyFill="0" applyBorder="0" applyAlignment="0">
      <alignment horizontal="center"/>
    </xf>
    <xf numFmtId="0" fontId="66" fillId="0" borderId="0"/>
    <xf numFmtId="0" fontId="67" fillId="9" borderId="20" applyFont="0" applyFill="0" applyAlignment="0">
      <alignment vertical="center" wrapText="1"/>
    </xf>
    <xf numFmtId="0" fontId="29" fillId="0" borderId="15" applyFill="0" applyAlignment="0"/>
    <xf numFmtId="0" fontId="29" fillId="0" borderId="15" applyFill="0" applyAlignment="0"/>
    <xf numFmtId="0" fontId="29" fillId="0" borderId="15" applyFill="0" applyAlignment="0"/>
    <xf numFmtId="0" fontId="29" fillId="0" borderId="15" applyFill="0" applyAlignment="0"/>
    <xf numFmtId="0" fontId="29" fillId="0" borderId="15" applyFill="0" applyAlignment="0"/>
    <xf numFmtId="0" fontId="29" fillId="0" borderId="15" applyFill="0" applyAlignment="0"/>
    <xf numFmtId="0" fontId="29" fillId="0" borderId="15" applyFill="0" applyAlignment="0"/>
    <xf numFmtId="9" fontId="68" fillId="0" borderId="0" applyBorder="0" applyAlignment="0" applyProtection="0"/>
    <xf numFmtId="0" fontId="69" fillId="7"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7"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7"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69" fillId="8" borderId="0"/>
    <xf numFmtId="0" fontId="69" fillId="7" borderId="0"/>
    <xf numFmtId="0" fontId="69" fillId="8" borderId="0"/>
    <xf numFmtId="0" fontId="69" fillId="7"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43" fillId="7" borderId="0"/>
    <xf numFmtId="0" fontId="43" fillId="7" borderId="0"/>
    <xf numFmtId="0" fontId="43" fillId="7" borderId="0"/>
    <xf numFmtId="0" fontId="43" fillId="7" borderId="0"/>
    <xf numFmtId="0" fontId="43" fillId="7" borderId="0"/>
    <xf numFmtId="0" fontId="43" fillId="7" borderId="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43" fillId="7" borderId="0"/>
    <xf numFmtId="0" fontId="43" fillId="7" borderId="0"/>
    <xf numFmtId="0" fontId="43" fillId="7" borderId="0"/>
    <xf numFmtId="0" fontId="43" fillId="7" borderId="0"/>
    <xf numFmtId="0" fontId="43" fillId="7" borderId="0"/>
    <xf numFmtId="0" fontId="43" fillId="7"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7" borderId="0"/>
    <xf numFmtId="0" fontId="19"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27" fillId="0" borderId="0"/>
    <xf numFmtId="0" fontId="43" fillId="7" borderId="0"/>
    <xf numFmtId="0" fontId="43" fillId="7" borderId="0"/>
    <xf numFmtId="0" fontId="43" fillId="7" borderId="0"/>
    <xf numFmtId="0" fontId="43" fillId="7" borderId="0"/>
    <xf numFmtId="0" fontId="43" fillId="7"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43" fillId="7" borderId="0"/>
    <xf numFmtId="0" fontId="43" fillId="7" borderId="0"/>
    <xf numFmtId="0" fontId="43" fillId="7" borderId="0"/>
    <xf numFmtId="0" fontId="43" fillId="7" borderId="0"/>
    <xf numFmtId="0" fontId="43" fillId="7" borderId="0"/>
    <xf numFmtId="0" fontId="43" fillId="7" borderId="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7"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7"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7"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6"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5" applyNumberFormat="0" applyAlignment="0"/>
    <xf numFmtId="0" fontId="19" fillId="0" borderId="17"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19" fillId="0" borderId="16" applyNumberFormat="0" applyFill="0"/>
    <xf numFmtId="0" fontId="69" fillId="8"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69" fillId="7" borderId="0"/>
    <xf numFmtId="0" fontId="69" fillId="7" borderId="0"/>
    <xf numFmtId="0" fontId="69" fillId="8" borderId="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19" fillId="0" borderId="15" applyNumberFormat="0" applyFill="0"/>
    <xf numFmtId="0" fontId="69" fillId="7" borderId="0"/>
    <xf numFmtId="0" fontId="64" fillId="0" borderId="1" applyNumberFormat="0" applyFont="0" applyBorder="0" applyAlignment="0">
      <alignment horizontal="center"/>
    </xf>
    <xf numFmtId="0" fontId="64" fillId="0" borderId="1" applyNumberFormat="0" applyFont="0" applyBorder="0" applyAlignment="0">
      <alignment horizontal="center"/>
    </xf>
    <xf numFmtId="0" fontId="64" fillId="0" borderId="1" applyNumberFormat="0" applyFont="0" applyBorder="0" applyAlignment="0">
      <alignment horizontal="center"/>
    </xf>
    <xf numFmtId="0" fontId="64" fillId="0" borderId="1" applyNumberFormat="0" applyFont="0" applyBorder="0" applyAlignment="0">
      <alignment horizontal="center"/>
    </xf>
    <xf numFmtId="0" fontId="19" fillId="0" borderId="0"/>
    <xf numFmtId="0" fontId="70" fillId="10"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0" borderId="0" applyNumberFormat="0" applyBorder="0" applyAlignment="0" applyProtection="0"/>
    <xf numFmtId="0" fontId="71" fillId="10" borderId="0" applyNumberFormat="0" applyBorder="0" applyAlignment="0" applyProtection="0"/>
    <xf numFmtId="0" fontId="72" fillId="10" borderId="0" applyNumberFormat="0" applyBorder="0" applyAlignment="0" applyProtection="0"/>
    <xf numFmtId="0" fontId="70" fillId="1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2" borderId="0" applyNumberFormat="0" applyBorder="0" applyAlignment="0" applyProtection="0"/>
    <xf numFmtId="0" fontId="71" fillId="12" borderId="0" applyNumberFormat="0" applyBorder="0" applyAlignment="0" applyProtection="0"/>
    <xf numFmtId="0" fontId="72" fillId="12" borderId="0" applyNumberFormat="0" applyBorder="0" applyAlignment="0" applyProtection="0"/>
    <xf numFmtId="0" fontId="70"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4" borderId="0" applyNumberFormat="0" applyBorder="0" applyAlignment="0" applyProtection="0"/>
    <xf numFmtId="0" fontId="71" fillId="14" borderId="0" applyNumberFormat="0" applyBorder="0" applyAlignment="0" applyProtection="0"/>
    <xf numFmtId="0" fontId="72" fillId="14" borderId="0" applyNumberFormat="0" applyBorder="0" applyAlignment="0" applyProtection="0"/>
    <xf numFmtId="0" fontId="70"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6" borderId="0" applyNumberFormat="0" applyBorder="0" applyAlignment="0" applyProtection="0"/>
    <xf numFmtId="0" fontId="71" fillId="16" borderId="0" applyNumberFormat="0" applyBorder="0" applyAlignment="0" applyProtection="0"/>
    <xf numFmtId="0" fontId="72" fillId="16" borderId="0" applyNumberFormat="0" applyBorder="0" applyAlignment="0" applyProtection="0"/>
    <xf numFmtId="0" fontId="70" fillId="18"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8" borderId="0" applyNumberFormat="0" applyBorder="0" applyAlignment="0" applyProtection="0"/>
    <xf numFmtId="0" fontId="71" fillId="18" borderId="0" applyNumberFormat="0" applyBorder="0" applyAlignment="0" applyProtection="0"/>
    <xf numFmtId="0" fontId="72" fillId="18" borderId="0" applyNumberFormat="0" applyBorder="0" applyAlignment="0" applyProtection="0"/>
    <xf numFmtId="0" fontId="70"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0" borderId="0" applyNumberFormat="0" applyBorder="0" applyAlignment="0" applyProtection="0"/>
    <xf numFmtId="0" fontId="71" fillId="20" borderId="0" applyNumberFormat="0" applyBorder="0" applyAlignment="0" applyProtection="0"/>
    <xf numFmtId="0" fontId="72" fillId="20" borderId="0" applyNumberFormat="0" applyBorder="0" applyAlignment="0" applyProtection="0"/>
    <xf numFmtId="0" fontId="59" fillId="0" borderId="0"/>
    <xf numFmtId="0" fontId="21" fillId="0" borderId="0"/>
    <xf numFmtId="0" fontId="73" fillId="7" borderId="0"/>
    <xf numFmtId="0" fontId="73" fillId="7" borderId="0"/>
    <xf numFmtId="0" fontId="73" fillId="8" borderId="0"/>
    <xf numFmtId="0" fontId="7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19" fillId="7" borderId="0"/>
    <xf numFmtId="0" fontId="19"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27" fillId="0"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43" fillId="7" borderId="0"/>
    <xf numFmtId="0" fontId="73" fillId="7" borderId="0"/>
    <xf numFmtId="0" fontId="73" fillId="8" borderId="0"/>
    <xf numFmtId="0" fontId="73" fillId="7" borderId="0"/>
    <xf numFmtId="0" fontId="57" fillId="7" borderId="0"/>
    <xf numFmtId="0" fontId="57" fillId="7" borderId="0"/>
    <xf numFmtId="0" fontId="57"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73" fillId="7" borderId="0"/>
    <xf numFmtId="0" fontId="57" fillId="7" borderId="0"/>
    <xf numFmtId="0" fontId="74" fillId="0" borderId="0">
      <alignment wrapText="1"/>
    </xf>
    <xf numFmtId="0" fontId="74"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19" fillId="0" borderId="0">
      <alignment wrapText="1"/>
    </xf>
    <xf numFmtId="0" fontId="19"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27" fillId="0" borderId="0"/>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43" fillId="0" borderId="0">
      <alignment wrapText="1"/>
    </xf>
    <xf numFmtId="0" fontId="74" fillId="0" borderId="0">
      <alignment wrapText="1"/>
    </xf>
    <xf numFmtId="0" fontId="70"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2" borderId="0" applyNumberFormat="0" applyBorder="0" applyAlignment="0" applyProtection="0"/>
    <xf numFmtId="0" fontId="71" fillId="22" borderId="0" applyNumberFormat="0" applyBorder="0" applyAlignment="0" applyProtection="0"/>
    <xf numFmtId="0" fontId="72" fillId="22" borderId="0" applyNumberFormat="0" applyBorder="0" applyAlignment="0" applyProtection="0"/>
    <xf numFmtId="0" fontId="70"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71" fillId="24" borderId="0" applyNumberFormat="0" applyBorder="0" applyAlignment="0" applyProtection="0"/>
    <xf numFmtId="0" fontId="72" fillId="24" borderId="0" applyNumberFormat="0" applyBorder="0" applyAlignment="0" applyProtection="0"/>
    <xf numFmtId="0" fontId="70"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6" borderId="0" applyNumberFormat="0" applyBorder="0" applyAlignment="0" applyProtection="0"/>
    <xf numFmtId="0" fontId="71" fillId="26" borderId="0" applyNumberFormat="0" applyBorder="0" applyAlignment="0" applyProtection="0"/>
    <xf numFmtId="0" fontId="72" fillId="26" borderId="0" applyNumberFormat="0" applyBorder="0" applyAlignment="0" applyProtection="0"/>
    <xf numFmtId="0" fontId="70" fillId="1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6" borderId="0" applyNumberFormat="0" applyBorder="0" applyAlignment="0" applyProtection="0"/>
    <xf numFmtId="0" fontId="71" fillId="16" borderId="0" applyNumberFormat="0" applyBorder="0" applyAlignment="0" applyProtection="0"/>
    <xf numFmtId="0" fontId="72" fillId="16" borderId="0" applyNumberFormat="0" applyBorder="0" applyAlignment="0" applyProtection="0"/>
    <xf numFmtId="0" fontId="70"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2" borderId="0" applyNumberFormat="0" applyBorder="0" applyAlignment="0" applyProtection="0"/>
    <xf numFmtId="0" fontId="71" fillId="22" borderId="0" applyNumberFormat="0" applyBorder="0" applyAlignment="0" applyProtection="0"/>
    <xf numFmtId="0" fontId="72" fillId="22" borderId="0" applyNumberFormat="0" applyBorder="0" applyAlignment="0" applyProtection="0"/>
    <xf numFmtId="0" fontId="70"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8" borderId="0" applyNumberFormat="0" applyBorder="0" applyAlignment="0" applyProtection="0"/>
    <xf numFmtId="0" fontId="71" fillId="28" borderId="0" applyNumberFormat="0" applyBorder="0" applyAlignment="0" applyProtection="0"/>
    <xf numFmtId="0" fontId="72" fillId="28" borderId="0" applyNumberFormat="0" applyBorder="0" applyAlignment="0" applyProtection="0"/>
    <xf numFmtId="170" fontId="75" fillId="0" borderId="3" applyNumberFormat="0" applyFont="0" applyBorder="0" applyAlignment="0">
      <alignment horizontal="center"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30" borderId="0" applyNumberFormat="0" applyBorder="0" applyAlignment="0" applyProtection="0"/>
    <xf numFmtId="0" fontId="77" fillId="30" borderId="0" applyNumberFormat="0" applyBorder="0" applyAlignment="0" applyProtection="0"/>
    <xf numFmtId="0" fontId="76" fillId="24" borderId="0" applyNumberFormat="0" applyBorder="0" applyAlignment="0" applyProtection="0"/>
    <xf numFmtId="0" fontId="77" fillId="24" borderId="0" applyNumberFormat="0" applyBorder="0" applyAlignment="0" applyProtection="0"/>
    <xf numFmtId="0" fontId="76" fillId="26" borderId="0" applyNumberFormat="0" applyBorder="0" applyAlignment="0" applyProtection="0"/>
    <xf numFmtId="0" fontId="77" fillId="26" borderId="0" applyNumberFormat="0" applyBorder="0" applyAlignment="0" applyProtection="0"/>
    <xf numFmtId="0" fontId="76" fillId="31" borderId="0" applyNumberFormat="0" applyBorder="0" applyAlignment="0" applyProtection="0"/>
    <xf numFmtId="0" fontId="77" fillId="31" borderId="0" applyNumberFormat="0" applyBorder="0" applyAlignment="0" applyProtection="0"/>
    <xf numFmtId="0" fontId="76" fillId="32" borderId="0" applyNumberFormat="0" applyBorder="0" applyAlignment="0" applyProtection="0"/>
    <xf numFmtId="0" fontId="77" fillId="32" borderId="0" applyNumberFormat="0" applyBorder="0" applyAlignment="0" applyProtection="0"/>
    <xf numFmtId="0" fontId="76" fillId="33" borderId="0" applyNumberFormat="0" applyBorder="0" applyAlignment="0" applyProtection="0"/>
    <xf numFmtId="0" fontId="77" fillId="33"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0" fillId="0" borderId="0" applyFont="0" applyFill="0" applyBorder="0" applyAlignment="0" applyProtection="0"/>
    <xf numFmtId="0" fontId="27" fillId="0" borderId="0"/>
    <xf numFmtId="0" fontId="29" fillId="0" borderId="0" applyFill="0" applyBorder="0" applyAlignment="0" applyProtection="0"/>
    <xf numFmtId="0" fontId="29" fillId="0" borderId="0" applyFill="0" applyBorder="0" applyAlignment="0" applyProtection="0"/>
    <xf numFmtId="0" fontId="76" fillId="34" borderId="0" applyNumberFormat="0" applyBorder="0" applyAlignment="0" applyProtection="0"/>
    <xf numFmtId="0" fontId="77" fillId="34" borderId="0" applyNumberFormat="0" applyBorder="0" applyAlignment="0" applyProtection="0"/>
    <xf numFmtId="0" fontId="76" fillId="35" borderId="0" applyNumberFormat="0" applyBorder="0" applyAlignment="0" applyProtection="0"/>
    <xf numFmtId="0" fontId="77" fillId="35" borderId="0" applyNumberFormat="0" applyBorder="0" applyAlignment="0" applyProtection="0"/>
    <xf numFmtId="0" fontId="76" fillId="36" borderId="0" applyNumberFormat="0" applyBorder="0" applyAlignment="0" applyProtection="0"/>
    <xf numFmtId="0" fontId="77" fillId="36" borderId="0" applyNumberFormat="0" applyBorder="0" applyAlignment="0" applyProtection="0"/>
    <xf numFmtId="0" fontId="76" fillId="31" borderId="0" applyNumberFormat="0" applyBorder="0" applyAlignment="0" applyProtection="0"/>
    <xf numFmtId="0" fontId="77" fillId="31" borderId="0" applyNumberFormat="0" applyBorder="0" applyAlignment="0" applyProtection="0"/>
    <xf numFmtId="0" fontId="76" fillId="32" borderId="0" applyNumberFormat="0" applyBorder="0" applyAlignment="0" applyProtection="0"/>
    <xf numFmtId="0" fontId="77" fillId="32" borderId="0" applyNumberFormat="0" applyBorder="0" applyAlignment="0" applyProtection="0"/>
    <xf numFmtId="0" fontId="76" fillId="37" borderId="0" applyNumberFormat="0" applyBorder="0" applyAlignment="0" applyProtection="0"/>
    <xf numFmtId="0" fontId="77" fillId="37" borderId="0" applyNumberFormat="0" applyBorder="0" applyAlignment="0" applyProtection="0"/>
    <xf numFmtId="218" fontId="79" fillId="0" borderId="0" applyFont="0" applyFill="0" applyBorder="0" applyAlignment="0" applyProtection="0"/>
    <xf numFmtId="0" fontId="80" fillId="0" borderId="0" applyFont="0" applyFill="0" applyBorder="0" applyAlignment="0" applyProtection="0"/>
    <xf numFmtId="219" fontId="81" fillId="0" borderId="0" applyFont="0" applyFill="0" applyBorder="0" applyAlignment="0" applyProtection="0"/>
    <xf numFmtId="205" fontId="79" fillId="0" borderId="0" applyFont="0" applyFill="0" applyBorder="0" applyAlignment="0" applyProtection="0"/>
    <xf numFmtId="0" fontId="80" fillId="0" borderId="0" applyFont="0" applyFill="0" applyBorder="0" applyAlignment="0" applyProtection="0"/>
    <xf numFmtId="220" fontId="79" fillId="0" borderId="0" applyFont="0" applyFill="0" applyBorder="0" applyAlignment="0" applyProtection="0"/>
    <xf numFmtId="0" fontId="82" fillId="0" borderId="0">
      <alignment horizontal="center" wrapText="1"/>
      <protection locked="0"/>
    </xf>
    <xf numFmtId="0" fontId="83" fillId="0" borderId="0">
      <alignment horizontal="center" wrapText="1"/>
      <protection locked="0"/>
    </xf>
    <xf numFmtId="0" fontId="84" fillId="0" borderId="0" applyNumberFormat="0" applyBorder="0" applyAlignment="0">
      <alignment horizontal="center"/>
    </xf>
    <xf numFmtId="203" fontId="85" fillId="0" borderId="0" applyFont="0" applyFill="0" applyBorder="0" applyAlignment="0" applyProtection="0"/>
    <xf numFmtId="0" fontId="86" fillId="0" borderId="0" applyFont="0" applyFill="0" applyBorder="0" applyAlignment="0" applyProtection="0"/>
    <xf numFmtId="221" fontId="30" fillId="0" borderId="0" applyFont="0" applyFill="0" applyBorder="0" applyAlignment="0" applyProtection="0"/>
    <xf numFmtId="191" fontId="85" fillId="0" borderId="0" applyFont="0" applyFill="0" applyBorder="0" applyAlignment="0" applyProtection="0"/>
    <xf numFmtId="0" fontId="86" fillId="0" borderId="0" applyFont="0" applyFill="0" applyBorder="0" applyAlignment="0" applyProtection="0"/>
    <xf numFmtId="222" fontId="30" fillId="0" borderId="0" applyFont="0" applyFill="0" applyBorder="0" applyAlignment="0" applyProtection="0"/>
    <xf numFmtId="183" fontId="18" fillId="0" borderId="0" applyFont="0" applyFill="0" applyBorder="0" applyAlignment="0" applyProtection="0"/>
    <xf numFmtId="188" fontId="18" fillId="0" borderId="0" applyFont="0" applyFill="0" applyBorder="0" applyAlignment="0" applyProtection="0"/>
    <xf numFmtId="0" fontId="21" fillId="0" borderId="0"/>
    <xf numFmtId="0" fontId="21" fillId="0" borderId="0"/>
    <xf numFmtId="0" fontId="21" fillId="0" borderId="0"/>
    <xf numFmtId="0" fontId="87" fillId="0" borderId="0"/>
    <xf numFmtId="0" fontId="27" fillId="0" borderId="0"/>
    <xf numFmtId="0" fontId="21" fillId="0" borderId="0"/>
    <xf numFmtId="0" fontId="21" fillId="0" borderId="0"/>
    <xf numFmtId="0" fontId="27" fillId="0" borderId="0"/>
    <xf numFmtId="0" fontId="27" fillId="0" borderId="0"/>
    <xf numFmtId="0" fontId="21" fillId="0" borderId="0"/>
    <xf numFmtId="0" fontId="88" fillId="12" borderId="0" applyNumberFormat="0" applyBorder="0" applyAlignment="0" applyProtection="0"/>
    <xf numFmtId="0" fontId="89" fillId="12" borderId="0" applyNumberFormat="0" applyBorder="0" applyAlignment="0" applyProtection="0"/>
    <xf numFmtId="0" fontId="90" fillId="0" borderId="0"/>
    <xf numFmtId="0" fontId="27" fillId="0" borderId="0"/>
    <xf numFmtId="0" fontId="9" fillId="0" borderId="0"/>
    <xf numFmtId="0" fontId="78" fillId="0" borderId="0"/>
    <xf numFmtId="0" fontId="91" fillId="0" borderId="0" applyNumberFormat="0" applyFill="0" applyBorder="0" applyAlignment="0" applyProtection="0"/>
    <xf numFmtId="0" fontId="91" fillId="0" borderId="0" applyNumberFormat="0" applyFill="0" applyBorder="0" applyAlignment="0" applyProtection="0"/>
    <xf numFmtId="0" fontId="86" fillId="0" borderId="0"/>
    <xf numFmtId="0" fontId="50" fillId="0" borderId="0"/>
    <xf numFmtId="0" fontId="50" fillId="0" borderId="0"/>
    <xf numFmtId="0" fontId="50" fillId="0" borderId="0"/>
    <xf numFmtId="0" fontId="92" fillId="0" borderId="0"/>
    <xf numFmtId="0" fontId="86" fillId="0" borderId="0"/>
    <xf numFmtId="0" fontId="93" fillId="0" borderId="0"/>
    <xf numFmtId="0" fontId="94" fillId="0" borderId="0"/>
    <xf numFmtId="0" fontId="93" fillId="0" borderId="0"/>
    <xf numFmtId="0" fontId="95" fillId="0" borderId="0"/>
    <xf numFmtId="0" fontId="96" fillId="0" borderId="0"/>
    <xf numFmtId="223" fontId="29" fillId="0" borderId="0" applyFill="0" applyBorder="0" applyAlignment="0"/>
    <xf numFmtId="224" fontId="19"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7"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8" fontId="21" fillId="0" borderId="0" applyFill="0" applyBorder="0" applyAlignment="0"/>
    <xf numFmtId="229"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0" fontId="21" fillId="0" borderId="0" applyFill="0" applyBorder="0" applyAlignment="0"/>
    <xf numFmtId="231" fontId="59"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2" fontId="21" fillId="0" borderId="0" applyFill="0" applyBorder="0" applyAlignment="0"/>
    <xf numFmtId="233" fontId="97"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5" fontId="97"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0" fontId="98" fillId="38" borderId="21" applyNumberFormat="0" applyAlignment="0" applyProtection="0"/>
    <xf numFmtId="0" fontId="99" fillId="38" borderId="21" applyNumberFormat="0" applyAlignment="0" applyProtection="0"/>
    <xf numFmtId="0" fontId="100" fillId="0" borderId="0"/>
    <xf numFmtId="0" fontId="101" fillId="0" borderId="0"/>
    <xf numFmtId="237" fontId="102" fillId="0" borderId="12" applyBorder="0"/>
    <xf numFmtId="237" fontId="103" fillId="0" borderId="16">
      <protection locked="0"/>
    </xf>
    <xf numFmtId="237" fontId="103" fillId="0" borderId="16">
      <protection locked="0"/>
    </xf>
    <xf numFmtId="237" fontId="103" fillId="0" borderId="16">
      <protection locked="0"/>
    </xf>
    <xf numFmtId="237" fontId="103" fillId="0" borderId="16">
      <protection locked="0"/>
    </xf>
    <xf numFmtId="237" fontId="103" fillId="0" borderId="16">
      <protection locked="0"/>
    </xf>
    <xf numFmtId="237" fontId="103" fillId="0" borderId="16">
      <protection locked="0"/>
    </xf>
    <xf numFmtId="237" fontId="103" fillId="0" borderId="16">
      <protection locked="0"/>
    </xf>
    <xf numFmtId="237" fontId="103" fillId="0" borderId="16">
      <protection locked="0"/>
    </xf>
    <xf numFmtId="0" fontId="104" fillId="0" borderId="0" applyFill="0" applyBorder="0" applyProtection="0">
      <alignment horizontal="center"/>
      <protection locked="0"/>
    </xf>
    <xf numFmtId="175" fontId="30" fillId="0" borderId="0" applyFont="0" applyFill="0" applyBorder="0" applyAlignment="0" applyProtection="0"/>
    <xf numFmtId="238" fontId="105" fillId="0" borderId="16"/>
    <xf numFmtId="238" fontId="105" fillId="0" borderId="16"/>
    <xf numFmtId="238" fontId="105" fillId="0" borderId="16"/>
    <xf numFmtId="238" fontId="105" fillId="0" borderId="16"/>
    <xf numFmtId="238" fontId="105" fillId="0" borderId="16"/>
    <xf numFmtId="238" fontId="105" fillId="0" borderId="16"/>
    <xf numFmtId="238" fontId="105" fillId="0" borderId="16"/>
    <xf numFmtId="238" fontId="105" fillId="0" borderId="16"/>
    <xf numFmtId="0" fontId="106" fillId="39" borderId="22" applyNumberFormat="0" applyAlignment="0" applyProtection="0"/>
    <xf numFmtId="0" fontId="107" fillId="5" borderId="8" applyNumberFormat="0" applyAlignment="0" applyProtection="0"/>
    <xf numFmtId="0" fontId="108" fillId="39" borderId="22" applyNumberFormat="0" applyAlignment="0" applyProtection="0"/>
    <xf numFmtId="170" fontId="56" fillId="0" borderId="0" applyFont="0" applyFill="0" applyBorder="0" applyAlignment="0" applyProtection="0"/>
    <xf numFmtId="1" fontId="109" fillId="0" borderId="23" applyBorder="0"/>
    <xf numFmtId="0" fontId="110" fillId="0" borderId="4">
      <alignment horizontal="center"/>
    </xf>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39" fontId="111" fillId="0" borderId="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240" fontId="21" fillId="0" borderId="0" applyFont="0" applyFill="0" applyBorder="0" applyAlignment="0" applyProtection="0"/>
    <xf numFmtId="41" fontId="21"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165" fontId="78" fillId="0" borderId="0" applyFont="0" applyFill="0" applyBorder="0" applyAlignment="0" applyProtection="0"/>
    <xf numFmtId="41" fontId="27" fillId="0" borderId="0" applyFont="0" applyFill="0" applyBorder="0" applyAlignment="0" applyProtection="0"/>
    <xf numFmtId="241" fontId="27" fillId="0" borderId="0" applyFont="0" applyFill="0" applyBorder="0" applyAlignment="0" applyProtection="0"/>
    <xf numFmtId="0" fontId="27" fillId="0" borderId="0"/>
    <xf numFmtId="0" fontId="27" fillId="0" borderId="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20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9"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242" fontId="25" fillId="0" borderId="0" applyProtection="0"/>
    <xf numFmtId="242" fontId="25" fillId="0" borderId="0" applyProtection="0"/>
    <xf numFmtId="20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202" fontId="70" fillId="0" borderId="0" applyFont="0" applyFill="0" applyBorder="0" applyAlignment="0" applyProtection="0"/>
    <xf numFmtId="183" fontId="70" fillId="0" borderId="0" applyFont="0" applyFill="0" applyBorder="0" applyAlignment="0" applyProtection="0"/>
    <xf numFmtId="6" fontId="25" fillId="0" borderId="0" applyFont="0" applyFill="0" applyBorder="0" applyAlignment="0" applyProtection="0"/>
    <xf numFmtId="167" fontId="25" fillId="0" borderId="0" applyFont="0" applyFill="0" applyBorder="0" applyAlignment="0" applyProtection="0"/>
    <xf numFmtId="0" fontId="19" fillId="0" borderId="0" applyFont="0" applyFill="0" applyBorder="0" applyAlignment="0" applyProtection="0"/>
    <xf numFmtId="41" fontId="27" fillId="0" borderId="0" applyFont="0" applyFill="0" applyBorder="0" applyAlignment="0" applyProtection="0"/>
    <xf numFmtId="0" fontId="27" fillId="0" borderId="0"/>
    <xf numFmtId="165" fontId="25" fillId="0" borderId="0" applyFont="0" applyFill="0" applyBorder="0" applyAlignment="0" applyProtection="0"/>
    <xf numFmtId="41" fontId="21" fillId="0" borderId="0" applyFont="0" applyFill="0" applyBorder="0" applyAlignment="0" applyProtection="0"/>
    <xf numFmtId="243" fontId="26" fillId="0" borderId="0" applyFill="0" applyBorder="0" applyAlignment="0" applyProtection="0"/>
    <xf numFmtId="41" fontId="21" fillId="0" borderId="0" applyFont="0" applyFill="0" applyBorder="0" applyAlignment="0" applyProtection="0"/>
    <xf numFmtId="244" fontId="9" fillId="0" borderId="0" applyFont="0" applyFill="0" applyBorder="0" applyAlignment="0" applyProtection="0"/>
    <xf numFmtId="244" fontId="27" fillId="0" borderId="0" applyFont="0" applyFill="0" applyBorder="0" applyAlignment="0" applyProtection="0"/>
    <xf numFmtId="0" fontId="27" fillId="0" borderId="0"/>
    <xf numFmtId="41" fontId="21" fillId="0" borderId="0" applyFont="0" applyFill="0" applyBorder="0" applyAlignment="0" applyProtection="0"/>
    <xf numFmtId="41" fontId="21" fillId="0" borderId="0" applyFont="0" applyFill="0" applyBorder="0" applyAlignment="0" applyProtection="0"/>
    <xf numFmtId="41" fontId="27" fillId="0" borderId="0" applyFont="0" applyFill="0" applyBorder="0" applyAlignment="0" applyProtection="0"/>
    <xf numFmtId="41" fontId="21" fillId="0" borderId="0" applyFont="0" applyFill="0" applyBorder="0" applyAlignment="0" applyProtection="0"/>
    <xf numFmtId="233" fontId="97"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45" fontId="114" fillId="0" borderId="0" applyFont="0" applyFill="0" applyBorder="0" applyAlignment="0" applyProtection="0"/>
    <xf numFmtId="246" fontId="25" fillId="0" borderId="0" applyFont="0" applyFill="0" applyBorder="0" applyAlignment="0" applyProtection="0"/>
    <xf numFmtId="247" fontId="115" fillId="0" borderId="0" applyFont="0" applyFill="0" applyBorder="0" applyAlignment="0" applyProtection="0"/>
    <xf numFmtId="248" fontId="25" fillId="0" borderId="0" applyFont="0" applyFill="0" applyBorder="0" applyAlignment="0" applyProtection="0"/>
    <xf numFmtId="249" fontId="115" fillId="0" borderId="0" applyFont="0" applyFill="0" applyBorder="0" applyAlignment="0" applyProtection="0"/>
    <xf numFmtId="250" fontId="25" fillId="0" borderId="0" applyFont="0" applyFill="0" applyBorder="0" applyAlignment="0" applyProtection="0"/>
    <xf numFmtId="167"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11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6"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43" fontId="21"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27" fillId="0" borderId="0"/>
    <xf numFmtId="0" fontId="27" fillId="0" borderId="0"/>
    <xf numFmtId="251"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6"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1" fontId="27" fillId="0" borderId="0" applyFont="0" applyFill="0" applyBorder="0" applyAlignment="0" applyProtection="0"/>
    <xf numFmtId="0" fontId="27" fillId="0" borderId="0"/>
    <xf numFmtId="0" fontId="27" fillId="0" borderId="0"/>
    <xf numFmtId="0" fontId="27" fillId="0" borderId="0"/>
    <xf numFmtId="168"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65"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1" fillId="0" borderId="0" applyFont="0" applyFill="0" applyBorder="0" applyAlignment="0" applyProtection="0"/>
    <xf numFmtId="43" fontId="21" fillId="0" borderId="0" applyFont="0" applyFill="0" applyBorder="0" applyAlignment="0" applyProtection="0"/>
    <xf numFmtId="0" fontId="27" fillId="0" borderId="0"/>
    <xf numFmtId="0" fontId="27" fillId="0" borderId="0"/>
    <xf numFmtId="0" fontId="27" fillId="0" borderId="0"/>
    <xf numFmtId="0" fontId="27" fillId="0" borderId="0"/>
    <xf numFmtId="43" fontId="118" fillId="0" borderId="0" applyFont="0" applyFill="0" applyBorder="0" applyAlignment="0" applyProtection="0"/>
    <xf numFmtId="0" fontId="27" fillId="0" borderId="0"/>
    <xf numFmtId="0" fontId="27" fillId="0" borderId="0"/>
    <xf numFmtId="0" fontId="27" fillId="0" borderId="0"/>
    <xf numFmtId="43" fontId="11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119"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252"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253" fontId="27" fillId="0" borderId="0" applyFont="0" applyFill="0" applyBorder="0" applyAlignment="0" applyProtection="0"/>
    <xf numFmtId="241" fontId="27" fillId="0" borderId="0" applyFont="0" applyFill="0" applyBorder="0" applyAlignment="0" applyProtection="0"/>
    <xf numFmtId="165"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253" fontId="27" fillId="0" borderId="0" applyFont="0" applyFill="0" applyBorder="0" applyAlignment="0" applyProtection="0"/>
    <xf numFmtId="0" fontId="27" fillId="0" borderId="0"/>
    <xf numFmtId="0" fontId="27" fillId="0" borderId="0"/>
    <xf numFmtId="0" fontId="27" fillId="0" borderId="0"/>
    <xf numFmtId="0" fontId="27" fillId="0" borderId="0"/>
    <xf numFmtId="202" fontId="27" fillId="0" borderId="0" applyFont="0" applyFill="0" applyBorder="0" applyAlignment="0" applyProtection="0"/>
    <xf numFmtId="0" fontId="27" fillId="0" borderId="0"/>
    <xf numFmtId="165" fontId="27" fillId="0" borderId="0" applyFont="0" applyFill="0" applyBorder="0" applyAlignment="0" applyProtection="0"/>
    <xf numFmtId="25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5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1" fillId="0" borderId="0" applyFont="0" applyFill="0" applyBorder="0" applyAlignment="0" applyProtection="0"/>
    <xf numFmtId="43" fontId="2" fillId="0" borderId="0" applyFont="0" applyFill="0" applyBorder="0" applyAlignment="0" applyProtection="0"/>
    <xf numFmtId="254" fontId="27" fillId="0" borderId="0" applyFont="0" applyFill="0" applyBorder="0" applyAlignment="0" applyProtection="0"/>
    <xf numFmtId="0" fontId="27" fillId="0" borderId="0"/>
    <xf numFmtId="254" fontId="27" fillId="0" borderId="0" applyFont="0" applyFill="0" applyBorder="0" applyAlignment="0" applyProtection="0"/>
    <xf numFmtId="190" fontId="120" fillId="0" borderId="0" applyFont="0" applyFill="0" applyBorder="0" applyAlignment="0" applyProtection="0"/>
    <xf numFmtId="0" fontId="27" fillId="0" borderId="0"/>
    <xf numFmtId="0" fontId="27" fillId="0" borderId="0"/>
    <xf numFmtId="0" fontId="27" fillId="0" borderId="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255" fontId="27" fillId="0" borderId="0" applyFont="0" applyFill="0" applyBorder="0" applyAlignment="0" applyProtection="0"/>
    <xf numFmtId="255"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0" fontId="27" fillId="0" borderId="0"/>
    <xf numFmtId="167"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0" fontId="27" fillId="0" borderId="0"/>
    <xf numFmtId="43"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6" fillId="0" borderId="0" applyFont="0" applyFill="0" applyBorder="0" applyAlignment="0" applyProtection="0"/>
    <xf numFmtId="43" fontId="121" fillId="0" borderId="0" applyFont="0" applyFill="0" applyBorder="0" applyAlignment="0" applyProtection="0"/>
    <xf numFmtId="0" fontId="27" fillId="0" borderId="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43" fontId="122" fillId="0" borderId="0" applyFont="0" applyFill="0" applyBorder="0" applyAlignment="0" applyProtection="0"/>
    <xf numFmtId="43" fontId="27" fillId="0" borderId="0" applyFont="0" applyFill="0" applyBorder="0" applyAlignment="0" applyProtection="0"/>
    <xf numFmtId="0" fontId="21" fillId="0" borderId="0" applyFont="0" applyFill="0" applyBorder="0" applyAlignment="0" applyProtection="0"/>
    <xf numFmtId="0" fontId="27" fillId="0" borderId="0"/>
    <xf numFmtId="43"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256" fontId="27" fillId="0" borderId="0" applyFont="0" applyFill="0" applyBorder="0" applyAlignment="0" applyProtection="0"/>
    <xf numFmtId="192" fontId="21" fillId="0" borderId="0" applyFont="0" applyFill="0" applyBorder="0" applyAlignment="0" applyProtection="0"/>
    <xf numFmtId="0" fontId="27" fillId="0" borderId="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167" fontId="27" fillId="0" borderId="0" applyFont="0" applyFill="0" applyBorder="0" applyAlignment="0" applyProtection="0"/>
    <xf numFmtId="43" fontId="9" fillId="0" borderId="0" applyFont="0" applyFill="0" applyBorder="0" applyAlignment="0" applyProtection="0"/>
    <xf numFmtId="0" fontId="27" fillId="0" borderId="0"/>
    <xf numFmtId="0" fontId="27" fillId="0" borderId="0" applyFont="0" applyFill="0" applyBorder="0" applyAlignment="0" applyProtection="0"/>
    <xf numFmtId="43" fontId="123" fillId="0" borderId="0" applyFont="0" applyFill="0" applyBorder="0" applyAlignment="0" applyProtection="0"/>
    <xf numFmtId="216" fontId="21"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0" fontId="27" fillId="0" borderId="0"/>
    <xf numFmtId="257" fontId="27" fillId="0" borderId="0" applyFont="0" applyFill="0" applyBorder="0" applyAlignment="0" applyProtection="0"/>
    <xf numFmtId="258" fontId="27" fillId="0" borderId="0" applyFont="0" applyFill="0" applyBorder="0" applyAlignment="0" applyProtection="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applyFont="0" applyFill="0" applyBorder="0" applyAlignment="0" applyProtection="0"/>
    <xf numFmtId="252" fontId="27" fillId="0" borderId="0" applyFont="0" applyFill="0" applyBorder="0" applyAlignment="0" applyProtection="0"/>
    <xf numFmtId="257" fontId="27" fillId="0" borderId="0" applyFont="0" applyFill="0" applyBorder="0" applyAlignment="0" applyProtection="0"/>
    <xf numFmtId="0" fontId="27" fillId="0" borderId="0"/>
    <xf numFmtId="0" fontId="27" fillId="0" borderId="0"/>
    <xf numFmtId="0" fontId="27" fillId="0" borderId="0"/>
    <xf numFmtId="0" fontId="27"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27" fillId="0" borderId="0" applyFont="0" applyFill="0" applyBorder="0" applyAlignment="0" applyProtection="0"/>
    <xf numFmtId="43" fontId="1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59" fontId="21" fillId="0" borderId="0" applyFont="0" applyFill="0" applyBorder="0" applyAlignment="0" applyProtection="0"/>
    <xf numFmtId="43" fontId="27" fillId="0" borderId="0" applyFont="0" applyFill="0" applyBorder="0" applyAlignment="0" applyProtection="0"/>
    <xf numFmtId="0" fontId="27" fillId="0" borderId="0"/>
    <xf numFmtId="43" fontId="19"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92" fontId="21" fillId="0" borderId="0" applyFont="0" applyFill="0" applyBorder="0" applyAlignment="0" applyProtection="0"/>
    <xf numFmtId="44" fontId="25" fillId="0" borderId="0" applyFont="0" applyFill="0" applyBorder="0" applyAlignment="0" applyProtection="0"/>
    <xf numFmtId="43" fontId="121" fillId="0" borderId="0" applyFont="0" applyFill="0" applyBorder="0" applyAlignment="0" applyProtection="0"/>
    <xf numFmtId="0" fontId="27" fillId="0" borderId="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60" fontId="25" fillId="0" borderId="0" applyFont="0" applyFill="0" applyBorder="0" applyAlignment="0" applyProtection="0"/>
    <xf numFmtId="0" fontId="27" fillId="0" borderId="0"/>
    <xf numFmtId="0" fontId="27" fillId="0" borderId="0"/>
    <xf numFmtId="202" fontId="120" fillId="0" borderId="0" applyFont="0" applyFill="0" applyBorder="0" applyAlignment="0" applyProtection="0"/>
    <xf numFmtId="202" fontId="120" fillId="0" borderId="0" applyFont="0" applyFill="0" applyBorder="0" applyAlignment="0" applyProtection="0"/>
    <xf numFmtId="202" fontId="120" fillId="0" borderId="0" applyFont="0" applyFill="0" applyBorder="0" applyAlignment="0" applyProtection="0"/>
    <xf numFmtId="0" fontId="27" fillId="0" borderId="0"/>
    <xf numFmtId="43" fontId="2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43" fontId="2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260" fontId="25" fillId="0" borderId="0" applyFont="0" applyFill="0" applyBorder="0" applyAlignment="0" applyProtection="0"/>
    <xf numFmtId="261" fontId="42" fillId="0" borderId="0" applyFont="0" applyFill="0" applyBorder="0" applyAlignment="0" applyProtection="0"/>
    <xf numFmtId="43" fontId="27" fillId="0" borderId="0" applyFont="0" applyFill="0" applyBorder="0" applyAlignment="0" applyProtection="0"/>
    <xf numFmtId="260" fontId="25" fillId="0" borderId="0" applyFont="0" applyFill="0" applyBorder="0" applyAlignment="0" applyProtection="0"/>
    <xf numFmtId="43" fontId="21" fillId="0" borderId="0" applyFont="0" applyFill="0" applyBorder="0" applyAlignment="0" applyProtection="0"/>
    <xf numFmtId="262" fontId="5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43" fontId="27" fillId="0" borderId="0" applyFont="0" applyFill="0" applyBorder="0" applyAlignment="0" applyProtection="0"/>
    <xf numFmtId="261" fontId="42" fillId="0" borderId="0" applyFont="0" applyFill="0" applyBorder="0" applyAlignment="0" applyProtection="0"/>
    <xf numFmtId="263" fontId="25" fillId="0" borderId="0" applyProtection="0"/>
    <xf numFmtId="261" fontId="42" fillId="0" borderId="0" applyFont="0" applyFill="0" applyBorder="0" applyAlignment="0" applyProtection="0"/>
    <xf numFmtId="43" fontId="120" fillId="0" borderId="0" applyFont="0" applyFill="0" applyBorder="0" applyAlignment="0" applyProtection="0"/>
    <xf numFmtId="202" fontId="120" fillId="0" borderId="0" applyFont="0" applyFill="0" applyBorder="0" applyAlignment="0" applyProtection="0"/>
    <xf numFmtId="192" fontId="120" fillId="0" borderId="0" applyFont="0" applyFill="0" applyBorder="0" applyAlignment="0" applyProtection="0"/>
    <xf numFmtId="202" fontId="120" fillId="0" borderId="0" applyFont="0" applyFill="0" applyBorder="0" applyAlignment="0" applyProtection="0"/>
    <xf numFmtId="0" fontId="27" fillId="0" borderId="0" applyFont="0" applyFill="0" applyBorder="0" applyAlignment="0" applyProtection="0"/>
    <xf numFmtId="43" fontId="120" fillId="0" borderId="0" applyFont="0" applyFill="0" applyBorder="0" applyAlignment="0" applyProtection="0"/>
    <xf numFmtId="241" fontId="120" fillId="0" borderId="0" applyFont="0" applyFill="0" applyBorder="0" applyAlignment="0" applyProtection="0"/>
    <xf numFmtId="241" fontId="120" fillId="0" borderId="0" applyFont="0" applyFill="0" applyBorder="0" applyAlignment="0" applyProtection="0"/>
    <xf numFmtId="241" fontId="120" fillId="0" borderId="0" applyFont="0" applyFill="0" applyBorder="0" applyAlignment="0" applyProtection="0"/>
    <xf numFmtId="0" fontId="27" fillId="0" borderId="0"/>
    <xf numFmtId="190" fontId="25" fillId="0" borderId="0" applyFont="0" applyFill="0" applyBorder="0" applyAlignment="0" applyProtection="0"/>
    <xf numFmtId="190"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64" fontId="21" fillId="0" borderId="0" applyFont="0" applyFill="0" applyBorder="0" applyAlignment="0" applyProtection="0"/>
    <xf numFmtId="0" fontId="21" fillId="0" borderId="0" applyFont="0" applyFill="0" applyBorder="0" applyAlignment="0" applyProtection="0"/>
    <xf numFmtId="0" fontId="26" fillId="0" borderId="0" applyFill="0" applyBorder="0" applyAlignment="0" applyProtection="0"/>
    <xf numFmtId="43" fontId="21" fillId="0" borderId="0" applyFont="0" applyFill="0" applyBorder="0" applyAlignment="0" applyProtection="0"/>
    <xf numFmtId="0" fontId="27" fillId="0" borderId="0"/>
    <xf numFmtId="0" fontId="27" fillId="0" borderId="0"/>
    <xf numFmtId="265" fontId="21" fillId="0" borderId="0" applyFont="0" applyFill="0" applyBorder="0" applyAlignment="0" applyProtection="0"/>
    <xf numFmtId="0" fontId="21" fillId="0" borderId="0" applyFont="0" applyFill="0" applyBorder="0" applyAlignment="0" applyProtection="0"/>
    <xf numFmtId="266" fontId="21" fillId="0" borderId="0" applyFont="0" applyFill="0" applyBorder="0" applyAlignment="0" applyProtection="0"/>
    <xf numFmtId="167" fontId="78" fillId="0" borderId="0" applyFont="0" applyFill="0" applyBorder="0" applyAlignment="0" applyProtection="0"/>
    <xf numFmtId="267" fontId="25" fillId="0" borderId="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267" fontId="25" fillId="0" borderId="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67" fontId="25" fillId="0" borderId="0" applyProtection="0"/>
    <xf numFmtId="43" fontId="11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68" fontId="21" fillId="0" borderId="0" applyFont="0" applyFill="0" applyBorder="0" applyAlignment="0" applyProtection="0"/>
    <xf numFmtId="43" fontId="123" fillId="0" borderId="0" applyFont="0" applyFill="0" applyBorder="0" applyAlignment="0" applyProtection="0"/>
    <xf numFmtId="269" fontId="21" fillId="0" borderId="0" applyFont="0" applyFill="0" applyBorder="0" applyAlignment="0" applyProtection="0"/>
    <xf numFmtId="0" fontId="27" fillId="0" borderId="0"/>
    <xf numFmtId="43" fontId="21" fillId="0" borderId="0" applyFont="0" applyFill="0" applyBorder="0" applyAlignment="0" applyProtection="0"/>
    <xf numFmtId="167" fontId="25" fillId="0" borderId="0" applyProtection="0"/>
    <xf numFmtId="43" fontId="124" fillId="0" borderId="0" applyFont="0" applyFill="0" applyBorder="0" applyAlignment="0" applyProtection="0"/>
    <xf numFmtId="0" fontId="27" fillId="0" borderId="0"/>
    <xf numFmtId="0" fontId="27" fillId="0" borderId="0"/>
    <xf numFmtId="0" fontId="27" fillId="0" borderId="0"/>
    <xf numFmtId="0" fontId="27" fillId="0" borderId="0"/>
    <xf numFmtId="190" fontId="27" fillId="0" borderId="0" applyFont="0" applyFill="0" applyBorder="0" applyAlignment="0" applyProtection="0"/>
    <xf numFmtId="0" fontId="27" fillId="0" borderId="0"/>
    <xf numFmtId="0" fontId="27" fillId="0" borderId="0"/>
    <xf numFmtId="0" fontId="27" fillId="0" borderId="0"/>
    <xf numFmtId="0" fontId="27" fillId="0" borderId="0"/>
    <xf numFmtId="19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0"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9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205" fontId="2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241"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0" fontId="27" fillId="0" borderId="0"/>
    <xf numFmtId="190" fontId="27" fillId="0" borderId="0" applyFont="0" applyFill="0" applyBorder="0" applyAlignment="0" applyProtection="0"/>
    <xf numFmtId="190" fontId="27" fillId="0" borderId="0" applyFont="0" applyFill="0" applyBorder="0" applyAlignment="0" applyProtection="0"/>
    <xf numFmtId="40" fontId="29" fillId="0" borderId="0" applyFont="0" applyFill="0" applyBorder="0" applyAlignment="0" applyProtection="0"/>
    <xf numFmtId="190" fontId="125"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270"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9"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71" fontId="2"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05"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0" fontId="126" fillId="0" borderId="0" applyFont="0" applyFill="0" applyBorder="0" applyAlignment="0" applyProtection="0"/>
    <xf numFmtId="269" fontId="27" fillId="0" borderId="0" applyFont="0" applyFill="0" applyBorder="0" applyAlignment="0" applyProtection="0"/>
    <xf numFmtId="272" fontId="27" fillId="0" borderId="0" applyFont="0" applyFill="0" applyBorder="0" applyAlignment="0" applyProtection="0"/>
    <xf numFmtId="273" fontId="2" fillId="0" borderId="0" applyFont="0" applyFill="0" applyBorder="0" applyAlignment="0" applyProtection="0"/>
    <xf numFmtId="43" fontId="21"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43" fontId="19" fillId="0" borderId="0" applyFont="0" applyFill="0" applyBorder="0" applyAlignment="0" applyProtection="0"/>
    <xf numFmtId="167" fontId="27" fillId="0" borderId="0" applyFont="0" applyFill="0" applyBorder="0" applyAlignment="0" applyProtection="0"/>
    <xf numFmtId="267" fontId="25" fillId="0" borderId="0" applyProtection="0"/>
    <xf numFmtId="267" fontId="25" fillId="0" borderId="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0"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9" fillId="0" borderId="0" applyFont="0" applyFill="0" applyBorder="0" applyAlignment="0" applyProtection="0"/>
    <xf numFmtId="43" fontId="2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9"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0" fontId="9"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43" fontId="27" fillId="0" borderId="0" applyFont="0" applyFill="0" applyBorder="0" applyAlignment="0" applyProtection="0"/>
    <xf numFmtId="189" fontId="21" fillId="0" borderId="0" applyFont="0" applyFill="0" applyBorder="0" applyAlignment="0" applyProtection="0"/>
    <xf numFmtId="43" fontId="27" fillId="0" borderId="0" applyFont="0" applyFill="0" applyBorder="0" applyAlignment="0" applyProtection="0"/>
    <xf numFmtId="189" fontId="21" fillId="0" borderId="0" applyFont="0" applyFill="0" applyBorder="0" applyAlignment="0" applyProtection="0"/>
    <xf numFmtId="167" fontId="21" fillId="0" borderId="0" applyFont="0" applyFill="0" applyBorder="0" applyAlignment="0" applyProtection="0"/>
    <xf numFmtId="167" fontId="25" fillId="0" borderId="0" applyProtection="0"/>
    <xf numFmtId="43" fontId="117"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189" fontId="21"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9" fillId="0" borderId="0" applyFont="0" applyFill="0" applyBorder="0" applyAlignment="0" applyProtection="0"/>
    <xf numFmtId="43" fontId="127" fillId="0" borderId="0" applyFont="0" applyFill="0" applyBorder="0" applyAlignment="0" applyProtection="0"/>
    <xf numFmtId="43" fontId="5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9" fillId="0" borderId="0" applyFont="0" applyFill="0" applyBorder="0" applyAlignment="0" applyProtection="0"/>
    <xf numFmtId="190"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274" fontId="70" fillId="0" borderId="0" applyFont="0" applyFill="0" applyBorder="0" applyAlignment="0" applyProtection="0"/>
    <xf numFmtId="274" fontId="70"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251" fontId="117" fillId="0" borderId="0" applyFont="0" applyFill="0" applyBorder="0" applyAlignment="0" applyProtection="0"/>
    <xf numFmtId="43" fontId="118" fillId="0" borderId="0" applyFont="0" applyFill="0" applyBorder="0" applyAlignment="0" applyProtection="0"/>
    <xf numFmtId="190" fontId="57" fillId="0" borderId="0" applyFont="0" applyFill="0" applyBorder="0" applyAlignment="0" applyProtection="0"/>
    <xf numFmtId="43" fontId="21" fillId="0" borderId="0" applyFont="0" applyFill="0" applyBorder="0" applyAlignment="0" applyProtection="0"/>
    <xf numFmtId="167" fontId="25" fillId="0" borderId="0" applyFont="0" applyFill="0" applyBorder="0" applyAlignment="0" applyProtection="0"/>
    <xf numFmtId="43" fontId="119" fillId="0" borderId="0" applyFont="0" applyFill="0" applyBorder="0" applyAlignment="0" applyProtection="0"/>
    <xf numFmtId="43" fontId="54" fillId="0" borderId="0" applyFont="0" applyFill="0" applyBorder="0" applyAlignment="0" applyProtection="0"/>
    <xf numFmtId="43" fontId="21" fillId="0" borderId="0" applyFont="0" applyFill="0" applyBorder="0" applyAlignment="0" applyProtection="0"/>
    <xf numFmtId="191" fontId="70"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9" fillId="0" borderId="0" applyFont="0" applyFill="0" applyBorder="0" applyAlignment="0" applyProtection="0"/>
    <xf numFmtId="189" fontId="19"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90" fontId="19" fillId="0" borderId="0" applyFont="0" applyFill="0" applyBorder="0" applyAlignment="0" applyProtection="0"/>
    <xf numFmtId="43" fontId="19" fillId="0" borderId="0" applyFont="0" applyFill="0" applyBorder="0" applyAlignment="0" applyProtection="0"/>
    <xf numFmtId="269" fontId="19" fillId="0" borderId="0" applyFont="0" applyFill="0" applyBorder="0" applyAlignment="0" applyProtection="0"/>
    <xf numFmtId="43" fontId="19" fillId="0" borderId="0" applyFont="0" applyFill="0" applyBorder="0" applyAlignment="0" applyProtection="0"/>
    <xf numFmtId="43" fontId="21" fillId="0" borderId="0" applyFont="0" applyFill="0" applyBorder="0" applyAlignment="0" applyProtection="0"/>
    <xf numFmtId="43" fontId="125" fillId="0" borderId="0" applyFont="0" applyFill="0" applyBorder="0" applyAlignment="0" applyProtection="0"/>
    <xf numFmtId="43" fontId="21"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19" fillId="0" borderId="0" applyFont="0" applyFill="0" applyBorder="0" applyAlignment="0" applyProtection="0"/>
    <xf numFmtId="275" fontId="26"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75" fontId="26" fillId="0" borderId="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3" fontId="2" fillId="0" borderId="0" applyFont="0" applyFill="0" applyBorder="0" applyAlignment="0" applyProtection="0"/>
    <xf numFmtId="43" fontId="21" fillId="0" borderId="0" applyFont="0" applyFill="0" applyBorder="0" applyAlignment="0" applyProtection="0"/>
    <xf numFmtId="167" fontId="27" fillId="0" borderId="0" applyFont="0" applyFill="0" applyBorder="0" applyAlignment="0" applyProtection="0"/>
    <xf numFmtId="233" fontId="27" fillId="0" borderId="0" applyFont="0" applyFill="0" applyBorder="0" applyAlignment="0" applyProtection="0"/>
    <xf numFmtId="233" fontId="27" fillId="0" borderId="0" applyFont="0" applyFill="0" applyBorder="0" applyAlignment="0" applyProtection="0"/>
    <xf numFmtId="43" fontId="119" fillId="0" borderId="0" applyFont="0" applyFill="0" applyBorder="0" applyAlignment="0" applyProtection="0"/>
    <xf numFmtId="170" fontId="27" fillId="0" borderId="0" applyFont="0" applyFill="0" applyBorder="0" applyAlignment="0" applyProtection="0"/>
    <xf numFmtId="43" fontId="27" fillId="0" borderId="0" applyFont="0" applyFill="0" applyBorder="0" applyAlignment="0" applyProtection="0"/>
    <xf numFmtId="43" fontId="117" fillId="0" borderId="0" applyFont="0" applyFill="0" applyBorder="0" applyAlignment="0" applyProtection="0"/>
    <xf numFmtId="167" fontId="27" fillId="0" borderId="0" applyFont="0" applyFill="0" applyBorder="0" applyAlignment="0" applyProtection="0"/>
    <xf numFmtId="43" fontId="27" fillId="0" borderId="0" applyFont="0" applyFill="0" applyBorder="0" applyAlignment="0" applyProtection="0"/>
    <xf numFmtId="43" fontId="11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76" fontId="54"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5" fillId="0" borderId="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28" fillId="0" borderId="0" applyNumberFormat="0" applyFill="0" applyBorder="0" applyAlignment="0" applyProtection="0"/>
    <xf numFmtId="0" fontId="129" fillId="0" borderId="0">
      <alignment horizontal="center"/>
    </xf>
    <xf numFmtId="0" fontId="130" fillId="0" borderId="0" applyNumberFormat="0" applyAlignment="0">
      <alignment horizontal="left"/>
    </xf>
    <xf numFmtId="176" fontId="131" fillId="0" borderId="0" applyFont="0" applyFill="0" applyBorder="0" applyAlignment="0" applyProtection="0"/>
    <xf numFmtId="277" fontId="132" fillId="0" borderId="0" applyFill="0" applyBorder="0" applyProtection="0"/>
    <xf numFmtId="278" fontId="114" fillId="0" borderId="0" applyFont="0" applyFill="0" applyBorder="0" applyAlignment="0" applyProtection="0"/>
    <xf numFmtId="279" fontId="54" fillId="0" borderId="0" applyFill="0" applyBorder="0" applyProtection="0"/>
    <xf numFmtId="279" fontId="54" fillId="0" borderId="24" applyFill="0" applyProtection="0"/>
    <xf numFmtId="279" fontId="54" fillId="0" borderId="24" applyFill="0" applyProtection="0"/>
    <xf numFmtId="279" fontId="54" fillId="0" borderId="25" applyFill="0" applyProtection="0"/>
    <xf numFmtId="280" fontId="50" fillId="0" borderId="0" applyFont="0" applyFill="0" applyBorder="0" applyAlignment="0" applyProtection="0"/>
    <xf numFmtId="281" fontId="50" fillId="0" borderId="0" applyFont="0" applyFill="0" applyBorder="0" applyAlignment="0" applyProtection="0"/>
    <xf numFmtId="282" fontId="29" fillId="0" borderId="0" applyFill="0" applyBorder="0" applyAlignment="0" applyProtection="0"/>
    <xf numFmtId="283" fontId="29" fillId="0" borderId="0" applyFill="0" applyBorder="0" applyAlignment="0" applyProtection="0"/>
    <xf numFmtId="284" fontId="133" fillId="0" borderId="0">
      <protection locked="0"/>
    </xf>
    <xf numFmtId="285" fontId="133" fillId="0" borderId="0">
      <protection locked="0"/>
    </xf>
    <xf numFmtId="286" fontId="134" fillId="0" borderId="26">
      <protection locked="0"/>
    </xf>
    <xf numFmtId="287" fontId="133" fillId="0" borderId="0">
      <protection locked="0"/>
    </xf>
    <xf numFmtId="288" fontId="133" fillId="0" borderId="0">
      <protection locked="0"/>
    </xf>
    <xf numFmtId="287" fontId="133" fillId="0" borderId="0" applyNumberFormat="0">
      <protection locked="0"/>
    </xf>
    <xf numFmtId="287" fontId="133" fillId="0" borderId="0">
      <protection locked="0"/>
    </xf>
    <xf numFmtId="237" fontId="135" fillId="0" borderId="10"/>
    <xf numFmtId="0" fontId="135" fillId="0" borderId="10"/>
    <xf numFmtId="289" fontId="136" fillId="0" borderId="0" applyFont="0" applyFill="0" applyBorder="0" applyAlignment="0" applyProtection="0"/>
    <xf numFmtId="290"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291"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292" fontId="136" fillId="0" borderId="0" applyFont="0" applyFill="0" applyBorder="0" applyAlignment="0" applyProtection="0"/>
    <xf numFmtId="225" fontId="97"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93" fontId="115" fillId="0" borderId="0" applyFont="0" applyFill="0" applyBorder="0" applyAlignment="0" applyProtection="0"/>
    <xf numFmtId="294" fontId="25" fillId="0" borderId="0" applyFont="0" applyFill="0" applyBorder="0" applyAlignment="0" applyProtection="0"/>
    <xf numFmtId="295" fontId="115" fillId="0" borderId="0" applyFont="0" applyFill="0" applyBorder="0" applyAlignment="0" applyProtection="0"/>
    <xf numFmtId="296" fontId="115" fillId="0" borderId="0" applyFont="0" applyFill="0" applyBorder="0" applyAlignment="0" applyProtection="0"/>
    <xf numFmtId="297" fontId="25" fillId="0" borderId="0" applyFont="0" applyFill="0" applyBorder="0" applyAlignment="0" applyProtection="0"/>
    <xf numFmtId="298" fontId="115" fillId="0" borderId="0" applyFont="0" applyFill="0" applyBorder="0" applyAlignment="0" applyProtection="0"/>
    <xf numFmtId="299" fontId="115" fillId="0" borderId="0" applyFont="0" applyFill="0" applyBorder="0" applyAlignment="0" applyProtection="0"/>
    <xf numFmtId="300" fontId="25" fillId="0" borderId="0" applyFont="0" applyFill="0" applyBorder="0" applyAlignment="0" applyProtection="0"/>
    <xf numFmtId="301" fontId="115" fillId="0" borderId="0" applyFont="0" applyFill="0" applyBorder="0" applyAlignment="0" applyProtection="0"/>
    <xf numFmtId="44" fontId="27"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302" fontId="21"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303"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184" fontId="19" fillId="0" borderId="0" applyFont="0" applyFill="0" applyBorder="0" applyAlignment="0" applyProtection="0"/>
    <xf numFmtId="304" fontId="21" fillId="0" borderId="0" applyFont="0" applyFill="0" applyBorder="0" applyAlignment="0" applyProtection="0"/>
    <xf numFmtId="305" fontId="25" fillId="0" borderId="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4" fontId="21" fillId="0" borderId="0" applyFont="0" applyFill="0" applyBorder="0" applyAlignment="0" applyProtection="0"/>
    <xf numFmtId="306" fontId="21" fillId="0" borderId="0"/>
    <xf numFmtId="306" fontId="21" fillId="0" borderId="0"/>
    <xf numFmtId="306" fontId="21" fillId="0" borderId="0"/>
    <xf numFmtId="306" fontId="21" fillId="0" borderId="0"/>
    <xf numFmtId="306" fontId="21" fillId="0" borderId="0"/>
    <xf numFmtId="306" fontId="21" fillId="0" borderId="0"/>
    <xf numFmtId="306" fontId="21" fillId="0" borderId="0"/>
    <xf numFmtId="306" fontId="21" fillId="0" borderId="0"/>
    <xf numFmtId="306" fontId="21" fillId="0" borderId="0"/>
    <xf numFmtId="306" fontId="21" fillId="0" borderId="0" applyProtection="0"/>
    <xf numFmtId="306" fontId="21" fillId="0" borderId="0"/>
    <xf numFmtId="306" fontId="21" fillId="0" borderId="0"/>
    <xf numFmtId="306" fontId="21" fillId="0" borderId="0"/>
    <xf numFmtId="306" fontId="21" fillId="0" borderId="0"/>
    <xf numFmtId="306" fontId="21" fillId="0" borderId="0"/>
    <xf numFmtId="306" fontId="21" fillId="0" borderId="0"/>
    <xf numFmtId="306" fontId="21" fillId="0" borderId="0"/>
    <xf numFmtId="237" fontId="23" fillId="0" borderId="10">
      <alignment horizontal="center"/>
      <protection hidden="1"/>
    </xf>
    <xf numFmtId="0" fontId="137" fillId="0" borderId="10">
      <alignment horizontal="center"/>
      <protection hidden="1"/>
    </xf>
    <xf numFmtId="307" fontId="19" fillId="0" borderId="27"/>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5" fillId="0" borderId="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4" fontId="47" fillId="0" borderId="0" applyFill="0" applyBorder="0" applyAlignment="0"/>
    <xf numFmtId="14" fontId="46" fillId="0" borderId="0" applyFill="0" applyBorder="0" applyAlignment="0"/>
    <xf numFmtId="0" fontId="21" fillId="0" borderId="0" applyFont="0" applyFill="0" applyBorder="0" applyAlignment="0" applyProtection="0"/>
    <xf numFmtId="43" fontId="126" fillId="0" borderId="0" applyFont="0" applyFill="0" applyBorder="0" applyAlignment="0" applyProtection="0"/>
    <xf numFmtId="43" fontId="138" fillId="0" borderId="0" applyFont="0" applyFill="0" applyBorder="0" applyAlignment="0" applyProtection="0"/>
    <xf numFmtId="43" fontId="119" fillId="0" borderId="0" applyFont="0" applyFill="0" applyBorder="0" applyAlignment="0" applyProtection="0"/>
    <xf numFmtId="3" fontId="139" fillId="0" borderId="5">
      <alignment horizontal="left" vertical="top" wrapText="1"/>
    </xf>
    <xf numFmtId="308" fontId="54" fillId="0" borderId="0" applyFill="0" applyBorder="0" applyProtection="0"/>
    <xf numFmtId="308" fontId="54" fillId="0" borderId="24" applyFill="0" applyProtection="0"/>
    <xf numFmtId="308" fontId="54" fillId="0" borderId="24" applyFill="0" applyProtection="0"/>
    <xf numFmtId="308" fontId="54" fillId="0" borderId="25" applyFill="0" applyProtection="0"/>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309" fontId="21" fillId="0" borderId="28">
      <alignment vertical="center"/>
    </xf>
    <xf numFmtId="0" fontId="21" fillId="0" borderId="0" applyFont="0" applyFill="0" applyBorder="0" applyAlignment="0" applyProtection="0"/>
    <xf numFmtId="0" fontId="21" fillId="0" borderId="0" applyFont="0" applyFill="0" applyBorder="0" applyAlignment="0" applyProtection="0"/>
    <xf numFmtId="310" fontId="19" fillId="0" borderId="0"/>
    <xf numFmtId="311" fontId="28" fillId="0" borderId="1"/>
    <xf numFmtId="311" fontId="28" fillId="0" borderId="1"/>
    <xf numFmtId="311" fontId="28" fillId="0" borderId="1"/>
    <xf numFmtId="311" fontId="28" fillId="0" borderId="1"/>
    <xf numFmtId="259" fontId="21" fillId="0" borderId="0"/>
    <xf numFmtId="259" fontId="21" fillId="0" borderId="0"/>
    <xf numFmtId="259" fontId="21" fillId="0" borderId="0"/>
    <xf numFmtId="259" fontId="21" fillId="0" borderId="0"/>
    <xf numFmtId="259" fontId="21" fillId="0" borderId="0"/>
    <xf numFmtId="259" fontId="21" fillId="0" borderId="0"/>
    <xf numFmtId="259" fontId="21" fillId="0" borderId="0"/>
    <xf numFmtId="259" fontId="21" fillId="0" borderId="0"/>
    <xf numFmtId="259" fontId="21" fillId="0" borderId="0"/>
    <xf numFmtId="259" fontId="21" fillId="0" borderId="0" applyProtection="0"/>
    <xf numFmtId="259" fontId="21" fillId="0" borderId="0"/>
    <xf numFmtId="259" fontId="21" fillId="0" borderId="0"/>
    <xf numFmtId="259" fontId="21" fillId="0" borderId="0"/>
    <xf numFmtId="259" fontId="21" fillId="0" borderId="0"/>
    <xf numFmtId="259" fontId="21" fillId="0" borderId="0"/>
    <xf numFmtId="259" fontId="21" fillId="0" borderId="0"/>
    <xf numFmtId="259" fontId="21" fillId="0" borderId="0"/>
    <xf numFmtId="312" fontId="28" fillId="0" borderId="0"/>
    <xf numFmtId="165" fontId="140" fillId="0" borderId="0" applyFont="0" applyFill="0" applyBorder="0" applyAlignment="0" applyProtection="0"/>
    <xf numFmtId="167" fontId="140" fillId="0" borderId="0" applyFont="0" applyFill="0" applyBorder="0" applyAlignment="0" applyProtection="0"/>
    <xf numFmtId="165" fontId="140" fillId="0" borderId="0" applyFont="0" applyFill="0" applyBorder="0" applyAlignment="0" applyProtection="0"/>
    <xf numFmtId="4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201" fontId="140" fillId="0" borderId="0" applyFont="0" applyFill="0" applyBorder="0" applyAlignment="0" applyProtection="0"/>
    <xf numFmtId="313" fontId="59" fillId="0" borderId="0" applyFont="0" applyFill="0" applyBorder="0" applyAlignment="0" applyProtection="0"/>
    <xf numFmtId="313" fontId="59" fillId="0" borderId="0" applyFont="0" applyFill="0" applyBorder="0" applyAlignment="0" applyProtection="0"/>
    <xf numFmtId="41" fontId="141" fillId="0" borderId="0" applyFont="0" applyFill="0" applyBorder="0" applyAlignment="0" applyProtection="0"/>
    <xf numFmtId="41" fontId="141" fillId="0" borderId="0" applyFont="0" applyFill="0" applyBorder="0" applyAlignment="0" applyProtection="0"/>
    <xf numFmtId="313" fontId="59" fillId="0" borderId="0" applyFont="0" applyFill="0" applyBorder="0" applyAlignment="0" applyProtection="0"/>
    <xf numFmtId="313" fontId="59" fillId="0" borderId="0" applyFont="0" applyFill="0" applyBorder="0" applyAlignment="0" applyProtection="0"/>
    <xf numFmtId="165" fontId="140" fillId="0" borderId="0" applyFont="0" applyFill="0" applyBorder="0" applyAlignment="0" applyProtection="0"/>
    <xf numFmtId="165" fontId="140" fillId="0" borderId="0" applyFont="0" applyFill="0" applyBorder="0" applyAlignment="0" applyProtection="0"/>
    <xf numFmtId="313" fontId="59" fillId="0" borderId="0" applyFont="0" applyFill="0" applyBorder="0" applyAlignment="0" applyProtection="0"/>
    <xf numFmtId="313" fontId="59" fillId="0" borderId="0" applyFont="0" applyFill="0" applyBorder="0" applyAlignment="0" applyProtection="0"/>
    <xf numFmtId="314" fontId="19" fillId="0" borderId="0" applyFont="0" applyFill="0" applyBorder="0" applyAlignment="0" applyProtection="0"/>
    <xf numFmtId="314" fontId="19" fillId="0" borderId="0" applyFont="0" applyFill="0" applyBorder="0" applyAlignment="0" applyProtection="0"/>
    <xf numFmtId="315" fontId="19" fillId="0" borderId="0" applyFont="0" applyFill="0" applyBorder="0" applyAlignment="0" applyProtection="0"/>
    <xf numFmtId="315" fontId="19"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41" fontId="141" fillId="0" borderId="0" applyFont="0" applyFill="0" applyBorder="0" applyAlignment="0" applyProtection="0"/>
    <xf numFmtId="41" fontId="141" fillId="0" borderId="0" applyFont="0" applyFill="0" applyBorder="0" applyAlignment="0" applyProtection="0"/>
    <xf numFmtId="202" fontId="140" fillId="0" borderId="0" applyFont="0" applyFill="0" applyBorder="0" applyAlignment="0" applyProtection="0"/>
    <xf numFmtId="41" fontId="140" fillId="0" borderId="0" applyFont="0" applyFill="0" applyBorder="0" applyAlignment="0" applyProtection="0"/>
    <xf numFmtId="202" fontId="140" fillId="0" borderId="0" applyFont="0" applyFill="0" applyBorder="0" applyAlignment="0" applyProtection="0"/>
    <xf numFmtId="202" fontId="140" fillId="0" borderId="0" applyFont="0" applyFill="0" applyBorder="0" applyAlignment="0" applyProtection="0"/>
    <xf numFmtId="202" fontId="140" fillId="0" borderId="0" applyFont="0" applyFill="0" applyBorder="0" applyAlignment="0" applyProtection="0"/>
    <xf numFmtId="202" fontId="140" fillId="0" borderId="0" applyFont="0" applyFill="0" applyBorder="0" applyAlignment="0" applyProtection="0"/>
    <xf numFmtId="41" fontId="140" fillId="0" borderId="0" applyFont="0" applyFill="0" applyBorder="0" applyAlignment="0" applyProtection="0"/>
    <xf numFmtId="165" fontId="140" fillId="0" borderId="0" applyFont="0" applyFill="0" applyBorder="0" applyAlignment="0" applyProtection="0"/>
    <xf numFmtId="41" fontId="140" fillId="0" borderId="0" applyFont="0" applyFill="0" applyBorder="0" applyAlignment="0" applyProtection="0"/>
    <xf numFmtId="165" fontId="140" fillId="0" borderId="0" applyFont="0" applyFill="0" applyBorder="0" applyAlignment="0" applyProtection="0"/>
    <xf numFmtId="41" fontId="140" fillId="0" borderId="0" applyFont="0" applyFill="0" applyBorder="0" applyAlignment="0" applyProtection="0"/>
    <xf numFmtId="41" fontId="140" fillId="0" borderId="0" applyFont="0" applyFill="0" applyBorder="0" applyAlignment="0" applyProtection="0"/>
    <xf numFmtId="202" fontId="140" fillId="0" borderId="0" applyFont="0" applyFill="0" applyBorder="0" applyAlignment="0" applyProtection="0"/>
    <xf numFmtId="202" fontId="140" fillId="0" borderId="0" applyFont="0" applyFill="0" applyBorder="0" applyAlignment="0" applyProtection="0"/>
    <xf numFmtId="41" fontId="140" fillId="0" borderId="0" applyFont="0" applyFill="0" applyBorder="0" applyAlignment="0" applyProtection="0"/>
    <xf numFmtId="167" fontId="140" fillId="0" borderId="0" applyFont="0" applyFill="0" applyBorder="0" applyAlignment="0" applyProtection="0"/>
    <xf numFmtId="43"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189" fontId="140" fillId="0" borderId="0" applyFont="0" applyFill="0" applyBorder="0" applyAlignment="0" applyProtection="0"/>
    <xf numFmtId="316" fontId="59" fillId="0" borderId="0" applyFont="0" applyFill="0" applyBorder="0" applyAlignment="0" applyProtection="0"/>
    <xf numFmtId="316" fontId="59"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316" fontId="59" fillId="0" borderId="0" applyFont="0" applyFill="0" applyBorder="0" applyAlignment="0" applyProtection="0"/>
    <xf numFmtId="316" fontId="59"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316" fontId="59" fillId="0" borderId="0" applyFont="0" applyFill="0" applyBorder="0" applyAlignment="0" applyProtection="0"/>
    <xf numFmtId="316" fontId="59" fillId="0" borderId="0" applyFont="0" applyFill="0" applyBorder="0" applyAlignment="0" applyProtection="0"/>
    <xf numFmtId="263" fontId="19" fillId="0" borderId="0" applyFont="0" applyFill="0" applyBorder="0" applyAlignment="0" applyProtection="0"/>
    <xf numFmtId="263" fontId="19" fillId="0" borderId="0" applyFont="0" applyFill="0" applyBorder="0" applyAlignment="0" applyProtection="0"/>
    <xf numFmtId="317" fontId="19" fillId="0" borderId="0" applyFont="0" applyFill="0" applyBorder="0" applyAlignment="0" applyProtection="0"/>
    <xf numFmtId="317" fontId="1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90" fontId="140" fillId="0" borderId="0" applyFont="0" applyFill="0" applyBorder="0" applyAlignment="0" applyProtection="0"/>
    <xf numFmtId="43" fontId="140" fillId="0" borderId="0" applyFont="0" applyFill="0" applyBorder="0" applyAlignment="0" applyProtection="0"/>
    <xf numFmtId="190" fontId="140" fillId="0" borderId="0" applyFont="0" applyFill="0" applyBorder="0" applyAlignment="0" applyProtection="0"/>
    <xf numFmtId="190" fontId="140" fillId="0" borderId="0" applyFont="0" applyFill="0" applyBorder="0" applyAlignment="0" applyProtection="0"/>
    <xf numFmtId="190" fontId="140" fillId="0" borderId="0" applyFont="0" applyFill="0" applyBorder="0" applyAlignment="0" applyProtection="0"/>
    <xf numFmtId="190" fontId="140" fillId="0" borderId="0" applyFont="0" applyFill="0" applyBorder="0" applyAlignment="0" applyProtection="0"/>
    <xf numFmtId="43" fontId="140" fillId="0" borderId="0" applyFont="0" applyFill="0" applyBorder="0" applyAlignment="0" applyProtection="0"/>
    <xf numFmtId="167" fontId="140" fillId="0" borderId="0" applyFont="0" applyFill="0" applyBorder="0" applyAlignment="0" applyProtection="0"/>
    <xf numFmtId="43" fontId="140" fillId="0" borderId="0" applyFont="0" applyFill="0" applyBorder="0" applyAlignment="0" applyProtection="0"/>
    <xf numFmtId="167"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90" fontId="140" fillId="0" borderId="0" applyFont="0" applyFill="0" applyBorder="0" applyAlignment="0" applyProtection="0"/>
    <xf numFmtId="190" fontId="140" fillId="0" borderId="0" applyFont="0" applyFill="0" applyBorder="0" applyAlignment="0" applyProtection="0"/>
    <xf numFmtId="43" fontId="140" fillId="0" borderId="0" applyFont="0" applyFill="0" applyBorder="0" applyAlignment="0" applyProtection="0"/>
    <xf numFmtId="3" fontId="19" fillId="0" borderId="0" applyFont="0" applyBorder="0" applyAlignment="0"/>
    <xf numFmtId="0" fontId="59"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33" fontId="97"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5" fontId="97"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0" fontId="142" fillId="0" borderId="0" applyNumberFormat="0" applyAlignment="0">
      <alignment horizontal="left"/>
    </xf>
    <xf numFmtId="0" fontId="143" fillId="0" borderId="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318" fontId="21" fillId="0" borderId="0" applyFont="0" applyFill="0" applyBorder="0" applyAlignment="0" applyProtection="0"/>
    <xf numFmtId="0" fontId="144" fillId="0" borderId="0"/>
    <xf numFmtId="0" fontId="145" fillId="0" borderId="0" applyNumberFormat="0" applyFill="0" applyBorder="0" applyAlignment="0" applyProtection="0"/>
    <xf numFmtId="3" fontId="19" fillId="0" borderId="0" applyFont="0" applyBorder="0" applyAlignment="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5" fillId="0" borderId="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146" fillId="0" borderId="0" applyNumberFormat="0" applyFill="0" applyBorder="0" applyAlignment="0" applyProtection="0"/>
    <xf numFmtId="0" fontId="147" fillId="0" borderId="0" applyNumberFormat="0" applyFill="0" applyBorder="0" applyProtection="0">
      <alignment vertical="center"/>
    </xf>
    <xf numFmtId="0" fontId="148" fillId="0" borderId="0" applyNumberFormat="0" applyFill="0" applyBorder="0" applyAlignment="0" applyProtection="0"/>
    <xf numFmtId="0" fontId="149" fillId="0" borderId="0" applyNumberFormat="0" applyFill="0" applyBorder="0" applyProtection="0">
      <alignment vertical="center"/>
    </xf>
    <xf numFmtId="0" fontId="150" fillId="0" borderId="0" applyNumberFormat="0" applyFill="0" applyBorder="0" applyAlignment="0" applyProtection="0"/>
    <xf numFmtId="0" fontId="151" fillId="0" borderId="0" applyNumberFormat="0" applyFill="0" applyBorder="0" applyAlignment="0" applyProtection="0"/>
    <xf numFmtId="319" fontId="152" fillId="0" borderId="29" applyNumberFormat="0" applyFill="0" applyBorder="0" applyAlignment="0" applyProtection="0"/>
    <xf numFmtId="0" fontId="153" fillId="0" borderId="0" applyNumberFormat="0" applyFill="0" applyBorder="0" applyAlignment="0" applyProtection="0"/>
    <xf numFmtId="0" fontId="154" fillId="0" borderId="0">
      <alignment vertical="top" wrapText="1"/>
    </xf>
    <xf numFmtId="3" fontId="19" fillId="40" borderId="30">
      <alignment horizontal="right" vertical="top" wrapText="1"/>
    </xf>
    <xf numFmtId="0" fontId="155" fillId="14" borderId="0" applyNumberFormat="0" applyBorder="0" applyAlignment="0" applyProtection="0"/>
    <xf numFmtId="38" fontId="156" fillId="7"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7"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8" fontId="156" fillId="41" borderId="0" applyNumberFormat="0" applyBorder="0" applyAlignment="0" applyProtection="0"/>
    <xf numFmtId="320" fontId="157" fillId="7" borderId="0" applyBorder="0" applyProtection="0"/>
    <xf numFmtId="0" fontId="158" fillId="0" borderId="19" applyNumberFormat="0" applyFill="0" applyBorder="0" applyAlignment="0" applyProtection="0">
      <alignment horizontal="center" vertical="center"/>
    </xf>
    <xf numFmtId="0" fontId="159" fillId="0" borderId="0" applyNumberFormat="0" applyFont="0" applyBorder="0" applyAlignment="0">
      <alignment horizontal="left" vertical="center"/>
    </xf>
    <xf numFmtId="321" fontId="50" fillId="0" borderId="0" applyFont="0" applyFill="0" applyBorder="0" applyAlignment="0" applyProtection="0"/>
    <xf numFmtId="0" fontId="160" fillId="42" borderId="0"/>
    <xf numFmtId="0" fontId="161" fillId="0" borderId="0">
      <alignment horizontal="left"/>
    </xf>
    <xf numFmtId="0" fontId="162" fillId="0" borderId="0">
      <alignment horizontal="left"/>
    </xf>
    <xf numFmtId="0" fontId="41" fillId="0" borderId="31" applyNumberFormat="0" applyAlignment="0" applyProtection="0">
      <alignment horizontal="left" vertical="center"/>
    </xf>
    <xf numFmtId="0" fontId="41" fillId="0" borderId="31" applyNumberFormat="0" applyAlignment="0" applyProtection="0">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0" fontId="41" fillId="0" borderId="32">
      <alignment horizontal="left" vertical="center"/>
    </xf>
    <xf numFmtId="14" fontId="163" fillId="43" borderId="33">
      <alignment horizontal="center" vertical="center" wrapText="1"/>
    </xf>
    <xf numFmtId="0" fontId="164" fillId="0" borderId="34" applyNumberFormat="0" applyFill="0" applyAlignment="0" applyProtection="0"/>
    <xf numFmtId="0" fontId="165" fillId="0" borderId="35" applyNumberFormat="0" applyFill="0" applyAlignment="0" applyProtection="0"/>
    <xf numFmtId="0" fontId="166" fillId="0" borderId="36" applyNumberFormat="0" applyFill="0" applyAlignment="0" applyProtection="0"/>
    <xf numFmtId="0" fontId="166" fillId="0" borderId="0" applyNumberFormat="0" applyFill="0" applyBorder="0" applyAlignment="0" applyProtection="0"/>
    <xf numFmtId="0" fontId="104" fillId="0" borderId="0" applyFill="0" applyAlignment="0" applyProtection="0">
      <protection locked="0"/>
    </xf>
    <xf numFmtId="0" fontId="104" fillId="0" borderId="3" applyFill="0" applyAlignment="0" applyProtection="0">
      <protection locked="0"/>
    </xf>
    <xf numFmtId="0" fontId="167" fillId="0" borderId="0" applyProtection="0"/>
    <xf numFmtId="0" fontId="41" fillId="0" borderId="0" applyProtection="0"/>
    <xf numFmtId="0" fontId="168" fillId="0" borderId="33">
      <alignment horizontal="center"/>
    </xf>
    <xf numFmtId="0" fontId="168" fillId="0" borderId="0">
      <alignment horizontal="center"/>
    </xf>
    <xf numFmtId="5" fontId="169" fillId="44" borderId="1" applyNumberFormat="0" applyAlignment="0">
      <alignment horizontal="left" vertical="top"/>
    </xf>
    <xf numFmtId="5" fontId="169" fillId="44" borderId="1" applyNumberFormat="0" applyAlignment="0">
      <alignment horizontal="left" vertical="top"/>
    </xf>
    <xf numFmtId="5" fontId="169" fillId="44" borderId="1" applyNumberFormat="0" applyAlignment="0">
      <alignment horizontal="left" vertical="top"/>
    </xf>
    <xf numFmtId="322" fontId="169" fillId="44" borderId="1" applyNumberFormat="0" applyAlignment="0">
      <alignment horizontal="left" vertical="top"/>
    </xf>
    <xf numFmtId="322" fontId="169" fillId="44" borderId="1" applyNumberFormat="0" applyAlignment="0">
      <alignment horizontal="left" vertical="top"/>
    </xf>
    <xf numFmtId="5" fontId="169" fillId="44" borderId="1" applyNumberFormat="0" applyAlignment="0">
      <alignment horizontal="left" vertical="top"/>
    </xf>
    <xf numFmtId="49" fontId="170" fillId="0" borderId="1">
      <alignment vertical="center"/>
    </xf>
    <xf numFmtId="49" fontId="170" fillId="0" borderId="1">
      <alignment vertical="center"/>
    </xf>
    <xf numFmtId="49" fontId="170" fillId="0" borderId="1">
      <alignment vertical="center"/>
    </xf>
    <xf numFmtId="49" fontId="170" fillId="0" borderId="1">
      <alignment vertical="center"/>
    </xf>
    <xf numFmtId="0" fontId="54" fillId="0" borderId="0"/>
    <xf numFmtId="165" fontId="19" fillId="0" borderId="0" applyFont="0" applyFill="0" applyBorder="0" applyAlignment="0" applyProtection="0"/>
    <xf numFmtId="38" fontId="29" fillId="0" borderId="0" applyFont="0" applyFill="0" applyBorder="0" applyAlignment="0" applyProtection="0"/>
    <xf numFmtId="41" fontId="30" fillId="0" borderId="0" applyFont="0" applyFill="0" applyBorder="0" applyAlignment="0" applyProtection="0"/>
    <xf numFmtId="208" fontId="30" fillId="0" borderId="0" applyFont="0" applyFill="0" applyBorder="0" applyAlignment="0" applyProtection="0"/>
    <xf numFmtId="323" fontId="171" fillId="0" borderId="0" applyFont="0" applyFill="0" applyBorder="0" applyAlignment="0" applyProtection="0"/>
    <xf numFmtId="10" fontId="156" fillId="45"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5" borderId="1" applyNumberFormat="0" applyBorder="0" applyAlignment="0" applyProtection="0"/>
    <xf numFmtId="10" fontId="156" fillId="45" borderId="1" applyNumberFormat="0" applyBorder="0" applyAlignment="0" applyProtection="0"/>
    <xf numFmtId="10" fontId="156" fillId="45" borderId="1" applyNumberFormat="0" applyBorder="0" applyAlignment="0" applyProtection="0"/>
    <xf numFmtId="10" fontId="156" fillId="45"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5"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10" fontId="156" fillId="41" borderId="1" applyNumberFormat="0" applyBorder="0" applyAlignment="0" applyProtection="0"/>
    <xf numFmtId="0" fontId="172" fillId="20" borderId="21" applyNumberFormat="0" applyAlignment="0" applyProtection="0"/>
    <xf numFmtId="0" fontId="172" fillId="20" borderId="21" applyNumberFormat="0" applyAlignment="0" applyProtection="0"/>
    <xf numFmtId="0" fontId="172" fillId="20" borderId="21" applyNumberFormat="0" applyAlignment="0" applyProtection="0"/>
    <xf numFmtId="0" fontId="172" fillId="20" borderId="21" applyNumberFormat="0" applyAlignment="0" applyProtection="0"/>
    <xf numFmtId="0" fontId="172" fillId="20" borderId="21" applyNumberFormat="0" applyAlignment="0" applyProtection="0"/>
    <xf numFmtId="0" fontId="172" fillId="20" borderId="21" applyNumberFormat="0" applyAlignment="0" applyProtection="0"/>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165" fontId="19" fillId="0" borderId="0" applyFont="0" applyFill="0" applyBorder="0" applyAlignment="0" applyProtection="0"/>
    <xf numFmtId="0" fontId="19" fillId="0" borderId="0"/>
    <xf numFmtId="0" fontId="82" fillId="0" borderId="37">
      <alignment horizontal="centerContinuous"/>
    </xf>
    <xf numFmtId="241" fontId="19" fillId="46" borderId="30">
      <alignment vertical="top" wrapText="1"/>
    </xf>
    <xf numFmtId="0" fontId="29" fillId="0" borderId="0"/>
    <xf numFmtId="0" fontId="2" fillId="0" borderId="0"/>
    <xf numFmtId="0" fontId="2" fillId="0" borderId="0"/>
    <xf numFmtId="0" fontId="42" fillId="0" borderId="0"/>
    <xf numFmtId="0" fontId="176" fillId="0" borderId="0"/>
    <xf numFmtId="0" fontId="54" fillId="0" borderId="0" applyNumberFormat="0" applyFont="0" applyFill="0" applyBorder="0" applyProtection="0">
      <alignment horizontal="left" vertical="center"/>
    </xf>
    <xf numFmtId="0" fontId="29" fillId="0" borderId="0"/>
    <xf numFmtId="0" fontId="59"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33" fontId="97"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5" fontId="97"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0" fontId="177" fillId="0" borderId="38" applyNumberFormat="0" applyFill="0" applyAlignment="0" applyProtection="0"/>
    <xf numFmtId="3" fontId="178" fillId="0" borderId="5" applyNumberFormat="0" applyAlignment="0">
      <alignment horizontal="center" vertical="center"/>
    </xf>
    <xf numFmtId="3" fontId="64" fillId="0" borderId="5" applyNumberFormat="0" applyAlignment="0">
      <alignment horizontal="center" vertical="center"/>
    </xf>
    <xf numFmtId="3" fontId="169" fillId="0" borderId="5" applyNumberFormat="0" applyAlignment="0">
      <alignment horizontal="center" vertical="center"/>
    </xf>
    <xf numFmtId="307" fontId="179" fillId="0" borderId="39" applyNumberFormat="0" applyFont="0" applyFill="0" applyBorder="0">
      <alignment horizontal="center"/>
    </xf>
    <xf numFmtId="307" fontId="179" fillId="0" borderId="39" applyNumberFormat="0" applyFont="0" applyFill="0" applyBorder="0">
      <alignment horizontal="center"/>
    </xf>
    <xf numFmtId="38" fontId="29" fillId="0" borderId="0" applyFont="0" applyFill="0" applyBorder="0" applyAlignment="0" applyProtection="0"/>
    <xf numFmtId="4" fontId="97" fillId="0" borderId="0" applyFont="0" applyFill="0" applyBorder="0" applyAlignment="0" applyProtection="0"/>
    <xf numFmtId="38" fontId="29" fillId="0" borderId="0" applyFont="0" applyFill="0" applyBorder="0" applyAlignment="0" applyProtection="0"/>
    <xf numFmtId="40" fontId="29" fillId="0" borderId="0" applyFont="0" applyFill="0" applyBorder="0" applyAlignment="0" applyProtection="0"/>
    <xf numFmtId="165" fontId="59" fillId="0" borderId="0" applyFont="0" applyFill="0" applyBorder="0" applyAlignment="0" applyProtection="0"/>
    <xf numFmtId="167" fontId="59" fillId="0" borderId="0" applyFont="0" applyFill="0" applyBorder="0" applyAlignment="0" applyProtection="0"/>
    <xf numFmtId="0" fontId="180" fillId="0" borderId="33"/>
    <xf numFmtId="0" fontId="181" fillId="0" borderId="33"/>
    <xf numFmtId="324" fontId="59" fillId="0" borderId="39"/>
    <xf numFmtId="324" fontId="59" fillId="0" borderId="39"/>
    <xf numFmtId="325" fontId="182" fillId="0" borderId="39"/>
    <xf numFmtId="326" fontId="78" fillId="0" borderId="0" applyFont="0" applyFill="0" applyBorder="0" applyAlignment="0" applyProtection="0"/>
    <xf numFmtId="327" fontId="78" fillId="0" borderId="0" applyFont="0" applyFill="0" applyBorder="0" applyAlignment="0" applyProtection="0"/>
    <xf numFmtId="328" fontId="59" fillId="0" borderId="0" applyFont="0" applyFill="0" applyBorder="0" applyAlignment="0" applyProtection="0"/>
    <xf numFmtId="255" fontId="59" fillId="0" borderId="0" applyFont="0" applyFill="0" applyBorder="0" applyAlignment="0" applyProtection="0"/>
    <xf numFmtId="0" fontId="42" fillId="0" borderId="0" applyNumberFormat="0" applyFont="0" applyFill="0" applyAlignment="0"/>
    <xf numFmtId="0" fontId="27" fillId="0" borderId="0"/>
    <xf numFmtId="0" fontId="183" fillId="47" borderId="0" applyNumberFormat="0" applyBorder="0" applyAlignment="0" applyProtection="0"/>
    <xf numFmtId="0" fontId="50" fillId="0" borderId="1"/>
    <xf numFmtId="0" fontId="50" fillId="0" borderId="1"/>
    <xf numFmtId="0" fontId="54" fillId="0" borderId="0"/>
    <xf numFmtId="0" fontId="28" fillId="0" borderId="16" applyNumberFormat="0" applyAlignment="0">
      <alignment horizontal="center"/>
    </xf>
    <xf numFmtId="37" fontId="184" fillId="0" borderId="0"/>
    <xf numFmtId="37" fontId="184" fillId="0" borderId="0"/>
    <xf numFmtId="37" fontId="184" fillId="0" borderId="0"/>
    <xf numFmtId="0" fontId="185" fillId="0" borderId="1" applyNumberFormat="0" applyFont="0" applyFill="0" applyBorder="0" applyAlignment="0">
      <alignment horizontal="center"/>
    </xf>
    <xf numFmtId="0" fontId="185" fillId="0" borderId="1" applyNumberFormat="0" applyFont="0" applyFill="0" applyBorder="0" applyAlignment="0">
      <alignment horizontal="center"/>
    </xf>
    <xf numFmtId="0" fontId="185" fillId="0" borderId="1" applyNumberFormat="0" applyFont="0" applyFill="0" applyBorder="0" applyAlignment="0">
      <alignment horizontal="center"/>
    </xf>
    <xf numFmtId="0" fontId="185" fillId="0" borderId="1" applyNumberFormat="0" applyFont="0" applyFill="0" applyBorder="0" applyAlignment="0">
      <alignment horizontal="center"/>
    </xf>
    <xf numFmtId="329" fontId="186" fillId="0" borderId="0"/>
    <xf numFmtId="0" fontId="187" fillId="0" borderId="0"/>
    <xf numFmtId="0" fontId="21" fillId="0" borderId="0"/>
    <xf numFmtId="0" fontId="21" fillId="0" borderId="0"/>
    <xf numFmtId="330" fontId="19" fillId="0" borderId="0"/>
    <xf numFmtId="0" fontId="188" fillId="0" borderId="0"/>
    <xf numFmtId="0" fontId="52" fillId="0" borderId="0"/>
    <xf numFmtId="0" fontId="123" fillId="0" borderId="0"/>
    <xf numFmtId="0" fontId="9" fillId="0" borderId="0"/>
    <xf numFmtId="0" fontId="27" fillId="0" borderId="0"/>
    <xf numFmtId="0" fontId="19" fillId="0" borderId="0"/>
    <xf numFmtId="0" fontId="9" fillId="0" borderId="0"/>
    <xf numFmtId="0" fontId="123" fillId="0" borderId="0"/>
    <xf numFmtId="0" fontId="123" fillId="0" borderId="0"/>
    <xf numFmtId="0" fontId="27" fillId="0" borderId="0"/>
    <xf numFmtId="0" fontId="27" fillId="0" borderId="0"/>
    <xf numFmtId="0" fontId="117" fillId="0" borderId="0"/>
    <xf numFmtId="0" fontId="9" fillId="0" borderId="0"/>
    <xf numFmtId="0" fontId="27" fillId="0" borderId="0"/>
    <xf numFmtId="0" fontId="21" fillId="0" borderId="0"/>
    <xf numFmtId="0" fontId="189" fillId="0" borderId="0"/>
    <xf numFmtId="0" fontId="21" fillId="0" borderId="0"/>
    <xf numFmtId="0" fontId="57" fillId="0" borderId="0"/>
    <xf numFmtId="0" fontId="126" fillId="0" borderId="0"/>
    <xf numFmtId="0" fontId="190" fillId="0" borderId="0"/>
    <xf numFmtId="0" fontId="9" fillId="0" borderId="0"/>
    <xf numFmtId="0" fontId="9" fillId="0" borderId="0"/>
    <xf numFmtId="0" fontId="9" fillId="0" borderId="0"/>
    <xf numFmtId="0" fontId="9" fillId="0" borderId="0"/>
    <xf numFmtId="0" fontId="9" fillId="0" borderId="0"/>
    <xf numFmtId="0" fontId="9" fillId="0" borderId="0"/>
    <xf numFmtId="0" fontId="191" fillId="0" borderId="0"/>
    <xf numFmtId="0" fontId="56" fillId="0" borderId="0"/>
    <xf numFmtId="0" fontId="59" fillId="0" borderId="0"/>
    <xf numFmtId="0" fontId="12" fillId="0" borderId="0"/>
    <xf numFmtId="0" fontId="21" fillId="0" borderId="0"/>
    <xf numFmtId="0" fontId="2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56" fillId="0" borderId="0"/>
    <xf numFmtId="0" fontId="27" fillId="0" borderId="0"/>
    <xf numFmtId="0" fontId="117" fillId="0" borderId="0"/>
    <xf numFmtId="0" fontId="19" fillId="0" borderId="0"/>
    <xf numFmtId="0" fontId="21" fillId="0" borderId="0"/>
    <xf numFmtId="0" fontId="27" fillId="0" borderId="0"/>
    <xf numFmtId="0" fontId="21" fillId="0" borderId="0"/>
    <xf numFmtId="0" fontId="19" fillId="0" borderId="0"/>
    <xf numFmtId="0" fontId="192" fillId="0" borderId="0"/>
    <xf numFmtId="0" fontId="59" fillId="0" borderId="0"/>
    <xf numFmtId="0" fontId="27" fillId="0" borderId="0"/>
    <xf numFmtId="0" fontId="19" fillId="0" borderId="0"/>
    <xf numFmtId="0" fontId="21" fillId="0" borderId="0"/>
    <xf numFmtId="0" fontId="2" fillId="0" borderId="0"/>
    <xf numFmtId="0" fontId="42" fillId="0" borderId="0"/>
    <xf numFmtId="0" fontId="123" fillId="0" borderId="0"/>
    <xf numFmtId="0" fontId="19" fillId="0" borderId="0"/>
    <xf numFmtId="0" fontId="25" fillId="0" borderId="0"/>
    <xf numFmtId="0" fontId="21" fillId="0" borderId="0"/>
    <xf numFmtId="0" fontId="9" fillId="0" borderId="0"/>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applyProtection="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3"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1" fillId="0" borderId="0"/>
    <xf numFmtId="0" fontId="21" fillId="0" borderId="0"/>
    <xf numFmtId="0" fontId="27" fillId="0" borderId="0"/>
    <xf numFmtId="0" fontId="191" fillId="0" borderId="0"/>
    <xf numFmtId="0" fontId="21" fillId="0" borderId="0"/>
    <xf numFmtId="0" fontId="21" fillId="0" borderId="0"/>
    <xf numFmtId="0" fontId="9" fillId="0" borderId="0"/>
    <xf numFmtId="0" fontId="2" fillId="0" borderId="0"/>
    <xf numFmtId="0" fontId="27" fillId="0" borderId="0"/>
    <xf numFmtId="0" fontId="2" fillId="0" borderId="0"/>
    <xf numFmtId="0" fontId="27" fillId="0" borderId="0"/>
    <xf numFmtId="0" fontId="2" fillId="0" borderId="0"/>
    <xf numFmtId="0" fontId="28" fillId="0" borderId="0"/>
    <xf numFmtId="0" fontId="2" fillId="0" borderId="0"/>
    <xf numFmtId="0" fontId="27" fillId="0" borderId="0"/>
    <xf numFmtId="0" fontId="27" fillId="0" borderId="0"/>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21" fillId="0" borderId="0"/>
    <xf numFmtId="0" fontId="21" fillId="0" borderId="0"/>
    <xf numFmtId="0" fontId="2"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7" fillId="0" borderId="0"/>
    <xf numFmtId="0" fontId="191" fillId="0" borderId="0"/>
    <xf numFmtId="0" fontId="191" fillId="0" borderId="0"/>
    <xf numFmtId="0" fontId="191" fillId="0" borderId="0"/>
    <xf numFmtId="0" fontId="189" fillId="0" borderId="0"/>
    <xf numFmtId="0" fontId="25" fillId="0" borderId="0" applyProtection="0"/>
    <xf numFmtId="0" fontId="9" fillId="0" borderId="0"/>
    <xf numFmtId="0" fontId="19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54" fillId="0" borderId="0"/>
    <xf numFmtId="0" fontId="27" fillId="0" borderId="0"/>
    <xf numFmtId="0" fontId="27" fillId="0" borderId="0"/>
    <xf numFmtId="0" fontId="27" fillId="0" borderId="0"/>
    <xf numFmtId="0" fontId="123" fillId="0" borderId="0"/>
    <xf numFmtId="0" fontId="123" fillId="0" borderId="0"/>
    <xf numFmtId="0" fontId="120" fillId="0" borderId="0"/>
    <xf numFmtId="0" fontId="176" fillId="0" borderId="0"/>
    <xf numFmtId="0" fontId="123" fillId="0" borderId="0"/>
    <xf numFmtId="0" fontId="9" fillId="0" borderId="0"/>
    <xf numFmtId="0" fontId="9" fillId="0" borderId="0"/>
    <xf numFmtId="0" fontId="123" fillId="0" borderId="0"/>
    <xf numFmtId="0" fontId="123" fillId="0" borderId="0"/>
    <xf numFmtId="0" fontId="123" fillId="0" borderId="0"/>
    <xf numFmtId="0" fontId="27" fillId="0" borderId="0"/>
    <xf numFmtId="0" fontId="27" fillId="0" borderId="0"/>
    <xf numFmtId="0" fontId="19" fillId="0" borderId="0"/>
    <xf numFmtId="0" fontId="9" fillId="0" borderId="0"/>
    <xf numFmtId="0" fontId="2" fillId="0" borderId="0"/>
    <xf numFmtId="0" fontId="27" fillId="0" borderId="0"/>
    <xf numFmtId="0" fontId="27" fillId="0" borderId="0" applyProtection="0"/>
    <xf numFmtId="0" fontId="9" fillId="0" borderId="0"/>
    <xf numFmtId="0" fontId="2" fillId="0" borderId="0"/>
    <xf numFmtId="0" fontId="118" fillId="0" borderId="0"/>
    <xf numFmtId="0" fontId="118" fillId="0" borderId="0"/>
    <xf numFmtId="0" fontId="9" fillId="0" borderId="0"/>
    <xf numFmtId="0" fontId="2" fillId="0" borderId="0"/>
    <xf numFmtId="0" fontId="118" fillId="0" borderId="0"/>
    <xf numFmtId="0" fontId="118" fillId="0" borderId="0"/>
    <xf numFmtId="0" fontId="2" fillId="0" borderId="0"/>
    <xf numFmtId="0" fontId="118" fillId="0" borderId="0"/>
    <xf numFmtId="0" fontId="118" fillId="0" borderId="0"/>
    <xf numFmtId="0" fontId="2" fillId="0" borderId="0"/>
    <xf numFmtId="0" fontId="118" fillId="0" borderId="0"/>
    <xf numFmtId="0" fontId="118" fillId="0" borderId="0"/>
    <xf numFmtId="0" fontId="2" fillId="0" borderId="0"/>
    <xf numFmtId="0" fontId="28" fillId="0" borderId="0"/>
    <xf numFmtId="0" fontId="27" fillId="0" borderId="0"/>
    <xf numFmtId="0" fontId="191" fillId="0" borderId="0"/>
    <xf numFmtId="0" fontId="21" fillId="0" borderId="0"/>
    <xf numFmtId="0" fontId="2" fillId="0" borderId="0"/>
    <xf numFmtId="0" fontId="191" fillId="0" borderId="0"/>
    <xf numFmtId="0" fontId="21" fillId="0" borderId="0"/>
    <xf numFmtId="0" fontId="25" fillId="0" borderId="0"/>
    <xf numFmtId="0" fontId="25" fillId="0" borderId="0" applyProtection="0"/>
    <xf numFmtId="0" fontId="25" fillId="0" borderId="0"/>
    <xf numFmtId="0" fontId="25" fillId="0" borderId="0" applyProtection="0"/>
    <xf numFmtId="0" fontId="21" fillId="0" borderId="0"/>
    <xf numFmtId="0" fontId="25" fillId="0" borderId="0" applyProtection="0"/>
    <xf numFmtId="0" fontId="42" fillId="0" borderId="0"/>
    <xf numFmtId="0" fontId="21" fillId="0" borderId="0"/>
    <xf numFmtId="0" fontId="25" fillId="0" borderId="0" applyProtection="0"/>
    <xf numFmtId="0" fontId="25" fillId="0" borderId="0"/>
    <xf numFmtId="0" fontId="42" fillId="0" borderId="0"/>
    <xf numFmtId="0" fontId="25" fillId="0" borderId="0" applyProtection="0"/>
    <xf numFmtId="0" fontId="42" fillId="0" borderId="0"/>
    <xf numFmtId="0" fontId="25" fillId="0" borderId="0" applyProtection="0"/>
    <xf numFmtId="0" fontId="27" fillId="0" borderId="0"/>
    <xf numFmtId="0" fontId="25" fillId="0" borderId="0" applyProtection="0"/>
    <xf numFmtId="0" fontId="21" fillId="0" borderId="0"/>
    <xf numFmtId="0" fontId="57" fillId="0" borderId="0"/>
    <xf numFmtId="0" fontId="27" fillId="0" borderId="0"/>
    <xf numFmtId="0" fontId="21" fillId="0" borderId="0"/>
    <xf numFmtId="0" fontId="21" fillId="0" borderId="0"/>
    <xf numFmtId="0" fontId="117" fillId="0" borderId="0"/>
    <xf numFmtId="0" fontId="21" fillId="0" borderId="0"/>
    <xf numFmtId="0" fontId="21" fillId="0" borderId="0"/>
    <xf numFmtId="0" fontId="21" fillId="0" borderId="0"/>
    <xf numFmtId="0" fontId="21" fillId="0" borderId="0"/>
    <xf numFmtId="0" fontId="21" fillId="0" borderId="0"/>
    <xf numFmtId="0" fontId="27" fillId="0" borderId="0"/>
    <xf numFmtId="0" fontId="21" fillId="0" borderId="0"/>
    <xf numFmtId="0" fontId="9" fillId="0" borderId="0"/>
    <xf numFmtId="0" fontId="9" fillId="0" borderId="0"/>
    <xf numFmtId="0" fontId="191" fillId="0" borderId="0"/>
    <xf numFmtId="0" fontId="21" fillId="0" borderId="0"/>
    <xf numFmtId="0" fontId="78" fillId="0" borderId="0"/>
    <xf numFmtId="0" fontId="78" fillId="0" borderId="0" applyProtection="0"/>
    <xf numFmtId="0" fontId="27"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21" fillId="0" borderId="0"/>
    <xf numFmtId="0" fontId="78" fillId="0" borderId="0" applyProtection="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190" fillId="0" borderId="0"/>
    <xf numFmtId="0" fontId="25" fillId="0" borderId="0"/>
    <xf numFmtId="0" fontId="25" fillId="0" borderId="0"/>
    <xf numFmtId="0" fontId="25" fillId="0" borderId="0"/>
    <xf numFmtId="0" fontId="123" fillId="0" borderId="0"/>
    <xf numFmtId="0" fontId="123" fillId="0" borderId="0"/>
    <xf numFmtId="0" fontId="27" fillId="0" borderId="0" applyProtection="0"/>
    <xf numFmtId="0" fontId="123" fillId="0" borderId="0"/>
    <xf numFmtId="0" fontId="123" fillId="0" borderId="0"/>
    <xf numFmtId="0" fontId="123" fillId="0" borderId="0"/>
    <xf numFmtId="0" fontId="123" fillId="0" borderId="0"/>
    <xf numFmtId="0" fontId="25" fillId="0" borderId="0"/>
    <xf numFmtId="0" fontId="123" fillId="0" borderId="0"/>
    <xf numFmtId="0" fontId="123"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7" fillId="0" borderId="0"/>
    <xf numFmtId="0" fontId="126"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5" fillId="0" borderId="0"/>
    <xf numFmtId="0" fontId="21" fillId="0" borderId="0"/>
    <xf numFmtId="0" fontId="21" fillId="0" borderId="0"/>
    <xf numFmtId="0" fontId="21" fillId="0" borderId="0"/>
    <xf numFmtId="0" fontId="2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2" fillId="0" borderId="0"/>
    <xf numFmtId="0" fontId="21" fillId="0" borderId="0"/>
    <xf numFmtId="0" fontId="25" fillId="0" borderId="0"/>
    <xf numFmtId="0" fontId="21" fillId="0" borderId="0"/>
    <xf numFmtId="0" fontId="21" fillId="0" borderId="0"/>
    <xf numFmtId="0" fontId="21" fillId="0" borderId="0" applyProtection="0"/>
    <xf numFmtId="0" fontId="2" fillId="0" borderId="0"/>
    <xf numFmtId="0" fontId="46" fillId="0" borderId="0"/>
    <xf numFmtId="0" fontId="9"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4" fillId="0" borderId="0" applyNumberFormat="0" applyFill="0" applyBorder="0" applyProtection="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21" fillId="0" borderId="0"/>
    <xf numFmtId="0" fontId="9" fillId="0" borderId="0"/>
    <xf numFmtId="0" fontId="21" fillId="0" borderId="0"/>
    <xf numFmtId="0" fontId="194" fillId="0" borderId="0" applyNumberFormat="0" applyFill="0" applyBorder="0" applyProtection="0">
      <alignment vertical="top"/>
    </xf>
    <xf numFmtId="0" fontId="21" fillId="0" borderId="0"/>
    <xf numFmtId="0" fontId="21" fillId="0" borderId="0"/>
    <xf numFmtId="0" fontId="21" fillId="0" borderId="0"/>
    <xf numFmtId="0" fontId="21" fillId="0" borderId="0"/>
    <xf numFmtId="0" fontId="21" fillId="0" borderId="0"/>
    <xf numFmtId="0" fontId="120" fillId="0" borderId="0"/>
    <xf numFmtId="0" fontId="9" fillId="0" borderId="0"/>
    <xf numFmtId="0" fontId="9" fillId="0" borderId="0"/>
    <xf numFmtId="0" fontId="9" fillId="0" borderId="0"/>
    <xf numFmtId="0" fontId="9" fillId="0" borderId="0"/>
    <xf numFmtId="0" fontId="21" fillId="0" borderId="0"/>
    <xf numFmtId="0" fontId="59" fillId="0" borderId="0"/>
    <xf numFmtId="0" fontId="9" fillId="0" borderId="0"/>
    <xf numFmtId="0" fontId="9" fillId="0" borderId="0"/>
    <xf numFmtId="0" fontId="9" fillId="0" borderId="0"/>
    <xf numFmtId="0" fontId="9" fillId="0" borderId="0"/>
    <xf numFmtId="0" fontId="9" fillId="0" borderId="0"/>
    <xf numFmtId="0" fontId="19" fillId="0" borderId="0"/>
    <xf numFmtId="0" fontId="19" fillId="0" borderId="0"/>
    <xf numFmtId="0" fontId="56" fillId="0" borderId="0"/>
    <xf numFmtId="0" fontId="27" fillId="0" borderId="0"/>
    <xf numFmtId="0" fontId="54" fillId="0" borderId="0"/>
    <xf numFmtId="0" fontId="27" fillId="0" borderId="0"/>
    <xf numFmtId="0" fontId="54" fillId="0" borderId="0"/>
    <xf numFmtId="0" fontId="195"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7" fillId="0" borderId="0"/>
    <xf numFmtId="0" fontId="196" fillId="0" borderId="0"/>
    <xf numFmtId="0" fontId="21"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0" borderId="0"/>
    <xf numFmtId="0" fontId="19" fillId="0" borderId="0"/>
    <xf numFmtId="0" fontId="55" fillId="0" borderId="0" applyFont="0"/>
    <xf numFmtId="0" fontId="97" fillId="41" borderId="0"/>
    <xf numFmtId="0" fontId="140" fillId="0" borderId="0"/>
    <xf numFmtId="0" fontId="27" fillId="47" borderId="40" applyNumberFormat="0" applyFont="0" applyAlignment="0" applyProtection="0"/>
    <xf numFmtId="0" fontId="27" fillId="47" borderId="40" applyNumberFormat="0" applyFont="0" applyAlignment="0" applyProtection="0"/>
    <xf numFmtId="0" fontId="27" fillId="47" borderId="40" applyNumberFormat="0" applyFont="0" applyAlignment="0" applyProtection="0"/>
    <xf numFmtId="0" fontId="27" fillId="47" borderId="40" applyNumberFormat="0" applyFont="0" applyAlignment="0" applyProtection="0"/>
    <xf numFmtId="0" fontId="27" fillId="47" borderId="40" applyNumberFormat="0" applyFont="0" applyAlignment="0" applyProtection="0"/>
    <xf numFmtId="0" fontId="27" fillId="47" borderId="40" applyNumberFormat="0" applyFont="0" applyAlignment="0" applyProtection="0"/>
    <xf numFmtId="0" fontId="59" fillId="48" borderId="40" applyNumberFormat="0" applyFont="0" applyAlignment="0" applyProtection="0"/>
    <xf numFmtId="0" fontId="27" fillId="6" borderId="9" applyNumberFormat="0" applyFont="0" applyAlignment="0" applyProtection="0"/>
    <xf numFmtId="0" fontId="27" fillId="6" borderId="9" applyNumberFormat="0" applyFont="0" applyAlignment="0" applyProtection="0"/>
    <xf numFmtId="331" fontId="197" fillId="0" borderId="0" applyFont="0" applyFill="0" applyBorder="0" applyProtection="0">
      <alignment vertical="top" wrapText="1"/>
    </xf>
    <xf numFmtId="0" fontId="28" fillId="0" borderId="0"/>
    <xf numFmtId="0" fontId="28" fillId="0" borderId="0"/>
    <xf numFmtId="0" fontId="28" fillId="0" borderId="0" applyProtection="0"/>
    <xf numFmtId="0" fontId="28" fillId="0" borderId="0" applyProtection="0"/>
    <xf numFmtId="3" fontId="198" fillId="0" borderId="0" applyFont="0" applyFill="0" applyBorder="0" applyAlignment="0" applyProtection="0"/>
    <xf numFmtId="165" fontId="53"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0"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99" fillId="0" borderId="0" applyNumberFormat="0" applyFill="0" applyBorder="0" applyAlignment="0" applyProtection="0"/>
    <xf numFmtId="0" fontId="50" fillId="0" borderId="0" applyNumberFormat="0" applyFill="0" applyBorder="0" applyAlignment="0" applyProtection="0"/>
    <xf numFmtId="0" fontId="19" fillId="0" borderId="0" applyNumberFormat="0" applyFill="0" applyBorder="0" applyAlignment="0" applyProtection="0"/>
    <xf numFmtId="0" fontId="104" fillId="0" borderId="0" applyProtection="0"/>
    <xf numFmtId="0" fontId="21" fillId="0" borderId="0" applyFont="0" applyFill="0" applyBorder="0" applyAlignment="0" applyProtection="0"/>
    <xf numFmtId="0" fontId="54" fillId="0" borderId="0"/>
    <xf numFmtId="0" fontId="200" fillId="38" borderId="41" applyNumberFormat="0" applyAlignment="0" applyProtection="0"/>
    <xf numFmtId="0" fontId="201" fillId="4" borderId="7" applyNumberFormat="0" applyAlignment="0" applyProtection="0"/>
    <xf numFmtId="170" fontId="202" fillId="0" borderId="16" applyFont="0" applyBorder="0" applyAlignment="0"/>
    <xf numFmtId="0" fontId="116" fillId="41" borderId="0"/>
    <xf numFmtId="0" fontId="118" fillId="41" borderId="0"/>
    <xf numFmtId="0" fontId="118" fillId="41" borderId="0"/>
    <xf numFmtId="0" fontId="118" fillId="41" borderId="0"/>
    <xf numFmtId="41" fontId="59"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317" fontId="21" fillId="0" borderId="0" applyFont="0" applyFill="0" applyBorder="0" applyAlignment="0" applyProtection="0"/>
    <xf numFmtId="14" fontId="82" fillId="0" borderId="0">
      <alignment horizontal="center" wrapText="1"/>
      <protection locked="0"/>
    </xf>
    <xf numFmtId="14" fontId="83" fillId="0" borderId="0">
      <alignment horizontal="center" wrapText="1"/>
      <protection locked="0"/>
    </xf>
    <xf numFmtId="332" fontId="104" fillId="0" borderId="0" applyFont="0" applyFill="0" applyBorder="0" applyAlignment="0" applyProtection="0"/>
    <xf numFmtId="333" fontId="114" fillId="0" borderId="0" applyFont="0" applyFill="0" applyBorder="0" applyAlignment="0" applyProtection="0"/>
    <xf numFmtId="334" fontId="115"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335" fontId="21" fillId="0" borderId="0" applyFont="0" applyFill="0" applyBorder="0" applyAlignment="0" applyProtection="0"/>
    <xf numFmtId="231" fontId="59"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36" fontId="59"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337"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5" fillId="0" borderId="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338" fontId="115" fillId="0" borderId="0" applyFont="0" applyFill="0" applyBorder="0" applyAlignment="0" applyProtection="0"/>
    <xf numFmtId="339" fontId="114" fillId="0" borderId="0" applyFont="0" applyFill="0" applyBorder="0" applyAlignment="0" applyProtection="0"/>
    <xf numFmtId="340" fontId="115" fillId="0" borderId="0" applyFont="0" applyFill="0" applyBorder="0" applyAlignment="0" applyProtection="0"/>
    <xf numFmtId="341" fontId="114" fillId="0" borderId="0" applyFont="0" applyFill="0" applyBorder="0" applyAlignment="0" applyProtection="0"/>
    <xf numFmtId="342" fontId="115" fillId="0" borderId="0" applyFont="0" applyFill="0" applyBorder="0" applyAlignment="0" applyProtection="0"/>
    <xf numFmtId="343" fontId="11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4"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9" fontId="27"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42" applyNumberFormat="0" applyBorder="0"/>
    <xf numFmtId="9" fontId="29" fillId="0" borderId="42" applyNumberFormat="0" applyBorder="0"/>
    <xf numFmtId="0" fontId="59"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33" fontId="97"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4" fontId="21" fillId="0" borderId="0" applyFill="0" applyBorder="0" applyAlignment="0"/>
    <xf numFmtId="235" fontId="97"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36" fontId="21" fillId="0" borderId="0" applyFill="0" applyBorder="0" applyAlignment="0"/>
    <xf numFmtId="225" fontId="97"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226" fontId="21" fillId="0" borderId="0" applyFill="0" applyBorder="0" applyAlignment="0"/>
    <xf numFmtId="0" fontId="203" fillId="0" borderId="0"/>
    <xf numFmtId="0" fontId="204" fillId="0" borderId="0"/>
    <xf numFmtId="0" fontId="29" fillId="0" borderId="0" applyNumberFormat="0" applyFont="0" applyFill="0" applyBorder="0" applyAlignment="0" applyProtection="0">
      <alignment horizontal="left"/>
    </xf>
    <xf numFmtId="0" fontId="205" fillId="0" borderId="33">
      <alignment horizontal="center"/>
    </xf>
    <xf numFmtId="1" fontId="59" fillId="0" borderId="5" applyNumberFormat="0" applyFill="0" applyAlignment="0" applyProtection="0">
      <alignment horizontal="center" vertical="center"/>
    </xf>
    <xf numFmtId="0" fontId="206" fillId="49" borderId="0" applyNumberFormat="0" applyFont="0" applyBorder="0" applyAlignment="0">
      <alignment horizontal="center"/>
    </xf>
    <xf numFmtId="0" fontId="206" fillId="49" borderId="0" applyNumberFormat="0" applyFont="0" applyBorder="0" applyAlignment="0">
      <alignment horizontal="center"/>
    </xf>
    <xf numFmtId="14" fontId="207" fillId="0" borderId="0" applyNumberFormat="0" applyFill="0" applyBorder="0" applyAlignment="0" applyProtection="0">
      <alignment horizontal="left"/>
    </xf>
    <xf numFmtId="0" fontId="174" fillId="0" borderId="0"/>
    <xf numFmtId="0" fontId="28" fillId="0" borderId="0"/>
    <xf numFmtId="41" fontId="30" fillId="0" borderId="0" applyFont="0" applyFill="0" applyBorder="0" applyAlignment="0" applyProtection="0"/>
    <xf numFmtId="208" fontId="30"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Protection="0"/>
    <xf numFmtId="205" fontId="30" fillId="0" borderId="0" applyFont="0" applyFill="0" applyBorder="0" applyAlignment="0" applyProtection="0"/>
    <xf numFmtId="41" fontId="25" fillId="0" borderId="0" applyProtection="0"/>
    <xf numFmtId="4" fontId="208" fillId="50" borderId="43" applyNumberFormat="0" applyProtection="0">
      <alignment vertical="center"/>
    </xf>
    <xf numFmtId="4" fontId="209" fillId="50" borderId="43" applyNumberFormat="0" applyProtection="0">
      <alignment vertical="center"/>
    </xf>
    <xf numFmtId="4" fontId="210" fillId="50" borderId="43" applyNumberFormat="0" applyProtection="0">
      <alignment vertical="center"/>
    </xf>
    <xf numFmtId="4" fontId="211" fillId="50" borderId="43" applyNumberFormat="0" applyProtection="0">
      <alignment vertical="center"/>
    </xf>
    <xf numFmtId="4" fontId="212" fillId="50" borderId="43" applyNumberFormat="0" applyProtection="0">
      <alignment horizontal="left" vertical="center" indent="1"/>
    </xf>
    <xf numFmtId="4" fontId="213" fillId="50" borderId="43" applyNumberFormat="0" applyProtection="0">
      <alignment horizontal="left" vertical="center" indent="1"/>
    </xf>
    <xf numFmtId="4" fontId="212" fillId="51" borderId="0" applyNumberFormat="0" applyProtection="0">
      <alignment horizontal="left" vertical="center" indent="1"/>
    </xf>
    <xf numFmtId="4" fontId="213" fillId="51" borderId="0" applyNumberFormat="0" applyProtection="0">
      <alignment horizontal="left" vertical="center" indent="1"/>
    </xf>
    <xf numFmtId="4" fontId="212" fillId="52" borderId="43" applyNumberFormat="0" applyProtection="0">
      <alignment horizontal="right" vertical="center"/>
    </xf>
    <xf numFmtId="4" fontId="213" fillId="52" borderId="43" applyNumberFormat="0" applyProtection="0">
      <alignment horizontal="right" vertical="center"/>
    </xf>
    <xf numFmtId="4" fontId="212" fillId="53" borderId="43" applyNumberFormat="0" applyProtection="0">
      <alignment horizontal="right" vertical="center"/>
    </xf>
    <xf numFmtId="4" fontId="213" fillId="53" borderId="43" applyNumberFormat="0" applyProtection="0">
      <alignment horizontal="right" vertical="center"/>
    </xf>
    <xf numFmtId="4" fontId="212" fillId="54" borderId="43" applyNumberFormat="0" applyProtection="0">
      <alignment horizontal="right" vertical="center"/>
    </xf>
    <xf numFmtId="4" fontId="213" fillId="54" borderId="43" applyNumberFormat="0" applyProtection="0">
      <alignment horizontal="right" vertical="center"/>
    </xf>
    <xf numFmtId="4" fontId="212" fillId="55" borderId="43" applyNumberFormat="0" applyProtection="0">
      <alignment horizontal="right" vertical="center"/>
    </xf>
    <xf numFmtId="4" fontId="213" fillId="55" borderId="43" applyNumberFormat="0" applyProtection="0">
      <alignment horizontal="right" vertical="center"/>
    </xf>
    <xf numFmtId="4" fontId="212" fillId="56" borderId="43" applyNumberFormat="0" applyProtection="0">
      <alignment horizontal="right" vertical="center"/>
    </xf>
    <xf numFmtId="4" fontId="213" fillId="56" borderId="43" applyNumberFormat="0" applyProtection="0">
      <alignment horizontal="right" vertical="center"/>
    </xf>
    <xf numFmtId="4" fontId="212" fillId="57" borderId="43" applyNumberFormat="0" applyProtection="0">
      <alignment horizontal="right" vertical="center"/>
    </xf>
    <xf numFmtId="4" fontId="213" fillId="57" borderId="43" applyNumberFormat="0" applyProtection="0">
      <alignment horizontal="right" vertical="center"/>
    </xf>
    <xf numFmtId="4" fontId="212" fillId="58" borderId="43" applyNumberFormat="0" applyProtection="0">
      <alignment horizontal="right" vertical="center"/>
    </xf>
    <xf numFmtId="4" fontId="213" fillId="58" borderId="43" applyNumberFormat="0" applyProtection="0">
      <alignment horizontal="right" vertical="center"/>
    </xf>
    <xf numFmtId="4" fontId="212" fillId="59" borderId="43" applyNumberFormat="0" applyProtection="0">
      <alignment horizontal="right" vertical="center"/>
    </xf>
    <xf numFmtId="4" fontId="213" fillId="59" borderId="43" applyNumberFormat="0" applyProtection="0">
      <alignment horizontal="right" vertical="center"/>
    </xf>
    <xf numFmtId="4" fontId="212" fillId="60" borderId="43" applyNumberFormat="0" applyProtection="0">
      <alignment horizontal="right" vertical="center"/>
    </xf>
    <xf numFmtId="4" fontId="213" fillId="60" borderId="43" applyNumberFormat="0" applyProtection="0">
      <alignment horizontal="right" vertical="center"/>
    </xf>
    <xf numFmtId="4" fontId="208" fillId="61" borderId="44" applyNumberFormat="0" applyProtection="0">
      <alignment horizontal="left" vertical="center" indent="1"/>
    </xf>
    <xf numFmtId="4" fontId="209" fillId="61" borderId="44" applyNumberFormat="0" applyProtection="0">
      <alignment horizontal="left" vertical="center" indent="1"/>
    </xf>
    <xf numFmtId="4" fontId="208" fillId="62" borderId="0" applyNumberFormat="0" applyProtection="0">
      <alignment horizontal="left" vertical="center" indent="1"/>
    </xf>
    <xf numFmtId="4" fontId="209" fillId="62" borderId="0" applyNumberFormat="0" applyProtection="0">
      <alignment horizontal="left" vertical="center" indent="1"/>
    </xf>
    <xf numFmtId="4" fontId="208" fillId="51" borderId="0" applyNumberFormat="0" applyProtection="0">
      <alignment horizontal="left" vertical="center" indent="1"/>
    </xf>
    <xf numFmtId="4" fontId="209" fillId="51" borderId="0" applyNumberFormat="0" applyProtection="0">
      <alignment horizontal="left" vertical="center" indent="1"/>
    </xf>
    <xf numFmtId="4" fontId="212" fillId="62" borderId="43" applyNumberFormat="0" applyProtection="0">
      <alignment horizontal="right" vertical="center"/>
    </xf>
    <xf numFmtId="4" fontId="213" fillId="62" borderId="43" applyNumberFormat="0" applyProtection="0">
      <alignment horizontal="right" vertical="center"/>
    </xf>
    <xf numFmtId="4" fontId="47" fillId="62" borderId="0" applyNumberFormat="0" applyProtection="0">
      <alignment horizontal="left" vertical="center" indent="1"/>
    </xf>
    <xf numFmtId="4" fontId="46" fillId="62" borderId="0" applyNumberFormat="0" applyProtection="0">
      <alignment horizontal="left" vertical="center" indent="1"/>
    </xf>
    <xf numFmtId="4" fontId="47" fillId="51" borderId="0" applyNumberFormat="0" applyProtection="0">
      <alignment horizontal="left" vertical="center" indent="1"/>
    </xf>
    <xf numFmtId="4" fontId="46" fillId="51" borderId="0" applyNumberFormat="0" applyProtection="0">
      <alignment horizontal="left" vertical="center" indent="1"/>
    </xf>
    <xf numFmtId="4" fontId="212" fillId="63" borderId="43" applyNumberFormat="0" applyProtection="0">
      <alignment vertical="center"/>
    </xf>
    <xf numFmtId="4" fontId="213" fillId="63" borderId="43" applyNumberFormat="0" applyProtection="0">
      <alignment vertical="center"/>
    </xf>
    <xf numFmtId="4" fontId="214" fillId="63" borderId="43" applyNumberFormat="0" applyProtection="0">
      <alignment vertical="center"/>
    </xf>
    <xf numFmtId="4" fontId="215" fillId="63" borderId="43" applyNumberFormat="0" applyProtection="0">
      <alignment vertical="center"/>
    </xf>
    <xf numFmtId="4" fontId="208" fillId="62" borderId="45" applyNumberFormat="0" applyProtection="0">
      <alignment horizontal="left" vertical="center" indent="1"/>
    </xf>
    <xf numFmtId="4" fontId="209" fillId="62" borderId="45" applyNumberFormat="0" applyProtection="0">
      <alignment horizontal="left" vertical="center" indent="1"/>
    </xf>
    <xf numFmtId="4" fontId="212" fillId="63" borderId="43" applyNumberFormat="0" applyProtection="0">
      <alignment horizontal="right" vertical="center"/>
    </xf>
    <xf numFmtId="4" fontId="213" fillId="63" borderId="43" applyNumberFormat="0" applyProtection="0">
      <alignment horizontal="right" vertical="center"/>
    </xf>
    <xf numFmtId="4" fontId="214" fillId="63" borderId="43" applyNumberFormat="0" applyProtection="0">
      <alignment horizontal="right" vertical="center"/>
    </xf>
    <xf numFmtId="4" fontId="215" fillId="63" borderId="43" applyNumberFormat="0" applyProtection="0">
      <alignment horizontal="right" vertical="center"/>
    </xf>
    <xf numFmtId="4" fontId="208" fillId="62" borderId="43" applyNumberFormat="0" applyProtection="0">
      <alignment horizontal="left" vertical="center" indent="1"/>
    </xf>
    <xf numFmtId="4" fontId="209" fillId="62" borderId="43" applyNumberFormat="0" applyProtection="0">
      <alignment horizontal="left" vertical="center" indent="1"/>
    </xf>
    <xf numFmtId="4" fontId="216" fillId="44" borderId="45" applyNumberFormat="0" applyProtection="0">
      <alignment horizontal="left" vertical="center" indent="1"/>
    </xf>
    <xf numFmtId="4" fontId="217" fillId="44" borderId="45" applyNumberFormat="0" applyProtection="0">
      <alignment horizontal="left" vertical="center" indent="1"/>
    </xf>
    <xf numFmtId="4" fontId="218" fillId="63" borderId="43" applyNumberFormat="0" applyProtection="0">
      <alignment horizontal="right" vertical="center"/>
    </xf>
    <xf numFmtId="4" fontId="219" fillId="63" borderId="43" applyNumberFormat="0" applyProtection="0">
      <alignment horizontal="right" vertical="center"/>
    </xf>
    <xf numFmtId="344" fontId="220" fillId="0" borderId="0" applyFont="0" applyFill="0" applyBorder="0" applyAlignment="0" applyProtection="0"/>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0" fontId="206" fillId="1" borderId="32" applyNumberFormat="0" applyFont="0" applyAlignment="0">
      <alignment horizontal="center"/>
    </xf>
    <xf numFmtId="3" fontId="18" fillId="0" borderId="0"/>
    <xf numFmtId="0" fontId="221" fillId="0" borderId="0" applyNumberFormat="0" applyFill="0" applyBorder="0" applyAlignment="0">
      <alignment horizontal="center"/>
    </xf>
    <xf numFmtId="0" fontId="59" fillId="0" borderId="0"/>
    <xf numFmtId="170" fontId="222" fillId="0" borderId="0" applyNumberFormat="0" applyBorder="0" applyAlignment="0">
      <alignment horizontal="centerContinuous"/>
    </xf>
    <xf numFmtId="0" fontId="19" fillId="0" borderId="5">
      <alignment horizontal="center"/>
    </xf>
    <xf numFmtId="0" fontId="45" fillId="0" borderId="0"/>
    <xf numFmtId="0" fontId="45" fillId="0" borderId="0"/>
    <xf numFmtId="0" fontId="28" fillId="0" borderId="0" applyNumberFormat="0" applyFill="0" applyBorder="0" applyAlignment="0" applyProtection="0"/>
    <xf numFmtId="0" fontId="28" fillId="0" borderId="0" applyNumberFormat="0" applyFill="0" applyBorder="0" applyAlignment="0" applyProtection="0"/>
    <xf numFmtId="0" fontId="45" fillId="0" borderId="0"/>
    <xf numFmtId="0" fontId="28" fillId="0" borderId="0" applyNumberFormat="0" applyFill="0" applyBorder="0" applyAlignment="0" applyProtection="0"/>
    <xf numFmtId="42" fontId="30" fillId="0" borderId="0" applyFont="0" applyFill="0" applyBorder="0" applyAlignment="0" applyProtection="0"/>
    <xf numFmtId="0" fontId="29" fillId="0" borderId="0"/>
    <xf numFmtId="170" fontId="56" fillId="0" borderId="0" applyFont="0" applyFill="0" applyBorder="0" applyAlignment="0" applyProtection="0"/>
    <xf numFmtId="207"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41" fontId="30" fillId="0" borderId="0" applyFont="0" applyFill="0" applyBorder="0" applyAlignment="0" applyProtection="0"/>
    <xf numFmtId="208" fontId="30" fillId="0" borderId="0" applyFont="0" applyFill="0" applyBorder="0" applyAlignment="0" applyProtection="0"/>
    <xf numFmtId="209" fontId="30"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65" fontId="19" fillId="0" borderId="0" applyFont="0" applyFill="0" applyBorder="0" applyAlignment="0" applyProtection="0"/>
    <xf numFmtId="184" fontId="3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65" fontId="19" fillId="0" borderId="0" applyFont="0" applyFill="0" applyBorder="0" applyAlignment="0" applyProtection="0"/>
    <xf numFmtId="184"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200"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165" fontId="19" fillId="0" borderId="0" applyFont="0" applyFill="0" applyBorder="0" applyAlignment="0" applyProtection="0"/>
    <xf numFmtId="184" fontId="30" fillId="0" borderId="0" applyFont="0" applyFill="0" applyBorder="0" applyAlignment="0" applyProtection="0"/>
    <xf numFmtId="42" fontId="30" fillId="0" borderId="0" applyFont="0" applyFill="0" applyBorder="0" applyAlignment="0" applyProtection="0"/>
    <xf numFmtId="0" fontId="28" fillId="0" borderId="0"/>
    <xf numFmtId="345" fontId="50" fillId="0" borderId="0" applyFont="0" applyFill="0" applyBorder="0" applyAlignment="0" applyProtection="0"/>
    <xf numFmtId="182" fontId="30" fillId="0" borderId="0" applyFont="0" applyFill="0" applyBorder="0" applyAlignment="0" applyProtection="0"/>
    <xf numFmtId="18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70" fontId="56" fillId="0" borderId="0" applyFont="0" applyFill="0" applyBorder="0" applyAlignment="0" applyProtection="0"/>
    <xf numFmtId="204"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187"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170" fontId="56" fillId="0" borderId="0" applyFont="0" applyFill="0" applyBorder="0" applyAlignment="0" applyProtection="0"/>
    <xf numFmtId="204" fontId="30" fillId="0" borderId="0" applyFont="0" applyFill="0" applyBorder="0" applyAlignment="0" applyProtection="0"/>
    <xf numFmtId="200" fontId="30" fillId="0" borderId="0" applyFont="0" applyFill="0" applyBorder="0" applyAlignment="0" applyProtection="0"/>
    <xf numFmtId="187" fontId="30" fillId="0" borderId="0" applyFont="0" applyFill="0" applyBorder="0" applyAlignment="0" applyProtection="0"/>
    <xf numFmtId="187" fontId="30" fillId="0" borderId="0" applyFont="0" applyFill="0" applyBorder="0" applyAlignment="0" applyProtection="0"/>
    <xf numFmtId="42" fontId="30" fillId="0" borderId="0" applyFont="0" applyFill="0" applyBorder="0" applyAlignment="0" applyProtection="0"/>
    <xf numFmtId="0" fontId="28" fillId="0" borderId="0"/>
    <xf numFmtId="345" fontId="5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204" fontId="30" fillId="0" borderId="0" applyFont="0" applyFill="0" applyBorder="0" applyAlignment="0" applyProtection="0"/>
    <xf numFmtId="202"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208" fontId="30" fillId="0" borderId="0" applyFont="0" applyFill="0" applyBorder="0" applyAlignment="0" applyProtection="0"/>
    <xf numFmtId="41" fontId="30"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203" fontId="30" fillId="0" borderId="0" applyFont="0" applyFill="0" applyBorder="0" applyAlignment="0" applyProtection="0"/>
    <xf numFmtId="41"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2" fontId="30" fillId="0" borderId="0" applyFont="0" applyFill="0" applyBorder="0" applyAlignment="0" applyProtection="0"/>
    <xf numFmtId="204" fontId="30" fillId="0" borderId="0" applyFont="0" applyFill="0" applyBorder="0" applyAlignment="0" applyProtection="0"/>
    <xf numFmtId="197" fontId="30" fillId="0" borderId="0" applyFont="0" applyFill="0" applyBorder="0" applyAlignment="0" applyProtection="0"/>
    <xf numFmtId="204" fontId="30" fillId="0" borderId="0" applyFont="0" applyFill="0" applyBorder="0" applyAlignment="0" applyProtection="0"/>
    <xf numFmtId="172" fontId="18" fillId="0" borderId="0" applyFont="0" applyFill="0" applyBorder="0" applyAlignment="0" applyProtection="0"/>
    <xf numFmtId="203" fontId="30" fillId="0" borderId="0" applyFont="0" applyFill="0" applyBorder="0" applyAlignment="0" applyProtection="0"/>
    <xf numFmtId="172" fontId="30" fillId="0" borderId="0" applyFont="0" applyFill="0" applyBorder="0" applyAlignment="0" applyProtection="0"/>
    <xf numFmtId="184" fontId="18" fillId="0" borderId="0" applyFont="0" applyFill="0" applyBorder="0" applyAlignment="0" applyProtection="0"/>
    <xf numFmtId="0" fontId="28" fillId="0" borderId="0"/>
    <xf numFmtId="207" fontId="30" fillId="0" borderId="0" applyFont="0" applyFill="0" applyBorder="0" applyAlignment="0" applyProtection="0"/>
    <xf numFmtId="345" fontId="50" fillId="0" borderId="0" applyFont="0" applyFill="0" applyBorder="0" applyAlignment="0" applyProtection="0"/>
    <xf numFmtId="184" fontId="30" fillId="0" borderId="0" applyFont="0" applyFill="0" applyBorder="0" applyAlignment="0" applyProtection="0"/>
    <xf numFmtId="202" fontId="30" fillId="0" borderId="0" applyFont="0" applyFill="0" applyBorder="0" applyAlignment="0" applyProtection="0"/>
    <xf numFmtId="203" fontId="30" fillId="0" borderId="0" applyFont="0" applyFill="0" applyBorder="0" applyAlignment="0" applyProtection="0"/>
    <xf numFmtId="170" fontId="56" fillId="0" borderId="0" applyFont="0" applyFill="0" applyBorder="0" applyAlignment="0" applyProtection="0"/>
    <xf numFmtId="184" fontId="30" fillId="0" borderId="0" applyFont="0" applyFill="0" applyBorder="0" applyAlignment="0" applyProtection="0"/>
    <xf numFmtId="165" fontId="19" fillId="0" borderId="0" applyFont="0" applyFill="0" applyBorder="0" applyAlignment="0" applyProtection="0"/>
    <xf numFmtId="184" fontId="30" fillId="0" borderId="0" applyFont="0" applyFill="0" applyBorder="0" applyAlignment="0" applyProtection="0"/>
    <xf numFmtId="165" fontId="19" fillId="0" borderId="0" applyFont="0" applyFill="0" applyBorder="0" applyAlignment="0" applyProtection="0"/>
    <xf numFmtId="204" fontId="30" fillId="0" borderId="0" applyFont="0" applyFill="0" applyBorder="0" applyAlignment="0" applyProtection="0"/>
    <xf numFmtId="165" fontId="19" fillId="0" borderId="0" applyFont="0" applyFill="0" applyBorder="0" applyAlignment="0" applyProtection="0"/>
    <xf numFmtId="204" fontId="30" fillId="0" borderId="0" applyFont="0" applyFill="0" applyBorder="0" applyAlignment="0" applyProtection="0"/>
    <xf numFmtId="170" fontId="56" fillId="0" borderId="0" applyFont="0" applyFill="0" applyBorder="0" applyAlignment="0" applyProtection="0"/>
    <xf numFmtId="184" fontId="30" fillId="0" borderId="0" applyFont="0" applyFill="0" applyBorder="0" applyAlignment="0" applyProtection="0"/>
    <xf numFmtId="170" fontId="56" fillId="0" borderId="0" applyFont="0" applyFill="0" applyBorder="0" applyAlignment="0" applyProtection="0"/>
    <xf numFmtId="204"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208" fontId="30" fillId="0" borderId="0" applyFont="0" applyFill="0" applyBorder="0" applyAlignment="0" applyProtection="0"/>
    <xf numFmtId="202" fontId="30" fillId="0" borderId="0" applyFont="0" applyFill="0" applyBorder="0" applyAlignment="0" applyProtection="0"/>
    <xf numFmtId="185" fontId="30" fillId="0" borderId="0" applyFont="0" applyFill="0" applyBorder="0" applyAlignment="0" applyProtection="0"/>
    <xf numFmtId="202" fontId="30" fillId="0" borderId="0" applyFont="0" applyFill="0" applyBorder="0" applyAlignment="0" applyProtection="0"/>
    <xf numFmtId="172" fontId="18" fillId="0" borderId="0" applyFont="0" applyFill="0" applyBorder="0" applyAlignment="0" applyProtection="0"/>
    <xf numFmtId="202" fontId="30" fillId="0" borderId="0" applyFont="0" applyFill="0" applyBorder="0" applyAlignment="0" applyProtection="0"/>
    <xf numFmtId="204" fontId="30" fillId="0" borderId="0" applyFont="0" applyFill="0" applyBorder="0" applyAlignment="0" applyProtection="0"/>
    <xf numFmtId="41" fontId="30" fillId="0" borderId="0" applyFont="0" applyFill="0" applyBorder="0" applyAlignment="0" applyProtection="0"/>
    <xf numFmtId="185" fontId="30" fillId="0" borderId="0" applyFont="0" applyFill="0" applyBorder="0" applyAlignment="0" applyProtection="0"/>
    <xf numFmtId="165" fontId="30" fillId="0" borderId="0" applyFont="0" applyFill="0" applyBorder="0" applyAlignment="0" applyProtection="0"/>
    <xf numFmtId="185" fontId="30" fillId="0" borderId="0" applyFont="0" applyFill="0" applyBorder="0" applyAlignment="0" applyProtection="0"/>
    <xf numFmtId="165" fontId="30" fillId="0" borderId="0" applyFont="0" applyFill="0" applyBorder="0" applyAlignment="0" applyProtection="0"/>
    <xf numFmtId="172" fontId="30" fillId="0" borderId="0" applyFont="0" applyFill="0" applyBorder="0" applyAlignment="0" applyProtection="0"/>
    <xf numFmtId="165" fontId="30" fillId="0" borderId="0" applyFont="0" applyFill="0" applyBorder="0" applyAlignment="0" applyProtection="0"/>
    <xf numFmtId="198" fontId="48" fillId="0" borderId="0" applyFont="0" applyFill="0" applyBorder="0" applyAlignment="0" applyProtection="0"/>
    <xf numFmtId="165" fontId="30" fillId="0" borderId="0" applyFont="0" applyFill="0" applyBorder="0" applyAlignment="0" applyProtection="0"/>
    <xf numFmtId="199" fontId="30" fillId="0" borderId="0" applyFont="0" applyFill="0" applyBorder="0" applyAlignment="0" applyProtection="0"/>
    <xf numFmtId="41" fontId="30" fillId="0" borderId="0" applyFont="0" applyFill="0" applyBorder="0" applyAlignment="0" applyProtection="0"/>
    <xf numFmtId="172" fontId="30" fillId="0" borderId="0" applyFont="0" applyFill="0" applyBorder="0" applyAlignment="0" applyProtection="0"/>
    <xf numFmtId="202" fontId="30" fillId="0" borderId="0" applyFont="0" applyFill="0" applyBorder="0" applyAlignment="0" applyProtection="0"/>
    <xf numFmtId="200" fontId="30" fillId="0" borderId="0" applyFont="0" applyFill="0" applyBorder="0" applyAlignment="0" applyProtection="0"/>
    <xf numFmtId="202" fontId="30" fillId="0" borderId="0" applyFont="0" applyFill="0" applyBorder="0" applyAlignment="0" applyProtection="0"/>
    <xf numFmtId="185" fontId="30" fillId="0" borderId="0" applyFont="0" applyFill="0" applyBorder="0" applyAlignment="0" applyProtection="0"/>
    <xf numFmtId="184" fontId="30" fillId="0" borderId="0" applyFont="0" applyFill="0" applyBorder="0" applyAlignment="0" applyProtection="0"/>
    <xf numFmtId="172" fontId="18" fillId="0" borderId="0" applyFont="0" applyFill="0" applyBorder="0" applyAlignment="0" applyProtection="0"/>
    <xf numFmtId="165" fontId="30" fillId="0" borderId="0" applyFont="0" applyFill="0" applyBorder="0" applyAlignment="0" applyProtection="0"/>
    <xf numFmtId="185"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185" fontId="30" fillId="0" borderId="0" applyFont="0" applyFill="0" applyBorder="0" applyAlignment="0" applyProtection="0"/>
    <xf numFmtId="184" fontId="30" fillId="0" borderId="0" applyFont="0" applyFill="0" applyBorder="0" applyAlignment="0" applyProtection="0"/>
    <xf numFmtId="172" fontId="30" fillId="0" borderId="0" applyFont="0" applyFill="0" applyBorder="0" applyAlignment="0" applyProtection="0"/>
    <xf numFmtId="184" fontId="30" fillId="0" borderId="0" applyFont="0" applyFill="0" applyBorder="0" applyAlignment="0" applyProtection="0"/>
    <xf numFmtId="198" fontId="48" fillId="0" borderId="0" applyFont="0" applyFill="0" applyBorder="0" applyAlignment="0" applyProtection="0"/>
    <xf numFmtId="202" fontId="30" fillId="0" borderId="0" applyFont="0" applyFill="0" applyBorder="0" applyAlignment="0" applyProtection="0"/>
    <xf numFmtId="199" fontId="30" fillId="0" borderId="0" applyFont="0" applyFill="0" applyBorder="0" applyAlignment="0" applyProtection="0"/>
    <xf numFmtId="41" fontId="30" fillId="0" borderId="0" applyFont="0" applyFill="0" applyBorder="0" applyAlignment="0" applyProtection="0"/>
    <xf numFmtId="172" fontId="30" fillId="0" borderId="0" applyFont="0" applyFill="0" applyBorder="0" applyAlignment="0" applyProtection="0"/>
    <xf numFmtId="165" fontId="30" fillId="0" borderId="0" applyFont="0" applyFill="0" applyBorder="0" applyAlignment="0" applyProtection="0"/>
    <xf numFmtId="200"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202" fontId="30" fillId="0" borderId="0" applyFont="0" applyFill="0" applyBorder="0" applyAlignment="0" applyProtection="0"/>
    <xf numFmtId="20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208" fontId="30" fillId="0" borderId="0" applyFont="0" applyFill="0" applyBorder="0" applyAlignment="0" applyProtection="0"/>
    <xf numFmtId="209" fontId="30"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172" fontId="30" fillId="0" borderId="0" applyFont="0" applyFill="0" applyBorder="0" applyAlignment="0" applyProtection="0"/>
    <xf numFmtId="197" fontId="30" fillId="0" borderId="0" applyFont="0" applyFill="0" applyBorder="0" applyAlignment="0" applyProtection="0"/>
    <xf numFmtId="172" fontId="18" fillId="0" borderId="0" applyFont="0" applyFill="0" applyBorder="0" applyAlignment="0" applyProtection="0"/>
    <xf numFmtId="202" fontId="30" fillId="0" borderId="0" applyFont="0" applyFill="0" applyBorder="0" applyAlignment="0" applyProtection="0"/>
    <xf numFmtId="204" fontId="30" fillId="0" borderId="0" applyFont="0" applyFill="0" applyBorder="0" applyAlignment="0" applyProtection="0"/>
    <xf numFmtId="197" fontId="30" fillId="0" borderId="0" applyFont="0" applyFill="0" applyBorder="0" applyAlignment="0" applyProtection="0"/>
    <xf numFmtId="172" fontId="30" fillId="0" borderId="0" applyFont="0" applyFill="0" applyBorder="0" applyAlignment="0" applyProtection="0"/>
    <xf numFmtId="200" fontId="30" fillId="0" borderId="0" applyFont="0" applyFill="0" applyBorder="0" applyAlignment="0" applyProtection="0"/>
    <xf numFmtId="0" fontId="28" fillId="0" borderId="0"/>
    <xf numFmtId="345" fontId="50" fillId="0" borderId="0" applyFont="0" applyFill="0" applyBorder="0" applyAlignment="0" applyProtection="0"/>
    <xf numFmtId="202" fontId="30" fillId="0" borderId="0" applyFont="0" applyFill="0" applyBorder="0" applyAlignment="0" applyProtection="0"/>
    <xf numFmtId="165" fontId="30" fillId="0" borderId="0" applyFont="0" applyFill="0" applyBorder="0" applyAlignment="0" applyProtection="0"/>
    <xf numFmtId="202"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203"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206" fontId="30" fillId="0" borderId="0" applyFont="0" applyFill="0" applyBorder="0" applyAlignment="0" applyProtection="0"/>
    <xf numFmtId="202"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84" fontId="18" fillId="0" borderId="0" applyFont="0" applyFill="0" applyBorder="0" applyAlignment="0" applyProtection="0"/>
    <xf numFmtId="165" fontId="30" fillId="0" borderId="0" applyFont="0" applyFill="0" applyBorder="0" applyAlignment="0" applyProtection="0"/>
    <xf numFmtId="184" fontId="30" fillId="0" borderId="0" applyFont="0" applyFill="0" applyBorder="0" applyAlignment="0" applyProtection="0"/>
    <xf numFmtId="165" fontId="30" fillId="0" borderId="0" applyFont="0" applyFill="0" applyBorder="0" applyAlignment="0" applyProtection="0"/>
    <xf numFmtId="41" fontId="30" fillId="0" borderId="0" applyFont="0" applyFill="0" applyBorder="0" applyAlignment="0" applyProtection="0"/>
    <xf numFmtId="165" fontId="30" fillId="0" borderId="0" applyFont="0" applyFill="0" applyBorder="0" applyAlignment="0" applyProtection="0"/>
    <xf numFmtId="206" fontId="30" fillId="0" borderId="0" applyFont="0" applyFill="0" applyBorder="0" applyAlignment="0" applyProtection="0"/>
    <xf numFmtId="202" fontId="30" fillId="0" borderId="0" applyFont="0" applyFill="0" applyBorder="0" applyAlignment="0" applyProtection="0"/>
    <xf numFmtId="206" fontId="30" fillId="0" borderId="0" applyFont="0" applyFill="0" applyBorder="0" applyAlignment="0" applyProtection="0"/>
    <xf numFmtId="184" fontId="30" fillId="0" borderId="0" applyFont="0" applyFill="0" applyBorder="0" applyAlignment="0" applyProtection="0"/>
    <xf numFmtId="41" fontId="30" fillId="0" borderId="0" applyFont="0" applyFill="0" applyBorder="0" applyAlignment="0" applyProtection="0"/>
    <xf numFmtId="14" fontId="223" fillId="0" borderId="0"/>
    <xf numFmtId="0" fontId="224" fillId="0" borderId="0"/>
    <xf numFmtId="0" fontId="180" fillId="0" borderId="0"/>
    <xf numFmtId="0" fontId="181" fillId="0" borderId="0"/>
    <xf numFmtId="40" fontId="225" fillId="0" borderId="0" applyBorder="0">
      <alignment horizontal="right"/>
    </xf>
    <xf numFmtId="0" fontId="226"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324" fontId="227" fillId="0" borderId="6">
      <alignment horizontal="right" vertical="center"/>
    </xf>
    <xf numFmtId="324" fontId="227" fillId="0" borderId="6">
      <alignment horizontal="right" vertical="center"/>
    </xf>
    <xf numFmtId="346" fontId="50"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24" fontId="227"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7" fontId="30" fillId="0" borderId="6">
      <alignment horizontal="right" vertical="center"/>
    </xf>
    <xf numFmtId="347" fontId="3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8" fontId="56" fillId="0" borderId="6">
      <alignment horizontal="right" vertical="center"/>
    </xf>
    <xf numFmtId="348" fontId="56" fillId="0" borderId="6">
      <alignment horizontal="right" vertical="center"/>
    </xf>
    <xf numFmtId="349" fontId="78" fillId="0" borderId="6">
      <alignment horizontal="right" vertical="center"/>
    </xf>
    <xf numFmtId="350" fontId="59" fillId="0" borderId="6">
      <alignment horizontal="right" vertical="center"/>
    </xf>
    <xf numFmtId="350" fontId="59" fillId="0" borderId="6">
      <alignment horizontal="right" vertical="center"/>
    </xf>
    <xf numFmtId="347" fontId="30" fillId="0" borderId="6">
      <alignment horizontal="right" vertical="center"/>
    </xf>
    <xf numFmtId="347" fontId="30"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350" fontId="21" fillId="0" borderId="6">
      <alignment horizontal="right" vertical="center"/>
    </xf>
    <xf numFmtId="350" fontId="21"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0" fontId="21" fillId="0" borderId="6">
      <alignment horizontal="right" vertical="center"/>
    </xf>
    <xf numFmtId="350" fontId="21" fillId="0" borderId="6">
      <alignment horizontal="right" vertical="center"/>
    </xf>
    <xf numFmtId="347" fontId="30" fillId="0" borderId="6">
      <alignment horizontal="right" vertical="center"/>
    </xf>
    <xf numFmtId="347" fontId="30"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0" fontId="5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7" fontId="30" fillId="0" borderId="6">
      <alignment horizontal="right" vertical="center"/>
    </xf>
    <xf numFmtId="347" fontId="30"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8" fontId="56" fillId="0" borderId="6">
      <alignment horizontal="right" vertical="center"/>
    </xf>
    <xf numFmtId="347" fontId="30" fillId="0" borderId="6">
      <alignment horizontal="right" vertical="center"/>
    </xf>
    <xf numFmtId="347" fontId="30"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7" fontId="30"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9" fontId="78"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7" fontId="30" fillId="0" borderId="6">
      <alignment horizontal="right" vertical="center"/>
    </xf>
    <xf numFmtId="347" fontId="30" fillId="0" borderId="6">
      <alignment horizontal="right" vertical="center"/>
    </xf>
    <xf numFmtId="352" fontId="228" fillId="7" borderId="46" applyFont="0" applyFill="0" applyBorder="0"/>
    <xf numFmtId="352" fontId="228" fillId="7" borderId="46" applyFont="0" applyFill="0" applyBorder="0"/>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7" fontId="30" fillId="0" borderId="6">
      <alignment horizontal="right" vertical="center"/>
    </xf>
    <xf numFmtId="347" fontId="3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52" fontId="228" fillId="7" borderId="46" applyFont="0" applyFill="0" applyBorder="0"/>
    <xf numFmtId="352" fontId="228" fillId="7" borderId="46" applyFont="0" applyFill="0" applyBorder="0"/>
    <xf numFmtId="350" fontId="59" fillId="0" borderId="6">
      <alignment horizontal="right" vertical="center"/>
    </xf>
    <xf numFmtId="350"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347" fontId="30" fillId="0" borderId="6">
      <alignment horizontal="right" vertical="center"/>
    </xf>
    <xf numFmtId="347" fontId="30"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59" fillId="0" borderId="6">
      <alignment horizontal="right" vertical="center"/>
    </xf>
    <xf numFmtId="269" fontId="21" fillId="0" borderId="6">
      <alignment horizontal="right" vertical="center"/>
    </xf>
    <xf numFmtId="269" fontId="21" fillId="0" borderId="6">
      <alignment horizontal="right" vertical="center"/>
    </xf>
    <xf numFmtId="269" fontId="59" fillId="0" borderId="6">
      <alignment horizontal="right" vertical="center"/>
    </xf>
    <xf numFmtId="269" fontId="5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1" fontId="19" fillId="0" borderId="6">
      <alignment horizontal="right" vertical="center"/>
    </xf>
    <xf numFmtId="350" fontId="21" fillId="0" borderId="6">
      <alignment horizontal="right" vertical="center"/>
    </xf>
    <xf numFmtId="350" fontId="21"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51" fontId="19"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281" fontId="78"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53" fontId="19" fillId="0" borderId="6">
      <alignment horizontal="right" vertical="center"/>
    </xf>
    <xf numFmtId="353" fontId="19" fillId="0" borderId="6">
      <alignment horizontal="right" vertical="center"/>
    </xf>
    <xf numFmtId="353" fontId="19" fillId="0" borderId="6">
      <alignment horizontal="right" vertical="center"/>
    </xf>
    <xf numFmtId="0" fontId="123" fillId="0" borderId="0"/>
    <xf numFmtId="353" fontId="19" fillId="0" borderId="6">
      <alignment horizontal="right" vertical="center"/>
    </xf>
    <xf numFmtId="0" fontId="123" fillId="0" borderId="0"/>
    <xf numFmtId="353" fontId="19" fillId="0" borderId="6">
      <alignment horizontal="right" vertical="center"/>
    </xf>
    <xf numFmtId="353" fontId="19" fillId="0" borderId="6">
      <alignment horizontal="right" vertical="center"/>
    </xf>
    <xf numFmtId="353" fontId="19" fillId="0" borderId="6">
      <alignment horizontal="right" vertical="center"/>
    </xf>
    <xf numFmtId="0" fontId="123" fillId="0" borderId="0"/>
    <xf numFmtId="353" fontId="19" fillId="0" borderId="6">
      <alignment horizontal="right" vertical="center"/>
    </xf>
    <xf numFmtId="0" fontId="123" fillId="0" borderId="0"/>
    <xf numFmtId="353" fontId="19" fillId="0" borderId="6">
      <alignment horizontal="right" vertical="center"/>
    </xf>
    <xf numFmtId="353" fontId="19" fillId="0" borderId="6">
      <alignment horizontal="right" vertical="center"/>
    </xf>
    <xf numFmtId="353" fontId="19" fillId="0" borderId="6">
      <alignment horizontal="right" vertical="center"/>
    </xf>
    <xf numFmtId="0" fontId="123" fillId="0" borderId="0"/>
    <xf numFmtId="353" fontId="19"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347" fontId="30" fillId="0" borderId="6">
      <alignment horizontal="right" vertical="center"/>
    </xf>
    <xf numFmtId="347" fontId="30" fillId="0" borderId="6">
      <alignment horizontal="right" vertical="center"/>
    </xf>
    <xf numFmtId="347" fontId="30" fillId="0" borderId="6">
      <alignment horizontal="right" vertical="center"/>
    </xf>
    <xf numFmtId="0" fontId="123" fillId="0" borderId="0"/>
    <xf numFmtId="347" fontId="3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281" fontId="78" fillId="0" borderId="6">
      <alignment horizontal="right" vertical="center"/>
    </xf>
    <xf numFmtId="281" fontId="78" fillId="0" borderId="6">
      <alignment horizontal="right" vertical="center"/>
    </xf>
    <xf numFmtId="281" fontId="78" fillId="0" borderId="6">
      <alignment horizontal="right" vertical="center"/>
    </xf>
    <xf numFmtId="0" fontId="123" fillId="0" borderId="0"/>
    <xf numFmtId="281" fontId="78" fillId="0" borderId="6">
      <alignment horizontal="right" vertical="center"/>
    </xf>
    <xf numFmtId="0" fontId="123" fillId="0" borderId="0"/>
    <xf numFmtId="352" fontId="228" fillId="7" borderId="46" applyFont="0" applyFill="0" applyBorder="0"/>
    <xf numFmtId="352" fontId="228" fillId="7" borderId="46" applyFont="0" applyFill="0" applyBorder="0"/>
    <xf numFmtId="352" fontId="228" fillId="7" borderId="46" applyFont="0" applyFill="0" applyBorder="0"/>
    <xf numFmtId="0" fontId="123" fillId="0" borderId="0"/>
    <xf numFmtId="352" fontId="228" fillId="7" borderId="46" applyFont="0" applyFill="0" applyBorder="0"/>
    <xf numFmtId="0" fontId="123" fillId="0" borderId="0"/>
    <xf numFmtId="328" fontId="19" fillId="0" borderId="6">
      <alignment horizontal="right" vertical="center"/>
    </xf>
    <xf numFmtId="328" fontId="19" fillId="0" borderId="6">
      <alignment horizontal="right" vertical="center"/>
    </xf>
    <xf numFmtId="328" fontId="19" fillId="0" borderId="6">
      <alignment horizontal="right" vertical="center"/>
    </xf>
    <xf numFmtId="0" fontId="123" fillId="0" borderId="0"/>
    <xf numFmtId="328" fontId="19" fillId="0" borderId="6">
      <alignment horizontal="right" vertical="center"/>
    </xf>
    <xf numFmtId="0" fontId="123" fillId="0" borderId="0"/>
    <xf numFmtId="328" fontId="19" fillId="0" borderId="6">
      <alignment horizontal="right" vertical="center"/>
    </xf>
    <xf numFmtId="328" fontId="19" fillId="0" borderId="6">
      <alignment horizontal="right" vertical="center"/>
    </xf>
    <xf numFmtId="328" fontId="19" fillId="0" borderId="6">
      <alignment horizontal="right" vertical="center"/>
    </xf>
    <xf numFmtId="0" fontId="123" fillId="0" borderId="0"/>
    <xf numFmtId="328" fontId="19" fillId="0" borderId="6">
      <alignment horizontal="right" vertical="center"/>
    </xf>
    <xf numFmtId="0" fontId="123" fillId="0" borderId="0"/>
    <xf numFmtId="328" fontId="19" fillId="0" borderId="6">
      <alignment horizontal="right" vertical="center"/>
    </xf>
    <xf numFmtId="328" fontId="19" fillId="0" borderId="6">
      <alignment horizontal="right" vertical="center"/>
    </xf>
    <xf numFmtId="328" fontId="19" fillId="0" borderId="6">
      <alignment horizontal="right" vertical="center"/>
    </xf>
    <xf numFmtId="0" fontId="123" fillId="0" borderId="0"/>
    <xf numFmtId="328" fontId="19"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24" fontId="227" fillId="0" borderId="6">
      <alignment horizontal="right" vertical="center"/>
    </xf>
    <xf numFmtId="324" fontId="227" fillId="0" borderId="6">
      <alignment horizontal="right" vertical="center"/>
    </xf>
    <xf numFmtId="324" fontId="227" fillId="0" borderId="6">
      <alignment horizontal="right" vertical="center"/>
    </xf>
    <xf numFmtId="0" fontId="123" fillId="0" borderId="0"/>
    <xf numFmtId="324" fontId="227"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251" fontId="19" fillId="0" borderId="6">
      <alignment horizontal="right" vertical="center"/>
    </xf>
    <xf numFmtId="251" fontId="19" fillId="0" borderId="6">
      <alignment horizontal="right" vertical="center"/>
    </xf>
    <xf numFmtId="251" fontId="19" fillId="0" borderId="6">
      <alignment horizontal="right" vertical="center"/>
    </xf>
    <xf numFmtId="0" fontId="123" fillId="0" borderId="0"/>
    <xf numFmtId="251" fontId="19" fillId="0" borderId="6">
      <alignment horizontal="right" vertical="center"/>
    </xf>
    <xf numFmtId="0" fontId="123" fillId="0" borderId="0"/>
    <xf numFmtId="352" fontId="228" fillId="7" borderId="46" applyFont="0" applyFill="0" applyBorder="0"/>
    <xf numFmtId="352" fontId="228" fillId="7" borderId="46" applyFont="0" applyFill="0" applyBorder="0"/>
    <xf numFmtId="352" fontId="228" fillId="7" borderId="46" applyFont="0" applyFill="0" applyBorder="0"/>
    <xf numFmtId="0" fontId="123" fillId="0" borderId="0"/>
    <xf numFmtId="352" fontId="228" fillId="7" borderId="46" applyFont="0" applyFill="0" applyBorder="0"/>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9" fontId="78" fillId="0" borderId="6">
      <alignment horizontal="right" vertical="center"/>
    </xf>
    <xf numFmtId="349" fontId="78"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54" fontId="229" fillId="0" borderId="6">
      <alignment horizontal="right" vertical="center"/>
    </xf>
    <xf numFmtId="354" fontId="229" fillId="0" borderId="6">
      <alignment horizontal="right" vertical="center"/>
    </xf>
    <xf numFmtId="354" fontId="229" fillId="0" borderId="6">
      <alignment horizontal="right" vertical="center"/>
    </xf>
    <xf numFmtId="0" fontId="123" fillId="0" borderId="0"/>
    <xf numFmtId="354" fontId="229" fillId="0" borderId="6">
      <alignment horizontal="right" vertical="center"/>
    </xf>
    <xf numFmtId="0" fontId="123" fillId="0" borderId="0"/>
    <xf numFmtId="347" fontId="30" fillId="0" borderId="6">
      <alignment horizontal="right" vertical="center"/>
    </xf>
    <xf numFmtId="347" fontId="30" fillId="0" borderId="6">
      <alignment horizontal="right" vertical="center"/>
    </xf>
    <xf numFmtId="347" fontId="30" fillId="0" borderId="6">
      <alignment horizontal="right" vertical="center"/>
    </xf>
    <xf numFmtId="0" fontId="123" fillId="0" borderId="0"/>
    <xf numFmtId="347" fontId="30" fillId="0" borderId="6">
      <alignment horizontal="right" vertical="center"/>
    </xf>
    <xf numFmtId="0" fontId="123" fillId="0" borderId="0"/>
    <xf numFmtId="346" fontId="50" fillId="0" borderId="6">
      <alignment horizontal="right" vertical="center"/>
    </xf>
    <xf numFmtId="346" fontId="50" fillId="0" borderId="6">
      <alignment horizontal="right" vertical="center"/>
    </xf>
    <xf numFmtId="346" fontId="50" fillId="0" borderId="6">
      <alignment horizontal="right" vertical="center"/>
    </xf>
    <xf numFmtId="0" fontId="123" fillId="0" borderId="0"/>
    <xf numFmtId="346" fontId="50" fillId="0" borderId="6">
      <alignment horizontal="right" vertical="center"/>
    </xf>
    <xf numFmtId="0" fontId="123" fillId="0" borderId="0"/>
    <xf numFmtId="49" fontId="46" fillId="0" borderId="0" applyFill="0" applyBorder="0" applyAlignment="0"/>
    <xf numFmtId="49" fontId="46" fillId="0" borderId="0" applyFill="0" applyBorder="0" applyAlignment="0"/>
    <xf numFmtId="0" fontId="123" fillId="0" borderId="0"/>
    <xf numFmtId="0" fontId="59" fillId="0" borderId="0" applyFill="0" applyBorder="0" applyAlignment="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0" fontId="59"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5" fontId="21" fillId="0" borderId="0" applyFill="0" applyBorder="0" applyAlignment="0"/>
    <xf numFmtId="355" fontId="21" fillId="0" borderId="0" applyFill="0" applyBorder="0" applyAlignment="0"/>
    <xf numFmtId="0" fontId="123" fillId="0" borderId="0"/>
    <xf numFmtId="353" fontId="59" fillId="0" borderId="0" applyFill="0" applyBorder="0" applyAlignment="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3" fontId="59"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356" fontId="21" fillId="0" borderId="0" applyFill="0" applyBorder="0" applyAlignment="0"/>
    <xf numFmtId="356" fontId="21" fillId="0" borderId="0" applyFill="0" applyBorder="0" applyAlignment="0"/>
    <xf numFmtId="0" fontId="123" fillId="0" borderId="0"/>
    <xf numFmtId="172" fontId="50" fillId="0" borderId="6">
      <alignment horizontal="center"/>
    </xf>
    <xf numFmtId="172" fontId="50" fillId="0" borderId="6">
      <alignment horizontal="center"/>
    </xf>
    <xf numFmtId="172" fontId="50" fillId="0" borderId="6">
      <alignment horizontal="center"/>
    </xf>
    <xf numFmtId="0" fontId="123" fillId="0" borderId="0"/>
    <xf numFmtId="172" fontId="50" fillId="0" borderId="6">
      <alignment horizontal="center"/>
    </xf>
    <xf numFmtId="0" fontId="123" fillId="0" borderId="0"/>
    <xf numFmtId="0" fontId="230" fillId="0" borderId="47" applyProtection="0"/>
    <xf numFmtId="0" fontId="230" fillId="0" borderId="47" applyProtection="0"/>
    <xf numFmtId="0" fontId="123" fillId="0" borderId="0"/>
    <xf numFmtId="0" fontId="50" fillId="0" borderId="0" applyProtection="0"/>
    <xf numFmtId="0" fontId="50" fillId="0" borderId="0" applyProtection="0"/>
    <xf numFmtId="0" fontId="123" fillId="0" borderId="0"/>
    <xf numFmtId="0" fontId="21" fillId="0" borderId="0" applyProtection="0"/>
    <xf numFmtId="0" fontId="21" fillId="0" borderId="0" applyProtection="0"/>
    <xf numFmtId="0" fontId="123" fillId="0" borderId="0"/>
    <xf numFmtId="0" fontId="104" fillId="0" borderId="0" applyProtection="0"/>
    <xf numFmtId="0" fontId="104" fillId="0" borderId="0" applyProtection="0"/>
    <xf numFmtId="0" fontId="123" fillId="0" borderId="0"/>
    <xf numFmtId="0" fontId="230" fillId="0" borderId="47" applyProtection="0"/>
    <xf numFmtId="0" fontId="230" fillId="0" borderId="47" applyProtection="0"/>
    <xf numFmtId="0" fontId="123" fillId="0" borderId="0"/>
    <xf numFmtId="0" fontId="50" fillId="0" borderId="0" applyProtection="0"/>
    <xf numFmtId="0" fontId="50" fillId="0" borderId="0" applyProtection="0"/>
    <xf numFmtId="0" fontId="123" fillId="0" borderId="0"/>
    <xf numFmtId="0" fontId="21" fillId="0" borderId="0" applyProtection="0"/>
    <xf numFmtId="0" fontId="21" fillId="0" borderId="0" applyProtection="0"/>
    <xf numFmtId="0" fontId="123" fillId="0" borderId="0"/>
    <xf numFmtId="0" fontId="104" fillId="0" borderId="0" applyProtection="0"/>
    <xf numFmtId="0" fontId="104" fillId="0" borderId="0" applyProtection="0"/>
    <xf numFmtId="0" fontId="123" fillId="0" borderId="0"/>
    <xf numFmtId="357" fontId="231" fillId="0" borderId="0" applyNumberFormat="0" applyFont="0" applyFill="0" applyBorder="0" applyAlignment="0">
      <alignment horizontal="centerContinuous"/>
    </xf>
    <xf numFmtId="357" fontId="231" fillId="0" borderId="0" applyNumberFormat="0" applyFont="0" applyFill="0" applyBorder="0" applyAlignment="0">
      <alignment horizontal="centerContinuous"/>
    </xf>
    <xf numFmtId="0" fontId="123" fillId="0" borderId="0"/>
    <xf numFmtId="0" fontId="33" fillId="0" borderId="0">
      <alignment vertical="center" wrapText="1"/>
      <protection locked="0"/>
    </xf>
    <xf numFmtId="0" fontId="33" fillId="0" borderId="0">
      <alignment vertical="center" wrapText="1"/>
      <protection locked="0"/>
    </xf>
    <xf numFmtId="0" fontId="123" fillId="0" borderId="0"/>
    <xf numFmtId="0" fontId="230" fillId="0" borderId="48"/>
    <xf numFmtId="0" fontId="230" fillId="0" borderId="48"/>
    <xf numFmtId="0" fontId="123" fillId="0" borderId="0"/>
    <xf numFmtId="0" fontId="230" fillId="0" borderId="48"/>
    <xf numFmtId="0" fontId="230" fillId="0" borderId="48"/>
    <xf numFmtId="0" fontId="123" fillId="0" borderId="0"/>
    <xf numFmtId="0" fontId="50" fillId="0" borderId="0" applyNumberFormat="0" applyFill="0" applyBorder="0" applyAlignment="0" applyProtection="0"/>
    <xf numFmtId="0" fontId="50" fillId="0" borderId="0" applyNumberFormat="0" applyFill="0" applyBorder="0" applyAlignment="0" applyProtection="0"/>
    <xf numFmtId="0" fontId="123" fillId="0" borderId="0"/>
    <xf numFmtId="0" fontId="50" fillId="0" borderId="0" applyNumberFormat="0" applyFill="0" applyBorder="0" applyAlignment="0" applyProtection="0"/>
    <xf numFmtId="0" fontId="50" fillId="0" borderId="0" applyNumberFormat="0" applyFill="0" applyBorder="0" applyAlignment="0" applyProtection="0"/>
    <xf numFmtId="0" fontId="123" fillId="0" borderId="0"/>
    <xf numFmtId="0" fontId="59" fillId="0" borderId="0" applyNumberFormat="0" applyFill="0" applyBorder="0" applyAlignment="0" applyProtection="0"/>
    <xf numFmtId="0" fontId="59" fillId="0" borderId="0" applyNumberFormat="0" applyFill="0" applyBorder="0" applyAlignment="0" applyProtection="0"/>
    <xf numFmtId="0" fontId="123" fillId="0" borderId="0"/>
    <xf numFmtId="0" fontId="104" fillId="0" borderId="0" applyNumberFormat="0" applyFill="0" applyBorder="0" applyAlignment="0" applyProtection="0"/>
    <xf numFmtId="0" fontId="104" fillId="0" borderId="0" applyNumberFormat="0" applyFill="0" applyBorder="0" applyAlignment="0" applyProtection="0"/>
    <xf numFmtId="0" fontId="123" fillId="0" borderId="0"/>
    <xf numFmtId="0" fontId="104" fillId="0" borderId="0" applyNumberFormat="0" applyFill="0" applyBorder="0" applyAlignment="0" applyProtection="0"/>
    <xf numFmtId="0" fontId="104" fillId="0" borderId="0" applyNumberFormat="0" applyFill="0" applyBorder="0" applyAlignment="0" applyProtection="0"/>
    <xf numFmtId="0" fontId="123" fillId="0" borderId="0"/>
    <xf numFmtId="0" fontId="56" fillId="0" borderId="16" applyNumberFormat="0" applyBorder="0" applyAlignment="0"/>
    <xf numFmtId="0" fontId="56" fillId="0" borderId="16" applyNumberFormat="0" applyBorder="0" applyAlignment="0"/>
    <xf numFmtId="0" fontId="123" fillId="0" borderId="0"/>
    <xf numFmtId="0" fontId="232" fillId="0" borderId="39" applyNumberFormat="0" applyBorder="0" applyAlignment="0">
      <alignment horizontal="center"/>
    </xf>
    <xf numFmtId="0" fontId="232" fillId="0" borderId="39" applyNumberFormat="0" applyBorder="0" applyAlignment="0">
      <alignment horizontal="center"/>
    </xf>
    <xf numFmtId="0" fontId="232" fillId="0" borderId="39" applyNumberFormat="0" applyBorder="0" applyAlignment="0">
      <alignment horizontal="center"/>
    </xf>
    <xf numFmtId="0" fontId="123" fillId="0" borderId="0"/>
    <xf numFmtId="0" fontId="232" fillId="0" borderId="39" applyNumberFormat="0" applyBorder="0" applyAlignment="0">
      <alignment horizontal="center"/>
    </xf>
    <xf numFmtId="0" fontId="123" fillId="0" borderId="0"/>
    <xf numFmtId="3" fontId="233" fillId="0" borderId="19" applyNumberFormat="0" applyBorder="0" applyAlignment="0"/>
    <xf numFmtId="3" fontId="233" fillId="0" borderId="19" applyNumberFormat="0" applyBorder="0" applyAlignment="0"/>
    <xf numFmtId="0" fontId="123" fillId="0" borderId="0"/>
    <xf numFmtId="0" fontId="234" fillId="0" borderId="0" applyFill="0" applyBorder="0" applyProtection="0">
      <alignment horizontal="left" vertical="top"/>
    </xf>
    <xf numFmtId="0" fontId="234" fillId="0" borderId="0" applyFill="0" applyBorder="0" applyProtection="0">
      <alignment horizontal="left" vertical="top"/>
    </xf>
    <xf numFmtId="0" fontId="123" fillId="0" borderId="0"/>
    <xf numFmtId="0" fontId="235" fillId="0" borderId="16">
      <alignment horizontal="center" vertical="center" wrapText="1"/>
    </xf>
    <xf numFmtId="0" fontId="235" fillId="0" borderId="16">
      <alignment horizontal="center" vertical="center" wrapText="1"/>
    </xf>
    <xf numFmtId="0" fontId="123" fillId="0" borderId="0"/>
    <xf numFmtId="0" fontId="236" fillId="0" borderId="0">
      <alignment horizontal="center"/>
    </xf>
    <xf numFmtId="40" fontId="157" fillId="0" borderId="0"/>
    <xf numFmtId="40" fontId="157" fillId="0" borderId="0"/>
    <xf numFmtId="0" fontId="123" fillId="0" borderId="0"/>
    <xf numFmtId="3" fontId="237" fillId="0" borderId="0" applyNumberFormat="0" applyFill="0" applyBorder="0" applyAlignment="0" applyProtection="0">
      <alignment horizontal="center" wrapText="1"/>
    </xf>
    <xf numFmtId="3" fontId="237" fillId="0" borderId="0" applyNumberFormat="0" applyFill="0" applyBorder="0" applyAlignment="0" applyProtection="0">
      <alignment horizontal="center" wrapText="1"/>
    </xf>
    <xf numFmtId="0" fontId="123" fillId="0" borderId="0"/>
    <xf numFmtId="0" fontId="238" fillId="0" borderId="4" applyBorder="0" applyAlignment="0">
      <alignment horizontal="center" vertical="center"/>
    </xf>
    <xf numFmtId="0" fontId="238" fillId="0" borderId="4" applyBorder="0" applyAlignment="0">
      <alignment horizontal="center" vertical="center"/>
    </xf>
    <xf numFmtId="0" fontId="238" fillId="0" borderId="4" applyBorder="0" applyAlignment="0">
      <alignment horizontal="center" vertical="center"/>
    </xf>
    <xf numFmtId="0" fontId="123" fillId="0" borderId="0"/>
    <xf numFmtId="0" fontId="238" fillId="0" borderId="4" applyBorder="0" applyAlignment="0">
      <alignment horizontal="center" vertical="center"/>
    </xf>
    <xf numFmtId="0" fontId="123" fillId="0" borderId="0"/>
    <xf numFmtId="0" fontId="239" fillId="0" borderId="0" applyNumberFormat="0" applyFill="0" applyBorder="0" applyAlignment="0" applyProtection="0">
      <alignment horizontal="centerContinuous"/>
    </xf>
    <xf numFmtId="0" fontId="239" fillId="0" borderId="0" applyNumberFormat="0" applyFill="0" applyBorder="0" applyAlignment="0" applyProtection="0">
      <alignment horizontal="centerContinuous"/>
    </xf>
    <xf numFmtId="0" fontId="123" fillId="0" borderId="0"/>
    <xf numFmtId="0" fontId="158" fillId="0" borderId="49" applyNumberFormat="0" applyFill="0" applyBorder="0" applyAlignment="0" applyProtection="0">
      <alignment horizontal="center" vertical="center" wrapText="1"/>
    </xf>
    <xf numFmtId="0" fontId="158" fillId="0" borderId="49" applyNumberFormat="0" applyFill="0" applyBorder="0" applyAlignment="0" applyProtection="0">
      <alignment horizontal="center" vertical="center" wrapText="1"/>
    </xf>
    <xf numFmtId="0" fontId="123" fillId="0" borderId="0"/>
    <xf numFmtId="0" fontId="240" fillId="0" borderId="0" applyNumberFormat="0" applyFill="0" applyBorder="0" applyAlignment="0" applyProtection="0"/>
    <xf numFmtId="0" fontId="240" fillId="0" borderId="0" applyNumberFormat="0" applyFill="0" applyBorder="0" applyAlignment="0" applyProtection="0"/>
    <xf numFmtId="0" fontId="123" fillId="0" borderId="0"/>
    <xf numFmtId="3" fontId="61" fillId="0" borderId="5" applyNumberFormat="0" applyAlignment="0">
      <alignment horizontal="center" vertical="center"/>
    </xf>
    <xf numFmtId="3" fontId="241" fillId="0" borderId="16" applyNumberFormat="0" applyAlignment="0">
      <alignment horizontal="left" wrapText="1"/>
    </xf>
    <xf numFmtId="3" fontId="241" fillId="0" borderId="16" applyNumberFormat="0" applyAlignment="0">
      <alignment horizontal="left" wrapText="1"/>
    </xf>
    <xf numFmtId="0" fontId="123" fillId="0" borderId="0"/>
    <xf numFmtId="3" fontId="61" fillId="0" borderId="5" applyNumberFormat="0" applyAlignment="0">
      <alignment horizontal="center" vertical="center"/>
    </xf>
    <xf numFmtId="0" fontId="123" fillId="0" borderId="0"/>
    <xf numFmtId="0" fontId="123" fillId="0" borderId="0"/>
    <xf numFmtId="0" fontId="123" fillId="0" borderId="0"/>
    <xf numFmtId="0" fontId="123" fillId="0" borderId="0"/>
    <xf numFmtId="0" fontId="123" fillId="0" borderId="0"/>
    <xf numFmtId="3" fontId="61" fillId="0" borderId="5" applyNumberFormat="0" applyAlignment="0">
      <alignment horizontal="center" vertical="center"/>
    </xf>
    <xf numFmtId="0" fontId="242" fillId="0" borderId="50" applyNumberFormat="0" applyBorder="0" applyAlignment="0">
      <alignment vertical="center"/>
    </xf>
    <xf numFmtId="0" fontId="242" fillId="0" borderId="50" applyNumberFormat="0" applyBorder="0" applyAlignment="0">
      <alignment vertical="center"/>
    </xf>
    <xf numFmtId="0" fontId="123" fillId="0" borderId="0"/>
    <xf numFmtId="0" fontId="243" fillId="0" borderId="51" applyNumberFormat="0" applyFill="0" applyAlignment="0" applyProtection="0"/>
    <xf numFmtId="0" fontId="243" fillId="0" borderId="51" applyNumberFormat="0" applyFill="0" applyAlignment="0" applyProtection="0"/>
    <xf numFmtId="0" fontId="123" fillId="0" borderId="0"/>
    <xf numFmtId="0" fontId="182" fillId="0" borderId="52" applyNumberFormat="0" applyAlignment="0">
      <alignment horizontal="center"/>
    </xf>
    <xf numFmtId="0" fontId="182" fillId="0" borderId="52" applyNumberFormat="0" applyAlignment="0">
      <alignment horizontal="center"/>
    </xf>
    <xf numFmtId="0" fontId="123" fillId="0" borderId="0"/>
    <xf numFmtId="0" fontId="244" fillId="0" borderId="53">
      <alignment horizontal="center"/>
    </xf>
    <xf numFmtId="0" fontId="244" fillId="0" borderId="53">
      <alignment horizontal="center"/>
    </xf>
    <xf numFmtId="0" fontId="123" fillId="0" borderId="0"/>
    <xf numFmtId="165" fontId="59" fillId="0" borderId="0" applyFont="0" applyFill="0" applyBorder="0" applyAlignment="0" applyProtection="0"/>
    <xf numFmtId="358" fontId="59" fillId="0" borderId="0" applyFont="0" applyFill="0" applyBorder="0" applyAlignment="0" applyProtection="0"/>
    <xf numFmtId="263" fontId="171" fillId="0" borderId="0" applyFont="0" applyFill="0" applyBorder="0" applyAlignment="0" applyProtection="0"/>
    <xf numFmtId="359" fontId="182" fillId="0" borderId="0" applyFont="0" applyFill="0" applyBorder="0" applyAlignment="0" applyProtection="0"/>
    <xf numFmtId="360" fontId="56" fillId="0" borderId="0" applyFont="0" applyFill="0" applyBorder="0" applyAlignment="0" applyProtection="0"/>
    <xf numFmtId="0" fontId="41" fillId="0" borderId="54">
      <alignment horizontal="center"/>
    </xf>
    <xf numFmtId="0" fontId="41" fillId="0" borderId="54">
      <alignment horizontal="center"/>
    </xf>
    <xf numFmtId="0" fontId="41" fillId="0" borderId="54">
      <alignment horizontal="center"/>
    </xf>
    <xf numFmtId="0" fontId="123" fillId="0" borderId="0"/>
    <xf numFmtId="0" fontId="41" fillId="0" borderId="54">
      <alignment horizontal="center"/>
    </xf>
    <xf numFmtId="0" fontId="123" fillId="0" borderId="0"/>
    <xf numFmtId="353" fontId="50" fillId="0" borderId="0"/>
    <xf numFmtId="353" fontId="50" fillId="0" borderId="0"/>
    <xf numFmtId="0" fontId="123" fillId="0" borderId="0"/>
    <xf numFmtId="361" fontId="50" fillId="0" borderId="1"/>
    <xf numFmtId="361" fontId="50" fillId="0" borderId="1"/>
    <xf numFmtId="361" fontId="50" fillId="0" borderId="1"/>
    <xf numFmtId="361" fontId="50" fillId="0" borderId="1"/>
    <xf numFmtId="0" fontId="123" fillId="0" borderId="0"/>
    <xf numFmtId="361" fontId="50" fillId="0" borderId="1"/>
    <xf numFmtId="361" fontId="50" fillId="0" borderId="1"/>
    <xf numFmtId="0" fontId="123" fillId="0" borderId="0"/>
    <xf numFmtId="0" fontId="123" fillId="0" borderId="0"/>
    <xf numFmtId="3" fontId="19" fillId="52" borderId="30">
      <alignment horizontal="right" vertical="top" wrapText="1"/>
    </xf>
    <xf numFmtId="0" fontId="245" fillId="0" borderId="0"/>
    <xf numFmtId="0" fontId="245" fillId="0" borderId="0" applyProtection="0"/>
    <xf numFmtId="0" fontId="186" fillId="0" borderId="0"/>
    <xf numFmtId="0" fontId="186" fillId="0" borderId="0"/>
    <xf numFmtId="0" fontId="123" fillId="0" borderId="0"/>
    <xf numFmtId="0" fontId="245" fillId="0" borderId="0" applyProtection="0"/>
    <xf numFmtId="0" fontId="123" fillId="0" borderId="0"/>
    <xf numFmtId="0" fontId="245" fillId="0" borderId="0"/>
    <xf numFmtId="0" fontId="123" fillId="0" borderId="0"/>
    <xf numFmtId="0" fontId="245" fillId="0" borderId="0"/>
    <xf numFmtId="0" fontId="245" fillId="0" borderId="0"/>
    <xf numFmtId="0" fontId="245" fillId="0" borderId="0"/>
    <xf numFmtId="0" fontId="186" fillId="0" borderId="0"/>
    <xf numFmtId="3" fontId="50" fillId="0" borderId="0" applyNumberFormat="0" applyBorder="0" applyAlignment="0" applyProtection="0">
      <alignment horizontal="centerContinuous"/>
      <protection locked="0"/>
    </xf>
    <xf numFmtId="3" fontId="50" fillId="0" borderId="0" applyNumberFormat="0" applyBorder="0" applyAlignment="0" applyProtection="0">
      <alignment horizontal="centerContinuous"/>
      <protection locked="0"/>
    </xf>
    <xf numFmtId="0" fontId="123" fillId="0" borderId="0"/>
    <xf numFmtId="3" fontId="246" fillId="0" borderId="0">
      <protection locked="0"/>
    </xf>
    <xf numFmtId="3" fontId="55" fillId="0" borderId="0">
      <protection locked="0"/>
    </xf>
    <xf numFmtId="3" fontId="55" fillId="0" borderId="0">
      <protection locked="0"/>
    </xf>
    <xf numFmtId="0" fontId="123" fillId="0" borderId="0"/>
    <xf numFmtId="3" fontId="55" fillId="0" borderId="0">
      <protection locked="0"/>
    </xf>
    <xf numFmtId="3" fontId="55" fillId="0" borderId="0">
      <protection locked="0"/>
    </xf>
    <xf numFmtId="0" fontId="123" fillId="0" borderId="0"/>
    <xf numFmtId="3" fontId="246" fillId="0" borderId="0">
      <protection locked="0"/>
    </xf>
    <xf numFmtId="0" fontId="123" fillId="0" borderId="0"/>
    <xf numFmtId="0" fontId="245" fillId="0" borderId="0"/>
    <xf numFmtId="0" fontId="245" fillId="0" borderId="0" applyProtection="0"/>
    <xf numFmtId="0" fontId="186" fillId="0" borderId="0"/>
    <xf numFmtId="0" fontId="186" fillId="0" borderId="0"/>
    <xf numFmtId="0" fontId="123" fillId="0" borderId="0"/>
    <xf numFmtId="0" fontId="245" fillId="0" borderId="0" applyProtection="0"/>
    <xf numFmtId="0" fontId="123" fillId="0" borderId="0"/>
    <xf numFmtId="0" fontId="245" fillId="0" borderId="0"/>
    <xf numFmtId="0" fontId="123" fillId="0" borderId="0"/>
    <xf numFmtId="0" fontId="245" fillId="0" borderId="0"/>
    <xf numFmtId="0" fontId="245" fillId="0" borderId="0"/>
    <xf numFmtId="0" fontId="245" fillId="0" borderId="0"/>
    <xf numFmtId="0" fontId="186" fillId="0" borderId="0"/>
    <xf numFmtId="0" fontId="247" fillId="0" borderId="55" applyFill="0" applyBorder="0" applyAlignment="0">
      <alignment horizontal="center"/>
    </xf>
    <xf numFmtId="5" fontId="248" fillId="64" borderId="4">
      <alignment vertical="top"/>
    </xf>
    <xf numFmtId="5" fontId="248" fillId="64" borderId="4">
      <alignment vertical="top"/>
    </xf>
    <xf numFmtId="5" fontId="248" fillId="64" borderId="4">
      <alignment vertical="top"/>
    </xf>
    <xf numFmtId="0" fontId="123" fillId="0" borderId="0"/>
    <xf numFmtId="322" fontId="248" fillId="64" borderId="4">
      <alignment vertical="top"/>
    </xf>
    <xf numFmtId="322" fontId="248" fillId="64" borderId="4">
      <alignment vertical="top"/>
    </xf>
    <xf numFmtId="0" fontId="123" fillId="0" borderId="0"/>
    <xf numFmtId="5" fontId="248" fillId="64" borderId="4">
      <alignment vertical="top"/>
    </xf>
    <xf numFmtId="0" fontId="123" fillId="0" borderId="0"/>
    <xf numFmtId="0" fontId="62" fillId="65" borderId="1">
      <alignment horizontal="left" vertical="center"/>
    </xf>
    <xf numFmtId="0" fontId="62" fillId="65" borderId="1">
      <alignment horizontal="left" vertical="center"/>
    </xf>
    <xf numFmtId="0" fontId="62" fillId="65" borderId="1">
      <alignment horizontal="left" vertical="center"/>
    </xf>
    <xf numFmtId="0" fontId="62" fillId="65" borderId="1">
      <alignment horizontal="left" vertical="center"/>
    </xf>
    <xf numFmtId="0" fontId="123" fillId="0" borderId="0"/>
    <xf numFmtId="0" fontId="62" fillId="65" borderId="1">
      <alignment horizontal="left" vertical="center"/>
    </xf>
    <xf numFmtId="0" fontId="62" fillId="65" borderId="1">
      <alignment horizontal="left" vertical="center"/>
    </xf>
    <xf numFmtId="0" fontId="123" fillId="0" borderId="0"/>
    <xf numFmtId="6" fontId="249" fillId="66" borderId="4"/>
    <xf numFmtId="6" fontId="249" fillId="66" borderId="4"/>
    <xf numFmtId="6" fontId="249" fillId="66" borderId="4"/>
    <xf numFmtId="0" fontId="123" fillId="0" borderId="0"/>
    <xf numFmtId="362" fontId="249" fillId="66" borderId="4"/>
    <xf numFmtId="362" fontId="249" fillId="66" borderId="4"/>
    <xf numFmtId="0" fontId="123" fillId="0" borderId="0"/>
    <xf numFmtId="6" fontId="249" fillId="66" borderId="4"/>
    <xf numFmtId="0" fontId="123" fillId="0" borderId="0"/>
    <xf numFmtId="5" fontId="169" fillId="0" borderId="4">
      <alignment horizontal="left" vertical="top"/>
    </xf>
    <xf numFmtId="5" fontId="169" fillId="0" borderId="4">
      <alignment horizontal="left" vertical="top"/>
    </xf>
    <xf numFmtId="5" fontId="169" fillId="0" borderId="4">
      <alignment horizontal="left" vertical="top"/>
    </xf>
    <xf numFmtId="0" fontId="123" fillId="0" borderId="0"/>
    <xf numFmtId="322" fontId="250" fillId="0" borderId="4">
      <alignment horizontal="left" vertical="top"/>
    </xf>
    <xf numFmtId="322" fontId="250" fillId="0" borderId="4">
      <alignment horizontal="left" vertical="top"/>
    </xf>
    <xf numFmtId="0" fontId="123" fillId="0" borderId="0"/>
    <xf numFmtId="5" fontId="169" fillId="0" borderId="4">
      <alignment horizontal="left" vertical="top"/>
    </xf>
    <xf numFmtId="0" fontId="123" fillId="0" borderId="0"/>
    <xf numFmtId="0" fontId="251" fillId="67" borderId="0">
      <alignment horizontal="left" vertical="center"/>
    </xf>
    <xf numFmtId="0" fontId="251" fillId="67" borderId="0">
      <alignment horizontal="left" vertical="center"/>
    </xf>
    <xf numFmtId="0" fontId="123" fillId="0" borderId="0"/>
    <xf numFmtId="5" fontId="28" fillId="0" borderId="5">
      <alignment horizontal="left" vertical="top"/>
    </xf>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322" fontId="252" fillId="0" borderId="5">
      <alignment horizontal="left" vertical="top"/>
    </xf>
    <xf numFmtId="322" fontId="252" fillId="0" borderId="5">
      <alignment horizontal="left" vertical="top"/>
    </xf>
    <xf numFmtId="0" fontId="123" fillId="0" borderId="0"/>
    <xf numFmtId="5"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263" fontId="28" fillId="0" borderId="5">
      <alignment horizontal="left" vertical="top"/>
    </xf>
    <xf numFmtId="0" fontId="123" fillId="0" borderId="0"/>
    <xf numFmtId="263" fontId="28" fillId="0" borderId="5">
      <alignment horizontal="left" vertical="top"/>
    </xf>
    <xf numFmtId="0" fontId="253" fillId="0" borderId="5">
      <alignment horizontal="left" vertical="center"/>
    </xf>
    <xf numFmtId="0" fontId="253" fillId="0" borderId="5">
      <alignment horizontal="left" vertical="center"/>
    </xf>
    <xf numFmtId="0" fontId="123" fillId="0" borderId="0"/>
    <xf numFmtId="0" fontId="21" fillId="0" borderId="0" applyFont="0" applyFill="0" applyBorder="0" applyAlignment="0" applyProtection="0"/>
    <xf numFmtId="0" fontId="21" fillId="0" borderId="0" applyFont="0" applyFill="0" applyBorder="0" applyAlignment="0" applyProtection="0"/>
    <xf numFmtId="363" fontId="21" fillId="0" borderId="0" applyFont="0" applyFill="0" applyBorder="0" applyAlignment="0" applyProtection="0"/>
    <xf numFmtId="364" fontId="21" fillId="0" borderId="0" applyFont="0" applyFill="0" applyBorder="0" applyAlignment="0" applyProtection="0"/>
    <xf numFmtId="42" fontId="140" fillId="0" borderId="0" applyFont="0" applyFill="0" applyBorder="0" applyAlignment="0" applyProtection="0"/>
    <xf numFmtId="44" fontId="140" fillId="0" borderId="0" applyFon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123" fillId="0" borderId="0"/>
    <xf numFmtId="0" fontId="255" fillId="0" borderId="0" applyNumberFormat="0" applyFont="0" applyFill="0" applyBorder="0" applyProtection="0">
      <alignment horizontal="center" vertical="center" wrapText="1"/>
    </xf>
    <xf numFmtId="0" fontId="255" fillId="0" borderId="0" applyNumberFormat="0" applyFont="0" applyFill="0" applyBorder="0" applyProtection="0">
      <alignment horizontal="center" vertical="center" wrapText="1"/>
    </xf>
    <xf numFmtId="0" fontId="123" fillId="0" borderId="0"/>
    <xf numFmtId="0" fontId="21" fillId="0" borderId="0" applyFont="0" applyFill="0" applyBorder="0" applyAlignment="0" applyProtection="0"/>
    <xf numFmtId="0" fontId="21" fillId="0" borderId="0" applyFont="0" applyFill="0" applyBorder="0" applyAlignment="0" applyProtection="0"/>
    <xf numFmtId="0" fontId="256" fillId="0" borderId="56" applyNumberFormat="0" applyFont="0" applyAlignment="0">
      <alignment horizontal="center"/>
    </xf>
    <xf numFmtId="0" fontId="256" fillId="0" borderId="56" applyNumberFormat="0" applyFont="0" applyAlignment="0">
      <alignment horizontal="center"/>
    </xf>
    <xf numFmtId="0" fontId="123" fillId="0" borderId="0"/>
    <xf numFmtId="0" fontId="257" fillId="0" borderId="0" applyNumberFormat="0" applyFill="0" applyBorder="0" applyAlignment="0" applyProtection="0"/>
    <xf numFmtId="0" fontId="257" fillId="0" borderId="0" applyNumberFormat="0" applyFill="0" applyBorder="0" applyAlignment="0" applyProtection="0"/>
    <xf numFmtId="0" fontId="123" fillId="0" borderId="0"/>
    <xf numFmtId="0" fontId="78" fillId="0" borderId="57" applyFont="0" applyBorder="0" applyAlignment="0">
      <alignment horizontal="center"/>
    </xf>
    <xf numFmtId="0" fontId="78" fillId="0" borderId="57" applyFont="0" applyBorder="0" applyAlignment="0">
      <alignment horizontal="center"/>
    </xf>
    <xf numFmtId="0" fontId="78" fillId="0" borderId="57" applyFont="0" applyBorder="0" applyAlignment="0">
      <alignment horizontal="center"/>
    </xf>
    <xf numFmtId="0" fontId="123" fillId="0" borderId="0"/>
    <xf numFmtId="0" fontId="78" fillId="0" borderId="57" applyFont="0" applyBorder="0" applyAlignment="0">
      <alignment horizontal="center"/>
    </xf>
    <xf numFmtId="0" fontId="123" fillId="0" borderId="0"/>
    <xf numFmtId="165" fontId="19" fillId="0" borderId="0" applyFont="0" applyFill="0" applyBorder="0" applyAlignment="0" applyProtection="0"/>
    <xf numFmtId="42" fontId="258" fillId="0" borderId="0" applyFont="0" applyFill="0" applyBorder="0" applyAlignment="0" applyProtection="0"/>
    <xf numFmtId="44" fontId="258" fillId="0" borderId="0" applyFont="0" applyFill="0" applyBorder="0" applyAlignment="0" applyProtection="0"/>
    <xf numFmtId="0" fontId="258" fillId="0" borderId="0"/>
    <xf numFmtId="0" fontId="259" fillId="0" borderId="0" applyFont="0" applyFill="0" applyBorder="0" applyAlignment="0" applyProtection="0"/>
    <xf numFmtId="0" fontId="259" fillId="0" borderId="0" applyFont="0" applyFill="0" applyBorder="0" applyAlignment="0" applyProtection="0"/>
    <xf numFmtId="0" fontId="2" fillId="0" borderId="0">
      <alignment vertical="center"/>
    </xf>
    <xf numFmtId="40" fontId="40" fillId="0" borderId="0" applyFont="0" applyFill="0" applyBorder="0" applyAlignment="0" applyProtection="0"/>
    <xf numFmtId="38" fontId="40"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9" fontId="260" fillId="0" borderId="0" applyBorder="0" applyAlignment="0" applyProtection="0"/>
    <xf numFmtId="0" fontId="261" fillId="0" borderId="0"/>
    <xf numFmtId="0" fontId="262" fillId="0" borderId="12"/>
    <xf numFmtId="0" fontId="262" fillId="0" borderId="12"/>
    <xf numFmtId="0" fontId="123" fillId="0" borderId="0"/>
    <xf numFmtId="191" fontId="22" fillId="0" borderId="0" applyFont="0" applyFill="0" applyBorder="0" applyAlignment="0" applyProtection="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45" fillId="0" borderId="0"/>
    <xf numFmtId="0" fontId="45" fillId="0" borderId="0"/>
    <xf numFmtId="0" fontId="123" fillId="0" borderId="0"/>
    <xf numFmtId="0" fontId="52" fillId="0" borderId="0" applyFont="0" applyFill="0" applyBorder="0" applyAlignment="0" applyProtection="0"/>
    <xf numFmtId="0" fontId="52" fillId="0" borderId="0" applyFont="0" applyFill="0" applyBorder="0" applyAlignment="0" applyProtection="0"/>
    <xf numFmtId="183" fontId="21" fillId="0" borderId="0" applyFont="0" applyFill="0" applyBorder="0" applyAlignment="0" applyProtection="0"/>
    <xf numFmtId="233" fontId="21" fillId="0" borderId="0" applyFont="0" applyFill="0" applyBorder="0" applyAlignment="0" applyProtection="0"/>
    <xf numFmtId="0" fontId="52" fillId="0" borderId="0"/>
    <xf numFmtId="0" fontId="52" fillId="0" borderId="0"/>
    <xf numFmtId="0" fontId="263" fillId="0" borderId="0"/>
    <xf numFmtId="0" fontId="42" fillId="0" borderId="0"/>
    <xf numFmtId="165" fontId="25" fillId="0" borderId="0" applyFont="0" applyFill="0" applyBorder="0" applyAlignment="0" applyProtection="0"/>
    <xf numFmtId="167" fontId="25"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21" fillId="0" borderId="0"/>
    <xf numFmtId="188" fontId="25" fillId="0" borderId="0" applyFont="0" applyFill="0" applyBorder="0" applyAlignment="0" applyProtection="0"/>
    <xf numFmtId="365" fontId="36" fillId="0" borderId="0" applyFont="0" applyFill="0" applyBorder="0" applyAlignment="0" applyProtection="0"/>
    <xf numFmtId="366" fontId="25"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0" fontId="272" fillId="0" borderId="0"/>
    <xf numFmtId="43" fontId="272" fillId="0" borderId="0" applyFont="0" applyFill="0" applyBorder="0" applyAlignment="0" applyProtection="0"/>
    <xf numFmtId="0" fontId="21" fillId="0" borderId="0"/>
    <xf numFmtId="0" fontId="123" fillId="0" borderId="0"/>
    <xf numFmtId="0" fontId="59" fillId="0" borderId="0"/>
    <xf numFmtId="0" fontId="21" fillId="0" borderId="0"/>
    <xf numFmtId="190" fontId="272" fillId="0" borderId="0" applyFont="0" applyFill="0" applyBorder="0" applyAlignment="0" applyProtection="0"/>
    <xf numFmtId="43" fontId="9" fillId="0" borderId="0" applyFont="0" applyFill="0" applyBorder="0" applyAlignment="0" applyProtection="0"/>
    <xf numFmtId="0" fontId="29" fillId="0" borderId="0"/>
    <xf numFmtId="0" fontId="123" fillId="0" borderId="0" applyFont="0" applyFill="0" applyBorder="0" applyAlignment="0" applyProtection="0"/>
    <xf numFmtId="0" fontId="21" fillId="0" borderId="0"/>
    <xf numFmtId="0" fontId="9" fillId="0" borderId="0"/>
    <xf numFmtId="0" fontId="9" fillId="0" borderId="0"/>
    <xf numFmtId="0" fontId="21" fillId="0" borderId="0"/>
    <xf numFmtId="0" fontId="9" fillId="0" borderId="0"/>
    <xf numFmtId="9" fontId="50" fillId="0" borderId="0" applyFont="0" applyFill="0" applyBorder="0" applyAlignment="0" applyProtection="0"/>
    <xf numFmtId="0" fontId="320" fillId="0" borderId="0"/>
    <xf numFmtId="0" fontId="2" fillId="0" borderId="0"/>
    <xf numFmtId="0" fontId="288" fillId="0" borderId="0">
      <alignment horizontal="left" vertical="center" wrapText="1"/>
    </xf>
    <xf numFmtId="0" fontId="327" fillId="0" borderId="0"/>
    <xf numFmtId="190" fontId="327" fillId="0" borderId="0" applyFont="0" applyFill="0" applyBorder="0" applyAlignment="0" applyProtection="0"/>
    <xf numFmtId="368" fontId="123" fillId="0" borderId="0" applyFont="0" applyFill="0" applyBorder="0" applyAlignment="0" applyProtection="0"/>
    <xf numFmtId="167" fontId="9" fillId="0" borderId="0" applyFont="0" applyFill="0" applyBorder="0" applyAlignment="0" applyProtection="0"/>
    <xf numFmtId="0" fontId="272" fillId="0" borderId="0"/>
  </cellStyleXfs>
  <cellXfs count="1149">
    <xf numFmtId="0" fontId="0" fillId="0" borderId="0" xfId="0"/>
    <xf numFmtId="0" fontId="0" fillId="0" borderId="0" xfId="0" applyAlignment="1">
      <alignment horizontal="center"/>
    </xf>
    <xf numFmtId="0" fontId="12" fillId="0" borderId="0" xfId="0" applyFont="1"/>
    <xf numFmtId="0" fontId="12" fillId="0" borderId="0" xfId="0" applyFont="1" applyAlignment="1">
      <alignment vertical="center"/>
    </xf>
    <xf numFmtId="0" fontId="10" fillId="0" borderId="0" xfId="0" applyFont="1"/>
    <xf numFmtId="0" fontId="13" fillId="0" borderId="0" xfId="0" applyFont="1" applyAlignment="1">
      <alignment vertical="center"/>
    </xf>
    <xf numFmtId="0" fontId="11" fillId="0" borderId="0" xfId="0" applyFont="1"/>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vertical="center" wrapText="1"/>
    </xf>
    <xf numFmtId="3"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3" fontId="5" fillId="2" borderId="1"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3" fontId="5" fillId="3" borderId="1" xfId="0" applyNumberFormat="1" applyFont="1" applyFill="1" applyBorder="1" applyAlignment="1">
      <alignment horizontal="right" vertical="center" wrapText="1"/>
    </xf>
    <xf numFmtId="0" fontId="7" fillId="0" borderId="1" xfId="0" quotePrefix="1" applyFont="1" applyBorder="1" applyAlignment="1">
      <alignment horizontal="center" vertical="center" wrapText="1"/>
    </xf>
    <xf numFmtId="0" fontId="2" fillId="0" borderId="0" xfId="0" applyFont="1" applyAlignment="1">
      <alignment vertical="center" wrapText="1"/>
    </xf>
    <xf numFmtId="0" fontId="8" fillId="0" borderId="1" xfId="0" applyFont="1" applyBorder="1" applyAlignment="1">
      <alignmen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2" fillId="0" borderId="1" xfId="1" applyNumberFormat="1" applyFont="1" applyBorder="1" applyAlignment="1">
      <alignment vertical="center" wrapText="1"/>
    </xf>
    <xf numFmtId="0" fontId="14" fillId="0" borderId="0" xfId="2" applyFont="1" applyFill="1" applyAlignment="1">
      <alignment vertical="center"/>
    </xf>
    <xf numFmtId="0" fontId="12" fillId="0" borderId="0" xfId="2" applyFont="1" applyFill="1"/>
    <xf numFmtId="0" fontId="14" fillId="0" borderId="1" xfId="2" applyFont="1" applyFill="1" applyBorder="1" applyAlignment="1">
      <alignment horizontal="center" vertical="center" wrapText="1"/>
    </xf>
    <xf numFmtId="0" fontId="15" fillId="0" borderId="1"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1" xfId="2" applyFont="1" applyFill="1" applyBorder="1" applyAlignment="1">
      <alignment vertical="center" wrapText="1"/>
    </xf>
    <xf numFmtId="3" fontId="14" fillId="0" borderId="1" xfId="2" applyNumberFormat="1" applyFont="1" applyFill="1" applyBorder="1" applyAlignment="1">
      <alignment horizontal="right" vertical="center" wrapText="1"/>
    </xf>
    <xf numFmtId="0" fontId="14" fillId="0" borderId="0" xfId="2" applyFont="1" applyFill="1"/>
    <xf numFmtId="0" fontId="17" fillId="0" borderId="1" xfId="2" applyFont="1" applyFill="1" applyBorder="1" applyAlignment="1">
      <alignment horizontal="center" vertical="center" wrapText="1"/>
    </xf>
    <xf numFmtId="0" fontId="17" fillId="0" borderId="1" xfId="2" applyFont="1" applyFill="1" applyBorder="1" applyAlignment="1">
      <alignment vertical="center" wrapText="1"/>
    </xf>
    <xf numFmtId="3" fontId="17" fillId="0" borderId="1" xfId="2" applyNumberFormat="1" applyFont="1" applyFill="1" applyBorder="1" applyAlignment="1">
      <alignment horizontal="right" vertical="center" wrapText="1"/>
    </xf>
    <xf numFmtId="0" fontId="17" fillId="0" borderId="0" xfId="2" applyFont="1" applyFill="1"/>
    <xf numFmtId="0" fontId="12" fillId="0" borderId="0" xfId="2" applyFont="1" applyFill="1" applyAlignment="1">
      <alignment horizontal="center"/>
    </xf>
    <xf numFmtId="0" fontId="12" fillId="0" borderId="0" xfId="0" applyFont="1" applyAlignment="1">
      <alignment horizontal="center" vertical="center"/>
    </xf>
    <xf numFmtId="0" fontId="267" fillId="0" borderId="0" xfId="0" applyFont="1"/>
    <xf numFmtId="0" fontId="266" fillId="0" borderId="1" xfId="0" applyFont="1" applyBorder="1" applyAlignment="1">
      <alignment horizontal="center" vertical="center" wrapText="1"/>
    </xf>
    <xf numFmtId="0" fontId="269" fillId="0" borderId="1" xfId="0" applyFont="1" applyBorder="1" applyAlignment="1">
      <alignment horizontal="center" vertical="center" wrapText="1"/>
    </xf>
    <xf numFmtId="0" fontId="266" fillId="0" borderId="2" xfId="0" applyFont="1" applyBorder="1" applyAlignment="1">
      <alignment horizontal="center" vertical="center" wrapText="1"/>
    </xf>
    <xf numFmtId="0" fontId="266" fillId="0" borderId="1" xfId="0" applyFont="1" applyBorder="1" applyAlignment="1">
      <alignment vertical="center" wrapText="1"/>
    </xf>
    <xf numFmtId="3" fontId="266" fillId="0" borderId="1" xfId="0" applyNumberFormat="1" applyFont="1" applyBorder="1" applyAlignment="1">
      <alignment horizontal="right" vertical="center" wrapText="1"/>
    </xf>
    <xf numFmtId="0" fontId="266" fillId="0" borderId="0" xfId="0" applyFont="1"/>
    <xf numFmtId="0" fontId="157" fillId="68" borderId="1" xfId="0" applyFont="1" applyFill="1" applyBorder="1" applyAlignment="1">
      <alignment horizontal="center" vertical="center" wrapText="1"/>
    </xf>
    <xf numFmtId="0" fontId="157" fillId="68" borderId="1" xfId="0" applyFont="1" applyFill="1" applyBorder="1" applyAlignment="1">
      <alignment vertical="center" wrapText="1"/>
    </xf>
    <xf numFmtId="252" fontId="157" fillId="68" borderId="1" xfId="1" applyNumberFormat="1" applyFont="1" applyFill="1" applyBorder="1" applyAlignment="1">
      <alignment horizontal="right" vertical="center" wrapText="1"/>
    </xf>
    <xf numFmtId="3" fontId="157" fillId="68" borderId="0" xfId="0" applyNumberFormat="1" applyFont="1" applyFill="1"/>
    <xf numFmtId="0" fontId="157" fillId="68" borderId="0" xfId="0" applyFont="1" applyFill="1"/>
    <xf numFmtId="0" fontId="270" fillId="68" borderId="1" xfId="0" applyFont="1" applyFill="1" applyBorder="1" applyAlignment="1">
      <alignment horizontal="center" vertical="center" wrapText="1"/>
    </xf>
    <xf numFmtId="0" fontId="270" fillId="68" borderId="1" xfId="0" applyFont="1" applyFill="1" applyBorder="1" applyAlignment="1">
      <alignment vertical="center" wrapText="1"/>
    </xf>
    <xf numFmtId="252" fontId="270" fillId="68" borderId="1" xfId="1" applyNumberFormat="1" applyFont="1" applyFill="1" applyBorder="1" applyAlignment="1">
      <alignment horizontal="right" vertical="center" wrapText="1"/>
    </xf>
    <xf numFmtId="252" fontId="270" fillId="68" borderId="0" xfId="0" applyNumberFormat="1" applyFont="1" applyFill="1"/>
    <xf numFmtId="367" fontId="270" fillId="68" borderId="0" xfId="1" applyNumberFormat="1" applyFont="1" applyFill="1"/>
    <xf numFmtId="0" fontId="270" fillId="68" borderId="0" xfId="0" applyFont="1" applyFill="1"/>
    <xf numFmtId="0" fontId="114" fillId="68" borderId="1" xfId="0" quotePrefix="1" applyFont="1" applyFill="1" applyBorder="1" applyAlignment="1">
      <alignment horizontal="center" vertical="center" wrapText="1"/>
    </xf>
    <xf numFmtId="0" fontId="114" fillId="68" borderId="1" xfId="0" applyFont="1" applyFill="1" applyBorder="1" applyAlignment="1">
      <alignment vertical="center" wrapText="1"/>
    </xf>
    <xf numFmtId="0" fontId="114" fillId="68" borderId="1" xfId="0" applyFont="1" applyFill="1" applyBorder="1" applyAlignment="1">
      <alignment horizontal="center" vertical="center" wrapText="1"/>
    </xf>
    <xf numFmtId="0" fontId="114" fillId="68" borderId="1" xfId="0" quotePrefix="1" applyFont="1" applyFill="1" applyBorder="1" applyAlignment="1">
      <alignment vertical="center" wrapText="1"/>
    </xf>
    <xf numFmtId="252" fontId="114" fillId="68" borderId="1" xfId="1" applyNumberFormat="1" applyFont="1" applyFill="1" applyBorder="1" applyAlignment="1">
      <alignment horizontal="right" vertical="center" wrapText="1"/>
    </xf>
    <xf numFmtId="252" fontId="114" fillId="68" borderId="1" xfId="1" applyNumberFormat="1" applyFont="1" applyFill="1" applyBorder="1" applyAlignment="1">
      <alignment horizontal="center" vertical="center" wrapText="1"/>
    </xf>
    <xf numFmtId="252" fontId="114" fillId="68" borderId="1" xfId="1" applyNumberFormat="1" applyFont="1" applyFill="1" applyBorder="1" applyAlignment="1">
      <alignment vertical="center" wrapText="1"/>
    </xf>
    <xf numFmtId="0" fontId="114" fillId="68" borderId="0" xfId="0" applyFont="1" applyFill="1"/>
    <xf numFmtId="252" fontId="114" fillId="68" borderId="0" xfId="0" applyNumberFormat="1" applyFont="1" applyFill="1"/>
    <xf numFmtId="252" fontId="157" fillId="68" borderId="1" xfId="1" applyNumberFormat="1" applyFont="1" applyFill="1" applyBorder="1" applyAlignment="1">
      <alignment vertical="center" wrapText="1"/>
    </xf>
    <xf numFmtId="0" fontId="271" fillId="68" borderId="0" xfId="0" applyFont="1" applyFill="1"/>
    <xf numFmtId="252" fontId="271" fillId="68" borderId="0" xfId="1" applyNumberFormat="1" applyFont="1" applyFill="1" applyAlignment="1">
      <alignment horizontal="center"/>
    </xf>
    <xf numFmtId="252" fontId="271" fillId="68" borderId="0" xfId="1" applyNumberFormat="1" applyFont="1" applyFill="1"/>
    <xf numFmtId="252" fontId="9" fillId="0" borderId="0" xfId="1" applyNumberFormat="1" applyFont="1" applyAlignment="1">
      <alignment horizontal="center"/>
    </xf>
    <xf numFmtId="252" fontId="9" fillId="0" borderId="0" xfId="1" applyNumberFormat="1" applyFont="1"/>
    <xf numFmtId="0" fontId="12" fillId="0" borderId="39" xfId="2" quotePrefix="1" applyFont="1" applyFill="1" applyBorder="1" applyAlignment="1">
      <alignment horizontal="center" vertical="center" wrapText="1"/>
    </xf>
    <xf numFmtId="0" fontId="2" fillId="0" borderId="58" xfId="20520" applyFont="1" applyBorder="1" applyAlignment="1">
      <alignment horizontal="center" vertical="center" wrapText="1"/>
    </xf>
    <xf numFmtId="0" fontId="114" fillId="0" borderId="58" xfId="20520" applyFont="1" applyBorder="1" applyAlignment="1">
      <alignment horizontal="center" vertical="center" wrapText="1"/>
    </xf>
    <xf numFmtId="3" fontId="267" fillId="0" borderId="39" xfId="20520" applyNumberFormat="1" applyFont="1" applyBorder="1" applyAlignment="1">
      <alignment vertical="center"/>
    </xf>
    <xf numFmtId="270" fontId="267" fillId="0" borderId="39" xfId="20520" applyNumberFormat="1" applyFont="1" applyBorder="1" applyAlignment="1">
      <alignment vertical="center"/>
    </xf>
    <xf numFmtId="3" fontId="267" fillId="0" borderId="39" xfId="2" applyNumberFormat="1" applyFont="1" applyFill="1" applyBorder="1" applyAlignment="1">
      <alignment horizontal="right" vertical="center" wrapText="1"/>
    </xf>
    <xf numFmtId="0" fontId="267" fillId="0" borderId="39" xfId="2" applyFont="1" applyFill="1" applyBorder="1" applyAlignment="1">
      <alignment horizontal="center" vertical="center" wrapText="1"/>
    </xf>
    <xf numFmtId="0" fontId="267" fillId="0" borderId="39" xfId="2" applyFont="1" applyFill="1" applyBorder="1" applyAlignment="1">
      <alignment vertical="center" wrapText="1"/>
    </xf>
    <xf numFmtId="0" fontId="12" fillId="0" borderId="58" xfId="2" quotePrefix="1" applyFont="1" applyFill="1" applyBorder="1" applyAlignment="1">
      <alignment horizontal="center" vertical="center" wrapText="1"/>
    </xf>
    <xf numFmtId="3" fontId="114" fillId="0" borderId="58" xfId="20520" applyNumberFormat="1" applyFont="1" applyBorder="1" applyAlignment="1">
      <alignment vertical="center"/>
    </xf>
    <xf numFmtId="270" fontId="114" fillId="0" borderId="58" xfId="20520" applyNumberFormat="1" applyFont="1" applyBorder="1" applyAlignment="1">
      <alignment vertical="center"/>
    </xf>
    <xf numFmtId="3" fontId="267" fillId="0" borderId="58" xfId="2" applyNumberFormat="1" applyFont="1" applyFill="1" applyBorder="1" applyAlignment="1">
      <alignment horizontal="right" vertical="center" wrapText="1"/>
    </xf>
    <xf numFmtId="0" fontId="267" fillId="0" borderId="58" xfId="2" applyFont="1" applyFill="1" applyBorder="1" applyAlignment="1">
      <alignment horizontal="center" vertical="center" wrapText="1"/>
    </xf>
    <xf numFmtId="0" fontId="267" fillId="0" borderId="58" xfId="2" applyFont="1" applyFill="1" applyBorder="1" applyAlignment="1">
      <alignment vertical="center" wrapText="1"/>
    </xf>
    <xf numFmtId="3" fontId="267" fillId="0" borderId="58" xfId="20520" applyNumberFormat="1" applyFont="1" applyBorder="1" applyAlignment="1">
      <alignment vertical="center"/>
    </xf>
    <xf numFmtId="270" fontId="267" fillId="0" borderId="58" xfId="20520" applyNumberFormat="1" applyFont="1" applyBorder="1" applyAlignment="1">
      <alignment vertical="center"/>
    </xf>
    <xf numFmtId="0" fontId="12" fillId="0" borderId="59" xfId="2" quotePrefix="1" applyFont="1" applyFill="1" applyBorder="1" applyAlignment="1">
      <alignment horizontal="center" vertical="center" wrapText="1"/>
    </xf>
    <xf numFmtId="0" fontId="2" fillId="0" borderId="59" xfId="20520" applyFont="1" applyBorder="1" applyAlignment="1">
      <alignment horizontal="center" vertical="center" wrapText="1"/>
    </xf>
    <xf numFmtId="0" fontId="114" fillId="0" borderId="59" xfId="20520" applyFont="1" applyBorder="1" applyAlignment="1">
      <alignment horizontal="center" vertical="center" wrapText="1"/>
    </xf>
    <xf numFmtId="3" fontId="114" fillId="0" borderId="59" xfId="20520" applyNumberFormat="1" applyFont="1" applyBorder="1" applyAlignment="1">
      <alignment vertical="center"/>
    </xf>
    <xf numFmtId="270" fontId="114" fillId="0" borderId="59" xfId="20520" applyNumberFormat="1" applyFont="1" applyBorder="1" applyAlignment="1">
      <alignment vertical="center"/>
    </xf>
    <xf numFmtId="3" fontId="267" fillId="0" borderId="59" xfId="2" applyNumberFormat="1" applyFont="1" applyFill="1" applyBorder="1" applyAlignment="1">
      <alignment horizontal="right" vertical="center" wrapText="1"/>
    </xf>
    <xf numFmtId="0" fontId="267" fillId="0" borderId="59" xfId="2" applyFont="1" applyFill="1" applyBorder="1" applyAlignment="1">
      <alignment horizontal="center" vertical="center" wrapText="1"/>
    </xf>
    <xf numFmtId="0" fontId="267" fillId="0" borderId="59" xfId="2" applyFont="1" applyFill="1" applyBorder="1" applyAlignment="1">
      <alignment vertical="center" wrapText="1"/>
    </xf>
    <xf numFmtId="270" fontId="12" fillId="0" borderId="0" xfId="2" applyNumberFormat="1" applyFont="1" applyFill="1"/>
    <xf numFmtId="3" fontId="12" fillId="0" borderId="0" xfId="2" applyNumberFormat="1" applyFont="1" applyFill="1"/>
    <xf numFmtId="0" fontId="14" fillId="0" borderId="60" xfId="2" applyFont="1" applyFill="1" applyBorder="1" applyAlignment="1">
      <alignment horizontal="center" vertical="center" wrapText="1"/>
    </xf>
    <xf numFmtId="0" fontId="15" fillId="0" borderId="60" xfId="2" applyFont="1" applyFill="1" applyBorder="1" applyAlignment="1">
      <alignment horizontal="center" vertical="center" wrapText="1"/>
    </xf>
    <xf numFmtId="0" fontId="14" fillId="0" borderId="63" xfId="2" applyFont="1" applyFill="1" applyBorder="1" applyAlignment="1">
      <alignment horizontal="center" vertical="center" wrapText="1"/>
    </xf>
    <xf numFmtId="0" fontId="14" fillId="0" borderId="60" xfId="2" applyFont="1" applyFill="1" applyBorder="1" applyAlignment="1">
      <alignment vertical="center" wrapText="1"/>
    </xf>
    <xf numFmtId="3" fontId="14" fillId="0" borderId="60" xfId="2" applyNumberFormat="1" applyFont="1" applyFill="1" applyBorder="1" applyAlignment="1">
      <alignment horizontal="right" vertical="center" wrapText="1"/>
    </xf>
    <xf numFmtId="0" fontId="17" fillId="0" borderId="60" xfId="2" applyFont="1" applyFill="1" applyBorder="1" applyAlignment="1">
      <alignment horizontal="center" vertical="center" wrapText="1"/>
    </xf>
    <xf numFmtId="0" fontId="17" fillId="0" borderId="60" xfId="2" applyFont="1" applyFill="1" applyBorder="1" applyAlignment="1">
      <alignment vertical="center" wrapText="1"/>
    </xf>
    <xf numFmtId="3" fontId="17" fillId="0" borderId="60" xfId="2" applyNumberFormat="1" applyFont="1" applyFill="1" applyBorder="1" applyAlignment="1">
      <alignment horizontal="right" vertical="center" wrapText="1"/>
    </xf>
    <xf numFmtId="0" fontId="12" fillId="0" borderId="60" xfId="2" quotePrefix="1" applyFont="1" applyFill="1" applyBorder="1" applyAlignment="1">
      <alignment horizontal="center" vertical="center" wrapText="1"/>
    </xf>
    <xf numFmtId="0" fontId="12" fillId="0" borderId="60" xfId="2" applyFont="1" applyFill="1" applyBorder="1" applyAlignment="1">
      <alignment vertical="center" wrapText="1"/>
    </xf>
    <xf numFmtId="3" fontId="12" fillId="0" borderId="60" xfId="2" applyNumberFormat="1" applyFont="1" applyFill="1" applyBorder="1" applyAlignment="1">
      <alignment horizontal="right" vertical="center" wrapText="1"/>
    </xf>
    <xf numFmtId="0" fontId="12" fillId="0" borderId="60" xfId="2" applyFont="1" applyFill="1" applyBorder="1" applyAlignment="1">
      <alignment horizontal="center" vertical="center" wrapText="1"/>
    </xf>
    <xf numFmtId="0" fontId="12" fillId="0" borderId="60" xfId="2" quotePrefix="1" applyFont="1" applyFill="1" applyBorder="1" applyAlignment="1">
      <alignment vertical="center" wrapText="1"/>
    </xf>
    <xf numFmtId="0" fontId="264" fillId="0" borderId="60" xfId="2" applyFont="1" applyFill="1" applyBorder="1" applyAlignment="1">
      <alignment horizontal="center" vertical="center" wrapText="1"/>
    </xf>
    <xf numFmtId="0" fontId="267" fillId="0" borderId="60" xfId="0" applyFont="1" applyFill="1" applyBorder="1" applyAlignment="1">
      <alignment horizontal="center" vertical="center" wrapText="1"/>
    </xf>
    <xf numFmtId="0" fontId="1" fillId="68" borderId="0" xfId="0" applyFont="1" applyFill="1" applyAlignment="1">
      <alignment vertical="center"/>
    </xf>
    <xf numFmtId="0" fontId="2" fillId="68" borderId="0" xfId="0" applyFont="1" applyFill="1" applyAlignment="1">
      <alignment vertical="center"/>
    </xf>
    <xf numFmtId="0" fontId="2" fillId="68" borderId="0" xfId="0" applyFont="1" applyFill="1" applyAlignment="1">
      <alignment horizontal="center" vertical="center"/>
    </xf>
    <xf numFmtId="0" fontId="2" fillId="68" borderId="0" xfId="0" applyFont="1" applyFill="1"/>
    <xf numFmtId="0" fontId="1" fillId="68" borderId="60" xfId="0" applyFont="1" applyFill="1" applyBorder="1" applyAlignment="1">
      <alignment horizontal="center" vertical="center" wrapText="1"/>
    </xf>
    <xf numFmtId="0" fontId="4" fillId="68" borderId="60" xfId="0" applyFont="1" applyFill="1" applyBorder="1" applyAlignment="1">
      <alignment horizontal="center" vertical="center" wrapText="1"/>
    </xf>
    <xf numFmtId="0" fontId="1" fillId="68" borderId="60" xfId="0" applyFont="1" applyFill="1" applyBorder="1" applyAlignment="1">
      <alignment vertical="center" wrapText="1"/>
    </xf>
    <xf numFmtId="3" fontId="1" fillId="68" borderId="60" xfId="0" applyNumberFormat="1" applyFont="1" applyFill="1" applyBorder="1" applyAlignment="1">
      <alignment horizontal="right" vertical="center" wrapText="1"/>
    </xf>
    <xf numFmtId="0" fontId="1" fillId="68" borderId="0" xfId="0" applyFont="1" applyFill="1"/>
    <xf numFmtId="3" fontId="1" fillId="68" borderId="0" xfId="0" applyNumberFormat="1" applyFont="1" applyFill="1"/>
    <xf numFmtId="0" fontId="1" fillId="68" borderId="60" xfId="0" quotePrefix="1" applyFont="1" applyFill="1" applyBorder="1" applyAlignment="1">
      <alignment horizontal="center" vertical="center" wrapText="1"/>
    </xf>
    <xf numFmtId="252" fontId="1" fillId="68" borderId="60" xfId="1" applyNumberFormat="1" applyFont="1" applyFill="1" applyBorder="1" applyAlignment="1">
      <alignment horizontal="right" vertical="center" wrapText="1"/>
    </xf>
    <xf numFmtId="0" fontId="2" fillId="68" borderId="60" xfId="0" quotePrefix="1" applyFont="1" applyFill="1" applyBorder="1" applyAlignment="1">
      <alignment horizontal="center" vertical="center" wrapText="1"/>
    </xf>
    <xf numFmtId="0" fontId="2" fillId="68" borderId="60" xfId="17702" applyFont="1" applyFill="1" applyBorder="1" applyAlignment="1">
      <alignment horizontal="justify" vertical="center" wrapText="1"/>
    </xf>
    <xf numFmtId="0" fontId="2" fillId="68" borderId="60" xfId="17702" applyFont="1" applyFill="1" applyBorder="1" applyAlignment="1">
      <alignment horizontal="center" vertical="center" wrapText="1"/>
    </xf>
    <xf numFmtId="167" fontId="2" fillId="68" borderId="60" xfId="1" applyNumberFormat="1" applyFont="1" applyFill="1" applyBorder="1" applyAlignment="1">
      <alignment horizontal="right" vertical="center" wrapText="1"/>
    </xf>
    <xf numFmtId="0" fontId="2" fillId="68" borderId="60" xfId="0" applyFont="1" applyFill="1" applyBorder="1" applyAlignment="1">
      <alignment horizontal="center" vertical="center" wrapText="1"/>
    </xf>
    <xf numFmtId="0" fontId="2" fillId="68" borderId="60" xfId="0" applyFont="1" applyFill="1" applyBorder="1" applyAlignment="1">
      <alignment vertical="center" wrapText="1"/>
    </xf>
    <xf numFmtId="252" fontId="2" fillId="68" borderId="60" xfId="1" applyNumberFormat="1" applyFont="1" applyFill="1" applyBorder="1" applyAlignment="1">
      <alignment horizontal="right" vertical="center" wrapText="1"/>
    </xf>
    <xf numFmtId="0" fontId="1" fillId="68" borderId="60" xfId="0" quotePrefix="1" applyFont="1" applyFill="1" applyBorder="1" applyAlignment="1">
      <alignment vertical="center" wrapText="1"/>
    </xf>
    <xf numFmtId="0" fontId="2" fillId="68" borderId="60" xfId="0" quotePrefix="1" applyFont="1" applyFill="1" applyBorder="1" applyAlignment="1">
      <alignment vertical="center" wrapText="1"/>
    </xf>
    <xf numFmtId="0" fontId="1" fillId="68" borderId="60" xfId="0" applyFont="1" applyFill="1" applyBorder="1" applyAlignment="1">
      <alignment horizontal="left" vertical="center" wrapText="1"/>
    </xf>
    <xf numFmtId="0" fontId="2" fillId="68" borderId="60" xfId="0" applyFont="1" applyFill="1" applyBorder="1" applyAlignment="1">
      <alignment horizontal="left" vertical="center" wrapText="1"/>
    </xf>
    <xf numFmtId="0" fontId="12" fillId="0" borderId="60" xfId="0" applyFont="1" applyBorder="1" applyAlignment="1">
      <alignment horizontal="center" vertical="center" wrapText="1"/>
    </xf>
    <xf numFmtId="0" fontId="12" fillId="0" borderId="60" xfId="0" applyFont="1" applyFill="1" applyBorder="1" applyAlignment="1">
      <alignment vertical="center" wrapText="1"/>
    </xf>
    <xf numFmtId="0" fontId="14" fillId="0" borderId="60" xfId="0" applyFont="1" applyFill="1" applyBorder="1" applyAlignment="1">
      <alignment vertical="center" wrapText="1"/>
    </xf>
    <xf numFmtId="0" fontId="12" fillId="0" borderId="60" xfId="0" applyFont="1" applyBorder="1" applyAlignment="1">
      <alignment vertical="center" wrapText="1"/>
    </xf>
    <xf numFmtId="0" fontId="2" fillId="68" borderId="61" xfId="0" applyFont="1" applyFill="1" applyBorder="1" applyAlignment="1">
      <alignment horizontal="center" vertical="center" wrapText="1"/>
    </xf>
    <xf numFmtId="0" fontId="2" fillId="68" borderId="0" xfId="0" applyFont="1" applyFill="1" applyAlignment="1">
      <alignment horizontal="center"/>
    </xf>
    <xf numFmtId="0" fontId="2" fillId="68" borderId="61" xfId="17702" applyFont="1" applyFill="1" applyBorder="1" applyAlignment="1">
      <alignment vertical="center" wrapText="1"/>
    </xf>
    <xf numFmtId="0" fontId="2" fillId="68" borderId="61" xfId="0" applyFont="1" applyFill="1" applyBorder="1" applyAlignment="1">
      <alignment vertical="center" wrapText="1"/>
    </xf>
    <xf numFmtId="0" fontId="2" fillId="68" borderId="5" xfId="0" applyFont="1" applyFill="1" applyBorder="1" applyAlignment="1">
      <alignment vertical="center" wrapText="1"/>
    </xf>
    <xf numFmtId="0" fontId="2" fillId="68" borderId="23" xfId="0" applyFont="1" applyFill="1" applyBorder="1" applyAlignment="1">
      <alignment vertical="center" wrapText="1"/>
    </xf>
    <xf numFmtId="0" fontId="2" fillId="68" borderId="61" xfId="0" quotePrefix="1" applyFont="1" applyFill="1" applyBorder="1" applyAlignment="1">
      <alignment vertical="center" wrapText="1"/>
    </xf>
    <xf numFmtId="0" fontId="2" fillId="68" borderId="5" xfId="0" quotePrefix="1" applyFont="1" applyFill="1" applyBorder="1" applyAlignment="1">
      <alignment vertical="center" wrapText="1"/>
    </xf>
    <xf numFmtId="0" fontId="2" fillId="68" borderId="23" xfId="0" quotePrefix="1" applyFont="1" applyFill="1" applyBorder="1" applyAlignment="1">
      <alignment vertical="center" wrapText="1"/>
    </xf>
    <xf numFmtId="0" fontId="3" fillId="0" borderId="0" xfId="0" applyFont="1" applyAlignment="1">
      <alignment horizontal="center" vertical="center"/>
    </xf>
    <xf numFmtId="0" fontId="274" fillId="0" borderId="0" xfId="20520" applyFont="1" applyFill="1"/>
    <xf numFmtId="0" fontId="276" fillId="0" borderId="0" xfId="20520" applyFont="1" applyFill="1"/>
    <xf numFmtId="0" fontId="276" fillId="0" borderId="0" xfId="20520" applyFont="1" applyFill="1" applyAlignment="1">
      <alignment horizontal="left"/>
    </xf>
    <xf numFmtId="0" fontId="276" fillId="0" borderId="0" xfId="20520" applyFont="1" applyFill="1" applyAlignment="1">
      <alignment horizontal="center"/>
    </xf>
    <xf numFmtId="0" fontId="278" fillId="0" borderId="0" xfId="20520" applyFont="1" applyFill="1"/>
    <xf numFmtId="0" fontId="276" fillId="0" borderId="60" xfId="20520" applyFont="1" applyFill="1" applyBorder="1" applyAlignment="1">
      <alignment horizontal="center" vertical="center" wrapText="1"/>
    </xf>
    <xf numFmtId="0" fontId="279" fillId="0" borderId="60" xfId="20520" applyFont="1" applyFill="1" applyBorder="1" applyAlignment="1">
      <alignment horizontal="center" vertical="center" wrapText="1"/>
    </xf>
    <xf numFmtId="0" fontId="276" fillId="0" borderId="63" xfId="20520" applyFont="1" applyFill="1" applyBorder="1" applyAlignment="1">
      <alignment horizontal="center" vertical="center" wrapText="1"/>
    </xf>
    <xf numFmtId="3" fontId="276" fillId="0" borderId="60" xfId="20526" applyNumberFormat="1" applyFont="1" applyFill="1" applyBorder="1" applyAlignment="1">
      <alignment horizontal="right" vertical="center" wrapText="1"/>
    </xf>
    <xf numFmtId="167" fontId="276" fillId="0" borderId="60" xfId="20526" applyNumberFormat="1" applyFont="1" applyFill="1" applyBorder="1" applyAlignment="1">
      <alignment horizontal="center" vertical="center" wrapText="1"/>
    </xf>
    <xf numFmtId="0" fontId="276" fillId="0" borderId="60" xfId="20520" applyFont="1" applyFill="1" applyBorder="1" applyAlignment="1">
      <alignment vertical="center" wrapText="1"/>
    </xf>
    <xf numFmtId="0" fontId="276" fillId="68" borderId="60" xfId="20520" applyFont="1" applyFill="1" applyBorder="1" applyAlignment="1">
      <alignment horizontal="center" vertical="center" wrapText="1"/>
    </xf>
    <xf numFmtId="3" fontId="276" fillId="68" borderId="60" xfId="20526" applyNumberFormat="1" applyFont="1" applyFill="1" applyBorder="1" applyAlignment="1">
      <alignment horizontal="right" vertical="center" wrapText="1"/>
    </xf>
    <xf numFmtId="167" fontId="276" fillId="68" borderId="60" xfId="20526" applyNumberFormat="1" applyFont="1" applyFill="1" applyBorder="1" applyAlignment="1">
      <alignment vertical="center" wrapText="1"/>
    </xf>
    <xf numFmtId="0" fontId="276" fillId="68" borderId="60" xfId="20520" applyFont="1" applyFill="1" applyBorder="1" applyAlignment="1">
      <alignment vertical="center" wrapText="1"/>
    </xf>
    <xf numFmtId="4" fontId="276" fillId="0" borderId="0" xfId="20520" applyNumberFormat="1" applyFont="1" applyFill="1"/>
    <xf numFmtId="0" fontId="276" fillId="71" borderId="60" xfId="20520" applyFont="1" applyFill="1" applyBorder="1" applyAlignment="1">
      <alignment horizontal="center" vertical="center" wrapText="1"/>
    </xf>
    <xf numFmtId="0" fontId="276" fillId="71" borderId="60" xfId="20520" applyFont="1" applyFill="1" applyBorder="1" applyAlignment="1">
      <alignment horizontal="left" vertical="center" wrapText="1"/>
    </xf>
    <xf numFmtId="0" fontId="54" fillId="71" borderId="60" xfId="20520" applyFont="1" applyFill="1" applyBorder="1" applyAlignment="1">
      <alignment horizontal="center" vertical="center" wrapText="1"/>
    </xf>
    <xf numFmtId="3" fontId="276" fillId="71" borderId="60" xfId="20526" applyNumberFormat="1" applyFont="1" applyFill="1" applyBorder="1" applyAlignment="1">
      <alignment horizontal="right" vertical="center" wrapText="1"/>
    </xf>
    <xf numFmtId="167" fontId="276" fillId="71" borderId="60" xfId="20526" applyNumberFormat="1" applyFont="1" applyFill="1" applyBorder="1" applyAlignment="1">
      <alignment horizontal="right" vertical="center" wrapText="1"/>
    </xf>
    <xf numFmtId="0" fontId="276" fillId="71" borderId="60" xfId="20520" applyFont="1" applyFill="1" applyBorder="1" applyAlignment="1">
      <alignment vertical="center" wrapText="1"/>
    </xf>
    <xf numFmtId="0" fontId="54" fillId="0" borderId="62" xfId="20520" applyFont="1" applyFill="1" applyBorder="1" applyAlignment="1">
      <alignment horizontal="center" vertical="center" wrapText="1"/>
    </xf>
    <xf numFmtId="0" fontId="54" fillId="0" borderId="62" xfId="20520" applyFont="1" applyFill="1" applyBorder="1" applyAlignment="1">
      <alignment horizontal="left" vertical="center" wrapText="1"/>
    </xf>
    <xf numFmtId="0" fontId="54" fillId="0" borderId="60" xfId="20520" applyFont="1" applyFill="1" applyBorder="1" applyAlignment="1">
      <alignment horizontal="center" vertical="center" wrapText="1"/>
    </xf>
    <xf numFmtId="3" fontId="54" fillId="0" borderId="60" xfId="20526" applyNumberFormat="1" applyFont="1" applyFill="1" applyBorder="1" applyAlignment="1">
      <alignment horizontal="right" vertical="center" wrapText="1"/>
    </xf>
    <xf numFmtId="167" fontId="276" fillId="0" borderId="60" xfId="20526" applyNumberFormat="1" applyFont="1" applyFill="1" applyBorder="1" applyAlignment="1">
      <alignment horizontal="right" vertical="center" wrapText="1"/>
    </xf>
    <xf numFmtId="167" fontId="264" fillId="0" borderId="60" xfId="20526" applyNumberFormat="1" applyFont="1" applyFill="1" applyBorder="1" applyAlignment="1">
      <alignment horizontal="center" vertical="center" wrapText="1"/>
    </xf>
    <xf numFmtId="0" fontId="54" fillId="0" borderId="60" xfId="20520" applyFont="1" applyFill="1" applyBorder="1" applyAlignment="1">
      <alignment vertical="center" wrapText="1"/>
    </xf>
    <xf numFmtId="4" fontId="54" fillId="0" borderId="0" xfId="20520" applyNumberFormat="1" applyFont="1" applyFill="1"/>
    <xf numFmtId="0" fontId="54" fillId="0" borderId="0" xfId="20520" applyFont="1" applyFill="1"/>
    <xf numFmtId="167" fontId="54" fillId="0" borderId="60" xfId="20526" applyNumberFormat="1" applyFont="1" applyFill="1" applyBorder="1" applyAlignment="1">
      <alignment horizontal="center" vertical="center" wrapText="1"/>
    </xf>
    <xf numFmtId="0" fontId="54" fillId="0" borderId="60" xfId="20520" quotePrefix="1" applyFont="1" applyFill="1" applyBorder="1" applyAlignment="1">
      <alignment horizontal="center" vertical="center" wrapText="1"/>
    </xf>
    <xf numFmtId="0" fontId="54" fillId="0" borderId="60" xfId="17724" applyFont="1" applyFill="1" applyBorder="1" applyAlignment="1">
      <alignment horizontal="left" vertical="center" wrapText="1"/>
    </xf>
    <xf numFmtId="0" fontId="54" fillId="0" borderId="60" xfId="17725" applyFont="1" applyFill="1" applyBorder="1" applyAlignment="1">
      <alignment horizontal="center" vertical="center" wrapText="1"/>
    </xf>
    <xf numFmtId="0" fontId="54" fillId="2" borderId="60" xfId="20520" quotePrefix="1" applyFont="1" applyFill="1" applyBorder="1" applyAlignment="1">
      <alignment horizontal="center" vertical="center" wrapText="1"/>
    </xf>
    <xf numFmtId="0" fontId="54" fillId="2" borderId="60" xfId="17724" applyFont="1" applyFill="1" applyBorder="1" applyAlignment="1">
      <alignment horizontal="left" vertical="center" wrapText="1"/>
    </xf>
    <xf numFmtId="0" fontId="54" fillId="2" borderId="60" xfId="20520" applyFont="1" applyFill="1" applyBorder="1" applyAlignment="1">
      <alignment horizontal="center" vertical="center" wrapText="1"/>
    </xf>
    <xf numFmtId="0" fontId="54" fillId="2" borderId="60" xfId="17725" applyFont="1" applyFill="1" applyBorder="1" applyAlignment="1">
      <alignment horizontal="center" vertical="center" wrapText="1"/>
    </xf>
    <xf numFmtId="3" fontId="54" fillId="2" borderId="60" xfId="20526" applyNumberFormat="1" applyFont="1" applyFill="1" applyBorder="1" applyAlignment="1">
      <alignment horizontal="right" vertical="center" wrapText="1"/>
    </xf>
    <xf numFmtId="167" fontId="276" fillId="71" borderId="60" xfId="20526" applyNumberFormat="1" applyFont="1" applyFill="1" applyBorder="1" applyAlignment="1">
      <alignment horizontal="center" vertical="center" wrapText="1"/>
    </xf>
    <xf numFmtId="0" fontId="54" fillId="0" borderId="60" xfId="20520" applyFont="1" applyFill="1" applyBorder="1" applyAlignment="1">
      <alignment horizontal="left" vertical="center" wrapText="1"/>
    </xf>
    <xf numFmtId="0" fontId="54" fillId="0" borderId="61" xfId="20520" applyFont="1" applyFill="1" applyBorder="1" applyAlignment="1">
      <alignment horizontal="center" vertical="center" wrapText="1"/>
    </xf>
    <xf numFmtId="0" fontId="279" fillId="0" borderId="60" xfId="20520" applyFont="1" applyFill="1" applyBorder="1" applyAlignment="1">
      <alignment horizontal="left" vertical="center" wrapText="1"/>
    </xf>
    <xf numFmtId="0" fontId="277" fillId="0" borderId="60" xfId="20520" applyFont="1" applyFill="1" applyBorder="1" applyAlignment="1">
      <alignment horizontal="center" vertical="center" wrapText="1"/>
    </xf>
    <xf numFmtId="3" fontId="279" fillId="0" borderId="60" xfId="20526" applyNumberFormat="1" applyFont="1" applyFill="1" applyBorder="1" applyAlignment="1">
      <alignment horizontal="right" vertical="center" wrapText="1"/>
    </xf>
    <xf numFmtId="167" fontId="279" fillId="0" borderId="60" xfId="20526" applyNumberFormat="1" applyFont="1" applyFill="1" applyBorder="1" applyAlignment="1">
      <alignment horizontal="center" vertical="center" wrapText="1"/>
    </xf>
    <xf numFmtId="0" fontId="279" fillId="0" borderId="60" xfId="20520" applyFont="1" applyFill="1" applyBorder="1" applyAlignment="1">
      <alignment vertical="center" wrapText="1"/>
    </xf>
    <xf numFmtId="0" fontId="54" fillId="0" borderId="60" xfId="17724" applyFont="1" applyFill="1" applyBorder="1" applyAlignment="1">
      <alignment horizontal="left" wrapText="1"/>
    </xf>
    <xf numFmtId="0" fontId="276" fillId="0" borderId="61" xfId="20520" applyFont="1" applyFill="1" applyBorder="1" applyAlignment="1">
      <alignment horizontal="center" vertical="center" wrapText="1"/>
    </xf>
    <xf numFmtId="0" fontId="276" fillId="0" borderId="61" xfId="17725" applyFont="1" applyFill="1" applyBorder="1" applyAlignment="1">
      <alignment horizontal="center" vertical="center" wrapText="1"/>
    </xf>
    <xf numFmtId="3" fontId="276" fillId="0" borderId="61" xfId="20526" applyNumberFormat="1" applyFont="1" applyFill="1" applyBorder="1" applyAlignment="1">
      <alignment horizontal="right" vertical="center" wrapText="1"/>
    </xf>
    <xf numFmtId="167" fontId="276" fillId="0" borderId="61" xfId="20526" applyNumberFormat="1" applyFont="1" applyFill="1" applyBorder="1" applyAlignment="1">
      <alignment horizontal="right" vertical="center" wrapText="1"/>
    </xf>
    <xf numFmtId="270" fontId="276" fillId="0" borderId="60" xfId="20526" applyNumberFormat="1" applyFont="1" applyFill="1" applyBorder="1" applyAlignment="1">
      <alignment horizontal="right" vertical="center" wrapText="1"/>
    </xf>
    <xf numFmtId="0" fontId="54" fillId="0" borderId="60" xfId="20520" quotePrefix="1" applyFont="1" applyFill="1" applyBorder="1" applyAlignment="1">
      <alignment horizontal="center" vertical="center"/>
    </xf>
    <xf numFmtId="0" fontId="54" fillId="0" borderId="60" xfId="17977" applyFont="1" applyFill="1" applyBorder="1" applyAlignment="1">
      <alignment horizontal="left" vertical="center" wrapText="1"/>
    </xf>
    <xf numFmtId="0" fontId="54" fillId="0" borderId="60" xfId="17977" applyFont="1" applyFill="1" applyBorder="1" applyAlignment="1">
      <alignment horizontal="center" vertical="center" wrapText="1"/>
    </xf>
    <xf numFmtId="167" fontId="54" fillId="0" borderId="60" xfId="20526" applyNumberFormat="1" applyFont="1" applyFill="1" applyBorder="1" applyAlignment="1">
      <alignment horizontal="right" vertical="center"/>
    </xf>
    <xf numFmtId="170" fontId="54" fillId="0" borderId="0" xfId="20520" applyNumberFormat="1" applyFont="1" applyFill="1" applyAlignment="1">
      <alignment vertical="center"/>
    </xf>
    <xf numFmtId="170" fontId="54" fillId="0" borderId="0" xfId="20527" applyNumberFormat="1" applyFont="1" applyFill="1" applyAlignment="1">
      <alignment vertical="center"/>
    </xf>
    <xf numFmtId="0" fontId="54" fillId="0" borderId="0" xfId="20520" applyFont="1" applyFill="1" applyAlignment="1">
      <alignment vertical="center"/>
    </xf>
    <xf numFmtId="0" fontId="277" fillId="0" borderId="0" xfId="20520" applyFont="1" applyFill="1" applyAlignment="1">
      <alignment horizontal="center" vertical="center"/>
    </xf>
    <xf numFmtId="0" fontId="277" fillId="0" borderId="60" xfId="20520" applyFont="1" applyFill="1" applyBorder="1" applyAlignment="1">
      <alignment vertical="center" wrapText="1"/>
    </xf>
    <xf numFmtId="0" fontId="277" fillId="0" borderId="60" xfId="20520" applyFont="1" applyFill="1" applyBorder="1" applyAlignment="1">
      <alignment horizontal="center" vertical="center"/>
    </xf>
    <xf numFmtId="0" fontId="277" fillId="0" borderId="60" xfId="20520" quotePrefix="1" applyFont="1" applyFill="1" applyBorder="1" applyAlignment="1">
      <alignment horizontal="center" vertical="center" wrapText="1"/>
    </xf>
    <xf numFmtId="3" fontId="277" fillId="0" borderId="60" xfId="20526" applyNumberFormat="1" applyFont="1" applyFill="1" applyBorder="1" applyAlignment="1">
      <alignment horizontal="right" vertical="center" wrapText="1"/>
    </xf>
    <xf numFmtId="170" fontId="277" fillId="0" borderId="60" xfId="20520" applyNumberFormat="1" applyFont="1" applyFill="1" applyBorder="1" applyAlignment="1">
      <alignment vertical="center"/>
    </xf>
    <xf numFmtId="0" fontId="277" fillId="0" borderId="60" xfId="20520" applyFont="1" applyFill="1" applyBorder="1" applyAlignment="1">
      <alignment vertical="center"/>
    </xf>
    <xf numFmtId="170" fontId="277" fillId="0" borderId="0" xfId="20520" applyNumberFormat="1" applyFont="1" applyFill="1" applyAlignment="1">
      <alignment vertical="center"/>
    </xf>
    <xf numFmtId="170" fontId="277" fillId="0" borderId="0" xfId="20527" applyNumberFormat="1" applyFont="1" applyFill="1" applyAlignment="1">
      <alignment vertical="center"/>
    </xf>
    <xf numFmtId="0" fontId="277" fillId="0" borderId="0" xfId="20520" applyFont="1" applyFill="1" applyAlignment="1">
      <alignment vertical="center"/>
    </xf>
    <xf numFmtId="0" fontId="54" fillId="0" borderId="60" xfId="20520" applyFont="1" applyFill="1" applyBorder="1" applyAlignment="1">
      <alignment horizontal="center" vertical="center"/>
    </xf>
    <xf numFmtId="0" fontId="54" fillId="0" borderId="60" xfId="20520" applyFont="1" applyFill="1" applyBorder="1" applyAlignment="1">
      <alignment vertical="center"/>
    </xf>
    <xf numFmtId="0" fontId="279" fillId="0" borderId="60" xfId="20520" applyFont="1" applyFill="1" applyBorder="1" applyAlignment="1">
      <alignment vertical="center"/>
    </xf>
    <xf numFmtId="170" fontId="279" fillId="0" borderId="0" xfId="20520" applyNumberFormat="1" applyFont="1" applyFill="1" applyAlignment="1">
      <alignment vertical="center"/>
    </xf>
    <xf numFmtId="170" fontId="279" fillId="0" borderId="0" xfId="20527" applyNumberFormat="1" applyFont="1" applyFill="1" applyAlignment="1">
      <alignment vertical="center"/>
    </xf>
    <xf numFmtId="0" fontId="279" fillId="0" borderId="0" xfId="20520" applyFont="1" applyFill="1" applyAlignment="1">
      <alignment vertical="center"/>
    </xf>
    <xf numFmtId="0" fontId="114" fillId="0" borderId="60" xfId="20520" applyFont="1" applyFill="1" applyBorder="1" applyAlignment="1">
      <alignment horizontal="center" vertical="center" wrapText="1"/>
    </xf>
    <xf numFmtId="167" fontId="279" fillId="0" borderId="60" xfId="20526" applyNumberFormat="1" applyFont="1" applyFill="1" applyBorder="1" applyAlignment="1">
      <alignment horizontal="right" vertical="center" wrapText="1"/>
    </xf>
    <xf numFmtId="0" fontId="114" fillId="0" borderId="60" xfId="20520" quotePrefix="1" applyFont="1" applyFill="1" applyBorder="1" applyAlignment="1">
      <alignment horizontal="center" vertical="center" wrapText="1"/>
    </xf>
    <xf numFmtId="0" fontId="114" fillId="0" borderId="60" xfId="20520" applyFont="1" applyFill="1" applyBorder="1" applyAlignment="1">
      <alignment vertical="center" wrapText="1"/>
    </xf>
    <xf numFmtId="3" fontId="114" fillId="0" borderId="60" xfId="20526" applyNumberFormat="1" applyFont="1" applyFill="1" applyBorder="1" applyAlignment="1">
      <alignment horizontal="right" vertical="center" wrapText="1"/>
    </xf>
    <xf numFmtId="0" fontId="278" fillId="0" borderId="0" xfId="20520" applyFont="1" applyFill="1" applyAlignment="1">
      <alignment horizontal="center"/>
    </xf>
    <xf numFmtId="0" fontId="276" fillId="0" borderId="60" xfId="20520" applyFont="1" applyFill="1" applyBorder="1" applyAlignment="1">
      <alignment horizontal="center" vertical="center"/>
    </xf>
    <xf numFmtId="0" fontId="54" fillId="68" borderId="0" xfId="0" applyFont="1" applyFill="1" applyAlignment="1">
      <alignment vertical="center"/>
    </xf>
    <xf numFmtId="0" fontId="277" fillId="68" borderId="0" xfId="0" applyFont="1" applyFill="1" applyAlignment="1">
      <alignment vertical="center"/>
    </xf>
    <xf numFmtId="0" fontId="54" fillId="68" borderId="0" xfId="0" applyFont="1" applyFill="1" applyAlignment="1">
      <alignment horizontal="center" vertical="center"/>
    </xf>
    <xf numFmtId="3" fontId="54" fillId="68" borderId="0" xfId="0" applyNumberFormat="1" applyFont="1" applyFill="1" applyAlignment="1">
      <alignment horizontal="right" vertical="center"/>
    </xf>
    <xf numFmtId="3" fontId="276" fillId="68" borderId="60" xfId="0" applyNumberFormat="1" applyFont="1" applyFill="1" applyBorder="1" applyAlignment="1">
      <alignment horizontal="center" vertical="center" wrapText="1"/>
    </xf>
    <xf numFmtId="3" fontId="277" fillId="68" borderId="60" xfId="0" applyNumberFormat="1" applyFont="1" applyFill="1" applyBorder="1" applyAlignment="1">
      <alignment horizontal="center" vertical="center" wrapText="1"/>
    </xf>
    <xf numFmtId="0" fontId="276" fillId="68" borderId="60" xfId="0" applyFont="1" applyFill="1" applyBorder="1" applyAlignment="1">
      <alignment horizontal="center" vertical="center" wrapText="1"/>
    </xf>
    <xf numFmtId="3" fontId="276" fillId="68" borderId="60" xfId="0" applyNumberFormat="1" applyFont="1" applyFill="1" applyBorder="1" applyAlignment="1">
      <alignment horizontal="right" vertical="center" wrapText="1"/>
    </xf>
    <xf numFmtId="0" fontId="276" fillId="68" borderId="60" xfId="0" applyFont="1" applyFill="1" applyBorder="1" applyAlignment="1">
      <alignment vertical="center" wrapText="1"/>
    </xf>
    <xf numFmtId="0" fontId="276" fillId="68" borderId="0" xfId="0" applyFont="1" applyFill="1" applyAlignment="1">
      <alignment vertical="center"/>
    </xf>
    <xf numFmtId="0" fontId="281" fillId="70" borderId="39" xfId="0" applyFont="1" applyFill="1" applyBorder="1" applyAlignment="1">
      <alignment horizontal="center" vertical="center" wrapText="1"/>
    </xf>
    <xf numFmtId="3" fontId="281" fillId="70" borderId="39" xfId="0" applyNumberFormat="1" applyFont="1" applyFill="1" applyBorder="1" applyAlignment="1">
      <alignment horizontal="right" vertical="center" wrapText="1"/>
    </xf>
    <xf numFmtId="0" fontId="281" fillId="70" borderId="39" xfId="0" applyFont="1" applyFill="1" applyBorder="1" applyAlignment="1">
      <alignment vertical="center" wrapText="1"/>
    </xf>
    <xf numFmtId="0" fontId="281" fillId="68" borderId="0" xfId="0" applyFont="1" applyFill="1" applyAlignment="1">
      <alignment vertical="center"/>
    </xf>
    <xf numFmtId="0" fontId="281" fillId="68" borderId="58" xfId="0" applyFont="1" applyFill="1" applyBorder="1" applyAlignment="1">
      <alignment horizontal="center" vertical="center" wrapText="1"/>
    </xf>
    <xf numFmtId="3" fontId="281" fillId="68" borderId="58" xfId="0" applyNumberFormat="1" applyFont="1" applyFill="1" applyBorder="1" applyAlignment="1">
      <alignment horizontal="right" vertical="center" wrapText="1"/>
    </xf>
    <xf numFmtId="0" fontId="281" fillId="68" borderId="58" xfId="0" applyFont="1" applyFill="1" applyBorder="1" applyAlignment="1">
      <alignment vertical="center" wrapText="1"/>
    </xf>
    <xf numFmtId="0" fontId="54" fillId="68" borderId="58" xfId="0" applyFont="1" applyFill="1" applyBorder="1" applyAlignment="1">
      <alignment horizontal="center" vertical="center" wrapText="1"/>
    </xf>
    <xf numFmtId="0" fontId="54" fillId="68" borderId="58" xfId="0" applyFont="1" applyFill="1" applyBorder="1" applyAlignment="1">
      <alignment horizontal="left" vertical="center" wrapText="1"/>
    </xf>
    <xf numFmtId="3" fontId="54" fillId="0" borderId="19" xfId="16176" applyNumberFormat="1" applyFont="1" applyFill="1" applyBorder="1" applyAlignment="1">
      <alignment horizontal="right" vertical="center"/>
    </xf>
    <xf numFmtId="3" fontId="54" fillId="68" borderId="58" xfId="0" applyNumberFormat="1" applyFont="1" applyFill="1" applyBorder="1" applyAlignment="1">
      <alignment horizontal="right" vertical="center" wrapText="1"/>
    </xf>
    <xf numFmtId="0" fontId="54" fillId="68" borderId="58" xfId="0" applyFont="1" applyFill="1" applyBorder="1" applyAlignment="1">
      <alignment vertical="center" wrapText="1"/>
    </xf>
    <xf numFmtId="0" fontId="276" fillId="68" borderId="58" xfId="0" applyFont="1" applyFill="1" applyBorder="1" applyAlignment="1">
      <alignment horizontal="center" vertical="center" wrapText="1"/>
    </xf>
    <xf numFmtId="0" fontId="276" fillId="68" borderId="58" xfId="0" applyFont="1" applyFill="1" applyBorder="1" applyAlignment="1">
      <alignment vertical="center" wrapText="1"/>
    </xf>
    <xf numFmtId="0" fontId="281" fillId="0" borderId="58" xfId="0" applyFont="1" applyFill="1" applyBorder="1" applyAlignment="1">
      <alignment horizontal="center" vertical="center" wrapText="1"/>
    </xf>
    <xf numFmtId="3" fontId="281" fillId="0" borderId="58" xfId="0" applyNumberFormat="1" applyFont="1" applyFill="1" applyBorder="1" applyAlignment="1">
      <alignment horizontal="right" vertical="center" wrapText="1"/>
    </xf>
    <xf numFmtId="0" fontId="281" fillId="0" borderId="58" xfId="0" applyFont="1" applyFill="1" applyBorder="1" applyAlignment="1">
      <alignment vertical="center" wrapText="1"/>
    </xf>
    <xf numFmtId="0" fontId="281" fillId="0" borderId="0" xfId="0" applyFont="1" applyFill="1" applyAlignment="1">
      <alignment vertical="center"/>
    </xf>
    <xf numFmtId="0" fontId="54" fillId="68" borderId="58" xfId="0" quotePrefix="1" applyFont="1" applyFill="1" applyBorder="1" applyAlignment="1">
      <alignment horizontal="center" vertical="center" wrapText="1"/>
    </xf>
    <xf numFmtId="0" fontId="283" fillId="0" borderId="58" xfId="0" applyFont="1" applyFill="1" applyBorder="1" applyAlignment="1">
      <alignment horizontal="center" vertical="center" wrapText="1"/>
    </xf>
    <xf numFmtId="3" fontId="283" fillId="0" borderId="58" xfId="0" applyNumberFormat="1" applyFont="1" applyFill="1" applyBorder="1" applyAlignment="1">
      <alignment horizontal="right" vertical="center" wrapText="1"/>
    </xf>
    <xf numFmtId="0" fontId="283" fillId="0" borderId="58" xfId="0" applyFont="1" applyFill="1" applyBorder="1" applyAlignment="1">
      <alignment vertical="center" wrapText="1"/>
    </xf>
    <xf numFmtId="0" fontId="283" fillId="0" borderId="0" xfId="0" applyFont="1" applyFill="1" applyAlignment="1">
      <alignment vertical="center"/>
    </xf>
    <xf numFmtId="0" fontId="54" fillId="0" borderId="58" xfId="0" applyFont="1" applyFill="1" applyBorder="1" applyAlignment="1">
      <alignment horizontal="center" vertical="center" wrapText="1"/>
    </xf>
    <xf numFmtId="0" fontId="54" fillId="0" borderId="58" xfId="20524" applyFont="1" applyFill="1" applyBorder="1" applyAlignment="1">
      <alignment horizontal="justify" vertical="center" wrapText="1"/>
    </xf>
    <xf numFmtId="0" fontId="54" fillId="0" borderId="58" xfId="20524" applyFont="1" applyFill="1" applyBorder="1" applyAlignment="1">
      <alignment horizontal="center" vertical="center" wrapText="1"/>
    </xf>
    <xf numFmtId="3" fontId="54" fillId="0" borderId="58" xfId="0" applyNumberFormat="1" applyFont="1" applyFill="1" applyBorder="1" applyAlignment="1">
      <alignment horizontal="right" vertical="center" wrapText="1"/>
    </xf>
    <xf numFmtId="0" fontId="54" fillId="0" borderId="58" xfId="0" applyFont="1" applyFill="1" applyBorder="1" applyAlignment="1">
      <alignment vertical="center" wrapText="1"/>
    </xf>
    <xf numFmtId="0" fontId="54" fillId="0" borderId="0" xfId="0" applyFont="1" applyFill="1" applyAlignment="1">
      <alignment vertical="center"/>
    </xf>
    <xf numFmtId="0" fontId="54" fillId="68" borderId="58" xfId="20524" applyFont="1" applyFill="1" applyBorder="1" applyAlignment="1">
      <alignment horizontal="justify" vertical="center" wrapText="1"/>
    </xf>
    <xf numFmtId="0" fontId="54" fillId="68" borderId="58" xfId="20524" applyFont="1" applyFill="1" applyBorder="1" applyAlignment="1">
      <alignment horizontal="center" vertical="center" wrapText="1"/>
    </xf>
    <xf numFmtId="0" fontId="284" fillId="0" borderId="58" xfId="0" applyFont="1" applyFill="1" applyBorder="1" applyAlignment="1">
      <alignment horizontal="center" vertical="center" wrapText="1"/>
    </xf>
    <xf numFmtId="0" fontId="284" fillId="0" borderId="58" xfId="0" applyFont="1" applyFill="1" applyBorder="1" applyAlignment="1">
      <alignment vertical="center" wrapText="1"/>
    </xf>
    <xf numFmtId="0" fontId="284" fillId="0" borderId="0" xfId="0" applyFont="1" applyFill="1" applyAlignment="1">
      <alignment vertical="center"/>
    </xf>
    <xf numFmtId="0" fontId="54" fillId="68" borderId="58" xfId="0" applyFont="1" applyFill="1" applyBorder="1" applyAlignment="1">
      <alignment horizontal="center" vertical="center" wrapText="1" shrinkToFit="1"/>
    </xf>
    <xf numFmtId="0" fontId="54" fillId="0" borderId="58" xfId="0" applyFont="1" applyBorder="1" applyAlignment="1">
      <alignment horizontal="center" vertical="center" wrapText="1" shrinkToFit="1"/>
    </xf>
    <xf numFmtId="0" fontId="54" fillId="0" borderId="58" xfId="20528" applyFont="1" applyFill="1" applyBorder="1" applyAlignment="1">
      <alignment horizontal="left" vertical="center" wrapText="1"/>
    </xf>
    <xf numFmtId="0" fontId="54" fillId="0" borderId="58" xfId="0" applyFont="1" applyBorder="1" applyAlignment="1">
      <alignment horizontal="center" vertical="center" wrapText="1"/>
    </xf>
    <xf numFmtId="3" fontId="54" fillId="0" borderId="58" xfId="20529" applyNumberFormat="1" applyFont="1" applyFill="1" applyBorder="1" applyAlignment="1">
      <alignment horizontal="right" vertical="center"/>
    </xf>
    <xf numFmtId="3" fontId="54" fillId="0" borderId="58" xfId="0" applyNumberFormat="1" applyFont="1" applyBorder="1" applyAlignment="1">
      <alignment horizontal="right" vertical="center"/>
    </xf>
    <xf numFmtId="3" fontId="54" fillId="0" borderId="58" xfId="0" applyNumberFormat="1" applyFont="1" applyFill="1" applyBorder="1" applyAlignment="1">
      <alignment horizontal="right" vertical="center"/>
    </xf>
    <xf numFmtId="0" fontId="276" fillId="0" borderId="58" xfId="0" applyFont="1" applyFill="1" applyBorder="1" applyAlignment="1">
      <alignment vertical="center" wrapText="1"/>
    </xf>
    <xf numFmtId="0" fontId="276" fillId="0" borderId="0" xfId="0" applyFont="1" applyFill="1" applyAlignment="1">
      <alignment vertical="center"/>
    </xf>
    <xf numFmtId="3" fontId="276" fillId="0" borderId="58" xfId="0" applyNumberFormat="1" applyFont="1" applyBorder="1" applyAlignment="1">
      <alignment horizontal="right" vertical="center" wrapText="1"/>
    </xf>
    <xf numFmtId="0" fontId="285" fillId="0" borderId="58" xfId="0" applyFont="1" applyFill="1" applyBorder="1" applyAlignment="1">
      <alignment horizontal="center" vertical="center" wrapText="1"/>
    </xf>
    <xf numFmtId="1" fontId="54" fillId="68" borderId="58" xfId="0" applyNumberFormat="1" applyFont="1" applyFill="1" applyBorder="1" applyAlignment="1" applyProtection="1">
      <alignment vertical="center" wrapText="1"/>
    </xf>
    <xf numFmtId="1" fontId="54" fillId="68" borderId="58" xfId="0" applyNumberFormat="1" applyFont="1" applyFill="1" applyBorder="1" applyAlignment="1" applyProtection="1">
      <alignment horizontal="center" vertical="center" wrapText="1"/>
    </xf>
    <xf numFmtId="0" fontId="54" fillId="68" borderId="58" xfId="20528" applyFont="1" applyFill="1" applyBorder="1" applyAlignment="1">
      <alignment horizontal="center" vertical="center" wrapText="1"/>
    </xf>
    <xf numFmtId="3" fontId="54" fillId="68" borderId="58" xfId="17958" applyNumberFormat="1" applyFont="1" applyFill="1" applyBorder="1" applyAlignment="1">
      <alignment horizontal="left" vertical="center" wrapText="1"/>
    </xf>
    <xf numFmtId="0" fontId="283" fillId="0" borderId="58" xfId="20524" applyFont="1" applyFill="1" applyBorder="1" applyAlignment="1">
      <alignment horizontal="justify" vertical="center" wrapText="1"/>
    </xf>
    <xf numFmtId="0" fontId="283" fillId="0" borderId="58" xfId="20524" applyFont="1" applyFill="1" applyBorder="1" applyAlignment="1">
      <alignment horizontal="center" vertical="center" wrapText="1"/>
    </xf>
    <xf numFmtId="3" fontId="283" fillId="68" borderId="58" xfId="0" applyNumberFormat="1" applyFont="1" applyFill="1" applyBorder="1" applyAlignment="1">
      <alignment horizontal="right" vertical="center" wrapText="1"/>
    </xf>
    <xf numFmtId="3" fontId="54" fillId="0" borderId="58" xfId="0" applyNumberFormat="1" applyFont="1" applyBorder="1" applyAlignment="1">
      <alignment horizontal="right" vertical="center" wrapText="1"/>
    </xf>
    <xf numFmtId="0" fontId="54" fillId="0" borderId="58" xfId="20528" applyFont="1" applyFill="1" applyBorder="1" applyAlignment="1">
      <alignment horizontal="center" vertical="center" wrapText="1"/>
    </xf>
    <xf numFmtId="3" fontId="54" fillId="0" borderId="0" xfId="1" applyNumberFormat="1" applyFont="1" applyAlignment="1">
      <alignment horizontal="right" vertical="center" wrapText="1"/>
    </xf>
    <xf numFmtId="0" fontId="54" fillId="68" borderId="59" xfId="0" quotePrefix="1" applyFont="1" applyFill="1" applyBorder="1" applyAlignment="1">
      <alignment horizontal="center" vertical="center" wrapText="1"/>
    </xf>
    <xf numFmtId="0" fontId="54" fillId="68" borderId="59" xfId="0" quotePrefix="1" applyFont="1" applyFill="1" applyBorder="1" applyAlignment="1">
      <alignment vertical="center" wrapText="1"/>
    </xf>
    <xf numFmtId="0" fontId="54" fillId="68" borderId="59" xfId="0" applyFont="1" applyFill="1" applyBorder="1" applyAlignment="1">
      <alignment horizontal="center" vertical="center" wrapText="1"/>
    </xf>
    <xf numFmtId="0" fontId="54" fillId="68" borderId="59" xfId="20524" applyFont="1" applyFill="1" applyBorder="1" applyAlignment="1">
      <alignment horizontal="center" vertical="center" wrapText="1"/>
    </xf>
    <xf numFmtId="3" fontId="54" fillId="68" borderId="59" xfId="0" applyNumberFormat="1" applyFont="1" applyFill="1" applyBorder="1" applyAlignment="1">
      <alignment horizontal="right" vertical="center" wrapText="1"/>
    </xf>
    <xf numFmtId="0" fontId="54" fillId="68" borderId="59" xfId="0" applyFont="1" applyFill="1" applyBorder="1" applyAlignment="1">
      <alignment vertical="center" wrapText="1"/>
    </xf>
    <xf numFmtId="0" fontId="54" fillId="0" borderId="60" xfId="15723" applyFont="1" applyFill="1" applyBorder="1" applyAlignment="1">
      <alignment horizontal="left" vertical="center" wrapText="1"/>
    </xf>
    <xf numFmtId="0" fontId="114" fillId="0" borderId="60" xfId="15723" applyFont="1" applyFill="1" applyBorder="1" applyAlignment="1">
      <alignment horizontal="left" vertical="center" wrapText="1"/>
    </xf>
    <xf numFmtId="0" fontId="114" fillId="0" borderId="60" xfId="17726" applyFont="1" applyFill="1" applyBorder="1" applyAlignment="1">
      <alignment vertical="center" wrapText="1"/>
    </xf>
    <xf numFmtId="0" fontId="157" fillId="0" borderId="60" xfId="17726" applyFont="1" applyFill="1" applyBorder="1" applyAlignment="1">
      <alignment vertical="center" wrapText="1"/>
    </xf>
    <xf numFmtId="1" fontId="114" fillId="0" borderId="60" xfId="20530" applyNumberFormat="1" applyFont="1" applyFill="1" applyBorder="1" applyAlignment="1">
      <alignment vertical="center" wrapText="1"/>
    </xf>
    <xf numFmtId="258" fontId="114" fillId="0" borderId="60" xfId="16061" applyNumberFormat="1" applyFont="1" applyFill="1" applyBorder="1" applyAlignment="1">
      <alignment horizontal="center" vertical="center" wrapText="1"/>
    </xf>
    <xf numFmtId="170" fontId="114" fillId="0" borderId="60" xfId="15723" applyNumberFormat="1" applyFont="1" applyFill="1" applyBorder="1" applyAlignment="1">
      <alignment vertical="center"/>
    </xf>
    <xf numFmtId="3" fontId="267" fillId="0" borderId="60" xfId="2" applyNumberFormat="1" applyFont="1" applyFill="1" applyBorder="1" applyAlignment="1">
      <alignment horizontal="right" vertical="center" wrapText="1"/>
    </xf>
    <xf numFmtId="190" fontId="114" fillId="0" borderId="23" xfId="16061" applyNumberFormat="1" applyFont="1" applyFill="1" applyBorder="1" applyAlignment="1">
      <alignment horizontal="center" vertical="center" wrapText="1"/>
    </xf>
    <xf numFmtId="1" fontId="114" fillId="0" borderId="23" xfId="20530" applyNumberFormat="1" applyFont="1" applyFill="1" applyBorder="1" applyAlignment="1">
      <alignment vertical="center" wrapText="1"/>
    </xf>
    <xf numFmtId="190" fontId="114" fillId="0" borderId="60" xfId="16061" applyNumberFormat="1" applyFont="1" applyFill="1" applyBorder="1" applyAlignment="1">
      <alignment horizontal="center" vertical="center" wrapText="1"/>
    </xf>
    <xf numFmtId="190" fontId="267" fillId="0" borderId="23" xfId="16061" applyNumberFormat="1" applyFont="1" applyFill="1" applyBorder="1" applyAlignment="1">
      <alignment horizontal="center" vertical="center" wrapText="1"/>
    </xf>
    <xf numFmtId="1" fontId="267" fillId="0" borderId="60" xfId="20530" applyNumberFormat="1" applyFont="1" applyFill="1" applyBorder="1" applyAlignment="1">
      <alignment vertical="center" wrapText="1"/>
    </xf>
    <xf numFmtId="252" fontId="114" fillId="0" borderId="60" xfId="1" applyNumberFormat="1" applyFont="1" applyFill="1" applyBorder="1" applyAlignment="1">
      <alignment horizontal="center" vertical="center" wrapText="1"/>
    </xf>
    <xf numFmtId="252" fontId="114" fillId="0" borderId="60" xfId="1" applyNumberFormat="1" applyFont="1" applyFill="1" applyBorder="1" applyAlignment="1">
      <alignment vertical="center"/>
    </xf>
    <xf numFmtId="170" fontId="267" fillId="0" borderId="60" xfId="16061" applyNumberFormat="1" applyFont="1" applyFill="1" applyBorder="1" applyAlignment="1">
      <alignment vertical="center" wrapText="1"/>
    </xf>
    <xf numFmtId="0" fontId="267" fillId="0" borderId="60" xfId="0" applyFont="1" applyFill="1" applyBorder="1" applyAlignment="1">
      <alignment vertical="center" wrapText="1"/>
    </xf>
    <xf numFmtId="170" fontId="267" fillId="0" borderId="60" xfId="16061" applyNumberFormat="1" applyFont="1" applyFill="1" applyBorder="1" applyAlignment="1">
      <alignment horizontal="center" vertical="center" wrapText="1"/>
    </xf>
    <xf numFmtId="190" fontId="114" fillId="0" borderId="72" xfId="16061" applyNumberFormat="1" applyFont="1" applyFill="1" applyBorder="1" applyAlignment="1">
      <alignment horizontal="center" vertical="center" wrapText="1"/>
    </xf>
    <xf numFmtId="0" fontId="287" fillId="0" borderId="60" xfId="2" applyFont="1" applyFill="1" applyBorder="1" applyAlignment="1">
      <alignment horizontal="center" vertical="center" wrapText="1"/>
    </xf>
    <xf numFmtId="0" fontId="267" fillId="0" borderId="60" xfId="2" applyFont="1" applyFill="1" applyBorder="1" applyAlignment="1">
      <alignment horizontal="center" vertical="center" wrapText="1"/>
    </xf>
    <xf numFmtId="0" fontId="287" fillId="0" borderId="60" xfId="2" applyFont="1" applyFill="1" applyBorder="1" applyAlignment="1">
      <alignment vertical="center" wrapText="1"/>
    </xf>
    <xf numFmtId="3" fontId="269" fillId="0" borderId="60" xfId="2" applyNumberFormat="1" applyFont="1" applyFill="1" applyBorder="1" applyAlignment="1">
      <alignment horizontal="right" vertical="center" wrapText="1"/>
    </xf>
    <xf numFmtId="0" fontId="267" fillId="0" borderId="72" xfId="0" applyFont="1" applyFill="1" applyBorder="1" applyAlignment="1">
      <alignment vertical="center" wrapText="1"/>
    </xf>
    <xf numFmtId="0" fontId="267" fillId="0" borderId="72" xfId="0" applyFont="1" applyFill="1" applyBorder="1" applyAlignment="1">
      <alignment horizontal="center" vertical="center" wrapText="1"/>
    </xf>
    <xf numFmtId="0" fontId="288" fillId="0" borderId="60" xfId="0" applyFont="1" applyFill="1" applyBorder="1" applyAlignment="1">
      <alignment horizontal="center" vertical="center" wrapText="1"/>
    </xf>
    <xf numFmtId="0" fontId="267" fillId="0" borderId="61" xfId="2" applyFont="1" applyFill="1" applyBorder="1" applyAlignment="1">
      <alignment vertical="center" wrapText="1"/>
    </xf>
    <xf numFmtId="0" fontId="289" fillId="0" borderId="61" xfId="2" applyFont="1" applyFill="1" applyBorder="1" applyAlignment="1">
      <alignment vertical="center" wrapText="1"/>
    </xf>
    <xf numFmtId="0" fontId="267" fillId="0" borderId="60" xfId="2" quotePrefix="1" applyFont="1" applyFill="1" applyBorder="1" applyAlignment="1">
      <alignment horizontal="center" vertical="center" wrapText="1"/>
    </xf>
    <xf numFmtId="0" fontId="267" fillId="0" borderId="60" xfId="2" applyFont="1" applyFill="1" applyBorder="1" applyAlignment="1">
      <alignment horizontal="left" vertical="center"/>
    </xf>
    <xf numFmtId="0" fontId="267" fillId="0" borderId="60" xfId="2" applyFont="1" applyFill="1" applyBorder="1" applyAlignment="1">
      <alignment horizontal="center" vertical="center"/>
    </xf>
    <xf numFmtId="1" fontId="267" fillId="0" borderId="60" xfId="2" applyNumberFormat="1" applyFont="1" applyFill="1" applyBorder="1" applyAlignment="1">
      <alignment horizontal="center" vertical="center"/>
    </xf>
    <xf numFmtId="167" fontId="267" fillId="0" borderId="60" xfId="1" applyFont="1" applyFill="1" applyBorder="1" applyAlignment="1">
      <alignment horizontal="right" vertical="center"/>
    </xf>
    <xf numFmtId="170" fontId="267" fillId="0" borderId="60" xfId="2" applyNumberFormat="1" applyFont="1" applyFill="1" applyBorder="1" applyAlignment="1">
      <alignment horizontal="center" vertical="center"/>
    </xf>
    <xf numFmtId="0" fontId="267" fillId="0" borderId="60" xfId="2" applyFont="1" applyFill="1" applyBorder="1" applyAlignment="1">
      <alignment horizontal="left" vertical="center" wrapText="1"/>
    </xf>
    <xf numFmtId="0" fontId="267" fillId="0" borderId="60" xfId="2" applyFont="1" applyFill="1" applyBorder="1"/>
    <xf numFmtId="0" fontId="267" fillId="0" borderId="60" xfId="2" applyFont="1" applyFill="1" applyBorder="1" applyAlignment="1">
      <alignment vertical="center" wrapText="1"/>
    </xf>
    <xf numFmtId="3" fontId="114" fillId="0" borderId="60" xfId="2" applyNumberFormat="1" applyFont="1" applyFill="1" applyBorder="1" applyAlignment="1">
      <alignment horizontal="right" vertical="center" wrapText="1"/>
    </xf>
    <xf numFmtId="252" fontId="267" fillId="0" borderId="60" xfId="1" applyNumberFormat="1" applyFont="1" applyFill="1" applyBorder="1" applyAlignment="1">
      <alignment vertical="center" wrapText="1"/>
    </xf>
    <xf numFmtId="3" fontId="267" fillId="0" borderId="60" xfId="2" applyNumberFormat="1" applyFont="1" applyFill="1" applyBorder="1" applyAlignment="1">
      <alignment vertical="center" wrapText="1"/>
    </xf>
    <xf numFmtId="0" fontId="267" fillId="0" borderId="0" xfId="0" applyFont="1" applyFill="1"/>
    <xf numFmtId="0" fontId="266" fillId="0" borderId="60" xfId="0" applyFont="1" applyFill="1" applyBorder="1" applyAlignment="1">
      <alignment horizontal="center" vertical="center" wrapText="1"/>
    </xf>
    <xf numFmtId="0" fontId="269" fillId="0" borderId="60" xfId="0" applyFont="1" applyFill="1" applyBorder="1" applyAlignment="1">
      <alignment horizontal="center" vertical="center" wrapText="1"/>
    </xf>
    <xf numFmtId="0" fontId="266" fillId="0" borderId="63" xfId="0" applyFont="1" applyFill="1" applyBorder="1" applyAlignment="1">
      <alignment horizontal="center" vertical="center" wrapText="1"/>
    </xf>
    <xf numFmtId="0" fontId="266" fillId="0" borderId="60" xfId="0" applyFont="1" applyFill="1" applyBorder="1" applyAlignment="1">
      <alignment vertical="center" wrapText="1"/>
    </xf>
    <xf numFmtId="3" fontId="266" fillId="0" borderId="60" xfId="0" applyNumberFormat="1" applyFont="1" applyFill="1" applyBorder="1" applyAlignment="1">
      <alignment horizontal="right" vertical="center" wrapText="1"/>
    </xf>
    <xf numFmtId="3" fontId="267" fillId="0" borderId="60" xfId="0" applyNumberFormat="1" applyFont="1" applyFill="1" applyBorder="1" applyAlignment="1">
      <alignment horizontal="right" vertical="center" wrapText="1"/>
    </xf>
    <xf numFmtId="0" fontId="291" fillId="0" borderId="60" xfId="2" applyFont="1" applyFill="1" applyBorder="1" applyAlignment="1">
      <alignment vertical="center" wrapText="1"/>
    </xf>
    <xf numFmtId="0" fontId="292" fillId="0" borderId="60" xfId="2" applyFont="1" applyFill="1" applyBorder="1" applyAlignment="1">
      <alignment vertical="center" wrapText="1"/>
    </xf>
    <xf numFmtId="0" fontId="292" fillId="0" borderId="60" xfId="2" applyFont="1" applyFill="1" applyBorder="1" applyAlignment="1">
      <alignment horizontal="center" vertical="center" wrapText="1"/>
    </xf>
    <xf numFmtId="3" fontId="291" fillId="0" borderId="60" xfId="2" applyNumberFormat="1" applyFont="1" applyFill="1" applyBorder="1" applyAlignment="1">
      <alignment horizontal="right" vertical="center" wrapText="1"/>
    </xf>
    <xf numFmtId="0" fontId="114" fillId="0" borderId="60" xfId="15723" applyFont="1" applyFill="1" applyBorder="1" applyAlignment="1">
      <alignment horizontal="center" vertical="center" wrapText="1"/>
    </xf>
    <xf numFmtId="0" fontId="114" fillId="0" borderId="60" xfId="17724" applyFont="1" applyFill="1" applyBorder="1" applyAlignment="1">
      <alignment horizontal="left" vertical="center" wrapText="1"/>
    </xf>
    <xf numFmtId="0" fontId="114" fillId="0" borderId="60" xfId="20523" applyFont="1" applyFill="1" applyBorder="1" applyAlignment="1">
      <alignment horizontal="left" vertical="center" wrapText="1"/>
    </xf>
    <xf numFmtId="0" fontId="114" fillId="0" borderId="60" xfId="2" applyFont="1" applyFill="1" applyBorder="1" applyAlignment="1">
      <alignment vertical="center" wrapText="1"/>
    </xf>
    <xf numFmtId="0" fontId="114" fillId="0" borderId="60" xfId="2" applyFont="1" applyFill="1" applyBorder="1" applyAlignment="1">
      <alignment horizontal="center" vertical="center" wrapText="1"/>
    </xf>
    <xf numFmtId="0" fontId="290" fillId="0" borderId="60" xfId="2" applyFont="1" applyFill="1" applyBorder="1" applyAlignment="1">
      <alignment horizontal="center" vertical="center" wrapText="1"/>
    </xf>
    <xf numFmtId="0" fontId="291" fillId="0" borderId="60" xfId="2" applyFont="1" applyFill="1" applyBorder="1" applyAlignment="1">
      <alignment horizontal="left" vertical="center" wrapText="1"/>
    </xf>
    <xf numFmtId="0" fontId="291" fillId="0" borderId="60" xfId="2" applyFont="1" applyFill="1" applyBorder="1" applyAlignment="1">
      <alignment horizontal="center" vertical="center" wrapText="1"/>
    </xf>
    <xf numFmtId="0" fontId="266" fillId="0" borderId="60" xfId="2" applyFont="1" applyFill="1" applyBorder="1" applyAlignment="1">
      <alignment vertical="center" wrapText="1"/>
    </xf>
    <xf numFmtId="3" fontId="266" fillId="0" borderId="60" xfId="2" applyNumberFormat="1" applyFont="1" applyFill="1" applyBorder="1" applyAlignment="1">
      <alignment horizontal="right" vertical="center" wrapText="1"/>
    </xf>
    <xf numFmtId="3" fontId="295" fillId="0" borderId="60" xfId="2" applyNumberFormat="1" applyFont="1" applyFill="1" applyBorder="1" applyAlignment="1">
      <alignment horizontal="right" vertical="center" wrapText="1"/>
    </xf>
    <xf numFmtId="3" fontId="287" fillId="0" borderId="60" xfId="2" applyNumberFormat="1" applyFont="1" applyFill="1" applyBorder="1" applyAlignment="1">
      <alignment horizontal="right" vertical="center" wrapText="1"/>
    </xf>
    <xf numFmtId="0" fontId="114" fillId="0" borderId="60" xfId="20524" applyFont="1" applyFill="1" applyBorder="1" applyAlignment="1">
      <alignment horizontal="center" vertical="center" wrapText="1"/>
    </xf>
    <xf numFmtId="0" fontId="114" fillId="0" borderId="60" xfId="20524" applyFont="1" applyFill="1" applyBorder="1" applyAlignment="1">
      <alignment horizontal="left" vertical="center" wrapText="1"/>
    </xf>
    <xf numFmtId="0" fontId="157" fillId="0" borderId="60" xfId="20524" applyFont="1" applyFill="1" applyBorder="1" applyAlignment="1">
      <alignment horizontal="left" vertical="center" wrapText="1"/>
    </xf>
    <xf numFmtId="0" fontId="114" fillId="0" borderId="60" xfId="18316" applyFont="1" applyFill="1" applyBorder="1" applyAlignment="1">
      <alignment horizontal="left" vertical="center" wrapText="1"/>
    </xf>
    <xf numFmtId="0" fontId="114" fillId="0" borderId="60" xfId="18316" applyFont="1" applyFill="1" applyBorder="1" applyAlignment="1">
      <alignment horizontal="center" vertical="center" wrapText="1"/>
    </xf>
    <xf numFmtId="0" fontId="114" fillId="0" borderId="60" xfId="18316" applyFont="1" applyFill="1" applyBorder="1" applyAlignment="1">
      <alignment horizontal="right" vertical="center" wrapText="1"/>
    </xf>
    <xf numFmtId="49" fontId="114" fillId="0" borderId="60" xfId="20524" applyNumberFormat="1" applyFont="1" applyFill="1" applyBorder="1" applyAlignment="1">
      <alignment horizontal="center" vertical="center" wrapText="1"/>
    </xf>
    <xf numFmtId="0" fontId="292" fillId="0" borderId="60" xfId="2" applyFont="1" applyFill="1" applyBorder="1" applyAlignment="1">
      <alignment horizontal="left" vertical="center" wrapText="1"/>
    </xf>
    <xf numFmtId="0" fontId="298" fillId="0" borderId="60" xfId="2"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3" fontId="2"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horizontal="center"/>
    </xf>
    <xf numFmtId="0" fontId="271" fillId="0" borderId="0" xfId="0" applyFont="1"/>
    <xf numFmtId="0" fontId="5" fillId="0" borderId="60" xfId="0" applyFont="1" applyBorder="1" applyAlignment="1">
      <alignment horizontal="center" vertical="center" wrapText="1"/>
    </xf>
    <xf numFmtId="0" fontId="6" fillId="0" borderId="60" xfId="0" applyFont="1" applyBorder="1" applyAlignment="1">
      <alignment horizontal="center" vertical="center" wrapText="1"/>
    </xf>
    <xf numFmtId="0" fontId="5" fillId="0" borderId="60" xfId="0" applyFont="1" applyBorder="1" applyAlignment="1">
      <alignment vertical="center" wrapText="1"/>
    </xf>
    <xf numFmtId="3" fontId="5" fillId="0" borderId="60" xfId="0" applyNumberFormat="1" applyFont="1" applyBorder="1" applyAlignment="1">
      <alignment horizontal="right" vertical="center" wrapText="1"/>
    </xf>
    <xf numFmtId="0" fontId="299" fillId="0" borderId="0" xfId="0" applyFont="1"/>
    <xf numFmtId="0" fontId="5" fillId="2" borderId="60" xfId="0" applyFont="1" applyFill="1" applyBorder="1" applyAlignment="1">
      <alignment horizontal="center" vertical="center" wrapText="1"/>
    </xf>
    <xf numFmtId="0" fontId="5" fillId="2" borderId="60" xfId="0" applyFont="1" applyFill="1" applyBorder="1" applyAlignment="1">
      <alignment vertical="center" wrapText="1"/>
    </xf>
    <xf numFmtId="3" fontId="5" fillId="2" borderId="60" xfId="0" applyNumberFormat="1" applyFont="1" applyFill="1" applyBorder="1" applyAlignment="1">
      <alignment horizontal="right" vertical="center" wrapText="1"/>
    </xf>
    <xf numFmtId="0" fontId="5" fillId="0" borderId="0" xfId="0" applyFont="1"/>
    <xf numFmtId="0" fontId="300" fillId="0" borderId="0" xfId="0" applyFont="1"/>
    <xf numFmtId="0" fontId="5" fillId="72" borderId="60" xfId="2" applyFont="1" applyFill="1" applyBorder="1" applyAlignment="1">
      <alignment horizontal="center" vertical="center" wrapText="1"/>
    </xf>
    <xf numFmtId="0" fontId="5" fillId="72" borderId="60" xfId="2" applyFont="1" applyFill="1" applyBorder="1" applyAlignment="1">
      <alignment vertical="center" wrapText="1"/>
    </xf>
    <xf numFmtId="3" fontId="5" fillId="72" borderId="60" xfId="2" applyNumberFormat="1" applyFont="1" applyFill="1" applyBorder="1" applyAlignment="1">
      <alignment horizontal="right" vertical="center" wrapText="1"/>
    </xf>
    <xf numFmtId="0" fontId="301" fillId="0" borderId="0" xfId="2" applyFont="1" applyFill="1"/>
    <xf numFmtId="0" fontId="302" fillId="0" borderId="0" xfId="2" applyFont="1" applyFill="1"/>
    <xf numFmtId="0" fontId="7" fillId="0" borderId="60" xfId="2" applyFont="1" applyFill="1" applyBorder="1" applyAlignment="1">
      <alignment horizontal="center" vertical="center" wrapText="1"/>
    </xf>
    <xf numFmtId="0" fontId="7" fillId="0" borderId="60" xfId="2" applyFont="1" applyFill="1" applyBorder="1" applyAlignment="1">
      <alignment vertical="center" wrapText="1"/>
    </xf>
    <xf numFmtId="3" fontId="7" fillId="0" borderId="60" xfId="2" applyNumberFormat="1" applyFont="1" applyFill="1" applyBorder="1" applyAlignment="1">
      <alignment horizontal="right" vertical="center" wrapText="1"/>
    </xf>
    <xf numFmtId="3" fontId="5" fillId="0" borderId="60" xfId="2" applyNumberFormat="1" applyFont="1" applyFill="1" applyBorder="1" applyAlignment="1">
      <alignment horizontal="right" vertical="center" wrapText="1"/>
    </xf>
    <xf numFmtId="0" fontId="7" fillId="0" borderId="60" xfId="2" quotePrefix="1" applyFont="1" applyFill="1" applyBorder="1" applyAlignment="1">
      <alignment horizontal="center" vertical="center" wrapText="1"/>
    </xf>
    <xf numFmtId="241" fontId="7" fillId="0" borderId="60" xfId="0" applyNumberFormat="1" applyFont="1" applyFill="1" applyBorder="1" applyAlignment="1">
      <alignment horizontal="left" vertical="center" wrapText="1"/>
    </xf>
    <xf numFmtId="0" fontId="7" fillId="0" borderId="60" xfId="0" applyFont="1" applyFill="1" applyBorder="1" applyAlignment="1">
      <alignment horizontal="center" vertical="center" wrapText="1"/>
    </xf>
    <xf numFmtId="0" fontId="8" fillId="0" borderId="0" xfId="2" applyFont="1" applyFill="1"/>
    <xf numFmtId="0" fontId="303" fillId="0" borderId="0" xfId="2" applyFont="1" applyFill="1"/>
    <xf numFmtId="0" fontId="7" fillId="0" borderId="60" xfId="0" applyFont="1" applyFill="1" applyBorder="1" applyAlignment="1">
      <alignment horizontal="left" vertical="center" wrapText="1"/>
    </xf>
    <xf numFmtId="0" fontId="5" fillId="0" borderId="60" xfId="2" applyFont="1" applyFill="1" applyBorder="1" applyAlignment="1">
      <alignment horizontal="center" vertical="center" wrapText="1"/>
    </xf>
    <xf numFmtId="0" fontId="5" fillId="0" borderId="60" xfId="2" applyFont="1" applyFill="1" applyBorder="1" applyAlignment="1">
      <alignment vertical="center" wrapText="1"/>
    </xf>
    <xf numFmtId="0" fontId="304" fillId="0" borderId="60" xfId="2" applyFont="1" applyFill="1" applyBorder="1" applyAlignment="1">
      <alignment horizontal="center" vertical="center" wrapText="1"/>
    </xf>
    <xf numFmtId="0" fontId="304" fillId="0" borderId="60" xfId="2" applyFont="1" applyFill="1" applyBorder="1" applyAlignment="1">
      <alignment vertical="center" wrapText="1"/>
    </xf>
    <xf numFmtId="3" fontId="304" fillId="0" borderId="60" xfId="2" applyNumberFormat="1" applyFont="1" applyFill="1" applyBorder="1" applyAlignment="1">
      <alignment horizontal="right" vertical="center" wrapText="1"/>
    </xf>
    <xf numFmtId="0" fontId="305" fillId="0" borderId="0" xfId="2" applyFont="1" applyFill="1"/>
    <xf numFmtId="0" fontId="306" fillId="0" borderId="0" xfId="2" applyFont="1" applyFill="1"/>
    <xf numFmtId="0" fontId="304" fillId="0" borderId="60" xfId="2" quotePrefix="1" applyFont="1" applyFill="1" applyBorder="1" applyAlignment="1">
      <alignment horizontal="center" vertical="center" wrapText="1"/>
    </xf>
    <xf numFmtId="0" fontId="304" fillId="0" borderId="60" xfId="0" applyFont="1" applyBorder="1" applyAlignment="1">
      <alignment horizontal="center" vertical="center" wrapText="1"/>
    </xf>
    <xf numFmtId="0" fontId="304" fillId="0" borderId="60" xfId="0" applyFont="1" applyBorder="1" applyAlignment="1">
      <alignment vertical="center" wrapText="1"/>
    </xf>
    <xf numFmtId="0" fontId="304" fillId="70" borderId="60" xfId="0" applyFont="1" applyFill="1" applyBorder="1" applyAlignment="1">
      <alignment horizontal="center" vertical="center" wrapText="1"/>
    </xf>
    <xf numFmtId="0" fontId="304" fillId="70" borderId="60" xfId="0" applyFont="1" applyFill="1" applyBorder="1" applyAlignment="1">
      <alignment vertical="center" wrapText="1"/>
    </xf>
    <xf numFmtId="0" fontId="7" fillId="70" borderId="60" xfId="2" applyFont="1" applyFill="1" applyBorder="1" applyAlignment="1">
      <alignment vertical="center" wrapText="1"/>
    </xf>
    <xf numFmtId="0" fontId="7" fillId="70" borderId="60" xfId="2" applyFont="1" applyFill="1" applyBorder="1" applyAlignment="1">
      <alignment horizontal="center" vertical="center" wrapText="1"/>
    </xf>
    <xf numFmtId="3" fontId="7" fillId="70" borderId="60" xfId="2" applyNumberFormat="1" applyFont="1" applyFill="1" applyBorder="1" applyAlignment="1">
      <alignment horizontal="right" vertical="center" wrapText="1"/>
    </xf>
    <xf numFmtId="258" fontId="8" fillId="0" borderId="0" xfId="1" applyNumberFormat="1" applyFont="1" applyFill="1"/>
    <xf numFmtId="0" fontId="7" fillId="0" borderId="60" xfId="0" quotePrefix="1" applyFont="1" applyBorder="1" applyAlignment="1">
      <alignment horizontal="center" vertical="center" wrapText="1"/>
    </xf>
    <xf numFmtId="0" fontId="7" fillId="0" borderId="60" xfId="0" applyFont="1" applyBorder="1" applyAlignment="1">
      <alignment horizontal="left" vertical="center" wrapText="1"/>
    </xf>
    <xf numFmtId="0" fontId="7" fillId="0" borderId="60" xfId="0" applyFont="1" applyBorder="1" applyAlignment="1">
      <alignment horizontal="center" vertical="center" wrapText="1"/>
    </xf>
    <xf numFmtId="0" fontId="7" fillId="68" borderId="60" xfId="0" applyFont="1" applyFill="1" applyBorder="1" applyAlignment="1">
      <alignment horizontal="center" vertical="center" wrapText="1"/>
    </xf>
    <xf numFmtId="3" fontId="7" fillId="0" borderId="60" xfId="0" applyNumberFormat="1" applyFont="1" applyBorder="1" applyAlignment="1">
      <alignment horizontal="right" vertical="center" wrapText="1"/>
    </xf>
    <xf numFmtId="258" fontId="8" fillId="0" borderId="0" xfId="2" applyNumberFormat="1" applyFont="1" applyFill="1"/>
    <xf numFmtId="241" fontId="7" fillId="0" borderId="60" xfId="0" applyNumberFormat="1" applyFont="1" applyBorder="1" applyAlignment="1">
      <alignment horizontal="left" vertical="center" wrapText="1"/>
    </xf>
    <xf numFmtId="0" fontId="304" fillId="70" borderId="60" xfId="0" quotePrefix="1" applyFont="1" applyFill="1" applyBorder="1" applyAlignment="1">
      <alignment horizontal="center" vertical="center" wrapText="1"/>
    </xf>
    <xf numFmtId="241" fontId="304" fillId="70" borderId="60" xfId="0" applyNumberFormat="1" applyFont="1" applyFill="1" applyBorder="1" applyAlignment="1">
      <alignment horizontal="left" vertical="center" wrapText="1"/>
    </xf>
    <xf numFmtId="0" fontId="304" fillId="70" borderId="60" xfId="2" applyFont="1" applyFill="1" applyBorder="1" applyAlignment="1">
      <alignment vertical="center" wrapText="1"/>
    </xf>
    <xf numFmtId="3" fontId="304" fillId="70" borderId="60" xfId="0" applyNumberFormat="1" applyFont="1" applyFill="1" applyBorder="1" applyAlignment="1">
      <alignment vertical="center" wrapText="1"/>
    </xf>
    <xf numFmtId="258" fontId="305" fillId="0" borderId="0" xfId="1" applyNumberFormat="1" applyFont="1" applyFill="1"/>
    <xf numFmtId="241" fontId="7" fillId="68" borderId="60" xfId="0" applyNumberFormat="1" applyFont="1" applyFill="1" applyBorder="1" applyAlignment="1">
      <alignment horizontal="left" vertical="center" wrapText="1"/>
    </xf>
    <xf numFmtId="0" fontId="7" fillId="68" borderId="60" xfId="20524" applyFont="1" applyFill="1" applyBorder="1" applyAlignment="1">
      <alignment horizontal="center" vertical="center" wrapText="1"/>
    </xf>
    <xf numFmtId="3" fontId="7" fillId="68" borderId="60" xfId="0" applyNumberFormat="1" applyFont="1" applyFill="1" applyBorder="1" applyAlignment="1">
      <alignment horizontal="right" vertical="center" wrapText="1"/>
    </xf>
    <xf numFmtId="0" fontId="304" fillId="70" borderId="60" xfId="20524" applyFont="1" applyFill="1" applyBorder="1" applyAlignment="1">
      <alignment horizontal="center" vertical="center" wrapText="1"/>
    </xf>
    <xf numFmtId="3" fontId="304" fillId="70" borderId="60" xfId="2" applyNumberFormat="1" applyFont="1" applyFill="1" applyBorder="1" applyAlignment="1">
      <alignment horizontal="right" vertical="center" wrapText="1"/>
    </xf>
    <xf numFmtId="0" fontId="305" fillId="70" borderId="0" xfId="2" applyFont="1" applyFill="1"/>
    <xf numFmtId="0" fontId="307" fillId="70" borderId="0" xfId="2" applyFont="1" applyFill="1"/>
    <xf numFmtId="0" fontId="308" fillId="0" borderId="0" xfId="0" applyFont="1"/>
    <xf numFmtId="258" fontId="7" fillId="0" borderId="60" xfId="20529" applyNumberFormat="1" applyFont="1" applyFill="1" applyBorder="1" applyAlignment="1">
      <alignment horizontal="left" vertical="center" wrapText="1"/>
    </xf>
    <xf numFmtId="0" fontId="7" fillId="0" borderId="60" xfId="20524" applyFont="1" applyFill="1" applyBorder="1" applyAlignment="1">
      <alignment horizontal="center" vertical="center" wrapText="1"/>
    </xf>
    <xf numFmtId="3" fontId="8" fillId="0" borderId="0" xfId="2" applyNumberFormat="1" applyFont="1" applyFill="1"/>
    <xf numFmtId="258" fontId="304" fillId="70" borderId="60" xfId="20529" applyNumberFormat="1" applyFont="1" applyFill="1" applyBorder="1" applyAlignment="1">
      <alignment horizontal="left" vertical="center" wrapText="1"/>
    </xf>
    <xf numFmtId="0" fontId="8" fillId="70" borderId="0" xfId="2" applyFont="1" applyFill="1"/>
    <xf numFmtId="0" fontId="303" fillId="70" borderId="0" xfId="2" applyFont="1" applyFill="1"/>
    <xf numFmtId="0" fontId="7" fillId="0" borderId="60" xfId="20524" applyFont="1" applyFill="1" applyBorder="1" applyAlignment="1">
      <alignment horizontal="left" vertical="center" wrapText="1"/>
    </xf>
    <xf numFmtId="0" fontId="304" fillId="68" borderId="60" xfId="0" applyFont="1" applyFill="1" applyBorder="1" applyAlignment="1">
      <alignment horizontal="center" vertical="center" wrapText="1"/>
    </xf>
    <xf numFmtId="3" fontId="304" fillId="0" borderId="60" xfId="0" applyNumberFormat="1" applyFont="1" applyBorder="1" applyAlignment="1">
      <alignment horizontal="right" vertical="center" wrapText="1"/>
    </xf>
    <xf numFmtId="3" fontId="304" fillId="70" borderId="60" xfId="0" applyNumberFormat="1" applyFont="1" applyFill="1" applyBorder="1" applyAlignment="1">
      <alignment horizontal="right" vertical="center" wrapText="1"/>
    </xf>
    <xf numFmtId="0" fontId="7" fillId="0" borderId="60" xfId="0" applyFont="1" applyBorder="1" applyAlignment="1">
      <alignment horizontal="right" vertical="center" wrapText="1"/>
    </xf>
    <xf numFmtId="3" fontId="303" fillId="0" borderId="0" xfId="2" applyNumberFormat="1" applyFont="1" applyFill="1"/>
    <xf numFmtId="0" fontId="304" fillId="70" borderId="60" xfId="20524" applyFont="1" applyFill="1" applyBorder="1" applyAlignment="1">
      <alignment horizontal="left" vertical="center" wrapText="1"/>
    </xf>
    <xf numFmtId="0" fontId="7" fillId="0" borderId="60" xfId="20524" applyFont="1" applyFill="1" applyBorder="1" applyAlignment="1">
      <alignment horizontal="justify" vertical="center" wrapText="1"/>
    </xf>
    <xf numFmtId="0" fontId="304" fillId="70" borderId="60" xfId="20524" applyFont="1" applyFill="1" applyBorder="1" applyAlignment="1">
      <alignment horizontal="justify" vertical="center" wrapText="1"/>
    </xf>
    <xf numFmtId="0" fontId="7" fillId="0" borderId="60" xfId="20533" applyFont="1" applyBorder="1" applyAlignment="1">
      <alignment vertical="center" wrapText="1" shrinkToFit="1"/>
    </xf>
    <xf numFmtId="0" fontId="5" fillId="72" borderId="60" xfId="0" applyFont="1" applyFill="1" applyBorder="1" applyAlignment="1">
      <alignment horizontal="center" vertical="center" wrapText="1"/>
    </xf>
    <xf numFmtId="0" fontId="304" fillId="72" borderId="60" xfId="2" applyFont="1" applyFill="1" applyBorder="1" applyAlignment="1">
      <alignment vertical="center" wrapText="1"/>
    </xf>
    <xf numFmtId="3" fontId="5" fillId="72" borderId="60" xfId="0" applyNumberFormat="1" applyFont="1" applyFill="1" applyBorder="1" applyAlignment="1">
      <alignment horizontal="right" vertical="center" wrapText="1"/>
    </xf>
    <xf numFmtId="0" fontId="304" fillId="72" borderId="60" xfId="2" applyFont="1" applyFill="1" applyBorder="1" applyAlignment="1">
      <alignment horizontal="center" vertical="center" wrapText="1"/>
    </xf>
    <xf numFmtId="3" fontId="305" fillId="0" borderId="0" xfId="2" applyNumberFormat="1" applyFont="1" applyFill="1"/>
    <xf numFmtId="3" fontId="307" fillId="0" borderId="0" xfId="2" applyNumberFormat="1" applyFont="1" applyFill="1"/>
    <xf numFmtId="0" fontId="307" fillId="0" borderId="0" xfId="2" applyFont="1" applyFill="1"/>
    <xf numFmtId="0" fontId="7" fillId="0" borderId="60" xfId="20533" applyFont="1" applyBorder="1" applyAlignment="1">
      <alignment horizontal="center" vertical="center" wrapText="1" shrinkToFit="1"/>
    </xf>
    <xf numFmtId="0" fontId="309" fillId="0" borderId="60" xfId="2" applyFont="1" applyFill="1" applyBorder="1" applyAlignment="1">
      <alignment horizontal="center" vertical="center" wrapText="1"/>
    </xf>
    <xf numFmtId="0" fontId="309" fillId="0" borderId="60" xfId="2" applyFont="1" applyFill="1" applyBorder="1" applyAlignment="1">
      <alignment vertical="center" wrapText="1"/>
    </xf>
    <xf numFmtId="0" fontId="310" fillId="0" borderId="0" xfId="0" applyFont="1"/>
    <xf numFmtId="0" fontId="7" fillId="72" borderId="60" xfId="2" applyFont="1" applyFill="1" applyBorder="1" applyAlignment="1">
      <alignment vertical="center" wrapText="1"/>
    </xf>
    <xf numFmtId="0" fontId="7" fillId="72" borderId="60" xfId="2" applyFont="1" applyFill="1" applyBorder="1" applyAlignment="1">
      <alignment horizontal="center" vertical="center" wrapText="1"/>
    </xf>
    <xf numFmtId="0" fontId="311" fillId="0" borderId="0" xfId="2" applyFont="1" applyFill="1"/>
    <xf numFmtId="0" fontId="6" fillId="0" borderId="60" xfId="2" quotePrefix="1" applyFont="1" applyFill="1" applyBorder="1" applyAlignment="1">
      <alignment horizontal="center" vertical="center" wrapText="1"/>
    </xf>
    <xf numFmtId="0" fontId="7" fillId="0" borderId="60" xfId="2" quotePrefix="1" applyFont="1" applyBorder="1" applyAlignment="1">
      <alignment vertical="center" wrapText="1"/>
    </xf>
    <xf numFmtId="0" fontId="7" fillId="0" borderId="60" xfId="2" applyFont="1" applyBorder="1" applyAlignment="1">
      <alignment horizontal="center" vertical="center" wrapText="1"/>
    </xf>
    <xf numFmtId="0" fontId="7" fillId="0" borderId="60" xfId="2" quotePrefix="1" applyFont="1" applyBorder="1" applyAlignment="1">
      <alignment horizontal="center" vertical="center" wrapText="1"/>
    </xf>
    <xf numFmtId="0" fontId="7" fillId="0" borderId="60" xfId="2" applyFont="1" applyBorder="1" applyAlignment="1">
      <alignment vertical="center" wrapText="1"/>
    </xf>
    <xf numFmtId="0" fontId="7" fillId="72" borderId="60" xfId="2" quotePrefix="1" applyFont="1" applyFill="1" applyBorder="1" applyAlignment="1">
      <alignment vertical="center" wrapText="1"/>
    </xf>
    <xf numFmtId="0" fontId="7" fillId="0" borderId="60" xfId="17726" applyFont="1" applyFill="1" applyBorder="1" applyAlignment="1">
      <alignment vertical="center" wrapText="1"/>
    </xf>
    <xf numFmtId="0" fontId="7" fillId="68" borderId="60" xfId="0" applyFont="1" applyFill="1" applyBorder="1" applyAlignment="1">
      <alignment horizontal="left" vertical="center" wrapText="1"/>
    </xf>
    <xf numFmtId="0" fontId="0" fillId="0" borderId="0" xfId="0" applyFont="1"/>
    <xf numFmtId="0" fontId="157" fillId="0" borderId="0" xfId="0" applyFont="1" applyFill="1" applyAlignment="1">
      <alignment vertical="center" wrapText="1"/>
    </xf>
    <xf numFmtId="0" fontId="3" fillId="0" borderId="0" xfId="0" applyFont="1" applyFill="1" applyAlignment="1">
      <alignment vertical="center" wrapText="1"/>
    </xf>
    <xf numFmtId="0" fontId="312" fillId="0" borderId="0" xfId="0" applyFont="1" applyFill="1" applyAlignment="1">
      <alignment vertical="center" wrapText="1"/>
    </xf>
    <xf numFmtId="0" fontId="114" fillId="0" borderId="0" xfId="0" applyFont="1" applyFill="1" applyAlignment="1">
      <alignment vertical="center" wrapText="1"/>
    </xf>
    <xf numFmtId="0" fontId="114" fillId="0" borderId="0" xfId="0" applyFont="1" applyFill="1" applyAlignment="1">
      <alignment horizontal="center" vertical="center" wrapText="1"/>
    </xf>
    <xf numFmtId="0" fontId="2" fillId="0" borderId="0" xfId="0" applyFont="1" applyFill="1" applyAlignment="1">
      <alignment vertical="center" wrapText="1"/>
    </xf>
    <xf numFmtId="0" fontId="157" fillId="0" borderId="60" xfId="0" applyFont="1" applyFill="1" applyBorder="1" applyAlignment="1">
      <alignment horizontal="center" vertical="center" wrapText="1"/>
    </xf>
    <xf numFmtId="0" fontId="270" fillId="0" borderId="60" xfId="0" applyFont="1" applyFill="1" applyBorder="1" applyAlignment="1">
      <alignment horizontal="center" vertical="center" wrapText="1"/>
    </xf>
    <xf numFmtId="0" fontId="314" fillId="0" borderId="60" xfId="0" applyFont="1" applyFill="1" applyBorder="1" applyAlignment="1">
      <alignment horizontal="center" vertical="center" wrapText="1"/>
    </xf>
    <xf numFmtId="0" fontId="157" fillId="0" borderId="60" xfId="0" applyFont="1" applyFill="1" applyBorder="1" applyAlignment="1">
      <alignment vertical="center" wrapText="1"/>
    </xf>
    <xf numFmtId="3" fontId="157" fillId="0" borderId="60" xfId="0" applyNumberFormat="1" applyFont="1" applyFill="1" applyBorder="1" applyAlignment="1">
      <alignment horizontal="right" vertical="center" wrapText="1"/>
    </xf>
    <xf numFmtId="3" fontId="157" fillId="0" borderId="0" xfId="0" applyNumberFormat="1" applyFont="1" applyFill="1" applyAlignment="1">
      <alignment vertical="center" wrapText="1"/>
    </xf>
    <xf numFmtId="0" fontId="312" fillId="0" borderId="60" xfId="0" applyFont="1" applyFill="1" applyBorder="1" applyAlignment="1">
      <alignment horizontal="center" vertical="center" wrapText="1"/>
    </xf>
    <xf numFmtId="0" fontId="114" fillId="0" borderId="60" xfId="0" applyFont="1" applyFill="1" applyBorder="1" applyAlignment="1">
      <alignment vertical="center" wrapText="1"/>
    </xf>
    <xf numFmtId="0" fontId="114" fillId="0" borderId="60" xfId="0" applyFont="1" applyFill="1" applyBorder="1" applyAlignment="1">
      <alignment horizontal="center" vertical="center" wrapText="1"/>
    </xf>
    <xf numFmtId="3" fontId="114" fillId="0" borderId="60" xfId="0" applyNumberFormat="1" applyFont="1" applyFill="1" applyBorder="1" applyAlignment="1">
      <alignment horizontal="right" vertical="center" wrapText="1"/>
    </xf>
    <xf numFmtId="3" fontId="114" fillId="0" borderId="0" xfId="0" applyNumberFormat="1" applyFont="1" applyFill="1" applyAlignment="1">
      <alignment vertical="center" wrapText="1"/>
    </xf>
    <xf numFmtId="0" fontId="157" fillId="0" borderId="60" xfId="2" applyFont="1" applyFill="1" applyBorder="1" applyAlignment="1">
      <alignment vertical="center" wrapText="1"/>
    </xf>
    <xf numFmtId="3" fontId="157" fillId="0" borderId="60" xfId="2" applyNumberFormat="1" applyFont="1" applyFill="1" applyBorder="1" applyAlignment="1">
      <alignment horizontal="right" vertical="center" wrapText="1"/>
    </xf>
    <xf numFmtId="3" fontId="114" fillId="0" borderId="0" xfId="2" applyNumberFormat="1" applyFont="1" applyFill="1" applyAlignment="1">
      <alignment vertical="center" wrapText="1"/>
    </xf>
    <xf numFmtId="0" fontId="114" fillId="0" borderId="0" xfId="2" applyFont="1" applyFill="1" applyAlignment="1">
      <alignment vertical="center" wrapText="1"/>
    </xf>
    <xf numFmtId="0" fontId="2" fillId="0" borderId="0" xfId="2" applyFont="1" applyFill="1" applyAlignment="1">
      <alignment vertical="center" wrapText="1"/>
    </xf>
    <xf numFmtId="0" fontId="312" fillId="0" borderId="60" xfId="2" quotePrefix="1" applyFont="1" applyFill="1" applyBorder="1" applyAlignment="1">
      <alignment horizontal="center" vertical="center" wrapText="1"/>
    </xf>
    <xf numFmtId="0" fontId="114" fillId="0" borderId="60" xfId="2" applyFont="1" applyFill="1" applyBorder="1" applyAlignment="1">
      <alignment horizontal="left" vertical="center" wrapText="1"/>
    </xf>
    <xf numFmtId="0" fontId="114" fillId="0" borderId="60" xfId="20531" applyFont="1" applyFill="1" applyBorder="1" applyAlignment="1">
      <alignment horizontal="center" vertical="center" wrapText="1"/>
    </xf>
    <xf numFmtId="3" fontId="114" fillId="0" borderId="60" xfId="20531" applyNumberFormat="1" applyFont="1" applyFill="1" applyBorder="1" applyAlignment="1">
      <alignment horizontal="right" vertical="center" wrapText="1"/>
    </xf>
    <xf numFmtId="2" fontId="114" fillId="0" borderId="60" xfId="17724" applyNumberFormat="1" applyFont="1" applyFill="1" applyBorder="1" applyAlignment="1">
      <alignment horizontal="left" vertical="center" wrapText="1"/>
    </xf>
    <xf numFmtId="0" fontId="291" fillId="0" borderId="0" xfId="2" applyFont="1" applyFill="1" applyAlignment="1">
      <alignment vertical="center" wrapText="1"/>
    </xf>
    <xf numFmtId="0" fontId="294" fillId="0" borderId="0" xfId="2" applyFont="1" applyFill="1" applyAlignment="1">
      <alignment vertical="center" wrapText="1"/>
    </xf>
    <xf numFmtId="0" fontId="291" fillId="0" borderId="0" xfId="0" applyFont="1" applyFill="1" applyAlignment="1">
      <alignment vertical="center" wrapText="1"/>
    </xf>
    <xf numFmtId="3" fontId="292" fillId="0" borderId="60" xfId="2" applyNumberFormat="1" applyFont="1" applyFill="1" applyBorder="1" applyAlignment="1">
      <alignment horizontal="right" vertical="center" wrapText="1"/>
    </xf>
    <xf numFmtId="0" fontId="314" fillId="0" borderId="60" xfId="2" applyFont="1" applyFill="1" applyBorder="1" applyAlignment="1">
      <alignment horizontal="center" vertical="center" wrapText="1"/>
    </xf>
    <xf numFmtId="0" fontId="157" fillId="0" borderId="60" xfId="2" applyFont="1" applyFill="1" applyBorder="1" applyAlignment="1">
      <alignment horizontal="left" vertical="center" wrapText="1"/>
    </xf>
    <xf numFmtId="0" fontId="157" fillId="0" borderId="60" xfId="2" applyFont="1" applyFill="1" applyBorder="1" applyAlignment="1">
      <alignment horizontal="center" vertical="center" wrapText="1"/>
    </xf>
    <xf numFmtId="0" fontId="157" fillId="0" borderId="0" xfId="2" applyFont="1" applyFill="1" applyAlignment="1">
      <alignment vertical="center" wrapText="1"/>
    </xf>
    <xf numFmtId="0" fontId="1" fillId="0" borderId="0" xfId="2" applyFont="1" applyFill="1" applyAlignment="1">
      <alignment vertical="center" wrapText="1"/>
    </xf>
    <xf numFmtId="0" fontId="270" fillId="0" borderId="60" xfId="2" applyFont="1" applyFill="1" applyBorder="1" applyAlignment="1">
      <alignment horizontal="left" vertical="center" wrapText="1"/>
    </xf>
    <xf numFmtId="242" fontId="157" fillId="0" borderId="0" xfId="2" applyNumberFormat="1" applyFont="1" applyFill="1" applyAlignment="1">
      <alignment vertical="center" wrapText="1"/>
    </xf>
    <xf numFmtId="0" fontId="315" fillId="0" borderId="60" xfId="2" applyFont="1" applyFill="1" applyBorder="1" applyAlignment="1">
      <alignment horizontal="center" vertical="center" wrapText="1"/>
    </xf>
    <xf numFmtId="0" fontId="270" fillId="0" borderId="60" xfId="2" applyFont="1" applyFill="1" applyBorder="1" applyAlignment="1">
      <alignment horizontal="center" vertical="center" wrapText="1"/>
    </xf>
    <xf numFmtId="3" fontId="270" fillId="0" borderId="60" xfId="2" applyNumberFormat="1" applyFont="1" applyFill="1" applyBorder="1" applyAlignment="1">
      <alignment horizontal="right" vertical="center" wrapText="1"/>
    </xf>
    <xf numFmtId="0" fontId="270" fillId="0" borderId="60" xfId="2" applyFont="1" applyFill="1" applyBorder="1" applyAlignment="1">
      <alignment vertical="center" wrapText="1"/>
    </xf>
    <xf numFmtId="0" fontId="270" fillId="0" borderId="0" xfId="2" applyFont="1" applyFill="1" applyAlignment="1">
      <alignment vertical="center" wrapText="1"/>
    </xf>
    <xf numFmtId="242" fontId="270" fillId="0" borderId="0" xfId="2" applyNumberFormat="1" applyFont="1" applyFill="1" applyAlignment="1">
      <alignment vertical="center" wrapText="1"/>
    </xf>
    <xf numFmtId="0" fontId="309" fillId="0" borderId="0" xfId="2" applyFont="1" applyFill="1" applyAlignment="1">
      <alignment vertical="center" wrapText="1"/>
    </xf>
    <xf numFmtId="0" fontId="270" fillId="0" borderId="0" xfId="0" applyFont="1" applyFill="1" applyAlignment="1">
      <alignment vertical="center" wrapText="1"/>
    </xf>
    <xf numFmtId="0" fontId="312" fillId="0" borderId="60" xfId="2" applyFont="1" applyFill="1" applyBorder="1" applyAlignment="1">
      <alignment horizontal="center" vertical="center" wrapText="1"/>
    </xf>
    <xf numFmtId="0" fontId="315" fillId="0" borderId="60" xfId="2" quotePrefix="1" applyFont="1" applyFill="1" applyBorder="1" applyAlignment="1">
      <alignment horizontal="center" vertical="center" wrapText="1"/>
    </xf>
    <xf numFmtId="0" fontId="157" fillId="0" borderId="60" xfId="0" applyFont="1" applyFill="1" applyBorder="1" applyAlignment="1">
      <alignment horizontal="left" vertical="center" wrapText="1"/>
    </xf>
    <xf numFmtId="242" fontId="313" fillId="0" borderId="60" xfId="16176" applyNumberFormat="1" applyFont="1" applyFill="1" applyBorder="1" applyAlignment="1">
      <alignment vertical="center" wrapText="1"/>
    </xf>
    <xf numFmtId="0" fontId="270" fillId="0" borderId="60" xfId="20524" applyFont="1" applyFill="1" applyBorder="1" applyAlignment="1">
      <alignment horizontal="center" vertical="center" wrapText="1"/>
    </xf>
    <xf numFmtId="3" fontId="114" fillId="0" borderId="60" xfId="20524" applyNumberFormat="1" applyFont="1" applyFill="1" applyBorder="1" applyAlignment="1">
      <alignment horizontal="center" vertical="center" wrapText="1"/>
    </xf>
    <xf numFmtId="0" fontId="114" fillId="0" borderId="60" xfId="0" applyFont="1" applyFill="1" applyBorder="1" applyAlignment="1">
      <alignment horizontal="left" vertical="center" wrapText="1"/>
    </xf>
    <xf numFmtId="0" fontId="114" fillId="0" borderId="60" xfId="2" quotePrefix="1" applyFont="1" applyFill="1" applyBorder="1" applyAlignment="1">
      <alignment horizontal="center" vertical="center" wrapText="1"/>
    </xf>
    <xf numFmtId="0" fontId="114" fillId="0" borderId="0" xfId="2" quotePrefix="1" applyFont="1" applyFill="1" applyBorder="1" applyAlignment="1">
      <alignment horizontal="center" vertical="center" wrapText="1"/>
    </xf>
    <xf numFmtId="0" fontId="2" fillId="0" borderId="0" xfId="2" quotePrefix="1" applyFont="1" applyFill="1" applyBorder="1" applyAlignment="1">
      <alignment horizontal="center" vertical="center" wrapText="1"/>
    </xf>
    <xf numFmtId="0" fontId="270" fillId="0" borderId="60" xfId="18316" applyFont="1" applyFill="1" applyBorder="1" applyAlignment="1">
      <alignment horizontal="center" vertical="center" wrapText="1"/>
    </xf>
    <xf numFmtId="258" fontId="114" fillId="0" borderId="60" xfId="20529" applyNumberFormat="1" applyFont="1" applyFill="1" applyBorder="1" applyAlignment="1">
      <alignment horizontal="center" vertical="center" wrapText="1"/>
    </xf>
    <xf numFmtId="0" fontId="114" fillId="0" borderId="60" xfId="0" applyNumberFormat="1" applyFont="1" applyFill="1" applyBorder="1" applyAlignment="1">
      <alignment horizontal="center" vertical="center" wrapText="1"/>
    </xf>
    <xf numFmtId="258" fontId="114" fillId="0" borderId="60" xfId="20529" applyNumberFormat="1" applyFont="1" applyFill="1" applyBorder="1" applyAlignment="1">
      <alignment horizontal="right" vertical="center" wrapText="1"/>
    </xf>
    <xf numFmtId="49" fontId="270" fillId="0" borderId="60" xfId="20524" applyNumberFormat="1" applyFont="1" applyFill="1" applyBorder="1" applyAlignment="1">
      <alignment horizontal="center" vertical="center" wrapText="1"/>
    </xf>
    <xf numFmtId="3" fontId="270" fillId="0" borderId="60" xfId="20524" applyNumberFormat="1" applyFont="1" applyFill="1" applyBorder="1" applyAlignment="1">
      <alignment horizontal="center" vertical="center" wrapText="1"/>
    </xf>
    <xf numFmtId="0" fontId="114" fillId="0" borderId="60" xfId="0" applyNumberFormat="1" applyFont="1" applyFill="1" applyBorder="1" applyAlignment="1">
      <alignment horizontal="left" vertical="center" wrapText="1"/>
    </xf>
    <xf numFmtId="3" fontId="114" fillId="0" borderId="60" xfId="0" applyNumberFormat="1" applyFont="1" applyFill="1" applyBorder="1" applyAlignment="1">
      <alignment vertical="center" wrapText="1"/>
    </xf>
    <xf numFmtId="3" fontId="270" fillId="0" borderId="60" xfId="0" applyNumberFormat="1" applyFont="1" applyFill="1" applyBorder="1" applyAlignment="1">
      <alignment horizontal="right" vertical="center" wrapText="1"/>
    </xf>
    <xf numFmtId="1" fontId="114" fillId="0" borderId="60" xfId="20522" applyNumberFormat="1" applyFont="1" applyFill="1" applyBorder="1" applyAlignment="1">
      <alignment horizontal="left" vertical="center" wrapText="1"/>
    </xf>
    <xf numFmtId="3" fontId="114" fillId="0" borderId="60" xfId="17892" applyNumberFormat="1" applyFont="1" applyFill="1" applyBorder="1" applyAlignment="1">
      <alignment horizontal="left" vertical="center" wrapText="1"/>
    </xf>
    <xf numFmtId="0" fontId="298" fillId="0" borderId="60" xfId="2" quotePrefix="1" applyFont="1" applyFill="1" applyBorder="1" applyAlignment="1">
      <alignment horizontal="center" vertical="center" wrapText="1"/>
    </xf>
    <xf numFmtId="0" fontId="292" fillId="0" borderId="60" xfId="0" applyFont="1" applyFill="1" applyBorder="1" applyAlignment="1">
      <alignment vertical="center" wrapText="1"/>
    </xf>
    <xf numFmtId="0" fontId="292" fillId="0" borderId="60" xfId="0" applyFont="1" applyFill="1" applyBorder="1" applyAlignment="1">
      <alignment horizontal="center" vertical="center" wrapText="1"/>
    </xf>
    <xf numFmtId="3" fontId="292" fillId="0" borderId="60" xfId="0" applyNumberFormat="1" applyFont="1" applyFill="1" applyBorder="1" applyAlignment="1">
      <alignment horizontal="right" vertical="center" wrapText="1"/>
    </xf>
    <xf numFmtId="241" fontId="292" fillId="0" borderId="60" xfId="0" quotePrefix="1" applyNumberFormat="1" applyFont="1" applyFill="1" applyBorder="1" applyAlignment="1">
      <alignment horizontal="right" vertical="center" wrapText="1"/>
    </xf>
    <xf numFmtId="3" fontId="292" fillId="0" borderId="60" xfId="0" quotePrefix="1" applyNumberFormat="1" applyFont="1" applyFill="1" applyBorder="1" applyAlignment="1">
      <alignment horizontal="right" vertical="center" wrapText="1"/>
    </xf>
    <xf numFmtId="0" fontId="292" fillId="0" borderId="0" xfId="2" applyFont="1" applyFill="1" applyAlignment="1">
      <alignment vertical="center" wrapText="1"/>
    </xf>
    <xf numFmtId="0" fontId="293" fillId="0" borderId="0" xfId="2" applyFont="1" applyFill="1" applyAlignment="1">
      <alignment vertical="center" wrapText="1"/>
    </xf>
    <xf numFmtId="0" fontId="114" fillId="0" borderId="61" xfId="0" applyFont="1" applyFill="1" applyBorder="1" applyAlignment="1">
      <alignment vertical="center" wrapText="1"/>
    </xf>
    <xf numFmtId="0" fontId="114" fillId="0" borderId="5" xfId="0" applyFont="1" applyFill="1" applyBorder="1" applyAlignment="1">
      <alignment vertical="center" wrapText="1"/>
    </xf>
    <xf numFmtId="0" fontId="114" fillId="0" borderId="23" xfId="0" applyFont="1" applyFill="1" applyBorder="1" applyAlignment="1">
      <alignment vertical="center" wrapText="1"/>
    </xf>
    <xf numFmtId="0" fontId="286" fillId="0" borderId="0" xfId="0" applyFont="1" applyFill="1" applyAlignment="1">
      <alignment vertical="center"/>
    </xf>
    <xf numFmtId="0" fontId="316" fillId="0" borderId="0" xfId="0" applyFont="1" applyFill="1" applyAlignment="1">
      <alignment vertical="center"/>
    </xf>
    <xf numFmtId="0" fontId="286" fillId="0" borderId="0" xfId="0" applyFont="1" applyFill="1" applyAlignment="1">
      <alignment horizontal="center" vertical="center"/>
    </xf>
    <xf numFmtId="0" fontId="13" fillId="0" borderId="0" xfId="0" applyFont="1" applyFill="1" applyAlignment="1">
      <alignment vertical="center"/>
    </xf>
    <xf numFmtId="0" fontId="267" fillId="0" borderId="0" xfId="0" applyFont="1" applyFill="1" applyAlignment="1">
      <alignment horizontal="center" vertical="center"/>
    </xf>
    <xf numFmtId="0" fontId="296" fillId="0" borderId="60" xfId="0" applyFont="1" applyFill="1" applyBorder="1" applyAlignment="1">
      <alignment horizontal="center" vertical="center" wrapText="1"/>
    </xf>
    <xf numFmtId="3" fontId="291" fillId="0" borderId="60" xfId="0" applyNumberFormat="1" applyFont="1" applyFill="1" applyBorder="1" applyAlignment="1">
      <alignment horizontal="right" vertical="center" wrapText="1"/>
    </xf>
    <xf numFmtId="0" fontId="266" fillId="0" borderId="0" xfId="0" applyFont="1" applyFill="1"/>
    <xf numFmtId="0" fontId="267" fillId="0" borderId="60" xfId="0" quotePrefix="1" applyFont="1" applyFill="1" applyBorder="1" applyAlignment="1">
      <alignment horizontal="center" vertical="center" wrapText="1"/>
    </xf>
    <xf numFmtId="0" fontId="287" fillId="0" borderId="60" xfId="0" applyFont="1" applyFill="1" applyBorder="1" applyAlignment="1">
      <alignment vertical="center" wrapText="1"/>
    </xf>
    <xf numFmtId="0" fontId="287" fillId="0" borderId="60" xfId="0" applyFont="1" applyFill="1" applyBorder="1" applyAlignment="1">
      <alignment horizontal="center" vertical="center" wrapText="1"/>
    </xf>
    <xf numFmtId="3" fontId="287" fillId="0" borderId="60" xfId="0" applyNumberFormat="1" applyFont="1" applyFill="1" applyBorder="1" applyAlignment="1">
      <alignment horizontal="right" vertical="center" wrapText="1"/>
    </xf>
    <xf numFmtId="3" fontId="295" fillId="0" borderId="60" xfId="0" applyNumberFormat="1" applyFont="1" applyFill="1" applyBorder="1" applyAlignment="1">
      <alignment horizontal="right" vertical="center" wrapText="1"/>
    </xf>
    <xf numFmtId="0" fontId="287" fillId="0" borderId="0" xfId="0" applyFont="1" applyFill="1"/>
    <xf numFmtId="170" fontId="292" fillId="0" borderId="23" xfId="16061" applyNumberFormat="1" applyFont="1" applyFill="1" applyBorder="1" applyAlignment="1">
      <alignment vertical="center" wrapText="1"/>
    </xf>
    <xf numFmtId="0" fontId="267" fillId="0" borderId="23" xfId="0" applyFont="1" applyFill="1" applyBorder="1" applyAlignment="1">
      <alignment horizontal="center" vertical="center" wrapText="1"/>
    </xf>
    <xf numFmtId="170" fontId="267" fillId="0" borderId="23" xfId="16061" applyNumberFormat="1" applyFont="1" applyFill="1" applyBorder="1" applyAlignment="1">
      <alignment vertical="center" wrapText="1"/>
    </xf>
    <xf numFmtId="170" fontId="292" fillId="0" borderId="72" xfId="16061" applyNumberFormat="1" applyFont="1" applyFill="1" applyBorder="1" applyAlignment="1">
      <alignment vertical="center" wrapText="1"/>
    </xf>
    <xf numFmtId="170" fontId="267" fillId="0" borderId="72" xfId="16061" applyNumberFormat="1" applyFont="1" applyFill="1" applyBorder="1" applyAlignment="1">
      <alignment vertical="center" wrapText="1"/>
    </xf>
    <xf numFmtId="0" fontId="266" fillId="0" borderId="60" xfId="0" quotePrefix="1" applyFont="1" applyFill="1" applyBorder="1" applyAlignment="1">
      <alignment horizontal="center" vertical="center" wrapText="1"/>
    </xf>
    <xf numFmtId="0" fontId="157" fillId="0" borderId="60" xfId="0" applyFont="1" applyFill="1" applyBorder="1" applyAlignment="1">
      <alignment vertical="center"/>
    </xf>
    <xf numFmtId="0" fontId="157" fillId="0" borderId="60" xfId="0" applyFont="1" applyFill="1" applyBorder="1" applyAlignment="1">
      <alignment horizontal="center" vertical="center"/>
    </xf>
    <xf numFmtId="170" fontId="157" fillId="0" borderId="60" xfId="16061" applyNumberFormat="1" applyFont="1" applyFill="1" applyBorder="1" applyAlignment="1">
      <alignment vertical="center"/>
    </xf>
    <xf numFmtId="170" fontId="292" fillId="0" borderId="60" xfId="16061" applyNumberFormat="1" applyFont="1" applyFill="1" applyBorder="1" applyAlignment="1">
      <alignment vertical="center" wrapText="1"/>
    </xf>
    <xf numFmtId="0" fontId="267" fillId="0" borderId="72" xfId="0" applyFont="1" applyFill="1" applyBorder="1" applyAlignment="1">
      <alignment horizontal="center" vertical="center"/>
    </xf>
    <xf numFmtId="0" fontId="114" fillId="0" borderId="60" xfId="0" applyFont="1" applyFill="1" applyBorder="1" applyAlignment="1">
      <alignment horizontal="justify" vertical="center" wrapText="1"/>
    </xf>
    <xf numFmtId="170" fontId="267" fillId="0" borderId="72" xfId="16061" applyNumberFormat="1" applyFont="1" applyFill="1" applyBorder="1" applyAlignment="1">
      <alignment horizontal="center" vertical="center" wrapText="1"/>
    </xf>
    <xf numFmtId="170" fontId="267" fillId="0" borderId="23" xfId="16061" applyNumberFormat="1" applyFont="1" applyFill="1" applyBorder="1" applyAlignment="1">
      <alignment horizontal="center" vertical="center" wrapText="1"/>
    </xf>
    <xf numFmtId="0" fontId="114" fillId="0" borderId="60" xfId="0" applyFont="1" applyFill="1" applyBorder="1" applyAlignment="1">
      <alignment vertical="center"/>
    </xf>
    <xf numFmtId="0" fontId="267" fillId="0" borderId="23" xfId="0" applyFont="1" applyFill="1" applyBorder="1" applyAlignment="1">
      <alignment vertical="center" wrapText="1"/>
    </xf>
    <xf numFmtId="0" fontId="267" fillId="0" borderId="23" xfId="0" applyFont="1" applyFill="1" applyBorder="1" applyAlignment="1">
      <alignment horizontal="center" vertical="center"/>
    </xf>
    <xf numFmtId="170" fontId="267" fillId="0" borderId="60" xfId="0" applyNumberFormat="1" applyFont="1" applyFill="1" applyBorder="1" applyAlignment="1">
      <alignment vertical="center" wrapText="1"/>
    </xf>
    <xf numFmtId="0" fontId="288" fillId="0" borderId="60" xfId="0" applyFont="1" applyFill="1" applyBorder="1" applyAlignment="1">
      <alignment horizontal="left" vertical="center" wrapText="1"/>
    </xf>
    <xf numFmtId="0" fontId="288" fillId="0" borderId="60" xfId="0" applyFont="1" applyFill="1" applyBorder="1" applyAlignment="1">
      <alignment horizontal="left" vertical="center"/>
    </xf>
    <xf numFmtId="241" fontId="291" fillId="0" borderId="60" xfId="0" applyNumberFormat="1" applyFont="1" applyFill="1" applyBorder="1" applyAlignment="1">
      <alignment horizontal="right" vertical="center" wrapText="1"/>
    </xf>
    <xf numFmtId="2" fontId="292" fillId="0" borderId="60" xfId="2" applyNumberFormat="1" applyFont="1" applyFill="1" applyBorder="1" applyAlignment="1">
      <alignment vertical="center"/>
    </xf>
    <xf numFmtId="2" fontId="267" fillId="0" borderId="0" xfId="0" applyNumberFormat="1" applyFont="1" applyFill="1"/>
    <xf numFmtId="0" fontId="292" fillId="0" borderId="60" xfId="2" applyFont="1" applyFill="1" applyBorder="1" applyAlignment="1">
      <alignment horizontal="center" vertical="center"/>
    </xf>
    <xf numFmtId="0" fontId="292" fillId="0" borderId="60" xfId="2" applyFont="1" applyFill="1" applyBorder="1"/>
    <xf numFmtId="3" fontId="292" fillId="0" borderId="60" xfId="2" applyNumberFormat="1" applyFont="1" applyFill="1" applyBorder="1" applyAlignment="1">
      <alignment vertical="center" wrapText="1"/>
    </xf>
    <xf numFmtId="0" fontId="267" fillId="73" borderId="60" xfId="0" applyFont="1" applyFill="1" applyBorder="1" applyAlignment="1">
      <alignment horizontal="center" vertical="center" wrapText="1"/>
    </xf>
    <xf numFmtId="0" fontId="266" fillId="73" borderId="60" xfId="0" applyFont="1" applyFill="1" applyBorder="1" applyAlignment="1">
      <alignment vertical="center" wrapText="1"/>
    </xf>
    <xf numFmtId="0" fontId="266" fillId="73" borderId="60" xfId="0" applyFont="1" applyFill="1" applyBorder="1" applyAlignment="1">
      <alignment horizontal="center" vertical="center" wrapText="1"/>
    </xf>
    <xf numFmtId="3" fontId="266" fillId="73" borderId="60" xfId="0" applyNumberFormat="1" applyFont="1" applyFill="1" applyBorder="1" applyAlignment="1">
      <alignment horizontal="right" vertical="center" wrapText="1"/>
    </xf>
    <xf numFmtId="3" fontId="291" fillId="73" borderId="60" xfId="0" applyNumberFormat="1" applyFont="1" applyFill="1" applyBorder="1" applyAlignment="1">
      <alignment horizontal="right" vertical="center" wrapText="1"/>
    </xf>
    <xf numFmtId="0" fontId="266" fillId="73" borderId="0" xfId="0" applyFont="1" applyFill="1"/>
    <xf numFmtId="0" fontId="114" fillId="0" borderId="60" xfId="0" quotePrefix="1" applyFont="1" applyFill="1" applyBorder="1" applyAlignment="1">
      <alignment horizontal="center" vertical="center" wrapText="1"/>
    </xf>
    <xf numFmtId="252" fontId="114" fillId="0" borderId="60" xfId="1" applyNumberFormat="1" applyFont="1" applyFill="1" applyBorder="1" applyAlignment="1">
      <alignment vertical="center" wrapText="1"/>
    </xf>
    <xf numFmtId="3" fontId="114" fillId="0" borderId="60" xfId="2" applyNumberFormat="1" applyFont="1" applyFill="1" applyBorder="1" applyAlignment="1">
      <alignment vertical="center" wrapText="1"/>
    </xf>
    <xf numFmtId="0" fontId="114" fillId="0" borderId="0" xfId="0" applyFont="1" applyFill="1"/>
    <xf numFmtId="252" fontId="292" fillId="0" borderId="60" xfId="1" applyNumberFormat="1" applyFont="1" applyFill="1" applyBorder="1" applyAlignment="1">
      <alignment vertical="center" wrapText="1"/>
    </xf>
    <xf numFmtId="0" fontId="292" fillId="0" borderId="0" xfId="0" applyFont="1" applyFill="1"/>
    <xf numFmtId="0" fontId="267" fillId="0" borderId="0" xfId="0" applyFont="1" applyFill="1" applyAlignment="1">
      <alignment horizontal="center"/>
    </xf>
    <xf numFmtId="367" fontId="267" fillId="0" borderId="60" xfId="1" applyNumberFormat="1" applyFont="1" applyFill="1" applyBorder="1" applyAlignment="1">
      <alignment horizontal="right" vertical="center" wrapText="1"/>
    </xf>
    <xf numFmtId="367" fontId="267" fillId="0" borderId="60" xfId="1" applyNumberFormat="1" applyFont="1" applyFill="1" applyBorder="1" applyAlignment="1">
      <alignment horizontal="right" vertical="center"/>
    </xf>
    <xf numFmtId="367" fontId="292" fillId="0" borderId="60" xfId="1" applyNumberFormat="1" applyFont="1" applyFill="1" applyBorder="1" applyAlignment="1">
      <alignment vertical="center" wrapText="1"/>
    </xf>
    <xf numFmtId="0" fontId="267" fillId="69" borderId="60" xfId="0" quotePrefix="1" applyFont="1" applyFill="1" applyBorder="1" applyAlignment="1">
      <alignment horizontal="center" vertical="center" wrapText="1"/>
    </xf>
    <xf numFmtId="0" fontId="267" fillId="69" borderId="60" xfId="0" applyFont="1" applyFill="1" applyBorder="1" applyAlignment="1">
      <alignment vertical="center" wrapText="1"/>
    </xf>
    <xf numFmtId="0" fontId="267" fillId="69" borderId="60" xfId="0" applyFont="1" applyFill="1" applyBorder="1" applyAlignment="1">
      <alignment horizontal="center" vertical="center" wrapText="1"/>
    </xf>
    <xf numFmtId="170" fontId="267" fillId="69" borderId="60" xfId="16061" applyNumberFormat="1" applyFont="1" applyFill="1" applyBorder="1" applyAlignment="1">
      <alignment vertical="center" wrapText="1"/>
    </xf>
    <xf numFmtId="3" fontId="267" fillId="69" borderId="60" xfId="2" applyNumberFormat="1" applyFont="1" applyFill="1" applyBorder="1" applyAlignment="1">
      <alignment horizontal="right" vertical="center" wrapText="1"/>
    </xf>
    <xf numFmtId="170" fontId="292" fillId="69" borderId="60" xfId="16061" applyNumberFormat="1" applyFont="1" applyFill="1" applyBorder="1" applyAlignment="1">
      <alignment vertical="center" wrapText="1"/>
    </xf>
    <xf numFmtId="190" fontId="114" fillId="69" borderId="60" xfId="16061" applyNumberFormat="1" applyFont="1" applyFill="1" applyBorder="1" applyAlignment="1">
      <alignment horizontal="center" vertical="center" wrapText="1"/>
    </xf>
    <xf numFmtId="0" fontId="267" fillId="0" borderId="0" xfId="0" applyFont="1" applyFill="1" applyAlignment="1">
      <alignment horizontal="center" vertical="center" wrapText="1"/>
    </xf>
    <xf numFmtId="0" fontId="14" fillId="0" borderId="0" xfId="0" applyFont="1" applyAlignment="1">
      <alignment vertical="center"/>
    </xf>
    <xf numFmtId="0" fontId="112" fillId="0" borderId="0" xfId="0" applyFont="1"/>
    <xf numFmtId="0" fontId="302" fillId="0" borderId="60" xfId="0" applyFont="1" applyBorder="1" applyAlignment="1">
      <alignment horizontal="center" vertical="center" wrapText="1"/>
    </xf>
    <xf numFmtId="0" fontId="318" fillId="0" borderId="60" xfId="0" applyFont="1" applyBorder="1" applyAlignment="1">
      <alignment horizontal="center" vertical="center" wrapText="1"/>
    </xf>
    <xf numFmtId="0" fontId="302" fillId="2" borderId="60" xfId="0" applyFont="1" applyFill="1" applyBorder="1" applyAlignment="1">
      <alignment horizontal="center" vertical="center" wrapText="1"/>
    </xf>
    <xf numFmtId="0" fontId="302" fillId="2" borderId="60" xfId="0" applyFont="1" applyFill="1" applyBorder="1" applyAlignment="1">
      <alignment vertical="center" wrapText="1"/>
    </xf>
    <xf numFmtId="3" fontId="302" fillId="2" borderId="60" xfId="0" applyNumberFormat="1" applyFont="1" applyFill="1" applyBorder="1" applyAlignment="1">
      <alignment horizontal="right" vertical="center" wrapText="1"/>
    </xf>
    <xf numFmtId="0" fontId="319" fillId="0" borderId="0" xfId="0" applyFont="1"/>
    <xf numFmtId="0" fontId="303" fillId="3" borderId="60" xfId="0" applyFont="1" applyFill="1" applyBorder="1" applyAlignment="1">
      <alignment horizontal="center" vertical="center" wrapText="1"/>
    </xf>
    <xf numFmtId="0" fontId="303" fillId="3" borderId="60" xfId="0" applyFont="1" applyFill="1" applyBorder="1" applyAlignment="1">
      <alignment vertical="center" wrapText="1"/>
    </xf>
    <xf numFmtId="0" fontId="319" fillId="0" borderId="60" xfId="0" applyFont="1" applyFill="1" applyBorder="1"/>
    <xf numFmtId="0" fontId="302" fillId="0" borderId="60" xfId="0" applyFont="1" applyFill="1" applyBorder="1" applyAlignment="1">
      <alignment vertical="center" wrapText="1"/>
    </xf>
    <xf numFmtId="0" fontId="319" fillId="0" borderId="60" xfId="0" applyNumberFormat="1" applyFont="1" applyFill="1" applyBorder="1"/>
    <xf numFmtId="0" fontId="319" fillId="0" borderId="60" xfId="0" applyFont="1" applyFill="1" applyBorder="1" applyAlignment="1">
      <alignment horizontal="center"/>
    </xf>
    <xf numFmtId="0" fontId="319" fillId="0" borderId="0" xfId="0" applyFont="1" applyFill="1"/>
    <xf numFmtId="0" fontId="112" fillId="0" borderId="0" xfId="0" applyFont="1" applyAlignment="1">
      <alignment horizontal="center"/>
    </xf>
    <xf numFmtId="252" fontId="319" fillId="0" borderId="60" xfId="1" applyNumberFormat="1" applyFont="1" applyFill="1" applyBorder="1"/>
    <xf numFmtId="0" fontId="54" fillId="0" borderId="0" xfId="20534" applyFont="1" applyFill="1" applyAlignment="1">
      <alignment vertical="center"/>
    </xf>
    <xf numFmtId="0" fontId="54" fillId="0" borderId="0" xfId="20534" applyFont="1" applyFill="1"/>
    <xf numFmtId="170" fontId="54" fillId="0" borderId="0" xfId="20534" applyNumberFormat="1" applyFont="1" applyFill="1"/>
    <xf numFmtId="170" fontId="54" fillId="0" borderId="0" xfId="20521" applyNumberFormat="1" applyFont="1" applyFill="1"/>
    <xf numFmtId="0" fontId="54" fillId="0" borderId="60" xfId="20534" applyFont="1" applyFill="1" applyBorder="1" applyAlignment="1">
      <alignment horizontal="center" vertical="center" wrapText="1"/>
    </xf>
    <xf numFmtId="0" fontId="54" fillId="0" borderId="60" xfId="20534" applyFont="1" applyFill="1" applyBorder="1" applyAlignment="1">
      <alignment vertical="center" wrapText="1"/>
    </xf>
    <xf numFmtId="0" fontId="276" fillId="0" borderId="60" xfId="20534" applyFont="1" applyFill="1" applyBorder="1" applyAlignment="1">
      <alignment horizontal="center" vertical="center" wrapText="1"/>
    </xf>
    <xf numFmtId="170" fontId="276" fillId="0" borderId="60" xfId="20521" applyNumberFormat="1" applyFont="1" applyFill="1" applyBorder="1" applyAlignment="1">
      <alignment horizontal="center" vertical="center" wrapText="1"/>
    </xf>
    <xf numFmtId="170" fontId="54" fillId="0" borderId="60" xfId="20521" applyNumberFormat="1" applyFont="1" applyFill="1" applyBorder="1" applyAlignment="1">
      <alignment horizontal="right" vertical="center" wrapText="1"/>
    </xf>
    <xf numFmtId="3" fontId="54" fillId="0" borderId="60" xfId="20534" applyNumberFormat="1" applyFont="1" applyFill="1" applyBorder="1" applyAlignment="1">
      <alignment horizontal="right" vertical="center" wrapText="1"/>
    </xf>
    <xf numFmtId="170" fontId="54" fillId="0" borderId="60" xfId="20521" applyNumberFormat="1" applyFont="1" applyFill="1" applyBorder="1" applyAlignment="1">
      <alignment horizontal="center" vertical="center" wrapText="1"/>
    </xf>
    <xf numFmtId="0" fontId="279" fillId="0" borderId="60" xfId="20534" quotePrefix="1" applyFont="1" applyFill="1" applyBorder="1" applyAlignment="1">
      <alignment horizontal="center" vertical="center" wrapText="1"/>
    </xf>
    <xf numFmtId="170" fontId="279" fillId="0" borderId="60" xfId="20521" applyNumberFormat="1" applyFont="1" applyFill="1" applyBorder="1" applyAlignment="1">
      <alignment vertical="center"/>
    </xf>
    <xf numFmtId="0" fontId="279" fillId="0" borderId="0" xfId="20534" applyFont="1" applyFill="1"/>
    <xf numFmtId="170" fontId="54" fillId="0" borderId="60" xfId="20521" applyNumberFormat="1" applyFont="1" applyFill="1" applyBorder="1" applyAlignment="1">
      <alignment vertical="center"/>
    </xf>
    <xf numFmtId="3" fontId="54" fillId="0" borderId="60" xfId="20520" applyNumberFormat="1" applyFont="1" applyFill="1" applyBorder="1" applyAlignment="1">
      <alignment horizontal="right" vertical="center"/>
    </xf>
    <xf numFmtId="0" fontId="276" fillId="0" borderId="60" xfId="20520" applyFont="1" applyFill="1" applyBorder="1" applyAlignment="1">
      <alignment vertical="center"/>
    </xf>
    <xf numFmtId="3" fontId="276" fillId="0" borderId="60" xfId="20520" applyNumberFormat="1" applyFont="1" applyFill="1" applyBorder="1" applyAlignment="1">
      <alignment horizontal="right" vertical="center"/>
    </xf>
    <xf numFmtId="170" fontId="276" fillId="0" borderId="60" xfId="20521" applyNumberFormat="1" applyFont="1" applyFill="1" applyBorder="1" applyAlignment="1">
      <alignment vertical="center"/>
    </xf>
    <xf numFmtId="0" fontId="276" fillId="0" borderId="0" xfId="20534" applyFont="1" applyFill="1"/>
    <xf numFmtId="0" fontId="54" fillId="0" borderId="60" xfId="20534" applyFont="1" applyFill="1" applyBorder="1" applyAlignment="1">
      <alignment vertical="center"/>
    </xf>
    <xf numFmtId="0" fontId="276" fillId="0" borderId="60" xfId="20520" applyFont="1" applyFill="1" applyBorder="1" applyAlignment="1">
      <alignment horizontal="left" vertical="center"/>
    </xf>
    <xf numFmtId="3" fontId="54" fillId="0" borderId="60" xfId="20520" applyNumberFormat="1" applyFont="1" applyFill="1" applyBorder="1" applyAlignment="1">
      <alignment horizontal="center" vertical="center" wrapText="1"/>
    </xf>
    <xf numFmtId="0" fontId="54" fillId="0" borderId="60" xfId="20534" applyFont="1" applyFill="1" applyBorder="1"/>
    <xf numFmtId="170" fontId="54" fillId="0" borderId="60" xfId="20521" applyNumberFormat="1" applyFont="1" applyFill="1" applyBorder="1" applyAlignment="1">
      <alignment horizontal="center" vertical="center"/>
    </xf>
    <xf numFmtId="0" fontId="14" fillId="0" borderId="60" xfId="2" applyFont="1" applyFill="1" applyBorder="1" applyAlignment="1">
      <alignment horizontal="center" vertical="center" wrapText="1"/>
    </xf>
    <xf numFmtId="0" fontId="12" fillId="0" borderId="0" xfId="15723" applyFont="1" applyFill="1" applyAlignment="1">
      <alignment vertical="center"/>
    </xf>
    <xf numFmtId="0" fontId="14" fillId="0" borderId="0" xfId="15723" applyFont="1" applyFill="1" applyAlignment="1">
      <alignment horizontal="center" vertical="center" wrapText="1"/>
    </xf>
    <xf numFmtId="1" fontId="14" fillId="0" borderId="0" xfId="15723" applyNumberFormat="1" applyFont="1" applyFill="1" applyAlignment="1">
      <alignment horizontal="center" vertical="center" wrapText="1"/>
    </xf>
    <xf numFmtId="0" fontId="14" fillId="0" borderId="0" xfId="15723" applyFont="1" applyFill="1" applyAlignment="1">
      <alignment horizontal="right" vertical="center" wrapText="1"/>
    </xf>
    <xf numFmtId="0" fontId="15" fillId="0" borderId="3" xfId="2" applyFont="1" applyFill="1" applyBorder="1" applyAlignment="1"/>
    <xf numFmtId="0" fontId="12" fillId="0" borderId="0" xfId="15723" applyFont="1" applyFill="1" applyAlignment="1">
      <alignment horizontal="center" vertical="center"/>
    </xf>
    <xf numFmtId="1" fontId="14" fillId="0" borderId="60" xfId="2" applyNumberFormat="1" applyFont="1" applyFill="1" applyBorder="1" applyAlignment="1">
      <alignment horizontal="center" vertical="center" wrapText="1"/>
    </xf>
    <xf numFmtId="0" fontId="14" fillId="0" borderId="60" xfId="2" applyNumberFormat="1" applyFont="1" applyFill="1" applyBorder="1" applyAlignment="1">
      <alignment horizontal="center" vertical="center" wrapText="1"/>
    </xf>
    <xf numFmtId="0" fontId="14" fillId="0" borderId="60" xfId="2" applyFont="1" applyFill="1" applyBorder="1" applyAlignment="1">
      <alignment horizontal="left" vertical="center" wrapText="1"/>
    </xf>
    <xf numFmtId="242" fontId="14" fillId="0" borderId="60" xfId="2" applyNumberFormat="1" applyFont="1" applyFill="1" applyBorder="1" applyAlignment="1">
      <alignment horizontal="center" vertical="center" wrapText="1"/>
    </xf>
    <xf numFmtId="242" fontId="14" fillId="0" borderId="60" xfId="16061" applyNumberFormat="1" applyFont="1" applyFill="1" applyBorder="1" applyAlignment="1">
      <alignment horizontal="center" vertical="center" wrapText="1"/>
    </xf>
    <xf numFmtId="0" fontId="14" fillId="0" borderId="0" xfId="15723" applyFont="1" applyFill="1" applyAlignment="1">
      <alignment horizontal="center" vertical="center"/>
    </xf>
    <xf numFmtId="0" fontId="17" fillId="0" borderId="60" xfId="2" applyFont="1" applyFill="1" applyBorder="1" applyAlignment="1">
      <alignment horizontal="left" vertical="center" wrapText="1"/>
    </xf>
    <xf numFmtId="1" fontId="12" fillId="0" borderId="60" xfId="2" applyNumberFormat="1" applyFont="1" applyFill="1" applyBorder="1" applyAlignment="1">
      <alignment horizontal="center" vertical="center" wrapText="1"/>
    </xf>
    <xf numFmtId="242" fontId="12" fillId="0" borderId="60" xfId="2" applyNumberFormat="1" applyFont="1" applyFill="1" applyBorder="1" applyAlignment="1">
      <alignment horizontal="center" vertical="center" wrapText="1"/>
    </xf>
    <xf numFmtId="1" fontId="17" fillId="0" borderId="60" xfId="2" applyNumberFormat="1" applyFont="1" applyFill="1" applyBorder="1" applyAlignment="1">
      <alignment horizontal="center" vertical="center" wrapText="1"/>
    </xf>
    <xf numFmtId="242" fontId="17" fillId="0" borderId="60" xfId="16061" applyNumberFormat="1" applyFont="1" applyFill="1" applyBorder="1" applyAlignment="1">
      <alignment horizontal="center" vertical="center" wrapText="1"/>
    </xf>
    <xf numFmtId="0" fontId="17" fillId="0" borderId="0" xfId="15723" applyFont="1" applyFill="1" applyAlignment="1">
      <alignment horizontal="center" vertical="center"/>
    </xf>
    <xf numFmtId="0" fontId="12" fillId="0" borderId="60" xfId="20523" applyFont="1" applyFill="1" applyBorder="1" applyAlignment="1">
      <alignment horizontal="left" vertical="center" wrapText="1"/>
    </xf>
    <xf numFmtId="0" fontId="12" fillId="0" borderId="60" xfId="20524" applyFont="1" applyFill="1" applyBorder="1" applyAlignment="1">
      <alignment horizontal="center" vertical="center" wrapText="1"/>
    </xf>
    <xf numFmtId="0" fontId="12" fillId="0" borderId="60" xfId="20536" applyFont="1" applyFill="1" applyBorder="1" applyAlignment="1">
      <alignment horizontal="center" vertical="center" wrapText="1"/>
    </xf>
    <xf numFmtId="1" fontId="12" fillId="0" borderId="60" xfId="16061" applyNumberFormat="1" applyFont="1" applyFill="1" applyBorder="1" applyAlignment="1">
      <alignment horizontal="center" vertical="center"/>
    </xf>
    <xf numFmtId="0" fontId="12" fillId="0" borderId="60" xfId="20523" applyFont="1" applyFill="1" applyBorder="1" applyAlignment="1">
      <alignment horizontal="center" vertical="center" wrapText="1"/>
    </xf>
    <xf numFmtId="242" fontId="12" fillId="0" borderId="60" xfId="16061" applyNumberFormat="1" applyFont="1" applyFill="1" applyBorder="1" applyAlignment="1">
      <alignment horizontal="center" vertical="center" wrapText="1"/>
    </xf>
    <xf numFmtId="0" fontId="12" fillId="0" borderId="60" xfId="2" applyNumberFormat="1" applyFont="1" applyFill="1" applyBorder="1" applyAlignment="1">
      <alignment horizontal="center" vertical="center" wrapText="1"/>
    </xf>
    <xf numFmtId="0" fontId="15" fillId="0" borderId="60" xfId="2" applyNumberFormat="1" applyFont="1" applyFill="1" applyBorder="1" applyAlignment="1">
      <alignment horizontal="center" vertical="center" wrapText="1"/>
    </xf>
    <xf numFmtId="0" fontId="12" fillId="0" borderId="60" xfId="20536" applyFont="1" applyFill="1" applyBorder="1" applyAlignment="1">
      <alignment horizontal="left" vertical="center" wrapText="1"/>
    </xf>
    <xf numFmtId="0" fontId="14" fillId="0" borderId="60" xfId="20536" applyFont="1" applyFill="1" applyBorder="1" applyAlignment="1">
      <alignment horizontal="left" vertical="center" wrapText="1"/>
    </xf>
    <xf numFmtId="242" fontId="14" fillId="0" borderId="60" xfId="16061" applyNumberFormat="1" applyFont="1" applyFill="1" applyBorder="1" applyAlignment="1">
      <alignment horizontal="right" vertical="center" wrapText="1"/>
    </xf>
    <xf numFmtId="0" fontId="17" fillId="0" borderId="60" xfId="20536" applyFont="1" applyFill="1" applyBorder="1" applyAlignment="1">
      <alignment horizontal="left" vertical="center" wrapText="1"/>
    </xf>
    <xf numFmtId="242" fontId="17" fillId="0" borderId="60" xfId="16061" applyNumberFormat="1" applyFont="1" applyFill="1" applyBorder="1" applyAlignment="1">
      <alignment horizontal="right" vertical="center" wrapText="1"/>
    </xf>
    <xf numFmtId="0" fontId="17" fillId="0" borderId="60" xfId="2" applyNumberFormat="1" applyFont="1" applyFill="1" applyBorder="1" applyAlignment="1">
      <alignment horizontal="center" vertical="center" wrapText="1"/>
    </xf>
    <xf numFmtId="0" fontId="15" fillId="0" borderId="0" xfId="15723" applyFont="1" applyFill="1" applyAlignment="1">
      <alignment vertical="center"/>
    </xf>
    <xf numFmtId="3" fontId="12" fillId="0" borderId="60" xfId="20536" applyNumberFormat="1" applyFont="1" applyFill="1" applyBorder="1" applyAlignment="1">
      <alignment horizontal="center" vertical="center" wrapText="1"/>
    </xf>
    <xf numFmtId="242" fontId="12" fillId="0" borderId="60" xfId="16061" applyNumberFormat="1" applyFont="1" applyFill="1" applyBorder="1" applyAlignment="1">
      <alignment horizontal="right" vertical="center" wrapText="1"/>
    </xf>
    <xf numFmtId="0" fontId="17" fillId="0" borderId="60" xfId="2" quotePrefix="1" applyFont="1" applyFill="1" applyBorder="1" applyAlignment="1">
      <alignment horizontal="center" vertical="center" wrapText="1"/>
    </xf>
    <xf numFmtId="0" fontId="17" fillId="0" borderId="60" xfId="20536" applyFont="1" applyFill="1" applyBorder="1" applyAlignment="1">
      <alignment horizontal="center" vertical="center" wrapText="1"/>
    </xf>
    <xf numFmtId="1" fontId="17" fillId="0" borderId="60" xfId="15723" quotePrefix="1" applyNumberFormat="1" applyFont="1" applyFill="1" applyBorder="1" applyAlignment="1">
      <alignment horizontal="center" vertical="center" wrapText="1"/>
    </xf>
    <xf numFmtId="170" fontId="17" fillId="0" borderId="60" xfId="2" applyNumberFormat="1" applyFont="1" applyFill="1" applyBorder="1" applyAlignment="1">
      <alignment horizontal="center" vertical="center" wrapText="1"/>
    </xf>
    <xf numFmtId="0" fontId="12" fillId="0" borderId="60" xfId="20524" applyFont="1" applyFill="1" applyBorder="1" applyAlignment="1">
      <alignment horizontal="justify" vertical="center" wrapText="1"/>
    </xf>
    <xf numFmtId="1" fontId="12" fillId="0" borderId="60" xfId="15723" quotePrefix="1" applyNumberFormat="1" applyFont="1" applyFill="1" applyBorder="1" applyAlignment="1">
      <alignment horizontal="center" vertical="center" wrapText="1"/>
    </xf>
    <xf numFmtId="190" fontId="12" fillId="0" borderId="60" xfId="16061" applyNumberFormat="1" applyFont="1" applyFill="1" applyBorder="1" applyAlignment="1">
      <alignment horizontal="center" vertical="center" wrapText="1"/>
    </xf>
    <xf numFmtId="0" fontId="12" fillId="0" borderId="60" xfId="20524" applyFont="1" applyFill="1" applyBorder="1" applyAlignment="1">
      <alignment horizontal="left" vertical="center" wrapText="1"/>
    </xf>
    <xf numFmtId="1" fontId="12" fillId="0" borderId="60" xfId="20524" applyNumberFormat="1" applyFont="1" applyFill="1" applyBorder="1" applyAlignment="1">
      <alignment horizontal="center" vertical="center" wrapText="1"/>
    </xf>
    <xf numFmtId="242" fontId="15" fillId="0" borderId="60" xfId="16061" applyNumberFormat="1" applyFont="1" applyFill="1" applyBorder="1" applyAlignment="1">
      <alignment horizontal="right" vertical="center" wrapText="1"/>
    </xf>
    <xf numFmtId="1" fontId="12" fillId="0" borderId="60" xfId="20524" applyNumberFormat="1" applyFont="1" applyFill="1" applyBorder="1" applyAlignment="1">
      <alignment horizontal="center" vertical="center"/>
    </xf>
    <xf numFmtId="242" fontId="12" fillId="0" borderId="60" xfId="16061" applyNumberFormat="1" applyFont="1" applyFill="1" applyBorder="1" applyAlignment="1">
      <alignment horizontal="right" vertical="center"/>
    </xf>
    <xf numFmtId="0" fontId="12" fillId="0" borderId="60" xfId="20536" applyFont="1" applyFill="1" applyBorder="1" applyAlignment="1">
      <alignment vertical="center" wrapText="1"/>
    </xf>
    <xf numFmtId="0" fontId="12" fillId="0" borderId="60" xfId="20536" quotePrefix="1" applyFont="1" applyFill="1" applyBorder="1" applyAlignment="1">
      <alignment horizontal="center" vertical="center" wrapText="1"/>
    </xf>
    <xf numFmtId="0" fontId="17" fillId="0" borderId="60" xfId="20524" applyFont="1" applyFill="1" applyBorder="1" applyAlignment="1">
      <alignment horizontal="left" vertical="center" wrapText="1"/>
    </xf>
    <xf numFmtId="0" fontId="15" fillId="0" borderId="60" xfId="20536" applyFont="1" applyFill="1" applyBorder="1" applyAlignment="1">
      <alignment horizontal="center" vertical="center" wrapText="1"/>
    </xf>
    <xf numFmtId="1" fontId="15" fillId="0" borderId="60" xfId="15723" quotePrefix="1" applyNumberFormat="1" applyFont="1" applyFill="1" applyBorder="1" applyAlignment="1">
      <alignment horizontal="center" vertical="center" wrapText="1"/>
    </xf>
    <xf numFmtId="0" fontId="17" fillId="0" borderId="60" xfId="20524" applyFont="1" applyFill="1" applyBorder="1" applyAlignment="1">
      <alignment horizontal="justify" vertical="center" wrapText="1"/>
    </xf>
    <xf numFmtId="1" fontId="12" fillId="0" borderId="60" xfId="20536" applyNumberFormat="1" applyFont="1" applyFill="1" applyBorder="1" applyAlignment="1">
      <alignment horizontal="center" vertical="center" wrapText="1"/>
    </xf>
    <xf numFmtId="1" fontId="12" fillId="0" borderId="60" xfId="20522" applyNumberFormat="1" applyFont="1" applyFill="1" applyBorder="1" applyAlignment="1">
      <alignment horizontal="center" vertical="center" wrapText="1"/>
    </xf>
    <xf numFmtId="49" fontId="12" fillId="0" borderId="60" xfId="20536" applyNumberFormat="1" applyFont="1" applyFill="1" applyBorder="1" applyAlignment="1">
      <alignment horizontal="center" vertical="center" wrapText="1"/>
    </xf>
    <xf numFmtId="1" fontId="12" fillId="0" borderId="60" xfId="20536" applyNumberFormat="1" applyFont="1" applyFill="1" applyBorder="1" applyAlignment="1">
      <alignment horizontal="center"/>
    </xf>
    <xf numFmtId="0" fontId="17" fillId="0" borderId="60" xfId="15723" quotePrefix="1" applyFont="1" applyFill="1" applyBorder="1" applyAlignment="1">
      <alignment horizontal="center" vertical="center" wrapText="1"/>
    </xf>
    <xf numFmtId="0" fontId="15" fillId="0" borderId="60" xfId="15723" applyFont="1" applyFill="1" applyBorder="1" applyAlignment="1">
      <alignment horizontal="center" vertical="center"/>
    </xf>
    <xf numFmtId="0" fontId="12" fillId="0" borderId="60" xfId="15723" applyFont="1" applyFill="1" applyBorder="1" applyAlignment="1">
      <alignment horizontal="center" vertical="center" wrapText="1"/>
    </xf>
    <xf numFmtId="0" fontId="12" fillId="0" borderId="60" xfId="15723" applyFont="1" applyFill="1" applyBorder="1" applyAlignment="1">
      <alignment horizontal="center" vertical="center"/>
    </xf>
    <xf numFmtId="0" fontId="12" fillId="0" borderId="60" xfId="15723" applyFont="1" applyFill="1" applyBorder="1" applyAlignment="1">
      <alignment vertical="center"/>
    </xf>
    <xf numFmtId="1" fontId="12" fillId="0" borderId="60" xfId="15723" applyNumberFormat="1" applyFont="1" applyFill="1" applyBorder="1" applyAlignment="1">
      <alignment horizontal="center" vertical="center" wrapText="1"/>
    </xf>
    <xf numFmtId="0" fontId="17" fillId="0" borderId="60" xfId="15723" applyFont="1" applyFill="1" applyBorder="1" applyAlignment="1">
      <alignment horizontal="center" vertical="center"/>
    </xf>
    <xf numFmtId="242" fontId="17" fillId="0" borderId="60" xfId="16061" applyNumberFormat="1" applyFont="1" applyFill="1" applyBorder="1" applyAlignment="1">
      <alignment horizontal="right" vertical="center"/>
    </xf>
    <xf numFmtId="0" fontId="17" fillId="0" borderId="60" xfId="15723" applyFont="1" applyFill="1" applyBorder="1" applyAlignment="1">
      <alignment vertical="center"/>
    </xf>
    <xf numFmtId="0" fontId="17" fillId="0" borderId="60" xfId="15723" applyNumberFormat="1" applyFont="1" applyFill="1" applyBorder="1" applyAlignment="1">
      <alignment vertical="center"/>
    </xf>
    <xf numFmtId="0" fontId="17" fillId="0" borderId="60" xfId="15723" applyFont="1" applyFill="1" applyBorder="1" applyAlignment="1">
      <alignment horizontal="center" vertical="center" wrapText="1"/>
    </xf>
    <xf numFmtId="0" fontId="17" fillId="0" borderId="60" xfId="20524" applyFont="1" applyFill="1" applyBorder="1" applyAlignment="1">
      <alignment horizontal="center" vertical="center" wrapText="1"/>
    </xf>
    <xf numFmtId="1" fontId="17" fillId="0" borderId="60" xfId="20524" applyNumberFormat="1" applyFont="1" applyFill="1" applyBorder="1" applyAlignment="1">
      <alignment horizontal="center" vertical="center" wrapText="1"/>
    </xf>
    <xf numFmtId="0" fontId="17" fillId="0" borderId="0" xfId="15723" applyFont="1" applyFill="1" applyAlignment="1">
      <alignment vertical="center"/>
    </xf>
    <xf numFmtId="0" fontId="14" fillId="0" borderId="60" xfId="15723" applyFont="1" applyFill="1" applyBorder="1" applyAlignment="1">
      <alignment horizontal="center" vertical="center"/>
    </xf>
    <xf numFmtId="0" fontId="14" fillId="0" borderId="60" xfId="15723" applyFont="1" applyFill="1" applyBorder="1" applyAlignment="1">
      <alignment vertical="center"/>
    </xf>
    <xf numFmtId="1" fontId="14" fillId="0" borderId="60" xfId="15723" applyNumberFormat="1" applyFont="1" applyFill="1" applyBorder="1" applyAlignment="1">
      <alignment horizontal="center" vertical="center" wrapText="1"/>
    </xf>
    <xf numFmtId="242" fontId="14" fillId="0" borderId="60" xfId="16061" applyNumberFormat="1" applyFont="1" applyFill="1" applyBorder="1" applyAlignment="1">
      <alignment horizontal="right" vertical="center"/>
    </xf>
    <xf numFmtId="0" fontId="14" fillId="0" borderId="0" xfId="15723" applyFont="1" applyFill="1" applyAlignment="1">
      <alignment vertical="center"/>
    </xf>
    <xf numFmtId="1" fontId="17" fillId="0" borderId="60" xfId="15723" applyNumberFormat="1" applyFont="1" applyFill="1" applyBorder="1" applyAlignment="1">
      <alignment horizontal="center" vertical="center" wrapText="1"/>
    </xf>
    <xf numFmtId="170" fontId="14" fillId="0" borderId="60" xfId="16061" applyNumberFormat="1" applyFont="1" applyFill="1" applyBorder="1" applyAlignment="1">
      <alignment horizontal="right" vertical="center"/>
    </xf>
    <xf numFmtId="0" fontId="17" fillId="0" borderId="60" xfId="18206" quotePrefix="1" applyFont="1" applyFill="1" applyBorder="1" applyAlignment="1">
      <alignment horizontal="center" vertical="center" wrapText="1"/>
    </xf>
    <xf numFmtId="0" fontId="17" fillId="0" borderId="60" xfId="18206" applyFont="1" applyFill="1" applyBorder="1" applyAlignment="1">
      <alignment vertical="center" wrapText="1"/>
    </xf>
    <xf numFmtId="170" fontId="17" fillId="0" borderId="60" xfId="17702" applyNumberFormat="1" applyFont="1" applyFill="1" applyBorder="1" applyAlignment="1">
      <alignment horizontal="center" vertical="center"/>
    </xf>
    <xf numFmtId="170" fontId="17" fillId="0" borderId="60" xfId="16861" applyNumberFormat="1" applyFont="1" applyFill="1" applyBorder="1" applyAlignment="1">
      <alignment horizontal="center" vertical="center"/>
    </xf>
    <xf numFmtId="1" fontId="17" fillId="0" borderId="60" xfId="16861" applyNumberFormat="1" applyFont="1" applyFill="1" applyBorder="1" applyAlignment="1">
      <alignment horizontal="center" vertical="center"/>
    </xf>
    <xf numFmtId="170" fontId="17" fillId="0" borderId="60" xfId="16861" applyNumberFormat="1" applyFont="1" applyFill="1" applyBorder="1" applyAlignment="1">
      <alignment horizontal="right" vertical="center"/>
    </xf>
    <xf numFmtId="170" fontId="12" fillId="0" borderId="60" xfId="16861" applyNumberFormat="1" applyFont="1" applyFill="1" applyBorder="1" applyAlignment="1">
      <alignment horizontal="right" vertical="center"/>
    </xf>
    <xf numFmtId="170" fontId="12" fillId="0" borderId="60" xfId="16061" applyNumberFormat="1" applyFont="1" applyFill="1" applyBorder="1" applyAlignment="1">
      <alignment horizontal="right" vertical="center"/>
    </xf>
    <xf numFmtId="170" fontId="12" fillId="0" borderId="60" xfId="16061" applyNumberFormat="1" applyFont="1" applyFill="1" applyBorder="1" applyAlignment="1">
      <alignment horizontal="center" vertical="center"/>
    </xf>
    <xf numFmtId="170" fontId="14" fillId="0" borderId="60" xfId="16861" applyNumberFormat="1" applyFont="1" applyFill="1" applyBorder="1" applyAlignment="1">
      <alignment horizontal="right" vertical="center"/>
    </xf>
    <xf numFmtId="0" fontId="17" fillId="0" borderId="60" xfId="18268" applyFont="1" applyFill="1" applyBorder="1" applyAlignment="1">
      <alignment horizontal="center" vertical="center" wrapText="1"/>
    </xf>
    <xf numFmtId="0" fontId="17" fillId="0" borderId="60" xfId="18268" applyFont="1" applyFill="1" applyBorder="1" applyAlignment="1">
      <alignment vertical="center" wrapText="1"/>
    </xf>
    <xf numFmtId="170" fontId="14" fillId="0" borderId="60" xfId="17702" applyNumberFormat="1" applyFont="1" applyFill="1" applyBorder="1" applyAlignment="1">
      <alignment horizontal="center" vertical="center"/>
    </xf>
    <xf numFmtId="1" fontId="14" fillId="0" borderId="60" xfId="17702" applyNumberFormat="1" applyFont="1" applyFill="1" applyBorder="1" applyAlignment="1">
      <alignment horizontal="center" vertical="center"/>
    </xf>
    <xf numFmtId="242" fontId="14" fillId="0" borderId="60" xfId="16061" applyNumberFormat="1" applyFont="1" applyFill="1" applyBorder="1" applyAlignment="1">
      <alignment horizontal="center" vertical="center"/>
    </xf>
    <xf numFmtId="0" fontId="12" fillId="0" borderId="60" xfId="20536" applyFont="1" applyFill="1" applyBorder="1" applyAlignment="1">
      <alignment horizontal="center" vertical="center"/>
    </xf>
    <xf numFmtId="1" fontId="12" fillId="0" borderId="60" xfId="20536" applyNumberFormat="1" applyFont="1" applyFill="1" applyBorder="1" applyAlignment="1">
      <alignment horizontal="center" vertical="center"/>
    </xf>
    <xf numFmtId="0" fontId="12" fillId="0" borderId="60" xfId="20536" applyFont="1" applyFill="1" applyBorder="1" applyAlignment="1">
      <alignment vertical="center"/>
    </xf>
    <xf numFmtId="0" fontId="12" fillId="0" borderId="0" xfId="20536" applyFont="1" applyFill="1"/>
    <xf numFmtId="0" fontId="12" fillId="0" borderId="60" xfId="20536" applyFont="1" applyFill="1" applyBorder="1"/>
    <xf numFmtId="1" fontId="12" fillId="0" borderId="0" xfId="15723" applyNumberFormat="1" applyFont="1" applyFill="1" applyAlignment="1">
      <alignment horizontal="center" vertical="center" wrapText="1"/>
    </xf>
    <xf numFmtId="242" fontId="12" fillId="0" borderId="0" xfId="16061" applyNumberFormat="1" applyFont="1" applyFill="1" applyAlignment="1">
      <alignment horizontal="right" vertical="center"/>
    </xf>
    <xf numFmtId="0" fontId="12" fillId="0" borderId="0" xfId="15723" applyFont="1" applyFill="1" applyAlignment="1">
      <alignment horizontal="right" vertical="center"/>
    </xf>
    <xf numFmtId="252" fontId="14" fillId="0" borderId="60" xfId="1" applyNumberFormat="1" applyFont="1" applyFill="1" applyBorder="1" applyAlignment="1">
      <alignment horizontal="center" vertical="center" wrapText="1"/>
    </xf>
    <xf numFmtId="252" fontId="14" fillId="0" borderId="60" xfId="2" applyNumberFormat="1" applyFont="1" applyFill="1" applyBorder="1" applyAlignment="1">
      <alignment horizontal="center" vertical="center" wrapText="1"/>
    </xf>
    <xf numFmtId="0" fontId="12" fillId="0" borderId="60" xfId="2" applyFont="1" applyFill="1" applyBorder="1" applyAlignment="1">
      <alignment horizontal="left" vertical="center" wrapText="1"/>
    </xf>
    <xf numFmtId="0" fontId="157" fillId="0" borderId="60" xfId="0" applyFont="1" applyFill="1" applyBorder="1" applyAlignment="1">
      <alignment horizontal="center" vertical="center" wrapText="1"/>
    </xf>
    <xf numFmtId="0" fontId="288" fillId="41" borderId="0" xfId="0" applyFont="1" applyFill="1" applyAlignment="1">
      <alignment vertical="center"/>
    </xf>
    <xf numFmtId="0" fontId="288" fillId="41" borderId="0" xfId="0" applyFont="1" applyFill="1" applyAlignment="1">
      <alignment horizontal="center" vertical="center"/>
    </xf>
    <xf numFmtId="0" fontId="321" fillId="41" borderId="0" xfId="0" applyFont="1" applyFill="1" applyAlignment="1">
      <alignment vertical="center"/>
    </xf>
    <xf numFmtId="0" fontId="288" fillId="41" borderId="0" xfId="0" applyFont="1" applyFill="1"/>
    <xf numFmtId="0" fontId="324" fillId="41" borderId="1" xfId="0" applyFont="1" applyFill="1" applyBorder="1" applyAlignment="1">
      <alignment horizontal="center" vertical="center" wrapText="1"/>
    </xf>
    <xf numFmtId="0" fontId="16" fillId="41" borderId="1" xfId="0" applyFont="1" applyFill="1" applyBorder="1" applyAlignment="1">
      <alignment horizontal="center" vertical="center" wrapText="1"/>
    </xf>
    <xf numFmtId="0" fontId="324" fillId="41" borderId="1" xfId="0" applyFont="1" applyFill="1" applyBorder="1" applyAlignment="1">
      <alignment vertical="center" wrapText="1"/>
    </xf>
    <xf numFmtId="3" fontId="1" fillId="41" borderId="1" xfId="0" applyNumberFormat="1" applyFont="1" applyFill="1" applyBorder="1" applyAlignment="1">
      <alignment horizontal="right" vertical="center" wrapText="1"/>
    </xf>
    <xf numFmtId="3" fontId="324" fillId="41" borderId="1" xfId="0" applyNumberFormat="1" applyFont="1" applyFill="1" applyBorder="1" applyAlignment="1">
      <alignment horizontal="right" vertical="center" wrapText="1"/>
    </xf>
    <xf numFmtId="0" fontId="324" fillId="41" borderId="78" xfId="0" applyFont="1" applyFill="1" applyBorder="1" applyAlignment="1">
      <alignment horizontal="center" vertical="center" wrapText="1"/>
    </xf>
    <xf numFmtId="0" fontId="321" fillId="41" borderId="0" xfId="0" applyFont="1" applyFill="1"/>
    <xf numFmtId="0" fontId="324" fillId="41" borderId="77" xfId="0" applyFont="1" applyFill="1" applyBorder="1" applyAlignment="1">
      <alignment horizontal="center" vertical="center" wrapText="1"/>
    </xf>
    <xf numFmtId="3" fontId="116" fillId="41" borderId="1" xfId="2" applyNumberFormat="1" applyFont="1" applyFill="1" applyBorder="1" applyAlignment="1">
      <alignment horizontal="right" vertical="center" wrapText="1"/>
    </xf>
    <xf numFmtId="0" fontId="324" fillId="41" borderId="78" xfId="0" applyFont="1" applyFill="1" applyBorder="1" applyAlignment="1">
      <alignment vertical="center" wrapText="1"/>
    </xf>
    <xf numFmtId="0" fontId="116" fillId="41" borderId="77" xfId="0" quotePrefix="1" applyFont="1" applyFill="1" applyBorder="1" applyAlignment="1">
      <alignment horizontal="center" vertical="center" wrapText="1"/>
    </xf>
    <xf numFmtId="0" fontId="116" fillId="41" borderId="1" xfId="0" applyFont="1" applyFill="1" applyBorder="1" applyAlignment="1">
      <alignment vertical="center" wrapText="1"/>
    </xf>
    <xf numFmtId="0" fontId="116" fillId="41" borderId="1" xfId="0" applyFont="1" applyFill="1" applyBorder="1" applyAlignment="1">
      <alignment horizontal="center" vertical="center" wrapText="1"/>
    </xf>
    <xf numFmtId="241" fontId="116" fillId="41" borderId="1" xfId="0" applyNumberFormat="1" applyFont="1" applyFill="1" applyBorder="1" applyAlignment="1">
      <alignment horizontal="right" vertical="center" wrapText="1"/>
    </xf>
    <xf numFmtId="0" fontId="116" fillId="41" borderId="78" xfId="0" applyFont="1" applyFill="1" applyBorder="1" applyAlignment="1">
      <alignment vertical="center" wrapText="1"/>
    </xf>
    <xf numFmtId="0" fontId="325" fillId="41" borderId="77" xfId="0" applyFont="1" applyFill="1" applyBorder="1" applyAlignment="1">
      <alignment horizontal="center" vertical="center" wrapText="1"/>
    </xf>
    <xf numFmtId="0" fontId="325" fillId="41" borderId="1" xfId="0" applyFont="1" applyFill="1" applyBorder="1" applyAlignment="1">
      <alignment vertical="center" wrapText="1"/>
    </xf>
    <xf numFmtId="0" fontId="325" fillId="41" borderId="1" xfId="0" applyFont="1" applyFill="1" applyBorder="1" applyAlignment="1">
      <alignment horizontal="center" vertical="center" wrapText="1"/>
    </xf>
    <xf numFmtId="3" fontId="325" fillId="41" borderId="1" xfId="0" applyNumberFormat="1" applyFont="1" applyFill="1" applyBorder="1" applyAlignment="1">
      <alignment horizontal="right" vertical="center" wrapText="1"/>
    </xf>
    <xf numFmtId="0" fontId="325" fillId="41" borderId="78" xfId="0" applyFont="1" applyFill="1" applyBorder="1" applyAlignment="1">
      <alignment vertical="center" wrapText="1"/>
    </xf>
    <xf numFmtId="0" fontId="326" fillId="41" borderId="0" xfId="0" applyFont="1" applyFill="1"/>
    <xf numFmtId="3" fontId="309" fillId="41" borderId="1" xfId="0" applyNumberFormat="1" applyFont="1" applyFill="1" applyBorder="1" applyAlignment="1">
      <alignment horizontal="right" vertical="center" wrapText="1"/>
    </xf>
    <xf numFmtId="3" fontId="2" fillId="41" borderId="1" xfId="0" applyNumberFormat="1" applyFont="1" applyFill="1" applyBorder="1" applyAlignment="1">
      <alignment horizontal="right" vertical="center" wrapText="1"/>
    </xf>
    <xf numFmtId="241" fontId="2" fillId="41" borderId="1" xfId="0" applyNumberFormat="1" applyFont="1" applyFill="1" applyBorder="1" applyAlignment="1">
      <alignment horizontal="right" vertical="center" wrapText="1"/>
    </xf>
    <xf numFmtId="0" fontId="324" fillId="41" borderId="77" xfId="0" quotePrefix="1" applyFont="1" applyFill="1" applyBorder="1" applyAlignment="1">
      <alignment horizontal="center" vertical="center" wrapText="1"/>
    </xf>
    <xf numFmtId="0" fontId="116" fillId="41" borderId="1" xfId="2" applyFont="1" applyFill="1" applyBorder="1" applyAlignment="1">
      <alignment horizontal="center" vertical="center" wrapText="1"/>
    </xf>
    <xf numFmtId="3" fontId="116" fillId="41" borderId="1" xfId="0" applyNumberFormat="1" applyFont="1" applyFill="1" applyBorder="1" applyAlignment="1">
      <alignment horizontal="right" vertical="center" wrapText="1"/>
    </xf>
    <xf numFmtId="241" fontId="16" fillId="41" borderId="1" xfId="0" applyNumberFormat="1" applyFont="1" applyFill="1" applyBorder="1" applyAlignment="1">
      <alignment horizontal="right" vertical="center" wrapText="1"/>
    </xf>
    <xf numFmtId="0" fontId="325" fillId="41" borderId="78" xfId="0" applyFont="1" applyFill="1" applyBorder="1" applyAlignment="1">
      <alignment horizontal="center" vertical="center" wrapText="1"/>
    </xf>
    <xf numFmtId="0" fontId="116" fillId="41" borderId="77" xfId="2" quotePrefix="1" applyFont="1" applyFill="1" applyBorder="1" applyAlignment="1">
      <alignment horizontal="center" vertical="center" wrapText="1"/>
    </xf>
    <xf numFmtId="0" fontId="116" fillId="41" borderId="1" xfId="2" applyFont="1" applyFill="1" applyBorder="1" applyAlignment="1">
      <alignment vertical="center" wrapText="1"/>
    </xf>
    <xf numFmtId="0" fontId="116" fillId="41" borderId="78" xfId="2" applyFont="1" applyFill="1" applyBorder="1" applyAlignment="1">
      <alignment horizontal="center" vertical="center" wrapText="1"/>
    </xf>
    <xf numFmtId="0" fontId="288" fillId="41" borderId="0" xfId="2" applyFont="1" applyFill="1"/>
    <xf numFmtId="0" fontId="116" fillId="41" borderId="1" xfId="2" quotePrefix="1" applyFont="1" applyFill="1" applyBorder="1" applyAlignment="1">
      <alignment vertical="center" wrapText="1"/>
    </xf>
    <xf numFmtId="0" fontId="116" fillId="41" borderId="78" xfId="0" applyFont="1" applyFill="1" applyBorder="1" applyAlignment="1">
      <alignment horizontal="center" vertical="center" wrapText="1"/>
    </xf>
    <xf numFmtId="0" fontId="325" fillId="41" borderId="77" xfId="0" quotePrefix="1" applyFont="1" applyFill="1" applyBorder="1" applyAlignment="1">
      <alignment horizontal="center" vertical="center" wrapText="1"/>
    </xf>
    <xf numFmtId="0" fontId="288" fillId="0" borderId="1" xfId="0" quotePrefix="1" applyFont="1" applyBorder="1" applyAlignment="1">
      <alignment horizontal="center" vertical="center" wrapText="1"/>
    </xf>
    <xf numFmtId="0" fontId="288" fillId="0" borderId="1" xfId="0" applyFont="1" applyBorder="1" applyAlignment="1">
      <alignment vertical="center" wrapText="1"/>
    </xf>
    <xf numFmtId="0" fontId="288" fillId="0" borderId="1" xfId="0" applyFont="1" applyBorder="1" applyAlignment="1">
      <alignment horizontal="center" vertical="center" wrapText="1"/>
    </xf>
    <xf numFmtId="3" fontId="288" fillId="0" borderId="1" xfId="0" applyNumberFormat="1" applyFont="1" applyBorder="1" applyAlignment="1">
      <alignment horizontal="center" vertical="center" wrapText="1"/>
    </xf>
    <xf numFmtId="3" fontId="114" fillId="0" borderId="1" xfId="0" applyNumberFormat="1" applyFont="1" applyBorder="1" applyAlignment="1">
      <alignment horizontal="center" vertical="center" wrapText="1"/>
    </xf>
    <xf numFmtId="241" fontId="288" fillId="0" borderId="1" xfId="0" applyNumberFormat="1" applyFont="1" applyBorder="1" applyAlignment="1">
      <alignment horizontal="center" vertical="center" wrapText="1"/>
    </xf>
    <xf numFmtId="0" fontId="114" fillId="0" borderId="1" xfId="0" applyFont="1" applyBorder="1" applyAlignment="1">
      <alignment vertical="center" wrapText="1"/>
    </xf>
    <xf numFmtId="0" fontId="114" fillId="41" borderId="1" xfId="0" applyFont="1" applyFill="1" applyBorder="1" applyAlignment="1">
      <alignment horizontal="center" vertical="center" wrapText="1"/>
    </xf>
    <xf numFmtId="0" fontId="288" fillId="41" borderId="1" xfId="0" applyFont="1" applyFill="1" applyBorder="1" applyAlignment="1">
      <alignment horizontal="center" vertical="center" wrapText="1"/>
    </xf>
    <xf numFmtId="241" fontId="114" fillId="0" borderId="1" xfId="0" applyNumberFormat="1" applyFont="1" applyBorder="1" applyAlignment="1">
      <alignment horizontal="center" vertical="center" wrapText="1"/>
    </xf>
    <xf numFmtId="0" fontId="116" fillId="41" borderId="1" xfId="0" applyFont="1" applyFill="1" applyBorder="1" applyAlignment="1">
      <alignment horizontal="left" vertical="center" wrapText="1"/>
    </xf>
    <xf numFmtId="0" fontId="0" fillId="41" borderId="0" xfId="0" applyFont="1" applyFill="1"/>
    <xf numFmtId="0" fontId="116" fillId="41" borderId="1" xfId="20537" applyFont="1" applyFill="1" applyBorder="1" applyAlignment="1">
      <alignment horizontal="center" vertical="center" wrapText="1"/>
    </xf>
    <xf numFmtId="0" fontId="116" fillId="41" borderId="1" xfId="0" quotePrefix="1" applyFont="1" applyFill="1" applyBorder="1" applyAlignment="1">
      <alignment vertical="center" wrapText="1"/>
    </xf>
    <xf numFmtId="0" fontId="288" fillId="41" borderId="0" xfId="0" applyFont="1" applyFill="1" applyAlignment="1">
      <alignment horizontal="center"/>
    </xf>
    <xf numFmtId="0" fontId="3" fillId="68" borderId="0" xfId="0" applyFont="1" applyFill="1" applyAlignment="1">
      <alignment horizontal="center" vertical="center"/>
    </xf>
    <xf numFmtId="0" fontId="3" fillId="68" borderId="0" xfId="0" applyFont="1" applyFill="1" applyAlignment="1">
      <alignment vertical="center"/>
    </xf>
    <xf numFmtId="0" fontId="4" fillId="68" borderId="0" xfId="0" applyFont="1" applyFill="1" applyBorder="1" applyAlignment="1">
      <alignment horizontal="right"/>
    </xf>
    <xf numFmtId="0" fontId="157" fillId="68" borderId="0" xfId="0" applyFont="1" applyFill="1" applyBorder="1" applyAlignment="1">
      <alignment horizontal="center" vertical="center" wrapText="1"/>
    </xf>
    <xf numFmtId="0" fontId="114" fillId="0" borderId="0" xfId="0" applyFont="1"/>
    <xf numFmtId="0" fontId="157" fillId="0" borderId="60" xfId="0" applyFont="1" applyBorder="1" applyAlignment="1">
      <alignment horizontal="center" vertical="center" wrapText="1"/>
    </xf>
    <xf numFmtId="0" fontId="313" fillId="0" borderId="60" xfId="0" applyFont="1" applyBorder="1" applyAlignment="1">
      <alignment horizontal="center" vertical="center" wrapText="1"/>
    </xf>
    <xf numFmtId="0" fontId="157" fillId="68" borderId="60" xfId="0" applyFont="1" applyFill="1" applyBorder="1" applyAlignment="1">
      <alignment horizontal="center" vertical="center" wrapText="1"/>
    </xf>
    <xf numFmtId="0" fontId="157" fillId="68" borderId="60" xfId="0" applyFont="1" applyFill="1" applyBorder="1" applyAlignment="1">
      <alignment vertical="center" wrapText="1"/>
    </xf>
    <xf numFmtId="3" fontId="157" fillId="68" borderId="60" xfId="0" applyNumberFormat="1" applyFont="1" applyFill="1" applyBorder="1" applyAlignment="1">
      <alignment horizontal="right" vertical="center" wrapText="1"/>
    </xf>
    <xf numFmtId="0" fontId="157" fillId="68" borderId="0" xfId="0" applyFont="1" applyFill="1" applyBorder="1" applyAlignment="1">
      <alignment vertical="center" wrapText="1"/>
    </xf>
    <xf numFmtId="0" fontId="157" fillId="3" borderId="60" xfId="0" applyFont="1" applyFill="1" applyBorder="1" applyAlignment="1">
      <alignment horizontal="center" vertical="center" wrapText="1"/>
    </xf>
    <xf numFmtId="0" fontId="157" fillId="3" borderId="60" xfId="0" applyFont="1" applyFill="1" applyBorder="1" applyAlignment="1">
      <alignment vertical="center" wrapText="1"/>
    </xf>
    <xf numFmtId="3" fontId="157" fillId="3" borderId="60" xfId="0" applyNumberFormat="1" applyFont="1" applyFill="1" applyBorder="1" applyAlignment="1">
      <alignment horizontal="right" vertical="center" wrapText="1"/>
    </xf>
    <xf numFmtId="252" fontId="157" fillId="68" borderId="0" xfId="1" applyNumberFormat="1" applyFont="1" applyFill="1"/>
    <xf numFmtId="0" fontId="157" fillId="0" borderId="0" xfId="0" applyFont="1"/>
    <xf numFmtId="0" fontId="114" fillId="68" borderId="60" xfId="0" applyFont="1" applyFill="1" applyBorder="1" applyAlignment="1">
      <alignment horizontal="center" vertical="center" wrapText="1"/>
    </xf>
    <xf numFmtId="0" fontId="114" fillId="68" borderId="60" xfId="0" applyFont="1" applyFill="1" applyBorder="1" applyAlignment="1">
      <alignment vertical="center" wrapText="1"/>
    </xf>
    <xf numFmtId="0" fontId="114" fillId="0" borderId="60" xfId="0" applyFont="1" applyBorder="1" applyAlignment="1">
      <alignment horizontal="center" vertical="center" wrapText="1"/>
    </xf>
    <xf numFmtId="3" fontId="114" fillId="68" borderId="60" xfId="0" applyNumberFormat="1" applyFont="1" applyFill="1" applyBorder="1" applyAlignment="1">
      <alignment horizontal="right" vertical="center" wrapText="1"/>
    </xf>
    <xf numFmtId="0" fontId="114" fillId="68" borderId="0" xfId="0" applyFont="1" applyFill="1" applyBorder="1" applyAlignment="1">
      <alignment vertical="center" wrapText="1"/>
    </xf>
    <xf numFmtId="252" fontId="114" fillId="68" borderId="0" xfId="1" applyNumberFormat="1" applyFont="1" applyFill="1"/>
    <xf numFmtId="0" fontId="114" fillId="0" borderId="60" xfId="0" quotePrefix="1" applyFont="1" applyBorder="1" applyAlignment="1">
      <alignment horizontal="center" vertical="center" wrapText="1"/>
    </xf>
    <xf numFmtId="0" fontId="114" fillId="0" borderId="60" xfId="0" applyFont="1" applyBorder="1" applyAlignment="1">
      <alignment vertical="center" wrapText="1"/>
    </xf>
    <xf numFmtId="0" fontId="114" fillId="0" borderId="60" xfId="0" applyFont="1" applyBorder="1" applyAlignment="1">
      <alignment horizontal="left" vertical="center" wrapText="1"/>
    </xf>
    <xf numFmtId="3" fontId="114" fillId="0" borderId="60" xfId="0" applyNumberFormat="1" applyFont="1" applyBorder="1" applyAlignment="1">
      <alignment horizontal="right" vertical="center" wrapText="1"/>
    </xf>
    <xf numFmtId="3" fontId="157" fillId="68" borderId="0" xfId="0" applyNumberFormat="1" applyFont="1" applyFill="1" applyBorder="1" applyAlignment="1">
      <alignment horizontal="right" vertical="center" wrapText="1"/>
    </xf>
    <xf numFmtId="0" fontId="114" fillId="68" borderId="60" xfId="0" quotePrefix="1" applyFont="1" applyFill="1" applyBorder="1" applyAlignment="1">
      <alignment horizontal="center" vertical="center" wrapText="1"/>
    </xf>
    <xf numFmtId="3" fontId="114" fillId="68" borderId="0" xfId="0" applyNumberFormat="1" applyFont="1" applyFill="1" applyBorder="1" applyAlignment="1">
      <alignment horizontal="right" vertical="center" wrapText="1"/>
    </xf>
    <xf numFmtId="0" fontId="270" fillId="0" borderId="60" xfId="0" applyFont="1" applyBorder="1" applyAlignment="1">
      <alignment horizontal="center" vertical="center" wrapText="1"/>
    </xf>
    <xf numFmtId="0" fontId="270" fillId="0" borderId="60" xfId="0" applyFont="1" applyBorder="1" applyAlignment="1">
      <alignment vertical="center" wrapText="1"/>
    </xf>
    <xf numFmtId="3" fontId="157" fillId="0" borderId="60" xfId="0" applyNumberFormat="1" applyFont="1" applyBorder="1" applyAlignment="1">
      <alignment horizontal="right" vertical="center" wrapText="1"/>
    </xf>
    <xf numFmtId="0" fontId="270" fillId="68" borderId="0" xfId="0" applyFont="1" applyFill="1" applyBorder="1" applyAlignment="1">
      <alignment vertical="center" wrapText="1"/>
    </xf>
    <xf numFmtId="0" fontId="270" fillId="0" borderId="0" xfId="0" applyFont="1"/>
    <xf numFmtId="4" fontId="114" fillId="0" borderId="60" xfId="0" applyNumberFormat="1" applyFont="1" applyBorder="1" applyAlignment="1">
      <alignment horizontal="right" vertical="center" wrapText="1"/>
    </xf>
    <xf numFmtId="3" fontId="114" fillId="68" borderId="0" xfId="0" applyNumberFormat="1" applyFont="1" applyFill="1"/>
    <xf numFmtId="3" fontId="114" fillId="68" borderId="0" xfId="0" applyNumberFormat="1" applyFont="1" applyFill="1" applyBorder="1" applyAlignment="1">
      <alignment vertical="center" wrapText="1"/>
    </xf>
    <xf numFmtId="3" fontId="270" fillId="0" borderId="60" xfId="0" applyNumberFormat="1" applyFont="1" applyBorder="1" applyAlignment="1">
      <alignment horizontal="right" vertical="center" wrapText="1"/>
    </xf>
    <xf numFmtId="167" fontId="114" fillId="68" borderId="0" xfId="1" applyFont="1" applyFill="1" applyBorder="1" applyAlignment="1">
      <alignment vertical="center" wrapText="1"/>
    </xf>
    <xf numFmtId="0" fontId="114" fillId="0" borderId="60" xfId="0" quotePrefix="1" applyFont="1" applyBorder="1" applyAlignment="1">
      <alignment vertical="center" wrapText="1"/>
    </xf>
    <xf numFmtId="0" fontId="114" fillId="0" borderId="61" xfId="0" applyFont="1" applyBorder="1" applyAlignment="1">
      <alignment horizontal="center" vertical="center" wrapText="1"/>
    </xf>
    <xf numFmtId="3" fontId="114" fillId="0" borderId="0" xfId="0" applyNumberFormat="1" applyFont="1"/>
    <xf numFmtId="0" fontId="114" fillId="0" borderId="0" xfId="0" applyFont="1" applyAlignment="1">
      <alignment horizontal="center"/>
    </xf>
    <xf numFmtId="252" fontId="114" fillId="0" borderId="0" xfId="0" applyNumberFormat="1" applyFont="1" applyAlignment="1">
      <alignment horizontal="center"/>
    </xf>
    <xf numFmtId="0" fontId="114" fillId="68" borderId="61" xfId="0" applyFont="1" applyFill="1" applyBorder="1" applyAlignment="1">
      <alignment vertical="center" wrapText="1"/>
    </xf>
    <xf numFmtId="0" fontId="114" fillId="68" borderId="5" xfId="0" applyFont="1" applyFill="1" applyBorder="1" applyAlignment="1">
      <alignment vertical="center" wrapText="1"/>
    </xf>
    <xf numFmtId="0" fontId="114" fillId="68" borderId="23" xfId="0" applyFont="1" applyFill="1" applyBorder="1" applyAlignment="1">
      <alignment vertical="center" wrapText="1"/>
    </xf>
    <xf numFmtId="0" fontId="157" fillId="0" borderId="0" xfId="0" applyFont="1" applyFill="1" applyAlignment="1">
      <alignment horizontal="center" vertical="center" wrapText="1"/>
    </xf>
    <xf numFmtId="0" fontId="114" fillId="0" borderId="0" xfId="0" applyFont="1" applyFill="1" applyAlignment="1">
      <alignment horizontal="center" wrapText="1"/>
    </xf>
    <xf numFmtId="0" fontId="114" fillId="0" borderId="0" xfId="0" applyFont="1" applyFill="1" applyAlignment="1">
      <alignment wrapText="1"/>
    </xf>
    <xf numFmtId="0" fontId="313" fillId="0" borderId="60" xfId="0" applyFont="1" applyFill="1" applyBorder="1" applyAlignment="1">
      <alignment horizontal="center" vertical="center" wrapText="1"/>
    </xf>
    <xf numFmtId="0" fontId="114" fillId="0" borderId="60" xfId="1" applyNumberFormat="1" applyFont="1" applyFill="1" applyBorder="1" applyAlignment="1">
      <alignment vertical="center" wrapText="1"/>
    </xf>
    <xf numFmtId="252" fontId="157" fillId="0" borderId="60" xfId="1" applyNumberFormat="1" applyFont="1" applyFill="1" applyBorder="1" applyAlignment="1">
      <alignment horizontal="center" vertical="center" wrapText="1"/>
    </xf>
    <xf numFmtId="0" fontId="157" fillId="0" borderId="0" xfId="0" applyFont="1" applyFill="1" applyAlignment="1">
      <alignment wrapText="1"/>
    </xf>
    <xf numFmtId="267" fontId="157" fillId="0" borderId="0" xfId="0" applyNumberFormat="1" applyFont="1" applyFill="1" applyAlignment="1">
      <alignment wrapText="1"/>
    </xf>
    <xf numFmtId="267" fontId="157" fillId="0" borderId="0" xfId="0" applyNumberFormat="1" applyFont="1" applyFill="1" applyAlignment="1">
      <alignment vertical="center" wrapText="1"/>
    </xf>
    <xf numFmtId="0" fontId="157" fillId="0" borderId="60" xfId="20524" applyFont="1" applyFill="1" applyBorder="1" applyAlignment="1">
      <alignment vertical="center" wrapText="1"/>
    </xf>
    <xf numFmtId="252" fontId="157" fillId="0" borderId="0" xfId="0" applyNumberFormat="1" applyFont="1" applyFill="1" applyAlignment="1">
      <alignment wrapText="1"/>
    </xf>
    <xf numFmtId="0" fontId="114" fillId="0" borderId="60" xfId="20524" applyFont="1" applyFill="1" applyBorder="1" applyAlignment="1">
      <alignment horizontal="justify" vertical="center" wrapText="1"/>
    </xf>
    <xf numFmtId="252" fontId="114" fillId="0" borderId="60" xfId="1" applyNumberFormat="1" applyFont="1" applyFill="1" applyBorder="1" applyAlignment="1">
      <alignment horizontal="center" vertical="center"/>
    </xf>
    <xf numFmtId="252" fontId="270" fillId="0" borderId="60" xfId="1" applyNumberFormat="1" applyFont="1" applyFill="1" applyBorder="1" applyAlignment="1">
      <alignment horizontal="center" vertical="center" wrapText="1"/>
    </xf>
    <xf numFmtId="0" fontId="114" fillId="0" borderId="60" xfId="20524" applyFont="1" applyFill="1" applyBorder="1" applyAlignment="1">
      <alignment vertical="center" wrapText="1"/>
    </xf>
    <xf numFmtId="0" fontId="114" fillId="0" borderId="60" xfId="20524" applyFont="1" applyFill="1" applyBorder="1" applyAlignment="1">
      <alignment wrapText="1"/>
    </xf>
    <xf numFmtId="0" fontId="114" fillId="0" borderId="60" xfId="20524" applyFont="1" applyFill="1" applyBorder="1" applyAlignment="1">
      <alignment horizontal="center" vertical="center"/>
    </xf>
    <xf numFmtId="0" fontId="157" fillId="0" borderId="60" xfId="0" quotePrefix="1" applyFont="1" applyFill="1" applyBorder="1" applyAlignment="1">
      <alignment horizontal="center" vertical="center" wrapText="1"/>
    </xf>
    <xf numFmtId="0" fontId="157" fillId="0" borderId="60" xfId="20524" applyFont="1" applyFill="1" applyBorder="1" applyAlignment="1">
      <alignment horizontal="center" vertical="center" wrapText="1"/>
    </xf>
    <xf numFmtId="252" fontId="157" fillId="0" borderId="60" xfId="1" applyNumberFormat="1" applyFont="1" applyFill="1" applyBorder="1" applyAlignment="1">
      <alignment horizontal="center" vertical="center"/>
    </xf>
    <xf numFmtId="0" fontId="114" fillId="0" borderId="60" xfId="0" applyFont="1" applyFill="1" applyBorder="1" applyAlignment="1">
      <alignment horizontal="center" vertical="center"/>
    </xf>
    <xf numFmtId="0" fontId="157" fillId="0" borderId="0" xfId="0" applyFont="1" applyFill="1" applyAlignment="1">
      <alignment horizontal="left" wrapText="1"/>
    </xf>
    <xf numFmtId="0" fontId="114" fillId="0" borderId="60" xfId="0" quotePrefix="1" applyFont="1" applyFill="1" applyBorder="1" applyAlignment="1">
      <alignment vertical="center" wrapText="1"/>
    </xf>
    <xf numFmtId="252" fontId="54" fillId="0" borderId="60" xfId="1" applyNumberFormat="1" applyFont="1" applyFill="1" applyBorder="1" applyAlignment="1">
      <alignment horizontal="left" vertical="center" wrapText="1"/>
    </xf>
    <xf numFmtId="0" fontId="2" fillId="68" borderId="60" xfId="1" applyNumberFormat="1" applyFont="1" applyFill="1" applyBorder="1" applyAlignment="1">
      <alignment horizontal="right" vertical="center" wrapText="1"/>
    </xf>
    <xf numFmtId="252" fontId="54" fillId="0" borderId="60" xfId="1" applyNumberFormat="1" applyFont="1" applyFill="1" applyBorder="1" applyAlignment="1">
      <alignment horizontal="center" vertical="center" wrapText="1"/>
    </xf>
    <xf numFmtId="0" fontId="276" fillId="0" borderId="60" xfId="20520" applyFont="1" applyFill="1" applyBorder="1" applyAlignment="1">
      <alignment horizontal="center" vertical="center" wrapText="1"/>
    </xf>
    <xf numFmtId="0" fontId="54" fillId="0" borderId="60" xfId="20520" applyFont="1" applyFill="1" applyBorder="1" applyAlignment="1">
      <alignment horizontal="center" vertical="center" wrapText="1"/>
    </xf>
    <xf numFmtId="0" fontId="54" fillId="0" borderId="60" xfId="17724" applyFont="1" applyFill="1" applyBorder="1" applyAlignment="1">
      <alignment horizontal="center" vertical="center" wrapText="1"/>
    </xf>
    <xf numFmtId="252" fontId="264" fillId="68" borderId="60" xfId="1" applyNumberFormat="1" applyFont="1" applyFill="1" applyBorder="1" applyAlignment="1">
      <alignment horizontal="center" vertical="center" wrapText="1"/>
    </xf>
    <xf numFmtId="252" fontId="276" fillId="0" borderId="60" xfId="1" applyNumberFormat="1" applyFont="1" applyFill="1" applyBorder="1" applyAlignment="1">
      <alignment horizontal="right" vertical="center" wrapText="1"/>
    </xf>
    <xf numFmtId="0" fontId="196" fillId="0" borderId="0" xfId="18322"/>
    <xf numFmtId="0" fontId="196" fillId="0" borderId="60" xfId="18322" applyBorder="1" applyAlignment="1">
      <alignment horizontal="center" vertical="center" wrapText="1"/>
    </xf>
    <xf numFmtId="0" fontId="14" fillId="0" borderId="60" xfId="18322" applyFont="1" applyBorder="1" applyAlignment="1">
      <alignment horizontal="center" vertical="center"/>
    </xf>
    <xf numFmtId="0" fontId="14" fillId="0" borderId="60" xfId="18322" applyFont="1" applyBorder="1" applyAlignment="1">
      <alignment vertical="center" wrapText="1"/>
    </xf>
    <xf numFmtId="0" fontId="14" fillId="0" borderId="0" xfId="18322" applyFont="1"/>
    <xf numFmtId="0" fontId="196" fillId="0" borderId="60" xfId="18322" applyBorder="1" applyAlignment="1">
      <alignment horizontal="center" vertical="center"/>
    </xf>
    <xf numFmtId="0" fontId="196" fillId="0" borderId="60" xfId="18322" applyBorder="1" applyAlignment="1">
      <alignment horizontal="left" vertical="center" wrapText="1"/>
    </xf>
    <xf numFmtId="0" fontId="196" fillId="0" borderId="60" xfId="18322" applyBorder="1" applyAlignment="1">
      <alignment horizontal="left" vertical="center"/>
    </xf>
    <xf numFmtId="0" fontId="14" fillId="0" borderId="60" xfId="18322" applyFont="1" applyBorder="1" applyAlignment="1">
      <alignment horizontal="left" vertical="center"/>
    </xf>
    <xf numFmtId="0" fontId="196" fillId="0" borderId="60" xfId="18322" applyFill="1" applyBorder="1" applyAlignment="1">
      <alignment horizontal="left" vertical="center"/>
    </xf>
    <xf numFmtId="0" fontId="196" fillId="0" borderId="60" xfId="18322" applyFill="1" applyBorder="1" applyAlignment="1">
      <alignment horizontal="center" vertical="center"/>
    </xf>
    <xf numFmtId="0" fontId="196" fillId="0" borderId="60" xfId="18322" applyBorder="1" applyAlignment="1">
      <alignment vertical="center"/>
    </xf>
    <xf numFmtId="0" fontId="7" fillId="68" borderId="60" xfId="2" quotePrefix="1" applyFont="1" applyFill="1" applyBorder="1" applyAlignment="1">
      <alignment horizontal="center" vertical="center" wrapText="1"/>
    </xf>
    <xf numFmtId="0" fontId="276" fillId="0" borderId="0" xfId="20534" applyFont="1" applyFill="1" applyAlignment="1">
      <alignment vertical="center"/>
    </xf>
    <xf numFmtId="0" fontId="54" fillId="0" borderId="0" xfId="20534" applyFont="1" applyFill="1" applyAlignment="1"/>
    <xf numFmtId="252" fontId="54" fillId="0" borderId="0" xfId="16933" applyNumberFormat="1" applyFont="1" applyFill="1" applyAlignment="1">
      <alignment horizontal="center" vertical="center"/>
    </xf>
    <xf numFmtId="0" fontId="329" fillId="0" borderId="60" xfId="20534" applyFont="1" applyFill="1" applyBorder="1" applyAlignment="1">
      <alignment vertical="center" wrapText="1"/>
    </xf>
    <xf numFmtId="252" fontId="276" fillId="0" borderId="0" xfId="20534" applyNumberFormat="1" applyFont="1" applyFill="1"/>
    <xf numFmtId="0" fontId="278" fillId="0" borderId="60" xfId="20534" quotePrefix="1" applyFont="1" applyFill="1" applyBorder="1" applyAlignment="1">
      <alignment horizontal="center" vertical="center" wrapText="1"/>
    </xf>
    <xf numFmtId="0" fontId="278" fillId="0" borderId="60" xfId="20534" applyFont="1" applyFill="1" applyBorder="1" applyAlignment="1">
      <alignment vertical="center" wrapText="1"/>
    </xf>
    <xf numFmtId="0" fontId="278" fillId="0" borderId="60" xfId="20534" quotePrefix="1" applyFont="1" applyFill="1" applyBorder="1" applyAlignment="1">
      <alignment vertical="center" wrapText="1"/>
    </xf>
    <xf numFmtId="252" fontId="278" fillId="0" borderId="60" xfId="16933" applyNumberFormat="1" applyFont="1" applyFill="1" applyBorder="1" applyAlignment="1">
      <alignment vertical="center" wrapText="1"/>
    </xf>
    <xf numFmtId="0" fontId="278" fillId="0" borderId="60" xfId="16933" applyNumberFormat="1" applyFont="1" applyFill="1" applyBorder="1" applyAlignment="1">
      <alignment horizontal="center" vertical="center" wrapText="1"/>
    </xf>
    <xf numFmtId="252" fontId="278" fillId="0" borderId="60" xfId="16933" quotePrefix="1" applyNumberFormat="1" applyFont="1" applyFill="1" applyBorder="1" applyAlignment="1">
      <alignment horizontal="left" vertical="center" wrapText="1"/>
    </xf>
    <xf numFmtId="0" fontId="278" fillId="0" borderId="62" xfId="20534" quotePrefix="1" applyFont="1" applyFill="1" applyBorder="1" applyAlignment="1">
      <alignment horizontal="center" vertical="center" wrapText="1"/>
    </xf>
    <xf numFmtId="0" fontId="330" fillId="0" borderId="60" xfId="20534" applyFont="1" applyFill="1" applyBorder="1" applyAlignment="1">
      <alignment vertical="center" wrapText="1"/>
    </xf>
    <xf numFmtId="0" fontId="54" fillId="0" borderId="0" xfId="20534" applyFont="1" applyFill="1" applyAlignment="1">
      <alignment horizontal="center"/>
    </xf>
    <xf numFmtId="0" fontId="329" fillId="0" borderId="60" xfId="20543" applyFont="1" applyFill="1" applyBorder="1" applyAlignment="1">
      <alignment horizontal="center" vertical="center"/>
    </xf>
    <xf numFmtId="0" fontId="276" fillId="0" borderId="0" xfId="20543" applyFont="1" applyFill="1" applyAlignment="1">
      <alignment vertical="center"/>
    </xf>
    <xf numFmtId="252" fontId="278" fillId="0" borderId="60" xfId="16933" quotePrefix="1" applyNumberFormat="1" applyFont="1" applyFill="1" applyBorder="1" applyAlignment="1">
      <alignment horizontal="center" vertical="center" wrapText="1"/>
    </xf>
    <xf numFmtId="0" fontId="278" fillId="0" borderId="60" xfId="20534" quotePrefix="1" applyFont="1" applyFill="1" applyBorder="1" applyAlignment="1">
      <alignment horizontal="center" vertical="center"/>
    </xf>
    <xf numFmtId="252" fontId="278" fillId="0" borderId="60" xfId="16933" applyNumberFormat="1" applyFont="1" applyFill="1" applyBorder="1" applyAlignment="1">
      <alignment horizontal="center" vertical="center"/>
    </xf>
    <xf numFmtId="0" fontId="278" fillId="0" borderId="60" xfId="20534" applyFont="1" applyFill="1" applyBorder="1"/>
    <xf numFmtId="0" fontId="278" fillId="0" borderId="60" xfId="20534" applyFont="1" applyFill="1" applyBorder="1" applyAlignment="1">
      <alignment horizontal="center" vertical="center"/>
    </xf>
    <xf numFmtId="252" fontId="278" fillId="0" borderId="60" xfId="16933" applyNumberFormat="1" applyFont="1" applyFill="1" applyBorder="1" applyAlignment="1">
      <alignment horizontal="left" vertical="center" wrapText="1"/>
    </xf>
    <xf numFmtId="0" fontId="54" fillId="0" borderId="0" xfId="20534" quotePrefix="1" applyFont="1" applyFill="1" applyBorder="1" applyAlignment="1">
      <alignment horizontal="center" vertical="center"/>
    </xf>
    <xf numFmtId="0" fontId="329" fillId="74" borderId="80" xfId="0" applyFont="1" applyFill="1" applyBorder="1" applyAlignment="1">
      <alignment horizontal="center" vertical="center" wrapText="1"/>
    </xf>
    <xf numFmtId="0" fontId="329" fillId="74" borderId="80" xfId="0" applyFont="1" applyFill="1" applyBorder="1" applyAlignment="1">
      <alignment horizontal="left" vertical="center" wrapText="1"/>
    </xf>
    <xf numFmtId="252" fontId="329" fillId="75" borderId="60" xfId="16933" applyNumberFormat="1" applyFont="1" applyFill="1" applyBorder="1" applyAlignment="1">
      <alignment horizontal="center" vertical="center" wrapText="1"/>
    </xf>
    <xf numFmtId="0" fontId="329" fillId="75" borderId="60" xfId="20534" quotePrefix="1" applyFont="1" applyFill="1" applyBorder="1" applyAlignment="1">
      <alignment horizontal="center" vertical="center" wrapText="1"/>
    </xf>
    <xf numFmtId="0" fontId="329" fillId="75" borderId="60" xfId="20534" applyFont="1" applyFill="1" applyBorder="1" applyAlignment="1">
      <alignment vertical="center" wrapText="1"/>
    </xf>
    <xf numFmtId="0" fontId="278" fillId="0" borderId="60" xfId="20534" applyFont="1" applyFill="1" applyBorder="1" applyAlignment="1">
      <alignment horizontal="left" vertical="center" wrapText="1"/>
    </xf>
    <xf numFmtId="252" fontId="54" fillId="0" borderId="60" xfId="16933" applyNumberFormat="1" applyFont="1" applyFill="1" applyBorder="1" applyAlignment="1">
      <alignment horizontal="center" vertical="center" wrapText="1"/>
    </xf>
    <xf numFmtId="0" fontId="329" fillId="70" borderId="60" xfId="20534" applyFont="1" applyFill="1" applyBorder="1" applyAlignment="1">
      <alignment vertical="center" wrapText="1"/>
    </xf>
    <xf numFmtId="252" fontId="329" fillId="75" borderId="60" xfId="16933" applyNumberFormat="1" applyFont="1" applyFill="1" applyBorder="1" applyAlignment="1">
      <alignment horizontal="left" vertical="center" wrapText="1"/>
    </xf>
    <xf numFmtId="252" fontId="329" fillId="74" borderId="80" xfId="0" applyNumberFormat="1" applyFont="1" applyFill="1" applyBorder="1" applyAlignment="1">
      <alignment horizontal="center" vertical="center" wrapText="1"/>
    </xf>
    <xf numFmtId="252" fontId="329" fillId="74" borderId="80" xfId="1" applyNumberFormat="1" applyFont="1" applyFill="1" applyBorder="1" applyAlignment="1">
      <alignment horizontal="center" vertical="center" wrapText="1"/>
    </xf>
    <xf numFmtId="0" fontId="329" fillId="2" borderId="60" xfId="20534" applyFont="1" applyFill="1" applyBorder="1" applyAlignment="1">
      <alignment horizontal="center" vertical="center" wrapText="1"/>
    </xf>
    <xf numFmtId="252" fontId="329" fillId="2" borderId="60" xfId="16933" applyNumberFormat="1" applyFont="1" applyFill="1" applyBorder="1" applyAlignment="1">
      <alignment horizontal="center" vertical="center" wrapText="1"/>
    </xf>
    <xf numFmtId="0" fontId="329" fillId="2" borderId="60" xfId="20534" applyFont="1" applyFill="1" applyBorder="1" applyAlignment="1">
      <alignment vertical="center" wrapText="1"/>
    </xf>
    <xf numFmtId="252" fontId="330" fillId="76" borderId="60" xfId="16933" applyNumberFormat="1" applyFont="1" applyFill="1" applyBorder="1" applyAlignment="1">
      <alignment horizontal="center" vertical="center" wrapText="1"/>
    </xf>
    <xf numFmtId="0" fontId="330" fillId="76" borderId="60" xfId="20534" applyFont="1" applyFill="1" applyBorder="1" applyAlignment="1">
      <alignment horizontal="center" vertical="center" wrapText="1"/>
    </xf>
    <xf numFmtId="0" fontId="330" fillId="76" borderId="60" xfId="20534" applyFont="1" applyFill="1" applyBorder="1" applyAlignment="1">
      <alignment vertical="center" wrapText="1"/>
    </xf>
    <xf numFmtId="0" fontId="330" fillId="76" borderId="64" xfId="20534" applyFont="1" applyFill="1" applyBorder="1" applyAlignment="1">
      <alignment vertical="center" wrapText="1"/>
    </xf>
    <xf numFmtId="0" fontId="54" fillId="0" borderId="60" xfId="20534" quotePrefix="1" applyFont="1" applyFill="1" applyBorder="1" applyAlignment="1">
      <alignment vertical="center" wrapText="1"/>
    </xf>
    <xf numFmtId="0" fontId="329" fillId="75" borderId="60" xfId="20534" quotePrefix="1" applyFont="1" applyFill="1" applyBorder="1" applyAlignment="1">
      <alignment vertical="center" wrapText="1"/>
    </xf>
    <xf numFmtId="252" fontId="329" fillId="75" borderId="60" xfId="16933" quotePrefix="1" applyNumberFormat="1" applyFont="1" applyFill="1" applyBorder="1" applyAlignment="1">
      <alignment horizontal="center" vertical="center" wrapText="1"/>
    </xf>
    <xf numFmtId="252" fontId="329" fillId="75" borderId="60" xfId="16933" applyNumberFormat="1" applyFont="1" applyFill="1" applyBorder="1" applyAlignment="1">
      <alignment vertical="center" wrapText="1"/>
    </xf>
    <xf numFmtId="0" fontId="329" fillId="75" borderId="60" xfId="20534" applyFont="1" applyFill="1" applyBorder="1" applyAlignment="1">
      <alignment horizontal="center" vertical="center" wrapText="1"/>
    </xf>
    <xf numFmtId="0" fontId="329" fillId="75" borderId="61" xfId="20534" quotePrefix="1" applyFont="1" applyFill="1" applyBorder="1" applyAlignment="1">
      <alignment horizontal="center" vertical="center" wrapText="1"/>
    </xf>
    <xf numFmtId="0" fontId="329" fillId="75" borderId="61" xfId="20534" applyFont="1" applyFill="1" applyBorder="1" applyAlignment="1">
      <alignment vertical="center" wrapText="1"/>
    </xf>
    <xf numFmtId="252" fontId="329" fillId="75" borderId="61" xfId="16933" applyNumberFormat="1" applyFont="1" applyFill="1" applyBorder="1" applyAlignment="1">
      <alignment horizontal="center" vertical="center" wrapText="1"/>
    </xf>
    <xf numFmtId="252" fontId="312" fillId="0" borderId="60" xfId="16933" applyNumberFormat="1" applyFont="1" applyFill="1" applyBorder="1" applyAlignment="1">
      <alignment horizontal="center" vertical="center" wrapText="1"/>
    </xf>
    <xf numFmtId="0" fontId="278" fillId="0" borderId="60" xfId="20534" applyFont="1" applyFill="1" applyBorder="1" applyAlignment="1">
      <alignment horizontal="center" vertical="center" wrapText="1"/>
    </xf>
    <xf numFmtId="252" fontId="278" fillId="0" borderId="62" xfId="16933" quotePrefix="1" applyNumberFormat="1" applyFont="1" applyFill="1" applyBorder="1" applyAlignment="1">
      <alignment vertical="center" wrapText="1"/>
    </xf>
    <xf numFmtId="252" fontId="278" fillId="0" borderId="62" xfId="16933" quotePrefix="1" applyNumberFormat="1" applyFont="1" applyFill="1" applyBorder="1" applyAlignment="1">
      <alignment horizontal="center" vertical="center" wrapText="1"/>
    </xf>
    <xf numFmtId="252" fontId="329" fillId="0" borderId="60" xfId="16933" applyNumberFormat="1" applyFont="1" applyFill="1" applyBorder="1" applyAlignment="1">
      <alignment horizontal="center" vertical="center" wrapText="1"/>
    </xf>
    <xf numFmtId="252" fontId="278" fillId="0" borderId="60" xfId="16933" applyNumberFormat="1" applyFont="1" applyFill="1" applyBorder="1" applyAlignment="1">
      <alignment horizontal="center" vertical="center" wrapText="1"/>
    </xf>
    <xf numFmtId="0" fontId="3" fillId="0" borderId="0" xfId="20534" applyFont="1" applyFill="1" applyAlignment="1">
      <alignment horizontal="center" vertical="center"/>
    </xf>
    <xf numFmtId="0" fontId="2" fillId="0" borderId="79" xfId="17880" applyFont="1" applyBorder="1" applyAlignment="1">
      <alignment horizontal="left" vertical="center" wrapText="1"/>
    </xf>
    <xf numFmtId="0" fontId="329" fillId="2" borderId="60" xfId="20534" applyFont="1" applyFill="1" applyBorder="1" applyAlignment="1">
      <alignment horizontal="left" vertical="center" wrapText="1"/>
    </xf>
    <xf numFmtId="0" fontId="1" fillId="0" borderId="0" xfId="20534" applyFont="1" applyFill="1" applyAlignment="1">
      <alignment horizontal="center" vertical="center" wrapText="1"/>
    </xf>
    <xf numFmtId="0" fontId="2" fillId="0" borderId="0" xfId="20534" applyFont="1" applyFill="1" applyAlignment="1">
      <alignment horizontal="center" vertical="center" wrapText="1"/>
    </xf>
    <xf numFmtId="0" fontId="277" fillId="0" borderId="3" xfId="20534" applyFont="1" applyFill="1" applyBorder="1" applyAlignment="1">
      <alignment horizontal="right"/>
    </xf>
    <xf numFmtId="0" fontId="329" fillId="0" borderId="60" xfId="20534" applyFont="1" applyFill="1" applyBorder="1" applyAlignment="1">
      <alignment horizontal="center" vertical="center" wrapText="1"/>
    </xf>
    <xf numFmtId="0" fontId="329" fillId="0" borderId="61" xfId="20534" applyFont="1" applyFill="1" applyBorder="1" applyAlignment="1">
      <alignment horizontal="center" vertical="center" wrapText="1"/>
    </xf>
    <xf numFmtId="0" fontId="329" fillId="0" borderId="23" xfId="20534" applyFont="1" applyFill="1" applyBorder="1" applyAlignment="1">
      <alignment horizontal="center" vertical="center" wrapText="1"/>
    </xf>
    <xf numFmtId="252" fontId="329" fillId="0" borderId="60" xfId="16933" applyNumberFormat="1" applyFont="1" applyFill="1" applyBorder="1" applyAlignment="1">
      <alignment horizontal="center" vertical="center" wrapText="1"/>
    </xf>
    <xf numFmtId="252" fontId="329" fillId="0" borderId="61" xfId="16933" applyNumberFormat="1" applyFont="1" applyFill="1" applyBorder="1" applyAlignment="1">
      <alignment horizontal="center" vertical="center" wrapText="1"/>
    </xf>
    <xf numFmtId="252" fontId="329" fillId="0" borderId="23" xfId="16933" applyNumberFormat="1" applyFont="1" applyFill="1" applyBorder="1" applyAlignment="1">
      <alignment horizontal="center" vertical="center" wrapText="1"/>
    </xf>
    <xf numFmtId="0" fontId="278" fillId="0" borderId="60" xfId="20534" applyFont="1" applyFill="1" applyBorder="1" applyAlignment="1">
      <alignment horizontal="center" vertical="center" wrapText="1"/>
    </xf>
    <xf numFmtId="252" fontId="278" fillId="0" borderId="60" xfId="16933" applyNumberFormat="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xf>
    <xf numFmtId="0" fontId="4" fillId="0" borderId="3" xfId="0" applyFont="1" applyBorder="1" applyAlignment="1">
      <alignment horizontal="right"/>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66" fillId="0" borderId="6" xfId="0" applyFont="1" applyBorder="1" applyAlignment="1">
      <alignment horizontal="center" vertical="center" wrapText="1"/>
    </xf>
    <xf numFmtId="0" fontId="266" fillId="0" borderId="2" xfId="0" applyFont="1" applyBorder="1" applyAlignment="1">
      <alignment horizontal="center" vertical="center" wrapText="1"/>
    </xf>
    <xf numFmtId="0" fontId="266" fillId="0" borderId="1" xfId="0" applyFont="1" applyBorder="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center" vertical="center"/>
    </xf>
    <xf numFmtId="0" fontId="265" fillId="0" borderId="0" xfId="0" applyFont="1" applyAlignment="1">
      <alignment horizontal="center" vertical="center"/>
    </xf>
    <xf numFmtId="0" fontId="15" fillId="0" borderId="3" xfId="0" applyFont="1" applyBorder="1" applyAlignment="1">
      <alignment horizontal="right"/>
    </xf>
    <xf numFmtId="0" fontId="266" fillId="0" borderId="4" xfId="0" applyFont="1" applyBorder="1" applyAlignment="1">
      <alignment horizontal="center" vertical="center" wrapText="1"/>
    </xf>
    <xf numFmtId="0" fontId="266" fillId="0" borderId="5" xfId="0" applyFont="1" applyBorder="1" applyAlignment="1">
      <alignment horizontal="center" vertical="center" wrapText="1"/>
    </xf>
    <xf numFmtId="0" fontId="14"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0" xfId="2" applyFont="1" applyFill="1" applyAlignment="1">
      <alignment horizontal="center" vertical="center" wrapText="1"/>
    </xf>
    <xf numFmtId="0" fontId="15" fillId="0" borderId="3" xfId="2" applyFont="1" applyFill="1" applyBorder="1" applyAlignment="1">
      <alignment horizontal="right"/>
    </xf>
    <xf numFmtId="0" fontId="14" fillId="0" borderId="1" xfId="2" applyFont="1" applyFill="1" applyBorder="1" applyAlignment="1">
      <alignment horizontal="center" vertical="center" wrapText="1"/>
    </xf>
    <xf numFmtId="0" fontId="14" fillId="0" borderId="62" xfId="2" applyFont="1" applyFill="1" applyBorder="1" applyAlignment="1">
      <alignment horizontal="center" vertical="center" wrapText="1"/>
    </xf>
    <xf numFmtId="0" fontId="14" fillId="0" borderId="63" xfId="2" applyFont="1" applyFill="1" applyBorder="1" applyAlignment="1">
      <alignment horizontal="center" vertical="center" wrapText="1"/>
    </xf>
    <xf numFmtId="0" fontId="14" fillId="0" borderId="60" xfId="2" applyFont="1" applyFill="1" applyBorder="1" applyAlignment="1">
      <alignment horizontal="center" vertical="center" wrapText="1"/>
    </xf>
    <xf numFmtId="0" fontId="14" fillId="0" borderId="61"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 fillId="68" borderId="0" xfId="0" applyFont="1" applyFill="1" applyAlignment="1">
      <alignment horizontal="center" vertical="center"/>
    </xf>
    <xf numFmtId="0" fontId="4" fillId="68" borderId="3" xfId="0" applyFont="1" applyFill="1" applyBorder="1" applyAlignment="1">
      <alignment horizontal="right"/>
    </xf>
    <xf numFmtId="0" fontId="1" fillId="68" borderId="60" xfId="0" applyFont="1" applyFill="1" applyBorder="1" applyAlignment="1">
      <alignment horizontal="center" vertical="center" wrapText="1"/>
    </xf>
    <xf numFmtId="0" fontId="1" fillId="68" borderId="61" xfId="0" applyFont="1" applyFill="1" applyBorder="1" applyAlignment="1">
      <alignment horizontal="center" vertical="center" wrapText="1"/>
    </xf>
    <xf numFmtId="0" fontId="1" fillId="68" borderId="5" xfId="0" applyFont="1" applyFill="1" applyBorder="1" applyAlignment="1">
      <alignment horizontal="center" vertical="center" wrapText="1"/>
    </xf>
    <xf numFmtId="242" fontId="12" fillId="0" borderId="60" xfId="16061" applyNumberFormat="1" applyFont="1" applyFill="1" applyBorder="1" applyAlignment="1">
      <alignment horizontal="center" vertical="center" wrapText="1"/>
    </xf>
    <xf numFmtId="0" fontId="14" fillId="0" borderId="0" xfId="15723" applyFont="1" applyFill="1" applyAlignment="1">
      <alignment horizontal="center" vertical="center" wrapText="1"/>
    </xf>
    <xf numFmtId="1" fontId="14" fillId="0" borderId="61" xfId="2" applyNumberFormat="1" applyFont="1" applyFill="1" applyBorder="1" applyAlignment="1">
      <alignment horizontal="center" vertical="center" wrapText="1"/>
    </xf>
    <xf numFmtId="1" fontId="14" fillId="0" borderId="23" xfId="2" applyNumberFormat="1" applyFont="1" applyFill="1" applyBorder="1" applyAlignment="1">
      <alignment horizontal="center" vertical="center" wrapText="1"/>
    </xf>
    <xf numFmtId="0" fontId="1" fillId="0" borderId="0" xfId="20520" applyFont="1" applyFill="1" applyAlignment="1">
      <alignment horizontal="left" vertical="center" wrapText="1"/>
    </xf>
    <xf numFmtId="0" fontId="1" fillId="0" borderId="0" xfId="20520" applyFont="1" applyFill="1" applyAlignment="1">
      <alignment horizontal="left" vertical="center"/>
    </xf>
    <xf numFmtId="0" fontId="276" fillId="0" borderId="62" xfId="20520" applyFont="1" applyFill="1" applyBorder="1" applyAlignment="1">
      <alignment horizontal="center" vertical="center" wrapText="1"/>
    </xf>
    <xf numFmtId="0" fontId="276" fillId="0" borderId="63" xfId="20520" applyFont="1" applyFill="1" applyBorder="1" applyAlignment="1">
      <alignment horizontal="center" vertical="center" wrapText="1"/>
    </xf>
    <xf numFmtId="0" fontId="276" fillId="0" borderId="63" xfId="20520" quotePrefix="1" applyFont="1" applyFill="1" applyBorder="1" applyAlignment="1">
      <alignment horizontal="center" vertical="center" wrapText="1"/>
    </xf>
    <xf numFmtId="0" fontId="1" fillId="0" borderId="0" xfId="20520" applyFont="1" applyFill="1" applyBorder="1" applyAlignment="1">
      <alignment horizontal="left" vertical="center"/>
    </xf>
    <xf numFmtId="0" fontId="3" fillId="0" borderId="0" xfId="20520" applyFont="1" applyFill="1" applyAlignment="1">
      <alignment horizontal="center" vertical="center"/>
    </xf>
    <xf numFmtId="0" fontId="275" fillId="0" borderId="0" xfId="20520" applyFont="1" applyFill="1" applyAlignment="1">
      <alignment horizontal="center"/>
    </xf>
    <xf numFmtId="0" fontId="277" fillId="0" borderId="3" xfId="20520" applyFont="1" applyFill="1" applyBorder="1" applyAlignment="1">
      <alignment horizontal="center"/>
    </xf>
    <xf numFmtId="0" fontId="276" fillId="0" borderId="60" xfId="20520" applyFont="1" applyFill="1" applyBorder="1" applyAlignment="1">
      <alignment horizontal="center" vertical="center" wrapText="1"/>
    </xf>
    <xf numFmtId="0" fontId="276" fillId="0" borderId="60" xfId="20520" applyFont="1" applyFill="1" applyBorder="1" applyAlignment="1">
      <alignment horizontal="left" vertical="center" wrapText="1"/>
    </xf>
    <xf numFmtId="0" fontId="276" fillId="0" borderId="61" xfId="20520" applyFont="1" applyFill="1" applyBorder="1" applyAlignment="1">
      <alignment horizontal="center" vertical="center" wrapText="1"/>
    </xf>
    <xf numFmtId="0" fontId="276" fillId="0" borderId="5" xfId="20520" applyFont="1" applyFill="1" applyBorder="1" applyAlignment="1">
      <alignment horizontal="center" vertical="center" wrapText="1"/>
    </xf>
    <xf numFmtId="0" fontId="281" fillId="68" borderId="68" xfId="0" applyFont="1" applyFill="1" applyBorder="1" applyAlignment="1">
      <alignment horizontal="left" vertical="center" wrapText="1"/>
    </xf>
    <xf numFmtId="0" fontId="281" fillId="68" borderId="69" xfId="0" applyFont="1" applyFill="1" applyBorder="1" applyAlignment="1">
      <alignment horizontal="left" vertical="center" wrapText="1"/>
    </xf>
    <xf numFmtId="0" fontId="281" fillId="68" borderId="70" xfId="0" applyFont="1" applyFill="1" applyBorder="1" applyAlignment="1">
      <alignment horizontal="left" vertical="center" wrapText="1"/>
    </xf>
    <xf numFmtId="0" fontId="277" fillId="68" borderId="68" xfId="0" quotePrefix="1" applyFont="1" applyFill="1" applyBorder="1" applyAlignment="1">
      <alignment horizontal="left" vertical="center" wrapText="1"/>
    </xf>
    <xf numFmtId="0" fontId="277" fillId="68" borderId="69" xfId="0" quotePrefix="1" applyFont="1" applyFill="1" applyBorder="1" applyAlignment="1">
      <alignment horizontal="left" vertical="center" wrapText="1"/>
    </xf>
    <xf numFmtId="0" fontId="277" fillId="68" borderId="70" xfId="0" quotePrefix="1" applyFont="1" applyFill="1" applyBorder="1" applyAlignment="1">
      <alignment horizontal="left" vertical="center" wrapText="1"/>
    </xf>
    <xf numFmtId="0" fontId="281" fillId="0" borderId="68" xfId="20528" applyFont="1" applyFill="1" applyBorder="1" applyAlignment="1">
      <alignment horizontal="left" vertical="center" wrapText="1"/>
    </xf>
    <xf numFmtId="0" fontId="281" fillId="0" borderId="69" xfId="20528" applyFont="1" applyFill="1" applyBorder="1" applyAlignment="1">
      <alignment horizontal="left" vertical="center" wrapText="1"/>
    </xf>
    <xf numFmtId="0" fontId="281" fillId="0" borderId="70" xfId="20528" applyFont="1" applyFill="1" applyBorder="1" applyAlignment="1">
      <alignment horizontal="left" vertical="center" wrapText="1"/>
    </xf>
    <xf numFmtId="0" fontId="283" fillId="0" borderId="68" xfId="0" applyFont="1" applyFill="1" applyBorder="1" applyAlignment="1">
      <alignment horizontal="left" vertical="center" wrapText="1"/>
    </xf>
    <xf numFmtId="0" fontId="283" fillId="0" borderId="69" xfId="0" applyFont="1" applyFill="1" applyBorder="1" applyAlignment="1">
      <alignment horizontal="left" vertical="center" wrapText="1"/>
    </xf>
    <xf numFmtId="0" fontId="283" fillId="0" borderId="70" xfId="0" applyFont="1" applyFill="1" applyBorder="1" applyAlignment="1">
      <alignment horizontal="left" vertical="center" wrapText="1"/>
    </xf>
    <xf numFmtId="0" fontId="283" fillId="0" borderId="68" xfId="20524" applyFont="1" applyFill="1" applyBorder="1" applyAlignment="1">
      <alignment horizontal="left" vertical="center" wrapText="1"/>
    </xf>
    <xf numFmtId="0" fontId="283" fillId="0" borderId="69" xfId="20524" applyFont="1" applyFill="1" applyBorder="1" applyAlignment="1">
      <alignment horizontal="left" vertical="center" wrapText="1"/>
    </xf>
    <xf numFmtId="0" fontId="283" fillId="0" borderId="70" xfId="20524" applyFont="1" applyFill="1" applyBorder="1" applyAlignment="1">
      <alignment horizontal="left" vertical="center" wrapText="1"/>
    </xf>
    <xf numFmtId="0" fontId="283" fillId="0" borderId="68" xfId="0" applyFont="1" applyFill="1" applyBorder="1" applyAlignment="1">
      <alignment horizontal="left" vertical="center" wrapText="1" shrinkToFit="1"/>
    </xf>
    <xf numFmtId="0" fontId="283" fillId="0" borderId="69" xfId="0" applyFont="1" applyFill="1" applyBorder="1" applyAlignment="1">
      <alignment horizontal="left" vertical="center" wrapText="1" shrinkToFit="1"/>
    </xf>
    <xf numFmtId="0" fontId="283" fillId="0" borderId="70" xfId="0" applyFont="1" applyFill="1" applyBorder="1" applyAlignment="1">
      <alignment horizontal="left" vertical="center" wrapText="1" shrinkToFit="1"/>
    </xf>
    <xf numFmtId="0" fontId="283" fillId="0" borderId="68" xfId="20528" applyFont="1" applyFill="1" applyBorder="1" applyAlignment="1">
      <alignment horizontal="left" vertical="center" wrapText="1"/>
    </xf>
    <xf numFmtId="0" fontId="283" fillId="0" borderId="69" xfId="20528" applyFont="1" applyFill="1" applyBorder="1" applyAlignment="1">
      <alignment horizontal="left" vertical="center" wrapText="1"/>
    </xf>
    <xf numFmtId="0" fontId="283" fillId="0" borderId="70" xfId="20528" applyFont="1" applyFill="1" applyBorder="1" applyAlignment="1">
      <alignment horizontal="left" vertical="center" wrapText="1"/>
    </xf>
    <xf numFmtId="0" fontId="276" fillId="68" borderId="60" xfId="0" applyFont="1" applyFill="1" applyBorder="1" applyAlignment="1">
      <alignment horizontal="center" vertical="center" wrapText="1"/>
    </xf>
    <xf numFmtId="3" fontId="276" fillId="68" borderId="60" xfId="0" applyNumberFormat="1" applyFont="1" applyFill="1" applyBorder="1" applyAlignment="1">
      <alignment horizontal="center" vertical="center" wrapText="1"/>
    </xf>
    <xf numFmtId="0" fontId="281" fillId="70" borderId="65" xfId="0" applyFont="1" applyFill="1" applyBorder="1" applyAlignment="1">
      <alignment horizontal="left" vertical="center" wrapText="1"/>
    </xf>
    <xf numFmtId="0" fontId="281" fillId="70" borderId="66" xfId="0" applyFont="1" applyFill="1" applyBorder="1" applyAlignment="1">
      <alignment horizontal="left" vertical="center" wrapText="1"/>
    </xf>
    <xf numFmtId="0" fontId="281" fillId="70" borderId="67" xfId="0" applyFont="1" applyFill="1" applyBorder="1" applyAlignment="1">
      <alignment horizontal="left" vertical="center" wrapText="1"/>
    </xf>
    <xf numFmtId="0" fontId="281" fillId="0" borderId="26" xfId="0" applyFont="1" applyFill="1" applyBorder="1" applyAlignment="1">
      <alignment horizontal="left" vertical="center"/>
    </xf>
    <xf numFmtId="0" fontId="281" fillId="0" borderId="0" xfId="0" applyFont="1" applyFill="1" applyBorder="1" applyAlignment="1">
      <alignment horizontal="left" vertical="center"/>
    </xf>
    <xf numFmtId="0" fontId="281" fillId="0" borderId="71" xfId="0" applyFont="1" applyFill="1" applyBorder="1" applyAlignment="1">
      <alignment horizontal="left" vertical="center"/>
    </xf>
    <xf numFmtId="0" fontId="276" fillId="68" borderId="0" xfId="0" applyFont="1" applyFill="1" applyAlignment="1">
      <alignment horizontal="center" vertical="center"/>
    </xf>
    <xf numFmtId="0" fontId="276" fillId="68" borderId="0" xfId="0" applyFont="1" applyFill="1" applyAlignment="1">
      <alignment horizontal="center" vertical="center" wrapText="1"/>
    </xf>
    <xf numFmtId="0" fontId="277" fillId="68" borderId="0" xfId="0" applyFont="1" applyFill="1" applyAlignment="1">
      <alignment horizontal="center" vertical="center"/>
    </xf>
    <xf numFmtId="3" fontId="277" fillId="68" borderId="3" xfId="0" applyNumberFormat="1" applyFont="1" applyFill="1" applyBorder="1" applyAlignment="1">
      <alignment horizontal="center" vertical="center"/>
    </xf>
    <xf numFmtId="0" fontId="266" fillId="0" borderId="60" xfId="0" applyFont="1" applyFill="1" applyBorder="1" applyAlignment="1">
      <alignment horizontal="center" vertical="center"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265" fillId="0" borderId="0" xfId="0" applyFont="1" applyFill="1" applyAlignment="1">
      <alignment horizontal="center" vertical="center"/>
    </xf>
    <xf numFmtId="0" fontId="269" fillId="0" borderId="3" xfId="0" applyFont="1" applyFill="1" applyBorder="1" applyAlignment="1">
      <alignment horizontal="right"/>
    </xf>
    <xf numFmtId="0" fontId="266" fillId="0" borderId="61" xfId="0" applyFont="1" applyFill="1" applyBorder="1" applyAlignment="1">
      <alignment horizontal="center" vertical="center" wrapText="1"/>
    </xf>
    <xf numFmtId="0" fontId="266" fillId="0" borderId="5" xfId="0" applyFont="1" applyFill="1" applyBorder="1" applyAlignment="1">
      <alignment horizontal="center" vertical="center" wrapText="1"/>
    </xf>
    <xf numFmtId="0" fontId="266" fillId="0" borderId="62" xfId="0" applyFont="1" applyFill="1" applyBorder="1" applyAlignment="1">
      <alignment horizontal="center" vertical="center" wrapText="1"/>
    </xf>
    <xf numFmtId="0" fontId="266" fillId="0" borderId="63" xfId="0" applyFont="1" applyFill="1" applyBorder="1" applyAlignment="1">
      <alignment horizontal="center" vertical="center" wrapText="1"/>
    </xf>
    <xf numFmtId="0" fontId="3" fillId="0" borderId="0" xfId="0" applyFont="1" applyFill="1" applyAlignment="1">
      <alignment horizontal="center" vertical="center" wrapText="1"/>
    </xf>
    <xf numFmtId="0" fontId="275" fillId="0" borderId="0" xfId="0" applyFont="1" applyFill="1" applyAlignment="1">
      <alignment horizontal="center" vertical="center" wrapText="1"/>
    </xf>
    <xf numFmtId="0" fontId="313" fillId="0" borderId="3" xfId="0" applyFont="1" applyFill="1" applyBorder="1" applyAlignment="1">
      <alignment horizontal="right" vertical="center" wrapText="1"/>
    </xf>
    <xf numFmtId="0" fontId="314" fillId="0" borderId="60" xfId="0" applyFont="1" applyFill="1" applyBorder="1" applyAlignment="1">
      <alignment horizontal="center" vertical="center" wrapText="1"/>
    </xf>
    <xf numFmtId="0" fontId="157" fillId="0" borderId="60" xfId="0" applyFont="1" applyFill="1" applyBorder="1" applyAlignment="1">
      <alignment horizontal="center" vertical="center" wrapText="1"/>
    </xf>
    <xf numFmtId="0" fontId="5" fillId="0" borderId="60" xfId="0" applyFont="1" applyBorder="1" applyAlignment="1">
      <alignment horizontal="center" vertical="center" wrapText="1"/>
    </xf>
    <xf numFmtId="0" fontId="275" fillId="0" borderId="0" xfId="0" applyFont="1" applyAlignment="1">
      <alignment horizontal="center" vertical="center"/>
    </xf>
    <xf numFmtId="0" fontId="5" fillId="0" borderId="61" xfId="0" applyFont="1" applyBorder="1" applyAlignment="1">
      <alignment horizontal="center" vertical="center" wrapText="1"/>
    </xf>
    <xf numFmtId="0" fontId="14" fillId="0" borderId="0" xfId="0" applyFont="1" applyAlignment="1">
      <alignment horizontal="center" vertical="center"/>
    </xf>
    <xf numFmtId="0" fontId="302" fillId="0" borderId="61" xfId="0" applyFont="1" applyBorder="1" applyAlignment="1">
      <alignment horizontal="center" vertical="center" wrapText="1"/>
    </xf>
    <xf numFmtId="0" fontId="302" fillId="0" borderId="23" xfId="0" applyFont="1" applyBorder="1" applyAlignment="1">
      <alignment horizontal="center" vertical="center" wrapText="1"/>
    </xf>
    <xf numFmtId="0" fontId="302" fillId="0" borderId="60" xfId="0" applyFont="1" applyBorder="1" applyAlignment="1">
      <alignment horizontal="center" vertical="center" wrapText="1"/>
    </xf>
    <xf numFmtId="0" fontId="303" fillId="3" borderId="61" xfId="0" applyFont="1" applyFill="1" applyBorder="1" applyAlignment="1">
      <alignment horizontal="center" vertical="center" wrapText="1"/>
    </xf>
    <xf numFmtId="0" fontId="303" fillId="3" borderId="5" xfId="0" applyFont="1" applyFill="1" applyBorder="1" applyAlignment="1">
      <alignment horizontal="center" vertical="center" wrapText="1"/>
    </xf>
    <xf numFmtId="0" fontId="303" fillId="3" borderId="23" xfId="0" applyFont="1" applyFill="1" applyBorder="1" applyAlignment="1">
      <alignment horizontal="center" vertical="center" wrapText="1"/>
    </xf>
    <xf numFmtId="0" fontId="302" fillId="3" borderId="61" xfId="0" applyFont="1" applyFill="1" applyBorder="1" applyAlignment="1">
      <alignment horizontal="center" vertical="center" wrapText="1"/>
    </xf>
    <xf numFmtId="0" fontId="302" fillId="3" borderId="5" xfId="0" applyFont="1" applyFill="1" applyBorder="1" applyAlignment="1">
      <alignment horizontal="center" vertical="center" wrapText="1"/>
    </xf>
    <xf numFmtId="0" fontId="302" fillId="3" borderId="23" xfId="0" applyFont="1" applyFill="1" applyBorder="1" applyAlignment="1">
      <alignment horizontal="center" vertical="center" wrapText="1"/>
    </xf>
    <xf numFmtId="367" fontId="302" fillId="3" borderId="61" xfId="1" applyNumberFormat="1" applyFont="1" applyFill="1" applyBorder="1" applyAlignment="1">
      <alignment horizontal="center" vertical="center" wrapText="1"/>
    </xf>
    <xf numFmtId="367" fontId="302" fillId="3" borderId="5" xfId="1" applyNumberFormat="1" applyFont="1" applyFill="1" applyBorder="1" applyAlignment="1">
      <alignment horizontal="center" vertical="center" wrapText="1"/>
    </xf>
    <xf numFmtId="367" fontId="302" fillId="3" borderId="23" xfId="1" applyNumberFormat="1" applyFont="1" applyFill="1" applyBorder="1" applyAlignment="1">
      <alignment horizontal="center" vertical="center" wrapText="1"/>
    </xf>
    <xf numFmtId="252" fontId="302" fillId="3" borderId="61" xfId="1" applyNumberFormat="1" applyFont="1" applyFill="1" applyBorder="1" applyAlignment="1">
      <alignment horizontal="center" vertical="center" wrapText="1"/>
    </xf>
    <xf numFmtId="252" fontId="302" fillId="3" borderId="5" xfId="1" applyNumberFormat="1" applyFont="1" applyFill="1" applyBorder="1" applyAlignment="1">
      <alignment horizontal="center" vertical="center" wrapText="1"/>
    </xf>
    <xf numFmtId="252" fontId="302" fillId="3" borderId="23" xfId="1" applyNumberFormat="1" applyFont="1" applyFill="1" applyBorder="1" applyAlignment="1">
      <alignment horizontal="center" vertical="center" wrapText="1"/>
    </xf>
    <xf numFmtId="0" fontId="324" fillId="41" borderId="77" xfId="0" applyFont="1" applyFill="1" applyBorder="1" applyAlignment="1">
      <alignment horizontal="center" vertical="center" wrapText="1"/>
    </xf>
    <xf numFmtId="0" fontId="324" fillId="41" borderId="1" xfId="0" applyFont="1" applyFill="1" applyBorder="1" applyAlignment="1">
      <alignment horizontal="center" vertical="center" wrapText="1"/>
    </xf>
    <xf numFmtId="0" fontId="324" fillId="41" borderId="75" xfId="0" applyFont="1" applyFill="1" applyBorder="1" applyAlignment="1">
      <alignment horizontal="center" vertical="center" wrapText="1"/>
    </xf>
    <xf numFmtId="0" fontId="324" fillId="41" borderId="76" xfId="0" applyFont="1" applyFill="1" applyBorder="1" applyAlignment="1">
      <alignment horizontal="center" vertical="center" wrapText="1"/>
    </xf>
    <xf numFmtId="0" fontId="324" fillId="41" borderId="78" xfId="0" applyFont="1" applyFill="1" applyBorder="1" applyAlignment="1">
      <alignment horizontal="center" vertical="center" wrapText="1"/>
    </xf>
    <xf numFmtId="0" fontId="321" fillId="41" borderId="0" xfId="0" applyFont="1" applyFill="1" applyAlignment="1">
      <alignment horizontal="left" vertical="center"/>
    </xf>
    <xf numFmtId="0" fontId="322" fillId="41" borderId="0" xfId="0" applyFont="1" applyFill="1" applyAlignment="1">
      <alignment horizontal="center" vertical="center"/>
    </xf>
    <xf numFmtId="0" fontId="323" fillId="41" borderId="0" xfId="0" applyFont="1" applyFill="1" applyAlignment="1">
      <alignment horizontal="center" vertical="center"/>
    </xf>
    <xf numFmtId="0" fontId="268" fillId="41" borderId="73" xfId="0" applyFont="1" applyFill="1" applyBorder="1" applyAlignment="1">
      <alignment horizontal="left"/>
    </xf>
    <xf numFmtId="0" fontId="324" fillId="41" borderId="74" xfId="0" applyFont="1" applyFill="1" applyBorder="1" applyAlignment="1">
      <alignment horizontal="center" vertical="center" wrapText="1"/>
    </xf>
    <xf numFmtId="0" fontId="157" fillId="0" borderId="60" xfId="0" applyFont="1" applyBorder="1" applyAlignment="1">
      <alignment horizontal="center" vertical="center" wrapText="1"/>
    </xf>
    <xf numFmtId="0" fontId="157" fillId="0" borderId="61" xfId="0" applyFont="1" applyBorder="1" applyAlignment="1">
      <alignment horizontal="center" vertical="center" wrapText="1"/>
    </xf>
    <xf numFmtId="0" fontId="157" fillId="0" borderId="5" xfId="0" applyFont="1" applyBorder="1" applyAlignment="1">
      <alignment horizontal="center" vertical="center" wrapText="1"/>
    </xf>
    <xf numFmtId="0" fontId="114" fillId="68" borderId="61" xfId="0" applyFont="1" applyFill="1" applyBorder="1" applyAlignment="1">
      <alignment horizontal="center" vertical="center" wrapText="1"/>
    </xf>
    <xf numFmtId="0" fontId="114" fillId="68" borderId="5" xfId="0" applyFont="1" applyFill="1" applyBorder="1" applyAlignment="1">
      <alignment horizontal="center" vertical="center" wrapText="1"/>
    </xf>
    <xf numFmtId="0" fontId="114" fillId="68" borderId="23" xfId="0" applyFont="1" applyFill="1" applyBorder="1" applyAlignment="1">
      <alignment horizontal="center" vertical="center" wrapText="1"/>
    </xf>
    <xf numFmtId="0" fontId="157"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14" fillId="0" borderId="60" xfId="0" applyFont="1" applyFill="1" applyBorder="1" applyAlignment="1">
      <alignment horizontal="center" vertical="center" wrapText="1"/>
    </xf>
    <xf numFmtId="0" fontId="157" fillId="0" borderId="62" xfId="0" applyFont="1" applyFill="1" applyBorder="1" applyAlignment="1">
      <alignment horizontal="left" vertical="center" wrapText="1"/>
    </xf>
    <xf numFmtId="0" fontId="157" fillId="0" borderId="64" xfId="0" applyFont="1" applyFill="1" applyBorder="1" applyAlignment="1">
      <alignment horizontal="left" vertical="center" wrapText="1"/>
    </xf>
    <xf numFmtId="0" fontId="157" fillId="0" borderId="63" xfId="0" applyFont="1" applyFill="1" applyBorder="1" applyAlignment="1">
      <alignment horizontal="left" vertical="center" wrapText="1"/>
    </xf>
    <xf numFmtId="0" fontId="54" fillId="0" borderId="60" xfId="20520" applyFont="1" applyFill="1" applyBorder="1" applyAlignment="1">
      <alignment horizontal="center" vertical="center" wrapText="1"/>
    </xf>
    <xf numFmtId="3" fontId="54" fillId="0" borderId="60" xfId="20520" applyNumberFormat="1" applyFont="1" applyFill="1" applyBorder="1" applyAlignment="1">
      <alignment horizontal="center" vertical="center" wrapText="1"/>
    </xf>
    <xf numFmtId="3" fontId="54" fillId="0" borderId="60" xfId="20520" applyNumberFormat="1" applyFont="1" applyFill="1" applyBorder="1" applyAlignment="1">
      <alignment horizontal="center" vertical="center"/>
    </xf>
    <xf numFmtId="0" fontId="276" fillId="0" borderId="0" xfId="20534" applyFont="1" applyFill="1" applyAlignment="1">
      <alignment horizontal="center" vertical="center" wrapText="1"/>
    </xf>
    <xf numFmtId="0" fontId="277" fillId="0" borderId="3" xfId="20534" applyFont="1" applyFill="1" applyBorder="1" applyAlignment="1">
      <alignment horizontal="center"/>
    </xf>
    <xf numFmtId="0" fontId="276" fillId="0" borderId="60" xfId="20534" applyFont="1" applyFill="1" applyBorder="1" applyAlignment="1">
      <alignment horizontal="center" vertical="center" wrapText="1"/>
    </xf>
    <xf numFmtId="0" fontId="276" fillId="0" borderId="62" xfId="20534" applyFont="1" applyFill="1" applyBorder="1" applyAlignment="1">
      <alignment horizontal="center" vertical="center" wrapText="1"/>
    </xf>
    <xf numFmtId="0" fontId="276" fillId="0" borderId="64" xfId="20534" applyFont="1" applyFill="1" applyBorder="1" applyAlignment="1">
      <alignment horizontal="center" vertical="center" wrapText="1"/>
    </xf>
    <xf numFmtId="0" fontId="276" fillId="0" borderId="63" xfId="20534" applyFont="1" applyFill="1" applyBorder="1" applyAlignment="1">
      <alignment horizontal="center" vertical="center" wrapText="1"/>
    </xf>
    <xf numFmtId="0" fontId="279" fillId="0" borderId="60" xfId="20534" applyFont="1" applyFill="1" applyBorder="1" applyAlignment="1">
      <alignment horizontal="left" vertical="center" wrapText="1"/>
    </xf>
    <xf numFmtId="0" fontId="14" fillId="0" borderId="0" xfId="18322" applyFont="1" applyAlignment="1">
      <alignment horizontal="center" vertical="center"/>
    </xf>
    <xf numFmtId="0" fontId="14" fillId="0" borderId="61" xfId="18322" applyFont="1" applyBorder="1" applyAlignment="1">
      <alignment horizontal="center" vertical="center" wrapText="1"/>
    </xf>
    <xf numFmtId="0" fontId="14" fillId="0" borderId="5" xfId="18322" applyFont="1" applyBorder="1" applyAlignment="1">
      <alignment horizontal="center" vertical="center" wrapText="1"/>
    </xf>
    <xf numFmtId="0" fontId="14" fillId="0" borderId="23" xfId="18322" applyFont="1" applyBorder="1" applyAlignment="1">
      <alignment horizontal="center" vertical="center" wrapText="1"/>
    </xf>
    <xf numFmtId="0" fontId="14" fillId="0" borderId="60" xfId="18322" applyFont="1" applyBorder="1" applyAlignment="1">
      <alignment horizontal="center" vertical="center" wrapText="1"/>
    </xf>
    <xf numFmtId="0" fontId="14" fillId="0" borderId="62" xfId="18322" applyFont="1" applyBorder="1" applyAlignment="1">
      <alignment horizontal="center" vertical="center" wrapText="1"/>
    </xf>
    <xf numFmtId="0" fontId="14" fillId="0" borderId="63" xfId="18322" applyFont="1" applyBorder="1" applyAlignment="1">
      <alignment horizontal="center" vertical="center" wrapText="1"/>
    </xf>
  </cellXfs>
  <cellStyles count="20544">
    <cellStyle name="_x0001_" xfId="3" xr:uid="{00000000-0005-0000-0000-000000000000}"/>
    <cellStyle name="          _x000a__x000a_shell=progman.exe_x000a__x000a_m" xfId="4" xr:uid="{00000000-0005-0000-0000-000001000000}"/>
    <cellStyle name="          _x000d__x000a_shell=progman.exe_x000d__x000a_m" xfId="5" xr:uid="{00000000-0005-0000-0000-000002000000}"/>
    <cellStyle name="          _x005f_x000d__x005f_x000a_shell=progman.exe_x005f_x000d__x005f_x000a_m" xfId="6" xr:uid="{00000000-0005-0000-0000-000003000000}"/>
    <cellStyle name="_x000a__x000a_JournalTemplate=C:\COMFO\CTALK\JOURSTD.TPL_x000a__x000a_LbStateAddress=3 3 0 251 1 89 2 311_x000a__x000a_LbStateJou" xfId="7" xr:uid="{00000000-0005-0000-0000-000004000000}"/>
    <cellStyle name="_x000d__x000a_JournalTemplate=C:\COMFO\CTALK\JOURSTD.TPL_x000d__x000a_LbStateAddress=3 3 0 251 1 89 2 311_x000d__x000a_LbStateJou" xfId="8" xr:uid="{00000000-0005-0000-0000-000005000000}"/>
    <cellStyle name="_x000d__x000a_JournalTemplate=C:\COMFO\CTALK\JOURSTD.TPL_x000d__x000a_LbStateAddress=3 3 0 251 1 89 2 311_x000d__x000a_LbStateJou 2" xfId="9" xr:uid="{00000000-0005-0000-0000-000006000000}"/>
    <cellStyle name="_x000d__x000a_JournalTemplate=C:\COMFO\CTALK\JOURSTD.TPL_x000d__x000a_LbStateAddress=3 3 0 251 1 89 2 311_x000d__x000a_LbStateJou 3" xfId="10" xr:uid="{00000000-0005-0000-0000-000007000000}"/>
    <cellStyle name="#,##0" xfId="11" xr:uid="{00000000-0005-0000-0000-000008000000}"/>
    <cellStyle name="#,##0 2" xfId="12" xr:uid="{00000000-0005-0000-0000-000009000000}"/>
    <cellStyle name="#,##0 2 2" xfId="13" xr:uid="{00000000-0005-0000-0000-00000A000000}"/>
    <cellStyle name="#,##0 3" xfId="14" xr:uid="{00000000-0005-0000-0000-00000B000000}"/>
    <cellStyle name="%" xfId="15" xr:uid="{00000000-0005-0000-0000-00000C000000}"/>
    <cellStyle name="." xfId="16" xr:uid="{00000000-0005-0000-0000-00000D000000}"/>
    <cellStyle name=". 2" xfId="17" xr:uid="{00000000-0005-0000-0000-00000E000000}"/>
    <cellStyle name=". 3" xfId="18" xr:uid="{00000000-0005-0000-0000-00000F000000}"/>
    <cellStyle name=". 3 2" xfId="19" xr:uid="{00000000-0005-0000-0000-000010000000}"/>
    <cellStyle name="._Bao cao tinh hinh thuc hien KH 2009 den 31-01-10" xfId="20" xr:uid="{00000000-0005-0000-0000-000011000000}"/>
    <cellStyle name="._Bao cao tinh hinh thuc hien KH 2009 den 31-01-10 2" xfId="21" xr:uid="{00000000-0005-0000-0000-000012000000}"/>
    <cellStyle name="._Book1" xfId="22" xr:uid="{00000000-0005-0000-0000-000013000000}"/>
    <cellStyle name="._Book1 2" xfId="23" xr:uid="{00000000-0005-0000-0000-000014000000}"/>
    <cellStyle name="._Book1_Bieu du thao QD von ho tro co MT" xfId="24" xr:uid="{00000000-0005-0000-0000-000015000000}"/>
    <cellStyle name="._Book1_Bieu du thao QD von ho tro co MT 2" xfId="25" xr:uid="{00000000-0005-0000-0000-000016000000}"/>
    <cellStyle name="._Book1_Hoan chinh KH 2012 (o nha)" xfId="26" xr:uid="{00000000-0005-0000-0000-000017000000}"/>
    <cellStyle name="._Book1_Hoan chinh KH 2012 (o nha) 2" xfId="27" xr:uid="{00000000-0005-0000-0000-000018000000}"/>
    <cellStyle name="._Book1_Hoan chinh KH 2012 (o nha)_Bao cao giai ngan quy I" xfId="28" xr:uid="{00000000-0005-0000-0000-000019000000}"/>
    <cellStyle name="._Book1_Hoan chinh KH 2012 (o nha)_Bao cao giai ngan quy I 2" xfId="29" xr:uid="{00000000-0005-0000-0000-00001A000000}"/>
    <cellStyle name="._Book1_Hoan chinh KH 2012 (o nha)_Bieu du thao QD von ho tro co MT" xfId="30" xr:uid="{00000000-0005-0000-0000-00001B000000}"/>
    <cellStyle name="._Book1_Hoan chinh KH 2012 (o nha)_Bieu du thao QD von ho tro co MT 2" xfId="31" xr:uid="{00000000-0005-0000-0000-00001C000000}"/>
    <cellStyle name="._Book1_Hoan chinh KH 2012 Von ho tro co MT" xfId="32" xr:uid="{00000000-0005-0000-0000-00001D000000}"/>
    <cellStyle name="._Book1_Hoan chinh KH 2012 Von ho tro co MT (chi tiet)" xfId="33" xr:uid="{00000000-0005-0000-0000-00001E000000}"/>
    <cellStyle name="._Book1_Hoan chinh KH 2012 Von ho tro co MT (chi tiet) 2" xfId="34" xr:uid="{00000000-0005-0000-0000-00001F000000}"/>
    <cellStyle name="._Book1_Hoan chinh KH 2012 Von ho tro co MT 10" xfId="35" xr:uid="{00000000-0005-0000-0000-000020000000}"/>
    <cellStyle name="._Book1_Hoan chinh KH 2012 Von ho tro co MT 11" xfId="36" xr:uid="{00000000-0005-0000-0000-000021000000}"/>
    <cellStyle name="._Book1_Hoan chinh KH 2012 Von ho tro co MT 12" xfId="37" xr:uid="{00000000-0005-0000-0000-000022000000}"/>
    <cellStyle name="._Book1_Hoan chinh KH 2012 Von ho tro co MT 13" xfId="38" xr:uid="{00000000-0005-0000-0000-000023000000}"/>
    <cellStyle name="._Book1_Hoan chinh KH 2012 Von ho tro co MT 14" xfId="39" xr:uid="{00000000-0005-0000-0000-000024000000}"/>
    <cellStyle name="._Book1_Hoan chinh KH 2012 Von ho tro co MT 15" xfId="40" xr:uid="{00000000-0005-0000-0000-000025000000}"/>
    <cellStyle name="._Book1_Hoan chinh KH 2012 Von ho tro co MT 16" xfId="41" xr:uid="{00000000-0005-0000-0000-000026000000}"/>
    <cellStyle name="._Book1_Hoan chinh KH 2012 Von ho tro co MT 17" xfId="42" xr:uid="{00000000-0005-0000-0000-000027000000}"/>
    <cellStyle name="._Book1_Hoan chinh KH 2012 Von ho tro co MT 18" xfId="43" xr:uid="{00000000-0005-0000-0000-000028000000}"/>
    <cellStyle name="._Book1_Hoan chinh KH 2012 Von ho tro co MT 19" xfId="44" xr:uid="{00000000-0005-0000-0000-000029000000}"/>
    <cellStyle name="._Book1_Hoan chinh KH 2012 Von ho tro co MT 2" xfId="45" xr:uid="{00000000-0005-0000-0000-00002A000000}"/>
    <cellStyle name="._Book1_Hoan chinh KH 2012 Von ho tro co MT 20" xfId="46" xr:uid="{00000000-0005-0000-0000-00002B000000}"/>
    <cellStyle name="._Book1_Hoan chinh KH 2012 Von ho tro co MT 3" xfId="47" xr:uid="{00000000-0005-0000-0000-00002C000000}"/>
    <cellStyle name="._Book1_Hoan chinh KH 2012 Von ho tro co MT 4" xfId="48" xr:uid="{00000000-0005-0000-0000-00002D000000}"/>
    <cellStyle name="._Book1_Hoan chinh KH 2012 Von ho tro co MT 5" xfId="49" xr:uid="{00000000-0005-0000-0000-00002E000000}"/>
    <cellStyle name="._Book1_Hoan chinh KH 2012 Von ho tro co MT 6" xfId="50" xr:uid="{00000000-0005-0000-0000-00002F000000}"/>
    <cellStyle name="._Book1_Hoan chinh KH 2012 Von ho tro co MT 7" xfId="51" xr:uid="{00000000-0005-0000-0000-000030000000}"/>
    <cellStyle name="._Book1_Hoan chinh KH 2012 Von ho tro co MT 8" xfId="52" xr:uid="{00000000-0005-0000-0000-000031000000}"/>
    <cellStyle name="._Book1_Hoan chinh KH 2012 Von ho tro co MT 9" xfId="53" xr:uid="{00000000-0005-0000-0000-000032000000}"/>
    <cellStyle name="._Book1_Hoan chinh KH 2012 Von ho tro co MT_Bao cao giai ngan quy I" xfId="54" xr:uid="{00000000-0005-0000-0000-000033000000}"/>
    <cellStyle name="._Book1_Hoan chinh KH 2012 Von ho tro co MT_Bao cao giai ngan quy I 2" xfId="55" xr:uid="{00000000-0005-0000-0000-000034000000}"/>
    <cellStyle name="._Book1_Hoan chinh KH 2012 Von ho tro co MT_Bieu du thao QD von ho tro co MT" xfId="56" xr:uid="{00000000-0005-0000-0000-000035000000}"/>
    <cellStyle name="._Book1_Hoan chinh KH 2012 Von ho tro co MT_Bieu du thao QD von ho tro co MT 2" xfId="57" xr:uid="{00000000-0005-0000-0000-000036000000}"/>
    <cellStyle name="._Tong hop theo doi von TPCP (BC)" xfId="58" xr:uid="{00000000-0005-0000-0000-000037000000}"/>
    <cellStyle name=".d©y" xfId="59" xr:uid="{00000000-0005-0000-0000-000038000000}"/>
    <cellStyle name=".d©y?_x000c_Normal_®Ò_x000d_Normal_123569?b_x000f_Normal_5HUYIC~1?_x0011_Normal_903DK-2001?_x000c_Normal_AD_x000b_Normal_Adot?_x000d_Normal_ADAdot?_x000d_Normal_ADOT~1ⓨ␐_x000b_?ÿ?_x0012_?ÿ?adot1?_x000b_Normal_ATEP?_x0012_Normal_Bao 㐬⎼o NCC?_x000b_" xfId="60" xr:uid="{00000000-0005-0000-0000-000039000000}"/>
    <cellStyle name=".d©y_Nhu cau von dau tu 2013-2015 (LD Vụ sua)" xfId="61" xr:uid="{00000000-0005-0000-0000-00003A000000}"/>
    <cellStyle name="?" xfId="62" xr:uid="{00000000-0005-0000-0000-00003B000000}"/>
    <cellStyle name="??" xfId="63" xr:uid="{00000000-0005-0000-0000-00003C000000}"/>
    <cellStyle name="?? [0.00]_ Att. 1- Cover" xfId="64" xr:uid="{00000000-0005-0000-0000-00003D000000}"/>
    <cellStyle name="?? [0]" xfId="65" xr:uid="{00000000-0005-0000-0000-00003E000000}"/>
    <cellStyle name="?? [0] 2" xfId="66" xr:uid="{00000000-0005-0000-0000-00003F000000}"/>
    <cellStyle name="?? [0] 3" xfId="67" xr:uid="{00000000-0005-0000-0000-000040000000}"/>
    <cellStyle name="?? 10" xfId="68" xr:uid="{00000000-0005-0000-0000-000041000000}"/>
    <cellStyle name="?? 11" xfId="69" xr:uid="{00000000-0005-0000-0000-000042000000}"/>
    <cellStyle name="?? 12" xfId="70" xr:uid="{00000000-0005-0000-0000-000043000000}"/>
    <cellStyle name="?? 13" xfId="71" xr:uid="{00000000-0005-0000-0000-000044000000}"/>
    <cellStyle name="?? 14" xfId="72" xr:uid="{00000000-0005-0000-0000-000045000000}"/>
    <cellStyle name="?? 15" xfId="73" xr:uid="{00000000-0005-0000-0000-000046000000}"/>
    <cellStyle name="?? 16" xfId="74" xr:uid="{00000000-0005-0000-0000-000047000000}"/>
    <cellStyle name="?? 17" xfId="75" xr:uid="{00000000-0005-0000-0000-000048000000}"/>
    <cellStyle name="?? 18" xfId="76" xr:uid="{00000000-0005-0000-0000-000049000000}"/>
    <cellStyle name="?? 2" xfId="77" xr:uid="{00000000-0005-0000-0000-00004A000000}"/>
    <cellStyle name="?? 3" xfId="78" xr:uid="{00000000-0005-0000-0000-00004B000000}"/>
    <cellStyle name="?? 4" xfId="79" xr:uid="{00000000-0005-0000-0000-00004C000000}"/>
    <cellStyle name="?? 5" xfId="80" xr:uid="{00000000-0005-0000-0000-00004D000000}"/>
    <cellStyle name="?? 6" xfId="81" xr:uid="{00000000-0005-0000-0000-00004E000000}"/>
    <cellStyle name="?? 7" xfId="82" xr:uid="{00000000-0005-0000-0000-00004F000000}"/>
    <cellStyle name="?? 8" xfId="83" xr:uid="{00000000-0005-0000-0000-000050000000}"/>
    <cellStyle name="?? 9" xfId="84" xr:uid="{00000000-0005-0000-0000-000051000000}"/>
    <cellStyle name="?_x001d_??%U©÷u&amp;H©÷9_x0008_? s_x000a__x0007__x0001__x0001_" xfId="85" xr:uid="{00000000-0005-0000-0000-000052000000}"/>
    <cellStyle name="?_x001d_??%U©÷u&amp;H©÷9_x0008_? s_x000a__x0007__x0001__x0001_ 10" xfId="86" xr:uid="{00000000-0005-0000-0000-000053000000}"/>
    <cellStyle name="?_x001d_??%U©÷u&amp;H©÷9_x0008_? s_x000a__x0007__x0001__x0001_ 11" xfId="87" xr:uid="{00000000-0005-0000-0000-000054000000}"/>
    <cellStyle name="?_x001d_??%U©÷u&amp;H©÷9_x0008_? s_x000a__x0007__x0001__x0001_ 12" xfId="88" xr:uid="{00000000-0005-0000-0000-000055000000}"/>
    <cellStyle name="?_x001d_??%U©÷u&amp;H©÷9_x0008_? s_x000a__x0007__x0001__x0001_ 13" xfId="89" xr:uid="{00000000-0005-0000-0000-000056000000}"/>
    <cellStyle name="?_x001d_??%U©÷u&amp;H©÷9_x0008_? s_x000a__x0007__x0001__x0001_ 14" xfId="90" xr:uid="{00000000-0005-0000-0000-000057000000}"/>
    <cellStyle name="?_x001d_??%U©÷u&amp;H©÷9_x0008_? s_x000a__x0007__x0001__x0001_ 15" xfId="91" xr:uid="{00000000-0005-0000-0000-000058000000}"/>
    <cellStyle name="?_x001d_??%U©÷u&amp;H©÷9_x0008_? s_x000a__x0007__x0001__x0001_ 2" xfId="92" xr:uid="{00000000-0005-0000-0000-000059000000}"/>
    <cellStyle name="?_x001d_??%U©÷u&amp;H©÷9_x0008_? s_x000a__x0007__x0001__x0001_ 3" xfId="93" xr:uid="{00000000-0005-0000-0000-00005A000000}"/>
    <cellStyle name="?_x001d_??%U©÷u&amp;H©÷9_x0008_? s_x000a__x0007__x0001__x0001_ 4" xfId="94" xr:uid="{00000000-0005-0000-0000-00005B000000}"/>
    <cellStyle name="?_x001d_??%U©÷u&amp;H©÷9_x0008_? s_x000a__x0007__x0001__x0001_ 5" xfId="95" xr:uid="{00000000-0005-0000-0000-00005C000000}"/>
    <cellStyle name="?_x001d_??%U©÷u&amp;H©÷9_x0008_? s_x000a__x0007__x0001__x0001_ 6" xfId="96" xr:uid="{00000000-0005-0000-0000-00005D000000}"/>
    <cellStyle name="?_x001d_??%U©÷u&amp;H©÷9_x0008_? s_x000a__x0007__x0001__x0001_ 7" xfId="97" xr:uid="{00000000-0005-0000-0000-00005E000000}"/>
    <cellStyle name="?_x001d_??%U©÷u&amp;H©÷9_x0008_? s_x000a__x0007__x0001__x0001_ 8" xfId="98" xr:uid="{00000000-0005-0000-0000-00005F000000}"/>
    <cellStyle name="?_x001d_??%U©÷u&amp;H©÷9_x0008_? s_x000a__x0007__x0001__x0001_ 9" xfId="99" xr:uid="{00000000-0005-0000-0000-000060000000}"/>
    <cellStyle name="?_x001d_??%U©÷u&amp;H©÷9_x0008_?_x0009_s_x000a__x0007__x0001__x0001_" xfId="100" xr:uid="{00000000-0005-0000-0000-000061000000}"/>
    <cellStyle name="???? [0.00]_      " xfId="101" xr:uid="{00000000-0005-0000-0000-000062000000}"/>
    <cellStyle name="??????" xfId="102" xr:uid="{00000000-0005-0000-0000-000063000000}"/>
    <cellStyle name="?????? 2" xfId="103" xr:uid="{00000000-0005-0000-0000-000064000000}"/>
    <cellStyle name="????_      " xfId="104" xr:uid="{00000000-0005-0000-0000-000065000000}"/>
    <cellStyle name="???[0]_?? DI" xfId="105" xr:uid="{00000000-0005-0000-0000-000066000000}"/>
    <cellStyle name="???_?? DI" xfId="106" xr:uid="{00000000-0005-0000-0000-000067000000}"/>
    <cellStyle name="??[0]_BRE" xfId="107" xr:uid="{00000000-0005-0000-0000-000068000000}"/>
    <cellStyle name="??_      " xfId="108" xr:uid="{00000000-0005-0000-0000-000069000000}"/>
    <cellStyle name="??A? [0]_laroux_1_¢¬???¢â? " xfId="109" xr:uid="{00000000-0005-0000-0000-00006A000000}"/>
    <cellStyle name="??A?_laroux_1_¢¬???¢â? " xfId="110" xr:uid="{00000000-0005-0000-0000-00006B000000}"/>
    <cellStyle name="?_x005f_x001d_??%U©÷u&amp;H©÷9_x005f_x0008_? s_x005f_x000a__x005f_x0007__x005f_x0001__x005f_x0001_" xfId="111" xr:uid="{00000000-0005-0000-0000-00006C000000}"/>
    <cellStyle name="?_x005f_x001d_??%U©÷u&amp;H©÷9_x005f_x0008_?_x005f_x0009_s_x005f_x000a__x005f_x0007__x005f_x0001__x005f_x0001_" xfId="112" xr:uid="{00000000-0005-0000-0000-00006D000000}"/>
    <cellStyle name="?_x005f_x005f_x005f_x001d_??%U©÷u&amp;H©÷9_x005f_x005f_x005f_x0008_? s_x005f_x005f_x005f_x000a__x005f_x005f_x005f_x0007__x005f_x005f_x005f_x0001__x005f_x005f_x005f_x0001_" xfId="113" xr:uid="{00000000-0005-0000-0000-00006E000000}"/>
    <cellStyle name="?¡±¢¥?_?¨ù??¢´¢¥_¢¬???¢â? " xfId="114" xr:uid="{00000000-0005-0000-0000-00006F000000}"/>
    <cellStyle name="_x0001_?¶æµ_x001b_ºß­ " xfId="115" xr:uid="{00000000-0005-0000-0000-000070000000}"/>
    <cellStyle name="_x0001_?¶æµ_x001b_ºß­ ?[?0?.?0?0?]?_?P?R?" xfId="116" xr:uid="{00000000-0005-0000-0000-000071000000}"/>
    <cellStyle name="_x0001_?¶æµ_x001b_ºß­_?P?R?O?D?U?C" xfId="117" xr:uid="{00000000-0005-0000-0000-000072000000}"/>
    <cellStyle name="?Comma_phu tro SS3" xfId="118" xr:uid="{00000000-0005-0000-0000-000073000000}"/>
    <cellStyle name="?Currency_phu tro SS3" xfId="119" xr:uid="{00000000-0005-0000-0000-000074000000}"/>
    <cellStyle name="?Dat" xfId="120" xr:uid="{00000000-0005-0000-0000-000075000000}"/>
    <cellStyle name="?ðÇ%U?&amp;H?_x0008_?s_x000a__x0007__x0001__x0001_" xfId="121" xr:uid="{00000000-0005-0000-0000-000076000000}"/>
    <cellStyle name="?ðÇ%U?&amp;H?_x0008_?s_x000a__x0007__x0001__x0001_ 10" xfId="122" xr:uid="{00000000-0005-0000-0000-000077000000}"/>
    <cellStyle name="?ðÇ%U?&amp;H?_x0008_?s_x000a__x0007__x0001__x0001_ 11" xfId="123" xr:uid="{00000000-0005-0000-0000-000078000000}"/>
    <cellStyle name="?ðÇ%U?&amp;H?_x0008_?s_x000a__x0007__x0001__x0001_ 12" xfId="124" xr:uid="{00000000-0005-0000-0000-000079000000}"/>
    <cellStyle name="?ðÇ%U?&amp;H?_x0008_?s_x000a__x0007__x0001__x0001_ 13" xfId="125" xr:uid="{00000000-0005-0000-0000-00007A000000}"/>
    <cellStyle name="?ðÇ%U?&amp;H?_x0008_?s_x000a__x0007__x0001__x0001_ 14" xfId="126" xr:uid="{00000000-0005-0000-0000-00007B000000}"/>
    <cellStyle name="?ðÇ%U?&amp;H?_x0008_?s_x000a__x0007__x0001__x0001_ 15" xfId="127" xr:uid="{00000000-0005-0000-0000-00007C000000}"/>
    <cellStyle name="?ðÇ%U?&amp;H?_x0008_?s_x000a__x0007__x0001__x0001_ 2" xfId="128" xr:uid="{00000000-0005-0000-0000-00007D000000}"/>
    <cellStyle name="?ðÇ%U?&amp;H?_x0008_?s_x000a__x0007__x0001__x0001_ 3" xfId="129" xr:uid="{00000000-0005-0000-0000-00007E000000}"/>
    <cellStyle name="?ðÇ%U?&amp;H?_x0008_?s_x000a__x0007__x0001__x0001_ 4" xfId="130" xr:uid="{00000000-0005-0000-0000-00007F000000}"/>
    <cellStyle name="?ðÇ%U?&amp;H?_x0008_?s_x000a__x0007__x0001__x0001_ 5" xfId="131" xr:uid="{00000000-0005-0000-0000-000080000000}"/>
    <cellStyle name="?ðÇ%U?&amp;H?_x0008_?s_x000a__x0007__x0001__x0001_ 6" xfId="132" xr:uid="{00000000-0005-0000-0000-000081000000}"/>
    <cellStyle name="?ðÇ%U?&amp;H?_x0008_?s_x000a__x0007__x0001__x0001_ 7" xfId="133" xr:uid="{00000000-0005-0000-0000-000082000000}"/>
    <cellStyle name="?ðÇ%U?&amp;H?_x0008_?s_x000a__x0007__x0001__x0001_ 8" xfId="134" xr:uid="{00000000-0005-0000-0000-000083000000}"/>
    <cellStyle name="?ðÇ%U?&amp;H?_x0008_?s_x000a__x0007__x0001__x0001_ 9" xfId="135" xr:uid="{00000000-0005-0000-0000-000084000000}"/>
    <cellStyle name="?ðÇ%U?&amp;H?_x005f_x0008_?s_x005f_x000a__x005f_x0007__x005f_x0001__x005f_x0001_" xfId="136" xr:uid="{00000000-0005-0000-0000-000085000000}"/>
    <cellStyle name="?Fixe" xfId="137" xr:uid="{00000000-0005-0000-0000-000086000000}"/>
    <cellStyle name="?Header" xfId="138" xr:uid="{00000000-0005-0000-0000-000087000000}"/>
    <cellStyle name="?Heading " xfId="139" xr:uid="{00000000-0005-0000-0000-000088000000}"/>
    <cellStyle name="_x0001_?N,‚_?0?0?Q?3?" xfId="140" xr:uid="{00000000-0005-0000-0000-000089000000}"/>
    <cellStyle name="_x0001_?N,_?0?0?Q?3?" xfId="141" xr:uid="{00000000-0005-0000-0000-00008A000000}"/>
    <cellStyle name="?Normal_dap (3" xfId="142" xr:uid="{00000000-0005-0000-0000-00008B000000}"/>
    <cellStyle name="?Tota" xfId="143" xr:uid="{00000000-0005-0000-0000-00008C000000}"/>
    <cellStyle name="?ÿ?_x0012_?ÿ?adot" xfId="144" xr:uid="{00000000-0005-0000-0000-00008D000000}"/>
    <cellStyle name="@ET_Style?.font5" xfId="145" xr:uid="{00000000-0005-0000-0000-00008E000000}"/>
    <cellStyle name="[0]_Chi phÝ kh¸c_V" xfId="146" xr:uid="{00000000-0005-0000-0000-00008F000000}"/>
    <cellStyle name="_x0001_\Ô" xfId="147" xr:uid="{00000000-0005-0000-0000-000090000000}"/>
    <cellStyle name="_x0001_\Ô?É_?(?_x0015_Èô¼€½" xfId="148" xr:uid="{00000000-0005-0000-0000-000091000000}"/>
    <cellStyle name="_!1 1 bao cao giao KH ve HTCMT vung TNB   12-12-2011" xfId="149" xr:uid="{00000000-0005-0000-0000-000092000000}"/>
    <cellStyle name="_x0001__!1 1 bao cao giao KH ve HTCMT vung TNB   12-12-2011" xfId="150" xr:uid="{00000000-0005-0000-0000-000093000000}"/>
    <cellStyle name="_1 TONG HOP - CA NA" xfId="151" xr:uid="{00000000-0005-0000-0000-000094000000}"/>
    <cellStyle name="_123_DONG_THANH_Moi" xfId="152" xr:uid="{00000000-0005-0000-0000-000095000000}"/>
    <cellStyle name="_123_DONG_THANH_Moi_!1 1 bao cao giao KH ve HTCMT vung TNB   12-12-2011" xfId="153" xr:uid="{00000000-0005-0000-0000-000096000000}"/>
    <cellStyle name="_123_DONG_THANH_Moi_KH TPCP vung TNB (03-1-2012)" xfId="154" xr:uid="{00000000-0005-0000-0000-000097000000}"/>
    <cellStyle name="_Bang Chi tieu (2)" xfId="155" xr:uid="{00000000-0005-0000-0000-000098000000}"/>
    <cellStyle name="_BAO GIA NGAY 24-10-08 (co dam)" xfId="156" xr:uid="{00000000-0005-0000-0000-000099000000}"/>
    <cellStyle name="_BC  NAM 2007" xfId="157" xr:uid="{00000000-0005-0000-0000-00009A000000}"/>
    <cellStyle name="_BC CV 6403 BKHĐT" xfId="158" xr:uid="{00000000-0005-0000-0000-00009B000000}"/>
    <cellStyle name="_BC thuc hien KH 2009" xfId="159" xr:uid="{00000000-0005-0000-0000-00009C000000}"/>
    <cellStyle name="_BC thuc hien KH 2009_15_10_2013 BC nhu cau von doi ung ODA (2014-2016) ngay 15102013 Sua" xfId="160" xr:uid="{00000000-0005-0000-0000-00009D000000}"/>
    <cellStyle name="_BC thuc hien KH 2009_BC nhu cau von doi ung ODA nganh NN (BKH)" xfId="161" xr:uid="{00000000-0005-0000-0000-00009E000000}"/>
    <cellStyle name="_BC thuc hien KH 2009_BC nhu cau von doi ung ODA nganh NN (BKH)_05-12  KH trung han 2016-2020 - Liem Thinh edited" xfId="162" xr:uid="{00000000-0005-0000-0000-00009F000000}"/>
    <cellStyle name="_BC thuc hien KH 2009_BC nhu cau von doi ung ODA nganh NN (BKH)_Copy of 05-12  KH trung han 2016-2020 - Liem Thinh edited (1)" xfId="163" xr:uid="{00000000-0005-0000-0000-0000A0000000}"/>
    <cellStyle name="_BC thuc hien KH 2009_BC Tai co cau (bieu TH)" xfId="164" xr:uid="{00000000-0005-0000-0000-0000A1000000}"/>
    <cellStyle name="_BC thuc hien KH 2009_BC Tai co cau (bieu TH)_05-12  KH trung han 2016-2020 - Liem Thinh edited" xfId="165" xr:uid="{00000000-0005-0000-0000-0000A2000000}"/>
    <cellStyle name="_BC thuc hien KH 2009_BC Tai co cau (bieu TH)_Copy of 05-12  KH trung han 2016-2020 - Liem Thinh edited (1)" xfId="166" xr:uid="{00000000-0005-0000-0000-0000A3000000}"/>
    <cellStyle name="_BC thuc hien KH 2009_DK 2014-2015 final" xfId="167" xr:uid="{00000000-0005-0000-0000-0000A4000000}"/>
    <cellStyle name="_BC thuc hien KH 2009_DK 2014-2015 final_05-12  KH trung han 2016-2020 - Liem Thinh edited" xfId="168" xr:uid="{00000000-0005-0000-0000-0000A5000000}"/>
    <cellStyle name="_BC thuc hien KH 2009_DK 2014-2015 final_Copy of 05-12  KH trung han 2016-2020 - Liem Thinh edited (1)" xfId="169" xr:uid="{00000000-0005-0000-0000-0000A6000000}"/>
    <cellStyle name="_BC thuc hien KH 2009_DK 2014-2015 new" xfId="170" xr:uid="{00000000-0005-0000-0000-0000A7000000}"/>
    <cellStyle name="_BC thuc hien KH 2009_DK 2014-2015 new_05-12  KH trung han 2016-2020 - Liem Thinh edited" xfId="171" xr:uid="{00000000-0005-0000-0000-0000A8000000}"/>
    <cellStyle name="_BC thuc hien KH 2009_DK 2014-2015 new_Copy of 05-12  KH trung han 2016-2020 - Liem Thinh edited (1)" xfId="172" xr:uid="{00000000-0005-0000-0000-0000A9000000}"/>
    <cellStyle name="_BC thuc hien KH 2009_DK KH CBDT 2014 11-11-2013" xfId="173" xr:uid="{00000000-0005-0000-0000-0000AA000000}"/>
    <cellStyle name="_BC thuc hien KH 2009_DK KH CBDT 2014 11-11-2013(1)" xfId="174" xr:uid="{00000000-0005-0000-0000-0000AB000000}"/>
    <cellStyle name="_BC thuc hien KH 2009_DK KH CBDT 2014 11-11-2013(1)_05-12  KH trung han 2016-2020 - Liem Thinh edited" xfId="175" xr:uid="{00000000-0005-0000-0000-0000AC000000}"/>
    <cellStyle name="_BC thuc hien KH 2009_DK KH CBDT 2014 11-11-2013(1)_Copy of 05-12  KH trung han 2016-2020 - Liem Thinh edited (1)" xfId="176" xr:uid="{00000000-0005-0000-0000-0000AD000000}"/>
    <cellStyle name="_BC thuc hien KH 2009_DK KH CBDT 2014 11-11-2013_05-12  KH trung han 2016-2020 - Liem Thinh edited" xfId="177" xr:uid="{00000000-0005-0000-0000-0000AE000000}"/>
    <cellStyle name="_BC thuc hien KH 2009_DK KH CBDT 2014 11-11-2013_Copy of 05-12  KH trung han 2016-2020 - Liem Thinh edited (1)" xfId="178" xr:uid="{00000000-0005-0000-0000-0000AF000000}"/>
    <cellStyle name="_BC thuc hien KH 2009_KH 2011-2015" xfId="179" xr:uid="{00000000-0005-0000-0000-0000B0000000}"/>
    <cellStyle name="_BC thuc hien KH 2009_tai co cau dau tu (tong hop)1" xfId="180" xr:uid="{00000000-0005-0000-0000-0000B1000000}"/>
    <cellStyle name="_BEN TRE" xfId="181" xr:uid="{00000000-0005-0000-0000-0000B2000000}"/>
    <cellStyle name="_Bieu mau cong trinh khoi cong moi 3-4" xfId="182" xr:uid="{00000000-0005-0000-0000-0000B3000000}"/>
    <cellStyle name="_Bieu Tay Nam Bo 25-11" xfId="183" xr:uid="{00000000-0005-0000-0000-0000B4000000}"/>
    <cellStyle name="_Bieu3ODA" xfId="184" xr:uid="{00000000-0005-0000-0000-0000B5000000}"/>
    <cellStyle name="_Bieu3ODA_1" xfId="185" xr:uid="{00000000-0005-0000-0000-0000B6000000}"/>
    <cellStyle name="_Bieu4HTMT" xfId="186" xr:uid="{00000000-0005-0000-0000-0000B7000000}"/>
    <cellStyle name="_Bieu4HTMT_!1 1 bao cao giao KH ve HTCMT vung TNB   12-12-2011" xfId="187" xr:uid="{00000000-0005-0000-0000-0000B8000000}"/>
    <cellStyle name="_Bieu4HTMT_KH TPCP vung TNB (03-1-2012)" xfId="188" xr:uid="{00000000-0005-0000-0000-0000B9000000}"/>
    <cellStyle name="_Book1" xfId="189" xr:uid="{00000000-0005-0000-0000-0000BA000000}"/>
    <cellStyle name="_Book1 2" xfId="190" xr:uid="{00000000-0005-0000-0000-0000BB000000}"/>
    <cellStyle name="_Book1_!1 1 bao cao giao KH ve HTCMT vung TNB   12-12-2011" xfId="191" xr:uid="{00000000-0005-0000-0000-0000BC000000}"/>
    <cellStyle name="_Book1_1" xfId="192" xr:uid="{00000000-0005-0000-0000-0000BD000000}"/>
    <cellStyle name="_Book1_2" xfId="193" xr:uid="{00000000-0005-0000-0000-0000BE000000}"/>
    <cellStyle name="_Book1_BC-QT-WB-dthao" xfId="194" xr:uid="{00000000-0005-0000-0000-0000BF000000}"/>
    <cellStyle name="_Book1_BC-QT-WB-dthao_05-12  KH trung han 2016-2020 - Liem Thinh edited" xfId="195" xr:uid="{00000000-0005-0000-0000-0000C0000000}"/>
    <cellStyle name="_Book1_BC-QT-WB-dthao_Copy of 05-12  KH trung han 2016-2020 - Liem Thinh edited (1)" xfId="196" xr:uid="{00000000-0005-0000-0000-0000C1000000}"/>
    <cellStyle name="_Book1_BC-QT-WB-dthao_KH TPCP 2016-2020 (tong hop)" xfId="197" xr:uid="{00000000-0005-0000-0000-0000C2000000}"/>
    <cellStyle name="_Book1_Bieu3ODA" xfId="198" xr:uid="{00000000-0005-0000-0000-0000C3000000}"/>
    <cellStyle name="_Book1_Bieu4HTMT" xfId="199" xr:uid="{00000000-0005-0000-0000-0000C4000000}"/>
    <cellStyle name="_Book1_Bieu4HTMT_!1 1 bao cao giao KH ve HTCMT vung TNB   12-12-2011" xfId="200" xr:uid="{00000000-0005-0000-0000-0000C5000000}"/>
    <cellStyle name="_Book1_Bieu4HTMT_KH TPCP vung TNB (03-1-2012)" xfId="201" xr:uid="{00000000-0005-0000-0000-0000C6000000}"/>
    <cellStyle name="_Book1_bo sung von KCH nam 2010 va Du an tre kho khan" xfId="202" xr:uid="{00000000-0005-0000-0000-0000C7000000}"/>
    <cellStyle name="_Book1_bo sung von KCH nam 2010 va Du an tre kho khan_!1 1 bao cao giao KH ve HTCMT vung TNB   12-12-2011" xfId="203" xr:uid="{00000000-0005-0000-0000-0000C8000000}"/>
    <cellStyle name="_Book1_bo sung von KCH nam 2010 va Du an tre kho khan_KH TPCP vung TNB (03-1-2012)" xfId="204" xr:uid="{00000000-0005-0000-0000-0000C9000000}"/>
    <cellStyle name="_Book1_cong hang rao" xfId="205" xr:uid="{00000000-0005-0000-0000-0000CA000000}"/>
    <cellStyle name="_Book1_cong hang rao_!1 1 bao cao giao KH ve HTCMT vung TNB   12-12-2011" xfId="206" xr:uid="{00000000-0005-0000-0000-0000CB000000}"/>
    <cellStyle name="_Book1_cong hang rao_KH TPCP vung TNB (03-1-2012)" xfId="207" xr:uid="{00000000-0005-0000-0000-0000CC000000}"/>
    <cellStyle name="_Book1_danh muc chuan bi dau tu 2011 ngay 07-6-2011" xfId="208" xr:uid="{00000000-0005-0000-0000-0000CD000000}"/>
    <cellStyle name="_Book1_danh muc chuan bi dau tu 2011 ngay 07-6-2011_!1 1 bao cao giao KH ve HTCMT vung TNB   12-12-2011" xfId="209" xr:uid="{00000000-0005-0000-0000-0000CE000000}"/>
    <cellStyle name="_Book1_danh muc chuan bi dau tu 2011 ngay 07-6-2011_KH TPCP vung TNB (03-1-2012)" xfId="210" xr:uid="{00000000-0005-0000-0000-0000CF000000}"/>
    <cellStyle name="_Book1_Danh muc pbo nguon von XSKT, XDCB nam 2009 chuyen qua nam 2010" xfId="211" xr:uid="{00000000-0005-0000-0000-0000D0000000}"/>
    <cellStyle name="_Book1_Danh muc pbo nguon von XSKT, XDCB nam 2009 chuyen qua nam 2010_!1 1 bao cao giao KH ve HTCMT vung TNB   12-12-2011" xfId="212" xr:uid="{00000000-0005-0000-0000-0000D1000000}"/>
    <cellStyle name="_Book1_Danh muc pbo nguon von XSKT, XDCB nam 2009 chuyen qua nam 2010_KH TPCP vung TNB (03-1-2012)" xfId="213" xr:uid="{00000000-0005-0000-0000-0000D2000000}"/>
    <cellStyle name="_Book1_dieu chinh KH 2011 ngay 26-5-2011111" xfId="214" xr:uid="{00000000-0005-0000-0000-0000D3000000}"/>
    <cellStyle name="_Book1_dieu chinh KH 2011 ngay 26-5-2011111_!1 1 bao cao giao KH ve HTCMT vung TNB   12-12-2011" xfId="215" xr:uid="{00000000-0005-0000-0000-0000D4000000}"/>
    <cellStyle name="_Book1_dieu chinh KH 2011 ngay 26-5-2011111_KH TPCP vung TNB (03-1-2012)" xfId="216" xr:uid="{00000000-0005-0000-0000-0000D5000000}"/>
    <cellStyle name="_Book1_DS KCH PHAN BO VON NSDP NAM 2010" xfId="217" xr:uid="{00000000-0005-0000-0000-0000D6000000}"/>
    <cellStyle name="_Book1_DS KCH PHAN BO VON NSDP NAM 2010_!1 1 bao cao giao KH ve HTCMT vung TNB   12-12-2011" xfId="218" xr:uid="{00000000-0005-0000-0000-0000D7000000}"/>
    <cellStyle name="_Book1_DS KCH PHAN BO VON NSDP NAM 2010_KH TPCP vung TNB (03-1-2012)" xfId="219" xr:uid="{00000000-0005-0000-0000-0000D8000000}"/>
    <cellStyle name="_Book1_giao KH 2011 ngay 10-12-2010" xfId="220" xr:uid="{00000000-0005-0000-0000-0000D9000000}"/>
    <cellStyle name="_Book1_giao KH 2011 ngay 10-12-2010_!1 1 bao cao giao KH ve HTCMT vung TNB   12-12-2011" xfId="221" xr:uid="{00000000-0005-0000-0000-0000DA000000}"/>
    <cellStyle name="_Book1_giao KH 2011 ngay 10-12-2010_KH TPCP vung TNB (03-1-2012)" xfId="222" xr:uid="{00000000-0005-0000-0000-0000DB000000}"/>
    <cellStyle name="_Book1_IN" xfId="223" xr:uid="{00000000-0005-0000-0000-0000DC000000}"/>
    <cellStyle name="_Book1_Kh ql62 (2010) 11-09" xfId="224" xr:uid="{00000000-0005-0000-0000-0000DD000000}"/>
    <cellStyle name="_Book1_KH TPCP vung TNB (03-1-2012)" xfId="225" xr:uid="{00000000-0005-0000-0000-0000DE000000}"/>
    <cellStyle name="_Book1_Khung 2012" xfId="226" xr:uid="{00000000-0005-0000-0000-0000DF000000}"/>
    <cellStyle name="_Book1_kien giang 2" xfId="227" xr:uid="{00000000-0005-0000-0000-0000E0000000}"/>
    <cellStyle name="_Book1_Nhu cau von dau tu 2013-2015 (LD Vụ sua)" xfId="228" xr:uid="{00000000-0005-0000-0000-0000E1000000}"/>
    <cellStyle name="_Book1_Phu luc 5 - TH nhu cau cua BNN" xfId="229" xr:uid="{00000000-0005-0000-0000-0000E2000000}"/>
    <cellStyle name="_Book1_phu luc tong ket tinh hinh TH giai doan 03-10 (ngay 30)" xfId="230" xr:uid="{00000000-0005-0000-0000-0000E3000000}"/>
    <cellStyle name="_Book1_phu luc tong ket tinh hinh TH giai doan 03-10 (ngay 30)_!1 1 bao cao giao KH ve HTCMT vung TNB   12-12-2011" xfId="231" xr:uid="{00000000-0005-0000-0000-0000E4000000}"/>
    <cellStyle name="_Book1_phu luc tong ket tinh hinh TH giai doan 03-10 (ngay 30)_KH TPCP vung TNB (03-1-2012)" xfId="232" xr:uid="{00000000-0005-0000-0000-0000E5000000}"/>
    <cellStyle name="_C.cong+B.luong-Sanluong" xfId="233" xr:uid="{00000000-0005-0000-0000-0000E6000000}"/>
    <cellStyle name="_cong hang rao" xfId="234" xr:uid="{00000000-0005-0000-0000-0000E7000000}"/>
    <cellStyle name="_dien chieu sang" xfId="235" xr:uid="{00000000-0005-0000-0000-0000E8000000}"/>
    <cellStyle name="_DK KH 2009" xfId="236" xr:uid="{00000000-0005-0000-0000-0000E9000000}"/>
    <cellStyle name="_DK KH 2009_15_10_2013 BC nhu cau von doi ung ODA (2014-2016) ngay 15102013 Sua" xfId="237" xr:uid="{00000000-0005-0000-0000-0000EA000000}"/>
    <cellStyle name="_DK KH 2009_BC nhu cau von doi ung ODA nganh NN (BKH)" xfId="238" xr:uid="{00000000-0005-0000-0000-0000EB000000}"/>
    <cellStyle name="_DK KH 2009_BC nhu cau von doi ung ODA nganh NN (BKH)_05-12  KH trung han 2016-2020 - Liem Thinh edited" xfId="239" xr:uid="{00000000-0005-0000-0000-0000EC000000}"/>
    <cellStyle name="_DK KH 2009_BC nhu cau von doi ung ODA nganh NN (BKH)_Copy of 05-12  KH trung han 2016-2020 - Liem Thinh edited (1)" xfId="240" xr:uid="{00000000-0005-0000-0000-0000ED000000}"/>
    <cellStyle name="_DK KH 2009_BC Tai co cau (bieu TH)" xfId="241" xr:uid="{00000000-0005-0000-0000-0000EE000000}"/>
    <cellStyle name="_DK KH 2009_BC Tai co cau (bieu TH)_05-12  KH trung han 2016-2020 - Liem Thinh edited" xfId="242" xr:uid="{00000000-0005-0000-0000-0000EF000000}"/>
    <cellStyle name="_DK KH 2009_BC Tai co cau (bieu TH)_Copy of 05-12  KH trung han 2016-2020 - Liem Thinh edited (1)" xfId="243" xr:uid="{00000000-0005-0000-0000-0000F0000000}"/>
    <cellStyle name="_DK KH 2009_DK 2014-2015 final" xfId="244" xr:uid="{00000000-0005-0000-0000-0000F1000000}"/>
    <cellStyle name="_DK KH 2009_DK 2014-2015 final_05-12  KH trung han 2016-2020 - Liem Thinh edited" xfId="245" xr:uid="{00000000-0005-0000-0000-0000F2000000}"/>
    <cellStyle name="_DK KH 2009_DK 2014-2015 final_Copy of 05-12  KH trung han 2016-2020 - Liem Thinh edited (1)" xfId="246" xr:uid="{00000000-0005-0000-0000-0000F3000000}"/>
    <cellStyle name="_DK KH 2009_DK 2014-2015 new" xfId="247" xr:uid="{00000000-0005-0000-0000-0000F4000000}"/>
    <cellStyle name="_DK KH 2009_DK 2014-2015 new_05-12  KH trung han 2016-2020 - Liem Thinh edited" xfId="248" xr:uid="{00000000-0005-0000-0000-0000F5000000}"/>
    <cellStyle name="_DK KH 2009_DK 2014-2015 new_Copy of 05-12  KH trung han 2016-2020 - Liem Thinh edited (1)" xfId="249" xr:uid="{00000000-0005-0000-0000-0000F6000000}"/>
    <cellStyle name="_DK KH 2009_DK KH CBDT 2014 11-11-2013" xfId="250" xr:uid="{00000000-0005-0000-0000-0000F7000000}"/>
    <cellStyle name="_DK KH 2009_DK KH CBDT 2014 11-11-2013(1)" xfId="251" xr:uid="{00000000-0005-0000-0000-0000F8000000}"/>
    <cellStyle name="_DK KH 2009_DK KH CBDT 2014 11-11-2013(1)_05-12  KH trung han 2016-2020 - Liem Thinh edited" xfId="252" xr:uid="{00000000-0005-0000-0000-0000F9000000}"/>
    <cellStyle name="_DK KH 2009_DK KH CBDT 2014 11-11-2013(1)_Copy of 05-12  KH trung han 2016-2020 - Liem Thinh edited (1)" xfId="253" xr:uid="{00000000-0005-0000-0000-0000FA000000}"/>
    <cellStyle name="_DK KH 2009_DK KH CBDT 2014 11-11-2013_05-12  KH trung han 2016-2020 - Liem Thinh edited" xfId="254" xr:uid="{00000000-0005-0000-0000-0000FB000000}"/>
    <cellStyle name="_DK KH 2009_DK KH CBDT 2014 11-11-2013_Copy of 05-12  KH trung han 2016-2020 - Liem Thinh edited (1)" xfId="255" xr:uid="{00000000-0005-0000-0000-0000FC000000}"/>
    <cellStyle name="_DK KH 2009_KH 2011-2015" xfId="256" xr:uid="{00000000-0005-0000-0000-0000FD000000}"/>
    <cellStyle name="_DK KH 2009_tai co cau dau tu (tong hop)1" xfId="257" xr:uid="{00000000-0005-0000-0000-0000FE000000}"/>
    <cellStyle name="_DK KH 2010" xfId="258" xr:uid="{00000000-0005-0000-0000-0000FF000000}"/>
    <cellStyle name="_DK KH 2010 (BKH)" xfId="259" xr:uid="{00000000-0005-0000-0000-000000010000}"/>
    <cellStyle name="_DK KH 2010_15_10_2013 BC nhu cau von doi ung ODA (2014-2016) ngay 15102013 Sua" xfId="260" xr:uid="{00000000-0005-0000-0000-000001010000}"/>
    <cellStyle name="_DK KH 2010_BC nhu cau von doi ung ODA nganh NN (BKH)" xfId="261" xr:uid="{00000000-0005-0000-0000-000002010000}"/>
    <cellStyle name="_DK KH 2010_BC nhu cau von doi ung ODA nganh NN (BKH)_05-12  KH trung han 2016-2020 - Liem Thinh edited" xfId="262" xr:uid="{00000000-0005-0000-0000-000003010000}"/>
    <cellStyle name="_DK KH 2010_BC nhu cau von doi ung ODA nganh NN (BKH)_Copy of 05-12  KH trung han 2016-2020 - Liem Thinh edited (1)" xfId="263" xr:uid="{00000000-0005-0000-0000-000004010000}"/>
    <cellStyle name="_DK KH 2010_BC Tai co cau (bieu TH)" xfId="264" xr:uid="{00000000-0005-0000-0000-000005010000}"/>
    <cellStyle name="_DK KH 2010_BC Tai co cau (bieu TH)_05-12  KH trung han 2016-2020 - Liem Thinh edited" xfId="265" xr:uid="{00000000-0005-0000-0000-000006010000}"/>
    <cellStyle name="_DK KH 2010_BC Tai co cau (bieu TH)_Copy of 05-12  KH trung han 2016-2020 - Liem Thinh edited (1)" xfId="266" xr:uid="{00000000-0005-0000-0000-000007010000}"/>
    <cellStyle name="_DK KH 2010_DK 2014-2015 final" xfId="267" xr:uid="{00000000-0005-0000-0000-000008010000}"/>
    <cellStyle name="_DK KH 2010_DK 2014-2015 final_05-12  KH trung han 2016-2020 - Liem Thinh edited" xfId="268" xr:uid="{00000000-0005-0000-0000-000009010000}"/>
    <cellStyle name="_DK KH 2010_DK 2014-2015 final_Copy of 05-12  KH trung han 2016-2020 - Liem Thinh edited (1)" xfId="269" xr:uid="{00000000-0005-0000-0000-00000A010000}"/>
    <cellStyle name="_DK KH 2010_DK 2014-2015 new" xfId="270" xr:uid="{00000000-0005-0000-0000-00000B010000}"/>
    <cellStyle name="_DK KH 2010_DK 2014-2015 new_05-12  KH trung han 2016-2020 - Liem Thinh edited" xfId="271" xr:uid="{00000000-0005-0000-0000-00000C010000}"/>
    <cellStyle name="_DK KH 2010_DK 2014-2015 new_Copy of 05-12  KH trung han 2016-2020 - Liem Thinh edited (1)" xfId="272" xr:uid="{00000000-0005-0000-0000-00000D010000}"/>
    <cellStyle name="_DK KH 2010_DK KH CBDT 2014 11-11-2013" xfId="273" xr:uid="{00000000-0005-0000-0000-00000E010000}"/>
    <cellStyle name="_DK KH 2010_DK KH CBDT 2014 11-11-2013(1)" xfId="274" xr:uid="{00000000-0005-0000-0000-00000F010000}"/>
    <cellStyle name="_DK KH 2010_DK KH CBDT 2014 11-11-2013(1)_05-12  KH trung han 2016-2020 - Liem Thinh edited" xfId="275" xr:uid="{00000000-0005-0000-0000-000010010000}"/>
    <cellStyle name="_DK KH 2010_DK KH CBDT 2014 11-11-2013(1)_Copy of 05-12  KH trung han 2016-2020 - Liem Thinh edited (1)" xfId="276" xr:uid="{00000000-0005-0000-0000-000011010000}"/>
    <cellStyle name="_DK KH 2010_DK KH CBDT 2014 11-11-2013_05-12  KH trung han 2016-2020 - Liem Thinh edited" xfId="277" xr:uid="{00000000-0005-0000-0000-000012010000}"/>
    <cellStyle name="_DK KH 2010_DK KH CBDT 2014 11-11-2013_Copy of 05-12  KH trung han 2016-2020 - Liem Thinh edited (1)" xfId="278" xr:uid="{00000000-0005-0000-0000-000013010000}"/>
    <cellStyle name="_DK KH 2010_KH 2011-2015" xfId="279" xr:uid="{00000000-0005-0000-0000-000014010000}"/>
    <cellStyle name="_DK KH 2010_tai co cau dau tu (tong hop)1" xfId="280" xr:uid="{00000000-0005-0000-0000-000015010000}"/>
    <cellStyle name="_DK TPCP 2010" xfId="281" xr:uid="{00000000-0005-0000-0000-000016010000}"/>
    <cellStyle name="_DO-D1500-KHONG CO TRONG DT" xfId="282" xr:uid="{00000000-0005-0000-0000-000017010000}"/>
    <cellStyle name="_Dong Thap" xfId="283" xr:uid="{00000000-0005-0000-0000-000018010000}"/>
    <cellStyle name="_Duyet TK thay đôi" xfId="284" xr:uid="{00000000-0005-0000-0000-000019010000}"/>
    <cellStyle name="_Duyet TK thay đôi_!1 1 bao cao giao KH ve HTCMT vung TNB   12-12-2011" xfId="285" xr:uid="{00000000-0005-0000-0000-00001A010000}"/>
    <cellStyle name="_Duyet TK thay đôi_Bieu4HTMT" xfId="286" xr:uid="{00000000-0005-0000-0000-00001B010000}"/>
    <cellStyle name="_Duyet TK thay đôi_Bieu4HTMT_!1 1 bao cao giao KH ve HTCMT vung TNB   12-12-2011" xfId="287" xr:uid="{00000000-0005-0000-0000-00001C010000}"/>
    <cellStyle name="_Duyet TK thay đôi_Bieu4HTMT_KH TPCP vung TNB (03-1-2012)" xfId="288" xr:uid="{00000000-0005-0000-0000-00001D010000}"/>
    <cellStyle name="_Duyet TK thay đôi_KH TPCP vung TNB (03-1-2012)" xfId="289" xr:uid="{00000000-0005-0000-0000-00001E010000}"/>
    <cellStyle name="_GOITHAUSO2" xfId="290" xr:uid="{00000000-0005-0000-0000-00001F010000}"/>
    <cellStyle name="_GOITHAUSO3" xfId="291" xr:uid="{00000000-0005-0000-0000-000020010000}"/>
    <cellStyle name="_GOITHAUSO4" xfId="292" xr:uid="{00000000-0005-0000-0000-000021010000}"/>
    <cellStyle name="_GTGT 2003" xfId="293" xr:uid="{00000000-0005-0000-0000-000022010000}"/>
    <cellStyle name="_Gui VU KH 5-5-09" xfId="294" xr:uid="{00000000-0005-0000-0000-000023010000}"/>
    <cellStyle name="_Gui VU KH 5-5-09_05-12  KH trung han 2016-2020 - Liem Thinh edited" xfId="295" xr:uid="{00000000-0005-0000-0000-000024010000}"/>
    <cellStyle name="_Gui VU KH 5-5-09_Copy of 05-12  KH trung han 2016-2020 - Liem Thinh edited (1)" xfId="296" xr:uid="{00000000-0005-0000-0000-000025010000}"/>
    <cellStyle name="_Gui VU KH 5-5-09_KH TPCP 2016-2020 (tong hop)" xfId="297" xr:uid="{00000000-0005-0000-0000-000026010000}"/>
    <cellStyle name="_HaHoa_TDT_DienCSang" xfId="298" xr:uid="{00000000-0005-0000-0000-000027010000}"/>
    <cellStyle name="_HaHoa19-5-07" xfId="299" xr:uid="{00000000-0005-0000-0000-000028010000}"/>
    <cellStyle name="_Huong CHI tieu Nhiem vu CTMTQG 2014(1)" xfId="300" xr:uid="{00000000-0005-0000-0000-000029010000}"/>
    <cellStyle name="_IN" xfId="301" xr:uid="{00000000-0005-0000-0000-00002A010000}"/>
    <cellStyle name="_IN_!1 1 bao cao giao KH ve HTCMT vung TNB   12-12-2011" xfId="302" xr:uid="{00000000-0005-0000-0000-00002B010000}"/>
    <cellStyle name="_IN_KH TPCP vung TNB (03-1-2012)" xfId="303" xr:uid="{00000000-0005-0000-0000-00002C010000}"/>
    <cellStyle name="_KE KHAI THUE GTGT 2004" xfId="304" xr:uid="{00000000-0005-0000-0000-00002D010000}"/>
    <cellStyle name="_KE KHAI THUE GTGT 2004_BCTC2004" xfId="305" xr:uid="{00000000-0005-0000-0000-00002E010000}"/>
    <cellStyle name="_KH 2009" xfId="306" xr:uid="{00000000-0005-0000-0000-00002F010000}"/>
    <cellStyle name="_KH 2009_15_10_2013 BC nhu cau von doi ung ODA (2014-2016) ngay 15102013 Sua" xfId="307" xr:uid="{00000000-0005-0000-0000-000030010000}"/>
    <cellStyle name="_KH 2009_BC nhu cau von doi ung ODA nganh NN (BKH)" xfId="308" xr:uid="{00000000-0005-0000-0000-000031010000}"/>
    <cellStyle name="_KH 2009_BC nhu cau von doi ung ODA nganh NN (BKH)_05-12  KH trung han 2016-2020 - Liem Thinh edited" xfId="309" xr:uid="{00000000-0005-0000-0000-000032010000}"/>
    <cellStyle name="_KH 2009_BC nhu cau von doi ung ODA nganh NN (BKH)_Copy of 05-12  KH trung han 2016-2020 - Liem Thinh edited (1)" xfId="310" xr:uid="{00000000-0005-0000-0000-000033010000}"/>
    <cellStyle name="_KH 2009_BC Tai co cau (bieu TH)" xfId="311" xr:uid="{00000000-0005-0000-0000-000034010000}"/>
    <cellStyle name="_KH 2009_BC Tai co cau (bieu TH)_05-12  KH trung han 2016-2020 - Liem Thinh edited" xfId="312" xr:uid="{00000000-0005-0000-0000-000035010000}"/>
    <cellStyle name="_KH 2009_BC Tai co cau (bieu TH)_Copy of 05-12  KH trung han 2016-2020 - Liem Thinh edited (1)" xfId="313" xr:uid="{00000000-0005-0000-0000-000036010000}"/>
    <cellStyle name="_KH 2009_DK 2014-2015 final" xfId="314" xr:uid="{00000000-0005-0000-0000-000037010000}"/>
    <cellStyle name="_KH 2009_DK 2014-2015 final_05-12  KH trung han 2016-2020 - Liem Thinh edited" xfId="315" xr:uid="{00000000-0005-0000-0000-000038010000}"/>
    <cellStyle name="_KH 2009_DK 2014-2015 final_Copy of 05-12  KH trung han 2016-2020 - Liem Thinh edited (1)" xfId="316" xr:uid="{00000000-0005-0000-0000-000039010000}"/>
    <cellStyle name="_KH 2009_DK 2014-2015 new" xfId="317" xr:uid="{00000000-0005-0000-0000-00003A010000}"/>
    <cellStyle name="_KH 2009_DK 2014-2015 new_05-12  KH trung han 2016-2020 - Liem Thinh edited" xfId="318" xr:uid="{00000000-0005-0000-0000-00003B010000}"/>
    <cellStyle name="_KH 2009_DK 2014-2015 new_Copy of 05-12  KH trung han 2016-2020 - Liem Thinh edited (1)" xfId="319" xr:uid="{00000000-0005-0000-0000-00003C010000}"/>
    <cellStyle name="_KH 2009_DK KH CBDT 2014 11-11-2013" xfId="320" xr:uid="{00000000-0005-0000-0000-00003D010000}"/>
    <cellStyle name="_KH 2009_DK KH CBDT 2014 11-11-2013(1)" xfId="321" xr:uid="{00000000-0005-0000-0000-00003E010000}"/>
    <cellStyle name="_KH 2009_DK KH CBDT 2014 11-11-2013(1)_05-12  KH trung han 2016-2020 - Liem Thinh edited" xfId="322" xr:uid="{00000000-0005-0000-0000-00003F010000}"/>
    <cellStyle name="_KH 2009_DK KH CBDT 2014 11-11-2013(1)_Copy of 05-12  KH trung han 2016-2020 - Liem Thinh edited (1)" xfId="323" xr:uid="{00000000-0005-0000-0000-000040010000}"/>
    <cellStyle name="_KH 2009_DK KH CBDT 2014 11-11-2013_05-12  KH trung han 2016-2020 - Liem Thinh edited" xfId="324" xr:uid="{00000000-0005-0000-0000-000041010000}"/>
    <cellStyle name="_KH 2009_DK KH CBDT 2014 11-11-2013_Copy of 05-12  KH trung han 2016-2020 - Liem Thinh edited (1)" xfId="325" xr:uid="{00000000-0005-0000-0000-000042010000}"/>
    <cellStyle name="_KH 2009_KH 2011-2015" xfId="326" xr:uid="{00000000-0005-0000-0000-000043010000}"/>
    <cellStyle name="_KH 2009_tai co cau dau tu (tong hop)1" xfId="327" xr:uid="{00000000-0005-0000-0000-000044010000}"/>
    <cellStyle name="_KH 2012 (TPCP) Bac Lieu (25-12-2011)" xfId="328" xr:uid="{00000000-0005-0000-0000-000045010000}"/>
    <cellStyle name="_Kh ql62 (2010) 11-09" xfId="329" xr:uid="{00000000-0005-0000-0000-000046010000}"/>
    <cellStyle name="_KH TPCP 2010 17-3-10" xfId="330" xr:uid="{00000000-0005-0000-0000-000047010000}"/>
    <cellStyle name="_KH TPCP vung TNB (03-1-2012)" xfId="331" xr:uid="{00000000-0005-0000-0000-000048010000}"/>
    <cellStyle name="_KH ung von cap bach 2009-Cuc NTTS de nghi (sua)" xfId="332" xr:uid="{00000000-0005-0000-0000-000049010000}"/>
    <cellStyle name="_KH.DTC.gd2016-2020 tinh (T2-2015)" xfId="333" xr:uid="{00000000-0005-0000-0000-00004A010000}"/>
    <cellStyle name="_Khung 2012" xfId="334" xr:uid="{00000000-0005-0000-0000-00004B010000}"/>
    <cellStyle name="_Khung nam 2010" xfId="335" xr:uid="{00000000-0005-0000-0000-00004C010000}"/>
    <cellStyle name="_x0001__kien giang 2" xfId="336" xr:uid="{00000000-0005-0000-0000-00004D010000}"/>
    <cellStyle name="_KT (2)" xfId="337" xr:uid="{00000000-0005-0000-0000-00004E010000}"/>
    <cellStyle name="_KT (2) 2" xfId="338" xr:uid="{00000000-0005-0000-0000-00004F010000}"/>
    <cellStyle name="_KT (2)_05-12  KH trung han 2016-2020 - Liem Thinh edited" xfId="339" xr:uid="{00000000-0005-0000-0000-000050010000}"/>
    <cellStyle name="_KT (2)_1" xfId="340" xr:uid="{00000000-0005-0000-0000-000051010000}"/>
    <cellStyle name="_KT (2)_1 2" xfId="341" xr:uid="{00000000-0005-0000-0000-000052010000}"/>
    <cellStyle name="_KT (2)_1_05-12  KH trung han 2016-2020 - Liem Thinh edited" xfId="342" xr:uid="{00000000-0005-0000-0000-000053010000}"/>
    <cellStyle name="_KT (2)_1_Copy of 05-12  KH trung han 2016-2020 - Liem Thinh edited (1)" xfId="343" xr:uid="{00000000-0005-0000-0000-000054010000}"/>
    <cellStyle name="_KT (2)_1_KH TPCP 2016-2020 (tong hop)" xfId="344" xr:uid="{00000000-0005-0000-0000-000055010000}"/>
    <cellStyle name="_KT (2)_1_Lora-tungchau" xfId="345" xr:uid="{00000000-0005-0000-0000-000056010000}"/>
    <cellStyle name="_KT (2)_1_Lora-tungchau 2" xfId="346" xr:uid="{00000000-0005-0000-0000-000057010000}"/>
    <cellStyle name="_KT (2)_1_Lora-tungchau_05-12  KH trung han 2016-2020 - Liem Thinh edited" xfId="347" xr:uid="{00000000-0005-0000-0000-000058010000}"/>
    <cellStyle name="_KT (2)_1_Lora-tungchau_Copy of 05-12  KH trung han 2016-2020 - Liem Thinh edited (1)" xfId="348" xr:uid="{00000000-0005-0000-0000-000059010000}"/>
    <cellStyle name="_KT (2)_1_Lora-tungchau_KH TPCP 2016-2020 (tong hop)" xfId="349" xr:uid="{00000000-0005-0000-0000-00005A010000}"/>
    <cellStyle name="_KT (2)_1_Qt-HT3PQ1(CauKho)" xfId="350" xr:uid="{00000000-0005-0000-0000-00005B010000}"/>
    <cellStyle name="_KT (2)_2" xfId="351" xr:uid="{00000000-0005-0000-0000-00005C010000}"/>
    <cellStyle name="_KT (2)_2_TG-TH" xfId="352" xr:uid="{00000000-0005-0000-0000-00005D010000}"/>
    <cellStyle name="_KT (2)_2_TG-TH 2" xfId="353" xr:uid="{00000000-0005-0000-0000-00005E010000}"/>
    <cellStyle name="_KT (2)_2_TG-TH_05-12  KH trung han 2016-2020 - Liem Thinh edited" xfId="354" xr:uid="{00000000-0005-0000-0000-00005F010000}"/>
    <cellStyle name="_KT (2)_2_TG-TH_ApGiaVatTu_cayxanh_latgach" xfId="355" xr:uid="{00000000-0005-0000-0000-000060010000}"/>
    <cellStyle name="_KT (2)_2_TG-TH_BANG TONG HOP TINH HINH THANH QUYET TOAN (MOI I)" xfId="356" xr:uid="{00000000-0005-0000-0000-000061010000}"/>
    <cellStyle name="_KT (2)_2_TG-TH_BAO CAO KLCT PT2000" xfId="357" xr:uid="{00000000-0005-0000-0000-000062010000}"/>
    <cellStyle name="_KT (2)_2_TG-TH_BAO CAO PT2000" xfId="358" xr:uid="{00000000-0005-0000-0000-000063010000}"/>
    <cellStyle name="_KT (2)_2_TG-TH_BAO CAO PT2000_Book1" xfId="359" xr:uid="{00000000-0005-0000-0000-000064010000}"/>
    <cellStyle name="_KT (2)_2_TG-TH_Bao cao XDCB 2001 - T11 KH dieu chinh 20-11-THAI" xfId="360" xr:uid="{00000000-0005-0000-0000-000065010000}"/>
    <cellStyle name="_KT (2)_2_TG-TH_BAO GIA NGAY 24-10-08 (co dam)" xfId="361" xr:uid="{00000000-0005-0000-0000-000066010000}"/>
    <cellStyle name="_KT (2)_2_TG-TH_BC  NAM 2007" xfId="362" xr:uid="{00000000-0005-0000-0000-000067010000}"/>
    <cellStyle name="_KT (2)_2_TG-TH_BC CV 6403 BKHĐT" xfId="363" xr:uid="{00000000-0005-0000-0000-000068010000}"/>
    <cellStyle name="_KT (2)_2_TG-TH_BC NQ11-CP - chinh sua lai" xfId="364" xr:uid="{00000000-0005-0000-0000-000069010000}"/>
    <cellStyle name="_KT (2)_2_TG-TH_BC NQ11-CP-Quynh sau bieu so3" xfId="365" xr:uid="{00000000-0005-0000-0000-00006A010000}"/>
    <cellStyle name="_KT (2)_2_TG-TH_BC_NQ11-CP_-_Thao_sua_lai" xfId="366" xr:uid="{00000000-0005-0000-0000-00006B010000}"/>
    <cellStyle name="_KT (2)_2_TG-TH_Bieu mau cong trinh khoi cong moi 3-4" xfId="367" xr:uid="{00000000-0005-0000-0000-00006C010000}"/>
    <cellStyle name="_KT (2)_2_TG-TH_Bieu3ODA" xfId="368" xr:uid="{00000000-0005-0000-0000-00006D010000}"/>
    <cellStyle name="_KT (2)_2_TG-TH_Bieu3ODA_1" xfId="369" xr:uid="{00000000-0005-0000-0000-00006E010000}"/>
    <cellStyle name="_KT (2)_2_TG-TH_Bieu4HTMT" xfId="370" xr:uid="{00000000-0005-0000-0000-00006F010000}"/>
    <cellStyle name="_KT (2)_2_TG-TH_bo sung von KCH nam 2010 va Du an tre kho khan" xfId="371" xr:uid="{00000000-0005-0000-0000-000070010000}"/>
    <cellStyle name="_KT (2)_2_TG-TH_Book1" xfId="372" xr:uid="{00000000-0005-0000-0000-000071010000}"/>
    <cellStyle name="_KT (2)_2_TG-TH_Book1 2" xfId="373" xr:uid="{00000000-0005-0000-0000-000072010000}"/>
    <cellStyle name="_KT (2)_2_TG-TH_Book1_1" xfId="374" xr:uid="{00000000-0005-0000-0000-000073010000}"/>
    <cellStyle name="_KT (2)_2_TG-TH_Book1_1 2" xfId="375" xr:uid="{00000000-0005-0000-0000-000074010000}"/>
    <cellStyle name="_KT (2)_2_TG-TH_Book1_1_BC CV 6403 BKHĐT" xfId="376" xr:uid="{00000000-0005-0000-0000-000075010000}"/>
    <cellStyle name="_KT (2)_2_TG-TH_Book1_1_Bieu mau cong trinh khoi cong moi 3-4" xfId="377" xr:uid="{00000000-0005-0000-0000-000076010000}"/>
    <cellStyle name="_KT (2)_2_TG-TH_Book1_1_Bieu3ODA" xfId="378" xr:uid="{00000000-0005-0000-0000-000077010000}"/>
    <cellStyle name="_KT (2)_2_TG-TH_Book1_1_Bieu4HTMT" xfId="379" xr:uid="{00000000-0005-0000-0000-000078010000}"/>
    <cellStyle name="_KT (2)_2_TG-TH_Book1_1_Book1" xfId="380" xr:uid="{00000000-0005-0000-0000-000079010000}"/>
    <cellStyle name="_KT (2)_2_TG-TH_Book1_1_Luy ke von ung nam 2011 -Thoa gui ngay 12-8-2012" xfId="381" xr:uid="{00000000-0005-0000-0000-00007A010000}"/>
    <cellStyle name="_KT (2)_2_TG-TH_Book1_2" xfId="382" xr:uid="{00000000-0005-0000-0000-00007B010000}"/>
    <cellStyle name="_KT (2)_2_TG-TH_Book1_2 2" xfId="383" xr:uid="{00000000-0005-0000-0000-00007C010000}"/>
    <cellStyle name="_KT (2)_2_TG-TH_Book1_2_BC CV 6403 BKHĐT" xfId="384" xr:uid="{00000000-0005-0000-0000-00007D010000}"/>
    <cellStyle name="_KT (2)_2_TG-TH_Book1_2_Bieu3ODA" xfId="385" xr:uid="{00000000-0005-0000-0000-00007E010000}"/>
    <cellStyle name="_KT (2)_2_TG-TH_Book1_2_Luy ke von ung nam 2011 -Thoa gui ngay 12-8-2012" xfId="386" xr:uid="{00000000-0005-0000-0000-00007F010000}"/>
    <cellStyle name="_KT (2)_2_TG-TH_Book1_3" xfId="387" xr:uid="{00000000-0005-0000-0000-000080010000}"/>
    <cellStyle name="_KT (2)_2_TG-TH_Book1_3 2" xfId="388" xr:uid="{00000000-0005-0000-0000-000081010000}"/>
    <cellStyle name="_KT (2)_2_TG-TH_Book1_4" xfId="389" xr:uid="{00000000-0005-0000-0000-000082010000}"/>
    <cellStyle name="_KT (2)_2_TG-TH_Book1_BC CV 6403 BKHĐT" xfId="390" xr:uid="{00000000-0005-0000-0000-000083010000}"/>
    <cellStyle name="_KT (2)_2_TG-TH_Book1_Bieu mau cong trinh khoi cong moi 3-4" xfId="391" xr:uid="{00000000-0005-0000-0000-000084010000}"/>
    <cellStyle name="_KT (2)_2_TG-TH_Book1_Bieu3ODA" xfId="392" xr:uid="{00000000-0005-0000-0000-000085010000}"/>
    <cellStyle name="_KT (2)_2_TG-TH_Book1_Bieu4HTMT" xfId="393" xr:uid="{00000000-0005-0000-0000-000086010000}"/>
    <cellStyle name="_KT (2)_2_TG-TH_Book1_bo sung von KCH nam 2010 va Du an tre kho khan" xfId="394" xr:uid="{00000000-0005-0000-0000-000087010000}"/>
    <cellStyle name="_KT (2)_2_TG-TH_Book1_Book1" xfId="395" xr:uid="{00000000-0005-0000-0000-000088010000}"/>
    <cellStyle name="_KT (2)_2_TG-TH_Book1_danh muc chuan bi dau tu 2011 ngay 07-6-2011" xfId="396" xr:uid="{00000000-0005-0000-0000-000089010000}"/>
    <cellStyle name="_KT (2)_2_TG-TH_Book1_Danh muc pbo nguon von XSKT, XDCB nam 2009 chuyen qua nam 2010" xfId="397" xr:uid="{00000000-0005-0000-0000-00008A010000}"/>
    <cellStyle name="_KT (2)_2_TG-TH_Book1_dieu chinh KH 2011 ngay 26-5-2011111" xfId="398" xr:uid="{00000000-0005-0000-0000-00008B010000}"/>
    <cellStyle name="_KT (2)_2_TG-TH_Book1_DS KCH PHAN BO VON NSDP NAM 2010" xfId="399" xr:uid="{00000000-0005-0000-0000-00008C010000}"/>
    <cellStyle name="_KT (2)_2_TG-TH_Book1_giao KH 2011 ngay 10-12-2010" xfId="400" xr:uid="{00000000-0005-0000-0000-00008D010000}"/>
    <cellStyle name="_KT (2)_2_TG-TH_Book1_Luy ke von ung nam 2011 -Thoa gui ngay 12-8-2012" xfId="401" xr:uid="{00000000-0005-0000-0000-00008E010000}"/>
    <cellStyle name="_KT (2)_2_TG-TH_CAU Khanh Nam(Thi Cong)" xfId="402" xr:uid="{00000000-0005-0000-0000-00008F010000}"/>
    <cellStyle name="_KT (2)_2_TG-TH_ChiHuong_ApGia" xfId="403" xr:uid="{00000000-0005-0000-0000-000090010000}"/>
    <cellStyle name="_KT (2)_2_TG-TH_CoCauPhi (version 1)" xfId="404" xr:uid="{00000000-0005-0000-0000-000091010000}"/>
    <cellStyle name="_KT (2)_2_TG-TH_Copy of 05-12  KH trung han 2016-2020 - Liem Thinh edited (1)" xfId="405" xr:uid="{00000000-0005-0000-0000-000092010000}"/>
    <cellStyle name="_KT (2)_2_TG-TH_danh muc chuan bi dau tu 2011 ngay 07-6-2011" xfId="406" xr:uid="{00000000-0005-0000-0000-000093010000}"/>
    <cellStyle name="_KT (2)_2_TG-TH_Danh muc pbo nguon von XSKT, XDCB nam 2009 chuyen qua nam 2010" xfId="407" xr:uid="{00000000-0005-0000-0000-000094010000}"/>
    <cellStyle name="_KT (2)_2_TG-TH_DAU NOI PL-CL TAI PHU LAMHC" xfId="408" xr:uid="{00000000-0005-0000-0000-000095010000}"/>
    <cellStyle name="_KT (2)_2_TG-TH_dieu chinh KH 2011 ngay 26-5-2011111" xfId="409" xr:uid="{00000000-0005-0000-0000-000096010000}"/>
    <cellStyle name="_KT (2)_2_TG-TH_DS KCH PHAN BO VON NSDP NAM 2010" xfId="410" xr:uid="{00000000-0005-0000-0000-000097010000}"/>
    <cellStyle name="_KT (2)_2_TG-TH_DTCDT MR.2N110.HOCMON.TDTOAN.CCUNG" xfId="411" xr:uid="{00000000-0005-0000-0000-000098010000}"/>
    <cellStyle name="_KT (2)_2_TG-TH_DU TRU VAT TU" xfId="412" xr:uid="{00000000-0005-0000-0000-000099010000}"/>
    <cellStyle name="_KT (2)_2_TG-TH_giao KH 2011 ngay 10-12-2010" xfId="413" xr:uid="{00000000-0005-0000-0000-00009A010000}"/>
    <cellStyle name="_KT (2)_2_TG-TH_GTGT 2003" xfId="414" xr:uid="{00000000-0005-0000-0000-00009B010000}"/>
    <cellStyle name="_KT (2)_2_TG-TH_Ha Nam" xfId="415" xr:uid="{00000000-0005-0000-0000-00009C010000}"/>
    <cellStyle name="_KT (2)_2_TG-TH_KE KHAI THUE GTGT 2004" xfId="416" xr:uid="{00000000-0005-0000-0000-00009D010000}"/>
    <cellStyle name="_KT (2)_2_TG-TH_KE KHAI THUE GTGT 2004_BCTC2004" xfId="417" xr:uid="{00000000-0005-0000-0000-00009E010000}"/>
    <cellStyle name="_KT (2)_2_TG-TH_KH TPCP 2016-2020 (tong hop)" xfId="418" xr:uid="{00000000-0005-0000-0000-00009F010000}"/>
    <cellStyle name="_KT (2)_2_TG-TH_KH TPCP vung TNB (03-1-2012)" xfId="419" xr:uid="{00000000-0005-0000-0000-0000A0010000}"/>
    <cellStyle name="_KT (2)_2_TG-TH_kien giang 2" xfId="420" xr:uid="{00000000-0005-0000-0000-0000A1010000}"/>
    <cellStyle name="_KT (2)_2_TG-TH_Lora-tungchau" xfId="421" xr:uid="{00000000-0005-0000-0000-0000A2010000}"/>
    <cellStyle name="_KT (2)_2_TG-TH_Luy ke von ung nam 2011 -Thoa gui ngay 12-8-2012" xfId="422" xr:uid="{00000000-0005-0000-0000-0000A3010000}"/>
    <cellStyle name="_KT (2)_2_TG-TH_NhanCong" xfId="423" xr:uid="{00000000-0005-0000-0000-0000A4010000}"/>
    <cellStyle name="_KT (2)_2_TG-TH_N-X-T-04" xfId="424" xr:uid="{00000000-0005-0000-0000-0000A5010000}"/>
    <cellStyle name="_KT (2)_2_TG-TH_PGIA-phieu tham tra Kho bac" xfId="425" xr:uid="{00000000-0005-0000-0000-0000A6010000}"/>
    <cellStyle name="_KT (2)_2_TG-TH_phu luc tong ket tinh hinh TH giai doan 03-10 (ngay 30)" xfId="426" xr:uid="{00000000-0005-0000-0000-0000A7010000}"/>
    <cellStyle name="_KT (2)_2_TG-TH_PT02-02" xfId="427" xr:uid="{00000000-0005-0000-0000-0000A8010000}"/>
    <cellStyle name="_KT (2)_2_TG-TH_PT02-02_Book1" xfId="428" xr:uid="{00000000-0005-0000-0000-0000A9010000}"/>
    <cellStyle name="_KT (2)_2_TG-TH_PT02-03" xfId="429" xr:uid="{00000000-0005-0000-0000-0000AA010000}"/>
    <cellStyle name="_KT (2)_2_TG-TH_PT02-03_Book1" xfId="430" xr:uid="{00000000-0005-0000-0000-0000AB010000}"/>
    <cellStyle name="_KT (2)_2_TG-TH_Qt-HT3PQ1(CauKho)" xfId="431" xr:uid="{00000000-0005-0000-0000-0000AC010000}"/>
    <cellStyle name="_KT (2)_2_TG-TH_Sheet1" xfId="432" xr:uid="{00000000-0005-0000-0000-0000AD010000}"/>
    <cellStyle name="_KT (2)_2_TG-TH_TK152-04" xfId="433" xr:uid="{00000000-0005-0000-0000-0000AE010000}"/>
    <cellStyle name="_KT (2)_2_TG-TH_ÿÿÿÿÿ" xfId="434" xr:uid="{00000000-0005-0000-0000-0000AF010000}"/>
    <cellStyle name="_KT (2)_2_TG-TH_ÿÿÿÿÿ 2" xfId="435" xr:uid="{00000000-0005-0000-0000-0000B0010000}"/>
    <cellStyle name="_KT (2)_2_TG-TH_ÿÿÿÿÿ_Bieu mau cong trinh khoi cong moi 3-4" xfId="436" xr:uid="{00000000-0005-0000-0000-0000B1010000}"/>
    <cellStyle name="_KT (2)_2_TG-TH_ÿÿÿÿÿ_Bieu3ODA" xfId="437" xr:uid="{00000000-0005-0000-0000-0000B2010000}"/>
    <cellStyle name="_KT (2)_2_TG-TH_ÿÿÿÿÿ_Bieu4HTMT" xfId="438" xr:uid="{00000000-0005-0000-0000-0000B3010000}"/>
    <cellStyle name="_KT (2)_2_TG-TH_ÿÿÿÿÿ_Ha Nam" xfId="439" xr:uid="{00000000-0005-0000-0000-0000B4010000}"/>
    <cellStyle name="_KT (2)_2_TG-TH_ÿÿÿÿÿ_KH TPCP vung TNB (03-1-2012)" xfId="440" xr:uid="{00000000-0005-0000-0000-0000B5010000}"/>
    <cellStyle name="_KT (2)_2_TG-TH_ÿÿÿÿÿ_kien giang 2" xfId="441" xr:uid="{00000000-0005-0000-0000-0000B6010000}"/>
    <cellStyle name="_KT (2)_3" xfId="442" xr:uid="{00000000-0005-0000-0000-0000B7010000}"/>
    <cellStyle name="_KT (2)_3_TG-TH" xfId="443" xr:uid="{00000000-0005-0000-0000-0000B8010000}"/>
    <cellStyle name="_KT (2)_3_TG-TH 2" xfId="444" xr:uid="{00000000-0005-0000-0000-0000B9010000}"/>
    <cellStyle name="_KT (2)_3_TG-TH_05-12  KH trung han 2016-2020 - Liem Thinh edited" xfId="445" xr:uid="{00000000-0005-0000-0000-0000BA010000}"/>
    <cellStyle name="_KT (2)_3_TG-TH_BC  NAM 2007" xfId="446" xr:uid="{00000000-0005-0000-0000-0000BB010000}"/>
    <cellStyle name="_KT (2)_3_TG-TH_Bieu mau cong trinh khoi cong moi 3-4" xfId="447" xr:uid="{00000000-0005-0000-0000-0000BC010000}"/>
    <cellStyle name="_KT (2)_3_TG-TH_Bieu3ODA" xfId="448" xr:uid="{00000000-0005-0000-0000-0000BD010000}"/>
    <cellStyle name="_KT (2)_3_TG-TH_Bieu3ODA_1" xfId="449" xr:uid="{00000000-0005-0000-0000-0000BE010000}"/>
    <cellStyle name="_KT (2)_3_TG-TH_Bieu4HTMT" xfId="450" xr:uid="{00000000-0005-0000-0000-0000BF010000}"/>
    <cellStyle name="_KT (2)_3_TG-TH_bo sung von KCH nam 2010 va Du an tre kho khan" xfId="451" xr:uid="{00000000-0005-0000-0000-0000C0010000}"/>
    <cellStyle name="_KT (2)_3_TG-TH_Book1" xfId="452" xr:uid="{00000000-0005-0000-0000-0000C1010000}"/>
    <cellStyle name="_KT (2)_3_TG-TH_Book1 2" xfId="453" xr:uid="{00000000-0005-0000-0000-0000C2010000}"/>
    <cellStyle name="_KT (2)_3_TG-TH_Book1_1" xfId="454" xr:uid="{00000000-0005-0000-0000-0000C3010000}"/>
    <cellStyle name="_KT (2)_3_TG-TH_Book1_BC-QT-WB-dthao" xfId="455" xr:uid="{00000000-0005-0000-0000-0000C4010000}"/>
    <cellStyle name="_KT (2)_3_TG-TH_Book1_BC-QT-WB-dthao_05-12  KH trung han 2016-2020 - Liem Thinh edited" xfId="456" xr:uid="{00000000-0005-0000-0000-0000C5010000}"/>
    <cellStyle name="_KT (2)_3_TG-TH_Book1_BC-QT-WB-dthao_Copy of 05-12  KH trung han 2016-2020 - Liem Thinh edited (1)" xfId="457" xr:uid="{00000000-0005-0000-0000-0000C6010000}"/>
    <cellStyle name="_KT (2)_3_TG-TH_Book1_BC-QT-WB-dthao_KH TPCP 2016-2020 (tong hop)" xfId="458" xr:uid="{00000000-0005-0000-0000-0000C7010000}"/>
    <cellStyle name="_KT (2)_3_TG-TH_Book1_KH TPCP vung TNB (03-1-2012)" xfId="459" xr:uid="{00000000-0005-0000-0000-0000C8010000}"/>
    <cellStyle name="_KT (2)_3_TG-TH_Book1_kien giang 2" xfId="460" xr:uid="{00000000-0005-0000-0000-0000C9010000}"/>
    <cellStyle name="_KT (2)_3_TG-TH_Copy of 05-12  KH trung han 2016-2020 - Liem Thinh edited (1)" xfId="461" xr:uid="{00000000-0005-0000-0000-0000CA010000}"/>
    <cellStyle name="_KT (2)_3_TG-TH_danh muc chuan bi dau tu 2011 ngay 07-6-2011" xfId="462" xr:uid="{00000000-0005-0000-0000-0000CB010000}"/>
    <cellStyle name="_KT (2)_3_TG-TH_Danh muc pbo nguon von XSKT, XDCB nam 2009 chuyen qua nam 2010" xfId="463" xr:uid="{00000000-0005-0000-0000-0000CC010000}"/>
    <cellStyle name="_KT (2)_3_TG-TH_dieu chinh KH 2011 ngay 26-5-2011111" xfId="464" xr:uid="{00000000-0005-0000-0000-0000CD010000}"/>
    <cellStyle name="_KT (2)_3_TG-TH_DS KCH PHAN BO VON NSDP NAM 2010" xfId="465" xr:uid="{00000000-0005-0000-0000-0000CE010000}"/>
    <cellStyle name="_KT (2)_3_TG-TH_giao KH 2011 ngay 10-12-2010" xfId="466" xr:uid="{00000000-0005-0000-0000-0000CF010000}"/>
    <cellStyle name="_KT (2)_3_TG-TH_GTGT 2003" xfId="467" xr:uid="{00000000-0005-0000-0000-0000D0010000}"/>
    <cellStyle name="_KT (2)_3_TG-TH_Ha Nam" xfId="468" xr:uid="{00000000-0005-0000-0000-0000D1010000}"/>
    <cellStyle name="_KT (2)_3_TG-TH_KE KHAI THUE GTGT 2004" xfId="469" xr:uid="{00000000-0005-0000-0000-0000D2010000}"/>
    <cellStyle name="_KT (2)_3_TG-TH_KE KHAI THUE GTGT 2004_BCTC2004" xfId="470" xr:uid="{00000000-0005-0000-0000-0000D3010000}"/>
    <cellStyle name="_KT (2)_3_TG-TH_KH TPCP 2016-2020 (tong hop)" xfId="471" xr:uid="{00000000-0005-0000-0000-0000D4010000}"/>
    <cellStyle name="_KT (2)_3_TG-TH_KH TPCP vung TNB (03-1-2012)" xfId="472" xr:uid="{00000000-0005-0000-0000-0000D5010000}"/>
    <cellStyle name="_KT (2)_3_TG-TH_kien giang 2" xfId="473" xr:uid="{00000000-0005-0000-0000-0000D6010000}"/>
    <cellStyle name="_KT (2)_3_TG-TH_Lora-tungchau" xfId="474" xr:uid="{00000000-0005-0000-0000-0000D7010000}"/>
    <cellStyle name="_KT (2)_3_TG-TH_Lora-tungchau 2" xfId="475" xr:uid="{00000000-0005-0000-0000-0000D8010000}"/>
    <cellStyle name="_KT (2)_3_TG-TH_Lora-tungchau_05-12  KH trung han 2016-2020 - Liem Thinh edited" xfId="476" xr:uid="{00000000-0005-0000-0000-0000D9010000}"/>
    <cellStyle name="_KT (2)_3_TG-TH_Lora-tungchau_Copy of 05-12  KH trung han 2016-2020 - Liem Thinh edited (1)" xfId="477" xr:uid="{00000000-0005-0000-0000-0000DA010000}"/>
    <cellStyle name="_KT (2)_3_TG-TH_Lora-tungchau_KH TPCP 2016-2020 (tong hop)" xfId="478" xr:uid="{00000000-0005-0000-0000-0000DB010000}"/>
    <cellStyle name="_KT (2)_3_TG-TH_N-X-T-04" xfId="479" xr:uid="{00000000-0005-0000-0000-0000DC010000}"/>
    <cellStyle name="_KT (2)_3_TG-TH_PERSONAL" xfId="480" xr:uid="{00000000-0005-0000-0000-0000DD010000}"/>
    <cellStyle name="_KT (2)_3_TG-TH_PERSONAL_BC CV 6403 BKHĐT" xfId="481" xr:uid="{00000000-0005-0000-0000-0000DE010000}"/>
    <cellStyle name="_KT (2)_3_TG-TH_PERSONAL_Bieu mau cong trinh khoi cong moi 3-4" xfId="482" xr:uid="{00000000-0005-0000-0000-0000DF010000}"/>
    <cellStyle name="_KT (2)_3_TG-TH_PERSONAL_Bieu3ODA" xfId="483" xr:uid="{00000000-0005-0000-0000-0000E0010000}"/>
    <cellStyle name="_KT (2)_3_TG-TH_PERSONAL_Bieu4HTMT" xfId="484" xr:uid="{00000000-0005-0000-0000-0000E1010000}"/>
    <cellStyle name="_KT (2)_3_TG-TH_PERSONAL_Book1" xfId="485" xr:uid="{00000000-0005-0000-0000-0000E2010000}"/>
    <cellStyle name="_KT (2)_3_TG-TH_PERSONAL_Book1 2" xfId="486" xr:uid="{00000000-0005-0000-0000-0000E3010000}"/>
    <cellStyle name="_KT (2)_3_TG-TH_PERSONAL_HTQ.8 GD1" xfId="487" xr:uid="{00000000-0005-0000-0000-0000E4010000}"/>
    <cellStyle name="_KT (2)_3_TG-TH_PERSONAL_HTQ.8 GD1_05-12  KH trung han 2016-2020 - Liem Thinh edited" xfId="488" xr:uid="{00000000-0005-0000-0000-0000E5010000}"/>
    <cellStyle name="_KT (2)_3_TG-TH_PERSONAL_HTQ.8 GD1_Copy of 05-12  KH trung han 2016-2020 - Liem Thinh edited (1)" xfId="489" xr:uid="{00000000-0005-0000-0000-0000E6010000}"/>
    <cellStyle name="_KT (2)_3_TG-TH_PERSONAL_HTQ.8 GD1_KH TPCP 2016-2020 (tong hop)" xfId="490" xr:uid="{00000000-0005-0000-0000-0000E7010000}"/>
    <cellStyle name="_KT (2)_3_TG-TH_PERSONAL_Luy ke von ung nam 2011 -Thoa gui ngay 12-8-2012" xfId="491" xr:uid="{00000000-0005-0000-0000-0000E8010000}"/>
    <cellStyle name="_KT (2)_3_TG-TH_PERSONAL_Tong hop KHCB 2001" xfId="492" xr:uid="{00000000-0005-0000-0000-0000E9010000}"/>
    <cellStyle name="_KT (2)_3_TG-TH_Qt-HT3PQ1(CauKho)" xfId="493" xr:uid="{00000000-0005-0000-0000-0000EA010000}"/>
    <cellStyle name="_KT (2)_3_TG-TH_TK152-04" xfId="494" xr:uid="{00000000-0005-0000-0000-0000EB010000}"/>
    <cellStyle name="_KT (2)_3_TG-TH_ÿÿÿÿÿ" xfId="495" xr:uid="{00000000-0005-0000-0000-0000EC010000}"/>
    <cellStyle name="_KT (2)_3_TG-TH_ÿÿÿÿÿ_KH TPCP vung TNB (03-1-2012)" xfId="496" xr:uid="{00000000-0005-0000-0000-0000ED010000}"/>
    <cellStyle name="_KT (2)_3_TG-TH_ÿÿÿÿÿ_kien giang 2" xfId="497" xr:uid="{00000000-0005-0000-0000-0000EE010000}"/>
    <cellStyle name="_KT (2)_4" xfId="498" xr:uid="{00000000-0005-0000-0000-0000EF010000}"/>
    <cellStyle name="_KT (2)_4 2" xfId="499" xr:uid="{00000000-0005-0000-0000-0000F0010000}"/>
    <cellStyle name="_KT (2)_4_05-12  KH trung han 2016-2020 - Liem Thinh edited" xfId="500" xr:uid="{00000000-0005-0000-0000-0000F1010000}"/>
    <cellStyle name="_KT (2)_4_ApGiaVatTu_cayxanh_latgach" xfId="501" xr:uid="{00000000-0005-0000-0000-0000F2010000}"/>
    <cellStyle name="_KT (2)_4_BANG TONG HOP TINH HINH THANH QUYET TOAN (MOI I)" xfId="502" xr:uid="{00000000-0005-0000-0000-0000F3010000}"/>
    <cellStyle name="_KT (2)_4_BAO CAO KLCT PT2000" xfId="503" xr:uid="{00000000-0005-0000-0000-0000F4010000}"/>
    <cellStyle name="_KT (2)_4_BAO CAO PT2000" xfId="504" xr:uid="{00000000-0005-0000-0000-0000F5010000}"/>
    <cellStyle name="_KT (2)_4_BAO CAO PT2000_Book1" xfId="505" xr:uid="{00000000-0005-0000-0000-0000F6010000}"/>
    <cellStyle name="_KT (2)_4_Bao cao XDCB 2001 - T11 KH dieu chinh 20-11-THAI" xfId="506" xr:uid="{00000000-0005-0000-0000-0000F7010000}"/>
    <cellStyle name="_KT (2)_4_BAO GIA NGAY 24-10-08 (co dam)" xfId="507" xr:uid="{00000000-0005-0000-0000-0000F8010000}"/>
    <cellStyle name="_KT (2)_4_BC  NAM 2007" xfId="508" xr:uid="{00000000-0005-0000-0000-0000F9010000}"/>
    <cellStyle name="_KT (2)_4_BC CV 6403 BKHĐT" xfId="509" xr:uid="{00000000-0005-0000-0000-0000FA010000}"/>
    <cellStyle name="_KT (2)_4_BC NQ11-CP - chinh sua lai" xfId="510" xr:uid="{00000000-0005-0000-0000-0000FB010000}"/>
    <cellStyle name="_KT (2)_4_BC NQ11-CP-Quynh sau bieu so3" xfId="511" xr:uid="{00000000-0005-0000-0000-0000FC010000}"/>
    <cellStyle name="_KT (2)_4_BC_NQ11-CP_-_Thao_sua_lai" xfId="512" xr:uid="{00000000-0005-0000-0000-0000FD010000}"/>
    <cellStyle name="_KT (2)_4_Bieu mau cong trinh khoi cong moi 3-4" xfId="513" xr:uid="{00000000-0005-0000-0000-0000FE010000}"/>
    <cellStyle name="_KT (2)_4_Bieu3ODA" xfId="514" xr:uid="{00000000-0005-0000-0000-0000FF010000}"/>
    <cellStyle name="_KT (2)_4_Bieu3ODA_1" xfId="515" xr:uid="{00000000-0005-0000-0000-000000020000}"/>
    <cellStyle name="_KT (2)_4_Bieu4HTMT" xfId="516" xr:uid="{00000000-0005-0000-0000-000001020000}"/>
    <cellStyle name="_KT (2)_4_bo sung von KCH nam 2010 va Du an tre kho khan" xfId="517" xr:uid="{00000000-0005-0000-0000-000002020000}"/>
    <cellStyle name="_KT (2)_4_Book1" xfId="518" xr:uid="{00000000-0005-0000-0000-000003020000}"/>
    <cellStyle name="_KT (2)_4_Book1 2" xfId="519" xr:uid="{00000000-0005-0000-0000-000004020000}"/>
    <cellStyle name="_KT (2)_4_Book1_1" xfId="520" xr:uid="{00000000-0005-0000-0000-000005020000}"/>
    <cellStyle name="_KT (2)_4_Book1_1 2" xfId="521" xr:uid="{00000000-0005-0000-0000-000006020000}"/>
    <cellStyle name="_KT (2)_4_Book1_1_BC CV 6403 BKHĐT" xfId="522" xr:uid="{00000000-0005-0000-0000-000007020000}"/>
    <cellStyle name="_KT (2)_4_Book1_1_Bieu mau cong trinh khoi cong moi 3-4" xfId="523" xr:uid="{00000000-0005-0000-0000-000008020000}"/>
    <cellStyle name="_KT (2)_4_Book1_1_Bieu3ODA" xfId="524" xr:uid="{00000000-0005-0000-0000-000009020000}"/>
    <cellStyle name="_KT (2)_4_Book1_1_Bieu4HTMT" xfId="525" xr:uid="{00000000-0005-0000-0000-00000A020000}"/>
    <cellStyle name="_KT (2)_4_Book1_1_Book1" xfId="526" xr:uid="{00000000-0005-0000-0000-00000B020000}"/>
    <cellStyle name="_KT (2)_4_Book1_1_Luy ke von ung nam 2011 -Thoa gui ngay 12-8-2012" xfId="527" xr:uid="{00000000-0005-0000-0000-00000C020000}"/>
    <cellStyle name="_KT (2)_4_Book1_2" xfId="528" xr:uid="{00000000-0005-0000-0000-00000D020000}"/>
    <cellStyle name="_KT (2)_4_Book1_2 2" xfId="529" xr:uid="{00000000-0005-0000-0000-00000E020000}"/>
    <cellStyle name="_KT (2)_4_Book1_2_BC CV 6403 BKHĐT" xfId="530" xr:uid="{00000000-0005-0000-0000-00000F020000}"/>
    <cellStyle name="_KT (2)_4_Book1_2_Bieu3ODA" xfId="531" xr:uid="{00000000-0005-0000-0000-000010020000}"/>
    <cellStyle name="_KT (2)_4_Book1_2_Luy ke von ung nam 2011 -Thoa gui ngay 12-8-2012" xfId="532" xr:uid="{00000000-0005-0000-0000-000011020000}"/>
    <cellStyle name="_KT (2)_4_Book1_3" xfId="533" xr:uid="{00000000-0005-0000-0000-000012020000}"/>
    <cellStyle name="_KT (2)_4_Book1_3 2" xfId="534" xr:uid="{00000000-0005-0000-0000-000013020000}"/>
    <cellStyle name="_KT (2)_4_Book1_4" xfId="535" xr:uid="{00000000-0005-0000-0000-000014020000}"/>
    <cellStyle name="_KT (2)_4_Book1_BC CV 6403 BKHĐT" xfId="536" xr:uid="{00000000-0005-0000-0000-000015020000}"/>
    <cellStyle name="_KT (2)_4_Book1_Bieu mau cong trinh khoi cong moi 3-4" xfId="537" xr:uid="{00000000-0005-0000-0000-000016020000}"/>
    <cellStyle name="_KT (2)_4_Book1_Bieu3ODA" xfId="538" xr:uid="{00000000-0005-0000-0000-000017020000}"/>
    <cellStyle name="_KT (2)_4_Book1_Bieu4HTMT" xfId="539" xr:uid="{00000000-0005-0000-0000-000018020000}"/>
    <cellStyle name="_KT (2)_4_Book1_bo sung von KCH nam 2010 va Du an tre kho khan" xfId="540" xr:uid="{00000000-0005-0000-0000-000019020000}"/>
    <cellStyle name="_KT (2)_4_Book1_Book1" xfId="541" xr:uid="{00000000-0005-0000-0000-00001A020000}"/>
    <cellStyle name="_KT (2)_4_Book1_danh muc chuan bi dau tu 2011 ngay 07-6-2011" xfId="542" xr:uid="{00000000-0005-0000-0000-00001B020000}"/>
    <cellStyle name="_KT (2)_4_Book1_Danh muc pbo nguon von XSKT, XDCB nam 2009 chuyen qua nam 2010" xfId="543" xr:uid="{00000000-0005-0000-0000-00001C020000}"/>
    <cellStyle name="_KT (2)_4_Book1_dieu chinh KH 2011 ngay 26-5-2011111" xfId="544" xr:uid="{00000000-0005-0000-0000-00001D020000}"/>
    <cellStyle name="_KT (2)_4_Book1_DS KCH PHAN BO VON NSDP NAM 2010" xfId="545" xr:uid="{00000000-0005-0000-0000-00001E020000}"/>
    <cellStyle name="_KT (2)_4_Book1_giao KH 2011 ngay 10-12-2010" xfId="546" xr:uid="{00000000-0005-0000-0000-00001F020000}"/>
    <cellStyle name="_KT (2)_4_Book1_Luy ke von ung nam 2011 -Thoa gui ngay 12-8-2012" xfId="547" xr:uid="{00000000-0005-0000-0000-000020020000}"/>
    <cellStyle name="_KT (2)_4_CAU Khanh Nam(Thi Cong)" xfId="548" xr:uid="{00000000-0005-0000-0000-000021020000}"/>
    <cellStyle name="_KT (2)_4_ChiHuong_ApGia" xfId="549" xr:uid="{00000000-0005-0000-0000-000022020000}"/>
    <cellStyle name="_KT (2)_4_CoCauPhi (version 1)" xfId="550" xr:uid="{00000000-0005-0000-0000-000023020000}"/>
    <cellStyle name="_KT (2)_4_Copy of 05-12  KH trung han 2016-2020 - Liem Thinh edited (1)" xfId="551" xr:uid="{00000000-0005-0000-0000-000024020000}"/>
    <cellStyle name="_KT (2)_4_danh muc chuan bi dau tu 2011 ngay 07-6-2011" xfId="552" xr:uid="{00000000-0005-0000-0000-000025020000}"/>
    <cellStyle name="_KT (2)_4_Danh muc pbo nguon von XSKT, XDCB nam 2009 chuyen qua nam 2010" xfId="553" xr:uid="{00000000-0005-0000-0000-000026020000}"/>
    <cellStyle name="_KT (2)_4_DAU NOI PL-CL TAI PHU LAMHC" xfId="554" xr:uid="{00000000-0005-0000-0000-000027020000}"/>
    <cellStyle name="_KT (2)_4_dieu chinh KH 2011 ngay 26-5-2011111" xfId="555" xr:uid="{00000000-0005-0000-0000-000028020000}"/>
    <cellStyle name="_KT (2)_4_DS KCH PHAN BO VON NSDP NAM 2010" xfId="556" xr:uid="{00000000-0005-0000-0000-000029020000}"/>
    <cellStyle name="_KT (2)_4_DTCDT MR.2N110.HOCMON.TDTOAN.CCUNG" xfId="557" xr:uid="{00000000-0005-0000-0000-00002A020000}"/>
    <cellStyle name="_KT (2)_4_DU TRU VAT TU" xfId="558" xr:uid="{00000000-0005-0000-0000-00002B020000}"/>
    <cellStyle name="_KT (2)_4_giao KH 2011 ngay 10-12-2010" xfId="559" xr:uid="{00000000-0005-0000-0000-00002C020000}"/>
    <cellStyle name="_KT (2)_4_GTGT 2003" xfId="560" xr:uid="{00000000-0005-0000-0000-00002D020000}"/>
    <cellStyle name="_KT (2)_4_Ha Nam" xfId="561" xr:uid="{00000000-0005-0000-0000-00002E020000}"/>
    <cellStyle name="_KT (2)_4_KE KHAI THUE GTGT 2004" xfId="562" xr:uid="{00000000-0005-0000-0000-00002F020000}"/>
    <cellStyle name="_KT (2)_4_KE KHAI THUE GTGT 2004_BCTC2004" xfId="563" xr:uid="{00000000-0005-0000-0000-000030020000}"/>
    <cellStyle name="_KT (2)_4_KH TPCP 2016-2020 (tong hop)" xfId="564" xr:uid="{00000000-0005-0000-0000-000031020000}"/>
    <cellStyle name="_KT (2)_4_KH TPCP vung TNB (03-1-2012)" xfId="565" xr:uid="{00000000-0005-0000-0000-000032020000}"/>
    <cellStyle name="_KT (2)_4_kien giang 2" xfId="566" xr:uid="{00000000-0005-0000-0000-000033020000}"/>
    <cellStyle name="_KT (2)_4_Lora-tungchau" xfId="567" xr:uid="{00000000-0005-0000-0000-000034020000}"/>
    <cellStyle name="_KT (2)_4_Luy ke von ung nam 2011 -Thoa gui ngay 12-8-2012" xfId="568" xr:uid="{00000000-0005-0000-0000-000035020000}"/>
    <cellStyle name="_KT (2)_4_NhanCong" xfId="569" xr:uid="{00000000-0005-0000-0000-000036020000}"/>
    <cellStyle name="_KT (2)_4_N-X-T-04" xfId="570" xr:uid="{00000000-0005-0000-0000-000037020000}"/>
    <cellStyle name="_KT (2)_4_PGIA-phieu tham tra Kho bac" xfId="571" xr:uid="{00000000-0005-0000-0000-000038020000}"/>
    <cellStyle name="_KT (2)_4_phu luc tong ket tinh hinh TH giai doan 03-10 (ngay 30)" xfId="572" xr:uid="{00000000-0005-0000-0000-000039020000}"/>
    <cellStyle name="_KT (2)_4_PT02-02" xfId="573" xr:uid="{00000000-0005-0000-0000-00003A020000}"/>
    <cellStyle name="_KT (2)_4_PT02-02_Book1" xfId="574" xr:uid="{00000000-0005-0000-0000-00003B020000}"/>
    <cellStyle name="_KT (2)_4_PT02-03" xfId="575" xr:uid="{00000000-0005-0000-0000-00003C020000}"/>
    <cellStyle name="_KT (2)_4_PT02-03_Book1" xfId="576" xr:uid="{00000000-0005-0000-0000-00003D020000}"/>
    <cellStyle name="_KT (2)_4_Qt-HT3PQ1(CauKho)" xfId="577" xr:uid="{00000000-0005-0000-0000-00003E020000}"/>
    <cellStyle name="_KT (2)_4_Sheet1" xfId="578" xr:uid="{00000000-0005-0000-0000-00003F020000}"/>
    <cellStyle name="_KT (2)_4_TG-TH" xfId="579" xr:uid="{00000000-0005-0000-0000-000040020000}"/>
    <cellStyle name="_KT (2)_4_TK152-04" xfId="580" xr:uid="{00000000-0005-0000-0000-000041020000}"/>
    <cellStyle name="_KT (2)_4_ÿÿÿÿÿ" xfId="581" xr:uid="{00000000-0005-0000-0000-000042020000}"/>
    <cellStyle name="_KT (2)_4_ÿÿÿÿÿ 2" xfId="582" xr:uid="{00000000-0005-0000-0000-000043020000}"/>
    <cellStyle name="_KT (2)_4_ÿÿÿÿÿ_Bieu mau cong trinh khoi cong moi 3-4" xfId="583" xr:uid="{00000000-0005-0000-0000-000044020000}"/>
    <cellStyle name="_KT (2)_4_ÿÿÿÿÿ_Bieu3ODA" xfId="584" xr:uid="{00000000-0005-0000-0000-000045020000}"/>
    <cellStyle name="_KT (2)_4_ÿÿÿÿÿ_Bieu4HTMT" xfId="585" xr:uid="{00000000-0005-0000-0000-000046020000}"/>
    <cellStyle name="_KT (2)_4_ÿÿÿÿÿ_Ha Nam" xfId="586" xr:uid="{00000000-0005-0000-0000-000047020000}"/>
    <cellStyle name="_KT (2)_4_ÿÿÿÿÿ_KH TPCP vung TNB (03-1-2012)" xfId="587" xr:uid="{00000000-0005-0000-0000-000048020000}"/>
    <cellStyle name="_KT (2)_4_ÿÿÿÿÿ_kien giang 2" xfId="588" xr:uid="{00000000-0005-0000-0000-000049020000}"/>
    <cellStyle name="_KT (2)_5" xfId="589" xr:uid="{00000000-0005-0000-0000-00004A020000}"/>
    <cellStyle name="_KT (2)_5 2" xfId="590" xr:uid="{00000000-0005-0000-0000-00004B020000}"/>
    <cellStyle name="_KT (2)_5_05-12  KH trung han 2016-2020 - Liem Thinh edited" xfId="591" xr:uid="{00000000-0005-0000-0000-00004C020000}"/>
    <cellStyle name="_KT (2)_5_ApGiaVatTu_cayxanh_latgach" xfId="592" xr:uid="{00000000-0005-0000-0000-00004D020000}"/>
    <cellStyle name="_KT (2)_5_BANG TONG HOP TINH HINH THANH QUYET TOAN (MOI I)" xfId="593" xr:uid="{00000000-0005-0000-0000-00004E020000}"/>
    <cellStyle name="_KT (2)_5_BAO CAO KLCT PT2000" xfId="594" xr:uid="{00000000-0005-0000-0000-00004F020000}"/>
    <cellStyle name="_KT (2)_5_BAO CAO PT2000" xfId="595" xr:uid="{00000000-0005-0000-0000-000050020000}"/>
    <cellStyle name="_KT (2)_5_BAO CAO PT2000_Book1" xfId="596" xr:uid="{00000000-0005-0000-0000-000051020000}"/>
    <cellStyle name="_KT (2)_5_Bao cao XDCB 2001 - T11 KH dieu chinh 20-11-THAI" xfId="597" xr:uid="{00000000-0005-0000-0000-000052020000}"/>
    <cellStyle name="_KT (2)_5_BAO GIA NGAY 24-10-08 (co dam)" xfId="598" xr:uid="{00000000-0005-0000-0000-000053020000}"/>
    <cellStyle name="_KT (2)_5_BC  NAM 2007" xfId="599" xr:uid="{00000000-0005-0000-0000-000054020000}"/>
    <cellStyle name="_KT (2)_5_BC CV 6403 BKHĐT" xfId="600" xr:uid="{00000000-0005-0000-0000-000055020000}"/>
    <cellStyle name="_KT (2)_5_BC NQ11-CP - chinh sua lai" xfId="601" xr:uid="{00000000-0005-0000-0000-000056020000}"/>
    <cellStyle name="_KT (2)_5_BC NQ11-CP-Quynh sau bieu so3" xfId="602" xr:uid="{00000000-0005-0000-0000-000057020000}"/>
    <cellStyle name="_KT (2)_5_BC_NQ11-CP_-_Thao_sua_lai" xfId="603" xr:uid="{00000000-0005-0000-0000-000058020000}"/>
    <cellStyle name="_KT (2)_5_Bieu mau cong trinh khoi cong moi 3-4" xfId="604" xr:uid="{00000000-0005-0000-0000-000059020000}"/>
    <cellStyle name="_KT (2)_5_Bieu3ODA" xfId="605" xr:uid="{00000000-0005-0000-0000-00005A020000}"/>
    <cellStyle name="_KT (2)_5_Bieu3ODA_1" xfId="606" xr:uid="{00000000-0005-0000-0000-00005B020000}"/>
    <cellStyle name="_KT (2)_5_Bieu4HTMT" xfId="607" xr:uid="{00000000-0005-0000-0000-00005C020000}"/>
    <cellStyle name="_KT (2)_5_bo sung von KCH nam 2010 va Du an tre kho khan" xfId="608" xr:uid="{00000000-0005-0000-0000-00005D020000}"/>
    <cellStyle name="_KT (2)_5_Book1" xfId="609" xr:uid="{00000000-0005-0000-0000-00005E020000}"/>
    <cellStyle name="_KT (2)_5_Book1 2" xfId="610" xr:uid="{00000000-0005-0000-0000-00005F020000}"/>
    <cellStyle name="_KT (2)_5_Book1_1" xfId="611" xr:uid="{00000000-0005-0000-0000-000060020000}"/>
    <cellStyle name="_KT (2)_5_Book1_1 2" xfId="612" xr:uid="{00000000-0005-0000-0000-000061020000}"/>
    <cellStyle name="_KT (2)_5_Book1_1_BC CV 6403 BKHĐT" xfId="613" xr:uid="{00000000-0005-0000-0000-000062020000}"/>
    <cellStyle name="_KT (2)_5_Book1_1_Bieu mau cong trinh khoi cong moi 3-4" xfId="614" xr:uid="{00000000-0005-0000-0000-000063020000}"/>
    <cellStyle name="_KT (2)_5_Book1_1_Bieu3ODA" xfId="615" xr:uid="{00000000-0005-0000-0000-000064020000}"/>
    <cellStyle name="_KT (2)_5_Book1_1_Bieu4HTMT" xfId="616" xr:uid="{00000000-0005-0000-0000-000065020000}"/>
    <cellStyle name="_KT (2)_5_Book1_1_Book1" xfId="617" xr:uid="{00000000-0005-0000-0000-000066020000}"/>
    <cellStyle name="_KT (2)_5_Book1_1_Luy ke von ung nam 2011 -Thoa gui ngay 12-8-2012" xfId="618" xr:uid="{00000000-0005-0000-0000-000067020000}"/>
    <cellStyle name="_KT (2)_5_Book1_2" xfId="619" xr:uid="{00000000-0005-0000-0000-000068020000}"/>
    <cellStyle name="_KT (2)_5_Book1_2 2" xfId="620" xr:uid="{00000000-0005-0000-0000-000069020000}"/>
    <cellStyle name="_KT (2)_5_Book1_2_BC CV 6403 BKHĐT" xfId="621" xr:uid="{00000000-0005-0000-0000-00006A020000}"/>
    <cellStyle name="_KT (2)_5_Book1_2_Bieu3ODA" xfId="622" xr:uid="{00000000-0005-0000-0000-00006B020000}"/>
    <cellStyle name="_KT (2)_5_Book1_2_Luy ke von ung nam 2011 -Thoa gui ngay 12-8-2012" xfId="623" xr:uid="{00000000-0005-0000-0000-00006C020000}"/>
    <cellStyle name="_KT (2)_5_Book1_3" xfId="624" xr:uid="{00000000-0005-0000-0000-00006D020000}"/>
    <cellStyle name="_KT (2)_5_Book1_4" xfId="625" xr:uid="{00000000-0005-0000-0000-00006E020000}"/>
    <cellStyle name="_KT (2)_5_Book1_BC CV 6403 BKHĐT" xfId="626" xr:uid="{00000000-0005-0000-0000-00006F020000}"/>
    <cellStyle name="_KT (2)_5_Book1_BC-QT-WB-dthao" xfId="627" xr:uid="{00000000-0005-0000-0000-000070020000}"/>
    <cellStyle name="_KT (2)_5_Book1_Bieu mau cong trinh khoi cong moi 3-4" xfId="628" xr:uid="{00000000-0005-0000-0000-000071020000}"/>
    <cellStyle name="_KT (2)_5_Book1_Bieu3ODA" xfId="629" xr:uid="{00000000-0005-0000-0000-000072020000}"/>
    <cellStyle name="_KT (2)_5_Book1_Bieu4HTMT" xfId="630" xr:uid="{00000000-0005-0000-0000-000073020000}"/>
    <cellStyle name="_KT (2)_5_Book1_bo sung von KCH nam 2010 va Du an tre kho khan" xfId="631" xr:uid="{00000000-0005-0000-0000-000074020000}"/>
    <cellStyle name="_KT (2)_5_Book1_Book1" xfId="632" xr:uid="{00000000-0005-0000-0000-000075020000}"/>
    <cellStyle name="_KT (2)_5_Book1_danh muc chuan bi dau tu 2011 ngay 07-6-2011" xfId="633" xr:uid="{00000000-0005-0000-0000-000076020000}"/>
    <cellStyle name="_KT (2)_5_Book1_Danh muc pbo nguon von XSKT, XDCB nam 2009 chuyen qua nam 2010" xfId="634" xr:uid="{00000000-0005-0000-0000-000077020000}"/>
    <cellStyle name="_KT (2)_5_Book1_dieu chinh KH 2011 ngay 26-5-2011111" xfId="635" xr:uid="{00000000-0005-0000-0000-000078020000}"/>
    <cellStyle name="_KT (2)_5_Book1_DS KCH PHAN BO VON NSDP NAM 2010" xfId="636" xr:uid="{00000000-0005-0000-0000-000079020000}"/>
    <cellStyle name="_KT (2)_5_Book1_giao KH 2011 ngay 10-12-2010" xfId="637" xr:uid="{00000000-0005-0000-0000-00007A020000}"/>
    <cellStyle name="_KT (2)_5_Book1_Luy ke von ung nam 2011 -Thoa gui ngay 12-8-2012" xfId="638" xr:uid="{00000000-0005-0000-0000-00007B020000}"/>
    <cellStyle name="_KT (2)_5_CAU Khanh Nam(Thi Cong)" xfId="639" xr:uid="{00000000-0005-0000-0000-00007C020000}"/>
    <cellStyle name="_KT (2)_5_ChiHuong_ApGia" xfId="640" xr:uid="{00000000-0005-0000-0000-00007D020000}"/>
    <cellStyle name="_KT (2)_5_CoCauPhi (version 1)" xfId="641" xr:uid="{00000000-0005-0000-0000-00007E020000}"/>
    <cellStyle name="_KT (2)_5_Copy of 05-12  KH trung han 2016-2020 - Liem Thinh edited (1)" xfId="642" xr:uid="{00000000-0005-0000-0000-00007F020000}"/>
    <cellStyle name="_KT (2)_5_danh muc chuan bi dau tu 2011 ngay 07-6-2011" xfId="643" xr:uid="{00000000-0005-0000-0000-000080020000}"/>
    <cellStyle name="_KT (2)_5_Danh muc pbo nguon von XSKT, XDCB nam 2009 chuyen qua nam 2010" xfId="644" xr:uid="{00000000-0005-0000-0000-000081020000}"/>
    <cellStyle name="_KT (2)_5_DAU NOI PL-CL TAI PHU LAMHC" xfId="645" xr:uid="{00000000-0005-0000-0000-000082020000}"/>
    <cellStyle name="_KT (2)_5_dieu chinh KH 2011 ngay 26-5-2011111" xfId="646" xr:uid="{00000000-0005-0000-0000-000083020000}"/>
    <cellStyle name="_KT (2)_5_DS KCH PHAN BO VON NSDP NAM 2010" xfId="647" xr:uid="{00000000-0005-0000-0000-000084020000}"/>
    <cellStyle name="_KT (2)_5_DTCDT MR.2N110.HOCMON.TDTOAN.CCUNG" xfId="648" xr:uid="{00000000-0005-0000-0000-000085020000}"/>
    <cellStyle name="_KT (2)_5_DU TRU VAT TU" xfId="649" xr:uid="{00000000-0005-0000-0000-000086020000}"/>
    <cellStyle name="_KT (2)_5_giao KH 2011 ngay 10-12-2010" xfId="650" xr:uid="{00000000-0005-0000-0000-000087020000}"/>
    <cellStyle name="_KT (2)_5_GTGT 2003" xfId="651" xr:uid="{00000000-0005-0000-0000-000088020000}"/>
    <cellStyle name="_KT (2)_5_Ha Nam" xfId="652" xr:uid="{00000000-0005-0000-0000-000089020000}"/>
    <cellStyle name="_KT (2)_5_KE KHAI THUE GTGT 2004" xfId="653" xr:uid="{00000000-0005-0000-0000-00008A020000}"/>
    <cellStyle name="_KT (2)_5_KE KHAI THUE GTGT 2004_BCTC2004" xfId="654" xr:uid="{00000000-0005-0000-0000-00008B020000}"/>
    <cellStyle name="_KT (2)_5_KH TPCP 2016-2020 (tong hop)" xfId="655" xr:uid="{00000000-0005-0000-0000-00008C020000}"/>
    <cellStyle name="_KT (2)_5_KH TPCP vung TNB (03-1-2012)" xfId="656" xr:uid="{00000000-0005-0000-0000-00008D020000}"/>
    <cellStyle name="_KT (2)_5_kien giang 2" xfId="657" xr:uid="{00000000-0005-0000-0000-00008E020000}"/>
    <cellStyle name="_KT (2)_5_Lora-tungchau" xfId="658" xr:uid="{00000000-0005-0000-0000-00008F020000}"/>
    <cellStyle name="_KT (2)_5_Luy ke von ung nam 2011 -Thoa gui ngay 12-8-2012" xfId="659" xr:uid="{00000000-0005-0000-0000-000090020000}"/>
    <cellStyle name="_KT (2)_5_NhanCong" xfId="660" xr:uid="{00000000-0005-0000-0000-000091020000}"/>
    <cellStyle name="_KT (2)_5_N-X-T-04" xfId="661" xr:uid="{00000000-0005-0000-0000-000092020000}"/>
    <cellStyle name="_KT (2)_5_PGIA-phieu tham tra Kho bac" xfId="662" xr:uid="{00000000-0005-0000-0000-000093020000}"/>
    <cellStyle name="_KT (2)_5_phu luc tong ket tinh hinh TH giai doan 03-10 (ngay 30)" xfId="663" xr:uid="{00000000-0005-0000-0000-000094020000}"/>
    <cellStyle name="_KT (2)_5_PT02-02" xfId="664" xr:uid="{00000000-0005-0000-0000-000095020000}"/>
    <cellStyle name="_KT (2)_5_PT02-02_Book1" xfId="665" xr:uid="{00000000-0005-0000-0000-000096020000}"/>
    <cellStyle name="_KT (2)_5_PT02-03" xfId="666" xr:uid="{00000000-0005-0000-0000-000097020000}"/>
    <cellStyle name="_KT (2)_5_PT02-03_Book1" xfId="667" xr:uid="{00000000-0005-0000-0000-000098020000}"/>
    <cellStyle name="_KT (2)_5_Qt-HT3PQ1(CauKho)" xfId="668" xr:uid="{00000000-0005-0000-0000-000099020000}"/>
    <cellStyle name="_KT (2)_5_Sheet1" xfId="669" xr:uid="{00000000-0005-0000-0000-00009A020000}"/>
    <cellStyle name="_KT (2)_5_TK152-04" xfId="670" xr:uid="{00000000-0005-0000-0000-00009B020000}"/>
    <cellStyle name="_KT (2)_5_ÿÿÿÿÿ" xfId="671" xr:uid="{00000000-0005-0000-0000-00009C020000}"/>
    <cellStyle name="_KT (2)_5_ÿÿÿÿÿ 2" xfId="672" xr:uid="{00000000-0005-0000-0000-00009D020000}"/>
    <cellStyle name="_KT (2)_5_ÿÿÿÿÿ_Bieu mau cong trinh khoi cong moi 3-4" xfId="673" xr:uid="{00000000-0005-0000-0000-00009E020000}"/>
    <cellStyle name="_KT (2)_5_ÿÿÿÿÿ_Bieu3ODA" xfId="674" xr:uid="{00000000-0005-0000-0000-00009F020000}"/>
    <cellStyle name="_KT (2)_5_ÿÿÿÿÿ_Bieu4HTMT" xfId="675" xr:uid="{00000000-0005-0000-0000-0000A0020000}"/>
    <cellStyle name="_KT (2)_5_ÿÿÿÿÿ_Ha Nam" xfId="676" xr:uid="{00000000-0005-0000-0000-0000A1020000}"/>
    <cellStyle name="_KT (2)_5_ÿÿÿÿÿ_KH TPCP vung TNB (03-1-2012)" xfId="677" xr:uid="{00000000-0005-0000-0000-0000A2020000}"/>
    <cellStyle name="_KT (2)_5_ÿÿÿÿÿ_kien giang 2" xfId="678" xr:uid="{00000000-0005-0000-0000-0000A3020000}"/>
    <cellStyle name="_KT (2)_BC  NAM 2007" xfId="679" xr:uid="{00000000-0005-0000-0000-0000A4020000}"/>
    <cellStyle name="_KT (2)_Bieu mau cong trinh khoi cong moi 3-4" xfId="680" xr:uid="{00000000-0005-0000-0000-0000A5020000}"/>
    <cellStyle name="_KT (2)_Bieu3ODA" xfId="681" xr:uid="{00000000-0005-0000-0000-0000A6020000}"/>
    <cellStyle name="_KT (2)_Bieu3ODA_1" xfId="682" xr:uid="{00000000-0005-0000-0000-0000A7020000}"/>
    <cellStyle name="_KT (2)_Bieu4HTMT" xfId="683" xr:uid="{00000000-0005-0000-0000-0000A8020000}"/>
    <cellStyle name="_KT (2)_bo sung von KCH nam 2010 va Du an tre kho khan" xfId="684" xr:uid="{00000000-0005-0000-0000-0000A9020000}"/>
    <cellStyle name="_KT (2)_Book1" xfId="685" xr:uid="{00000000-0005-0000-0000-0000AA020000}"/>
    <cellStyle name="_KT (2)_Book1 2" xfId="686" xr:uid="{00000000-0005-0000-0000-0000AB020000}"/>
    <cellStyle name="_KT (2)_Book1_1" xfId="687" xr:uid="{00000000-0005-0000-0000-0000AC020000}"/>
    <cellStyle name="_KT (2)_Book1_BC-QT-WB-dthao" xfId="688" xr:uid="{00000000-0005-0000-0000-0000AD020000}"/>
    <cellStyle name="_KT (2)_Book1_BC-QT-WB-dthao_05-12  KH trung han 2016-2020 - Liem Thinh edited" xfId="689" xr:uid="{00000000-0005-0000-0000-0000AE020000}"/>
    <cellStyle name="_KT (2)_Book1_BC-QT-WB-dthao_Copy of 05-12  KH trung han 2016-2020 - Liem Thinh edited (1)" xfId="690" xr:uid="{00000000-0005-0000-0000-0000AF020000}"/>
    <cellStyle name="_KT (2)_Book1_BC-QT-WB-dthao_KH TPCP 2016-2020 (tong hop)" xfId="691" xr:uid="{00000000-0005-0000-0000-0000B0020000}"/>
    <cellStyle name="_KT (2)_Book1_KH TPCP vung TNB (03-1-2012)" xfId="692" xr:uid="{00000000-0005-0000-0000-0000B1020000}"/>
    <cellStyle name="_KT (2)_Book1_kien giang 2" xfId="693" xr:uid="{00000000-0005-0000-0000-0000B2020000}"/>
    <cellStyle name="_KT (2)_Copy of 05-12  KH trung han 2016-2020 - Liem Thinh edited (1)" xfId="694" xr:uid="{00000000-0005-0000-0000-0000B3020000}"/>
    <cellStyle name="_KT (2)_danh muc chuan bi dau tu 2011 ngay 07-6-2011" xfId="695" xr:uid="{00000000-0005-0000-0000-0000B4020000}"/>
    <cellStyle name="_KT (2)_Danh muc pbo nguon von XSKT, XDCB nam 2009 chuyen qua nam 2010" xfId="696" xr:uid="{00000000-0005-0000-0000-0000B5020000}"/>
    <cellStyle name="_KT (2)_dieu chinh KH 2011 ngay 26-5-2011111" xfId="697" xr:uid="{00000000-0005-0000-0000-0000B6020000}"/>
    <cellStyle name="_KT (2)_DS KCH PHAN BO VON NSDP NAM 2010" xfId="698" xr:uid="{00000000-0005-0000-0000-0000B7020000}"/>
    <cellStyle name="_KT (2)_giao KH 2011 ngay 10-12-2010" xfId="699" xr:uid="{00000000-0005-0000-0000-0000B8020000}"/>
    <cellStyle name="_KT (2)_GTGT 2003" xfId="700" xr:uid="{00000000-0005-0000-0000-0000B9020000}"/>
    <cellStyle name="_KT (2)_Ha Nam" xfId="701" xr:uid="{00000000-0005-0000-0000-0000BA020000}"/>
    <cellStyle name="_KT (2)_KE KHAI THUE GTGT 2004" xfId="702" xr:uid="{00000000-0005-0000-0000-0000BB020000}"/>
    <cellStyle name="_KT (2)_KE KHAI THUE GTGT 2004_BCTC2004" xfId="703" xr:uid="{00000000-0005-0000-0000-0000BC020000}"/>
    <cellStyle name="_KT (2)_KH TPCP 2016-2020 (tong hop)" xfId="704" xr:uid="{00000000-0005-0000-0000-0000BD020000}"/>
    <cellStyle name="_KT (2)_KH TPCP vung TNB (03-1-2012)" xfId="705" xr:uid="{00000000-0005-0000-0000-0000BE020000}"/>
    <cellStyle name="_KT (2)_kien giang 2" xfId="706" xr:uid="{00000000-0005-0000-0000-0000BF020000}"/>
    <cellStyle name="_KT (2)_Lora-tungchau" xfId="707" xr:uid="{00000000-0005-0000-0000-0000C0020000}"/>
    <cellStyle name="_KT (2)_Lora-tungchau 2" xfId="708" xr:uid="{00000000-0005-0000-0000-0000C1020000}"/>
    <cellStyle name="_KT (2)_Lora-tungchau_05-12  KH trung han 2016-2020 - Liem Thinh edited" xfId="709" xr:uid="{00000000-0005-0000-0000-0000C2020000}"/>
    <cellStyle name="_KT (2)_Lora-tungchau_Copy of 05-12  KH trung han 2016-2020 - Liem Thinh edited (1)" xfId="710" xr:uid="{00000000-0005-0000-0000-0000C3020000}"/>
    <cellStyle name="_KT (2)_Lora-tungchau_KH TPCP 2016-2020 (tong hop)" xfId="711" xr:uid="{00000000-0005-0000-0000-0000C4020000}"/>
    <cellStyle name="_KT (2)_N-X-T-04" xfId="712" xr:uid="{00000000-0005-0000-0000-0000C5020000}"/>
    <cellStyle name="_KT (2)_PERSONAL" xfId="713" xr:uid="{00000000-0005-0000-0000-0000C6020000}"/>
    <cellStyle name="_KT (2)_PERSONAL_BC CV 6403 BKHĐT" xfId="714" xr:uid="{00000000-0005-0000-0000-0000C7020000}"/>
    <cellStyle name="_KT (2)_PERSONAL_Bieu mau cong trinh khoi cong moi 3-4" xfId="715" xr:uid="{00000000-0005-0000-0000-0000C8020000}"/>
    <cellStyle name="_KT (2)_PERSONAL_Bieu3ODA" xfId="716" xr:uid="{00000000-0005-0000-0000-0000C9020000}"/>
    <cellStyle name="_KT (2)_PERSONAL_Bieu4HTMT" xfId="717" xr:uid="{00000000-0005-0000-0000-0000CA020000}"/>
    <cellStyle name="_KT (2)_PERSONAL_Book1" xfId="718" xr:uid="{00000000-0005-0000-0000-0000CB020000}"/>
    <cellStyle name="_KT (2)_PERSONAL_Book1 2" xfId="719" xr:uid="{00000000-0005-0000-0000-0000CC020000}"/>
    <cellStyle name="_KT (2)_PERSONAL_HTQ.8 GD1" xfId="720" xr:uid="{00000000-0005-0000-0000-0000CD020000}"/>
    <cellStyle name="_KT (2)_PERSONAL_HTQ.8 GD1_05-12  KH trung han 2016-2020 - Liem Thinh edited" xfId="721" xr:uid="{00000000-0005-0000-0000-0000CE020000}"/>
    <cellStyle name="_KT (2)_PERSONAL_HTQ.8 GD1_Copy of 05-12  KH trung han 2016-2020 - Liem Thinh edited (1)" xfId="722" xr:uid="{00000000-0005-0000-0000-0000CF020000}"/>
    <cellStyle name="_KT (2)_PERSONAL_HTQ.8 GD1_KH TPCP 2016-2020 (tong hop)" xfId="723" xr:uid="{00000000-0005-0000-0000-0000D0020000}"/>
    <cellStyle name="_KT (2)_PERSONAL_Luy ke von ung nam 2011 -Thoa gui ngay 12-8-2012" xfId="724" xr:uid="{00000000-0005-0000-0000-0000D1020000}"/>
    <cellStyle name="_KT (2)_PERSONAL_Tong hop KHCB 2001" xfId="725" xr:uid="{00000000-0005-0000-0000-0000D2020000}"/>
    <cellStyle name="_KT (2)_Qt-HT3PQ1(CauKho)" xfId="726" xr:uid="{00000000-0005-0000-0000-0000D3020000}"/>
    <cellStyle name="_KT (2)_TG-TH" xfId="727" xr:uid="{00000000-0005-0000-0000-0000D4020000}"/>
    <cellStyle name="_KT (2)_TK152-04" xfId="728" xr:uid="{00000000-0005-0000-0000-0000D5020000}"/>
    <cellStyle name="_KT (2)_ÿÿÿÿÿ" xfId="729" xr:uid="{00000000-0005-0000-0000-0000D6020000}"/>
    <cellStyle name="_KT (2)_ÿÿÿÿÿ_KH TPCP vung TNB (03-1-2012)" xfId="730" xr:uid="{00000000-0005-0000-0000-0000D7020000}"/>
    <cellStyle name="_KT (2)_ÿÿÿÿÿ_kien giang 2" xfId="731" xr:uid="{00000000-0005-0000-0000-0000D8020000}"/>
    <cellStyle name="_KT_TG" xfId="732" xr:uid="{00000000-0005-0000-0000-0000D9020000}"/>
    <cellStyle name="_KT_TG_1" xfId="733" xr:uid="{00000000-0005-0000-0000-0000DA020000}"/>
    <cellStyle name="_KT_TG_1 2" xfId="734" xr:uid="{00000000-0005-0000-0000-0000DB020000}"/>
    <cellStyle name="_KT_TG_1_05-12  KH trung han 2016-2020 - Liem Thinh edited" xfId="735" xr:uid="{00000000-0005-0000-0000-0000DC020000}"/>
    <cellStyle name="_KT_TG_1_ApGiaVatTu_cayxanh_latgach" xfId="736" xr:uid="{00000000-0005-0000-0000-0000DD020000}"/>
    <cellStyle name="_KT_TG_1_BANG TONG HOP TINH HINH THANH QUYET TOAN (MOI I)" xfId="737" xr:uid="{00000000-0005-0000-0000-0000DE020000}"/>
    <cellStyle name="_KT_TG_1_BAO CAO KLCT PT2000" xfId="738" xr:uid="{00000000-0005-0000-0000-0000DF020000}"/>
    <cellStyle name="_KT_TG_1_BAO CAO PT2000" xfId="739" xr:uid="{00000000-0005-0000-0000-0000E0020000}"/>
    <cellStyle name="_KT_TG_1_BAO CAO PT2000_Book1" xfId="740" xr:uid="{00000000-0005-0000-0000-0000E1020000}"/>
    <cellStyle name="_KT_TG_1_Bao cao XDCB 2001 - T11 KH dieu chinh 20-11-THAI" xfId="741" xr:uid="{00000000-0005-0000-0000-0000E2020000}"/>
    <cellStyle name="_KT_TG_1_BAO GIA NGAY 24-10-08 (co dam)" xfId="742" xr:uid="{00000000-0005-0000-0000-0000E3020000}"/>
    <cellStyle name="_KT_TG_1_BC  NAM 2007" xfId="743" xr:uid="{00000000-0005-0000-0000-0000E4020000}"/>
    <cellStyle name="_KT_TG_1_BC CV 6403 BKHĐT" xfId="744" xr:uid="{00000000-0005-0000-0000-0000E5020000}"/>
    <cellStyle name="_KT_TG_1_BC NQ11-CP - chinh sua lai" xfId="745" xr:uid="{00000000-0005-0000-0000-0000E6020000}"/>
    <cellStyle name="_KT_TG_1_BC NQ11-CP-Quynh sau bieu so3" xfId="746" xr:uid="{00000000-0005-0000-0000-0000E7020000}"/>
    <cellStyle name="_KT_TG_1_BC_NQ11-CP_-_Thao_sua_lai" xfId="747" xr:uid="{00000000-0005-0000-0000-0000E8020000}"/>
    <cellStyle name="_KT_TG_1_Bieu mau cong trinh khoi cong moi 3-4" xfId="748" xr:uid="{00000000-0005-0000-0000-0000E9020000}"/>
    <cellStyle name="_KT_TG_1_Bieu3ODA" xfId="749" xr:uid="{00000000-0005-0000-0000-0000EA020000}"/>
    <cellStyle name="_KT_TG_1_Bieu3ODA_1" xfId="750" xr:uid="{00000000-0005-0000-0000-0000EB020000}"/>
    <cellStyle name="_KT_TG_1_Bieu4HTMT" xfId="751" xr:uid="{00000000-0005-0000-0000-0000EC020000}"/>
    <cellStyle name="_KT_TG_1_bo sung von KCH nam 2010 va Du an tre kho khan" xfId="752" xr:uid="{00000000-0005-0000-0000-0000ED020000}"/>
    <cellStyle name="_KT_TG_1_Book1" xfId="753" xr:uid="{00000000-0005-0000-0000-0000EE020000}"/>
    <cellStyle name="_KT_TG_1_Book1 2" xfId="754" xr:uid="{00000000-0005-0000-0000-0000EF020000}"/>
    <cellStyle name="_KT_TG_1_Book1_1" xfId="755" xr:uid="{00000000-0005-0000-0000-0000F0020000}"/>
    <cellStyle name="_KT_TG_1_Book1_1 2" xfId="756" xr:uid="{00000000-0005-0000-0000-0000F1020000}"/>
    <cellStyle name="_KT_TG_1_Book1_1_BC CV 6403 BKHĐT" xfId="757" xr:uid="{00000000-0005-0000-0000-0000F2020000}"/>
    <cellStyle name="_KT_TG_1_Book1_1_Bieu mau cong trinh khoi cong moi 3-4" xfId="758" xr:uid="{00000000-0005-0000-0000-0000F3020000}"/>
    <cellStyle name="_KT_TG_1_Book1_1_Bieu3ODA" xfId="759" xr:uid="{00000000-0005-0000-0000-0000F4020000}"/>
    <cellStyle name="_KT_TG_1_Book1_1_Bieu4HTMT" xfId="760" xr:uid="{00000000-0005-0000-0000-0000F5020000}"/>
    <cellStyle name="_KT_TG_1_Book1_1_Book1" xfId="761" xr:uid="{00000000-0005-0000-0000-0000F6020000}"/>
    <cellStyle name="_KT_TG_1_Book1_1_Luy ke von ung nam 2011 -Thoa gui ngay 12-8-2012" xfId="762" xr:uid="{00000000-0005-0000-0000-0000F7020000}"/>
    <cellStyle name="_KT_TG_1_Book1_2" xfId="763" xr:uid="{00000000-0005-0000-0000-0000F8020000}"/>
    <cellStyle name="_KT_TG_1_Book1_2 2" xfId="764" xr:uid="{00000000-0005-0000-0000-0000F9020000}"/>
    <cellStyle name="_KT_TG_1_Book1_2_BC CV 6403 BKHĐT" xfId="765" xr:uid="{00000000-0005-0000-0000-0000FA020000}"/>
    <cellStyle name="_KT_TG_1_Book1_2_Bieu3ODA" xfId="766" xr:uid="{00000000-0005-0000-0000-0000FB020000}"/>
    <cellStyle name="_KT_TG_1_Book1_2_Luy ke von ung nam 2011 -Thoa gui ngay 12-8-2012" xfId="767" xr:uid="{00000000-0005-0000-0000-0000FC020000}"/>
    <cellStyle name="_KT_TG_1_Book1_3" xfId="768" xr:uid="{00000000-0005-0000-0000-0000FD020000}"/>
    <cellStyle name="_KT_TG_1_Book1_4" xfId="769" xr:uid="{00000000-0005-0000-0000-0000FE020000}"/>
    <cellStyle name="_KT_TG_1_Book1_BC CV 6403 BKHĐT" xfId="770" xr:uid="{00000000-0005-0000-0000-0000FF020000}"/>
    <cellStyle name="_KT_TG_1_Book1_BC-QT-WB-dthao" xfId="771" xr:uid="{00000000-0005-0000-0000-000000030000}"/>
    <cellStyle name="_KT_TG_1_Book1_Bieu mau cong trinh khoi cong moi 3-4" xfId="772" xr:uid="{00000000-0005-0000-0000-000001030000}"/>
    <cellStyle name="_KT_TG_1_Book1_Bieu3ODA" xfId="773" xr:uid="{00000000-0005-0000-0000-000002030000}"/>
    <cellStyle name="_KT_TG_1_Book1_Bieu4HTMT" xfId="774" xr:uid="{00000000-0005-0000-0000-000003030000}"/>
    <cellStyle name="_KT_TG_1_Book1_bo sung von KCH nam 2010 va Du an tre kho khan" xfId="775" xr:uid="{00000000-0005-0000-0000-000004030000}"/>
    <cellStyle name="_KT_TG_1_Book1_Book1" xfId="776" xr:uid="{00000000-0005-0000-0000-000005030000}"/>
    <cellStyle name="_KT_TG_1_Book1_danh muc chuan bi dau tu 2011 ngay 07-6-2011" xfId="777" xr:uid="{00000000-0005-0000-0000-000006030000}"/>
    <cellStyle name="_KT_TG_1_Book1_Danh muc pbo nguon von XSKT, XDCB nam 2009 chuyen qua nam 2010" xfId="778" xr:uid="{00000000-0005-0000-0000-000007030000}"/>
    <cellStyle name="_KT_TG_1_Book1_dieu chinh KH 2011 ngay 26-5-2011111" xfId="779" xr:uid="{00000000-0005-0000-0000-000008030000}"/>
    <cellStyle name="_KT_TG_1_Book1_DS KCH PHAN BO VON NSDP NAM 2010" xfId="780" xr:uid="{00000000-0005-0000-0000-000009030000}"/>
    <cellStyle name="_KT_TG_1_Book1_giao KH 2011 ngay 10-12-2010" xfId="781" xr:uid="{00000000-0005-0000-0000-00000A030000}"/>
    <cellStyle name="_KT_TG_1_Book1_Luy ke von ung nam 2011 -Thoa gui ngay 12-8-2012" xfId="782" xr:uid="{00000000-0005-0000-0000-00000B030000}"/>
    <cellStyle name="_KT_TG_1_CAU Khanh Nam(Thi Cong)" xfId="783" xr:uid="{00000000-0005-0000-0000-00000C030000}"/>
    <cellStyle name="_KT_TG_1_ChiHuong_ApGia" xfId="784" xr:uid="{00000000-0005-0000-0000-00000D030000}"/>
    <cellStyle name="_KT_TG_1_CoCauPhi (version 1)" xfId="785" xr:uid="{00000000-0005-0000-0000-00000E030000}"/>
    <cellStyle name="_KT_TG_1_Copy of 05-12  KH trung han 2016-2020 - Liem Thinh edited (1)" xfId="786" xr:uid="{00000000-0005-0000-0000-00000F030000}"/>
    <cellStyle name="_KT_TG_1_danh muc chuan bi dau tu 2011 ngay 07-6-2011" xfId="787" xr:uid="{00000000-0005-0000-0000-000010030000}"/>
    <cellStyle name="_KT_TG_1_Danh muc pbo nguon von XSKT, XDCB nam 2009 chuyen qua nam 2010" xfId="788" xr:uid="{00000000-0005-0000-0000-000011030000}"/>
    <cellStyle name="_KT_TG_1_DAU NOI PL-CL TAI PHU LAMHC" xfId="789" xr:uid="{00000000-0005-0000-0000-000012030000}"/>
    <cellStyle name="_KT_TG_1_dieu chinh KH 2011 ngay 26-5-2011111" xfId="790" xr:uid="{00000000-0005-0000-0000-000013030000}"/>
    <cellStyle name="_KT_TG_1_DS KCH PHAN BO VON NSDP NAM 2010" xfId="791" xr:uid="{00000000-0005-0000-0000-000014030000}"/>
    <cellStyle name="_KT_TG_1_DTCDT MR.2N110.HOCMON.TDTOAN.CCUNG" xfId="792" xr:uid="{00000000-0005-0000-0000-000015030000}"/>
    <cellStyle name="_KT_TG_1_DU TRU VAT TU" xfId="793" xr:uid="{00000000-0005-0000-0000-000016030000}"/>
    <cellStyle name="_KT_TG_1_giao KH 2011 ngay 10-12-2010" xfId="794" xr:uid="{00000000-0005-0000-0000-000017030000}"/>
    <cellStyle name="_KT_TG_1_GTGT 2003" xfId="795" xr:uid="{00000000-0005-0000-0000-000018030000}"/>
    <cellStyle name="_KT_TG_1_Ha Nam" xfId="796" xr:uid="{00000000-0005-0000-0000-000019030000}"/>
    <cellStyle name="_KT_TG_1_KE KHAI THUE GTGT 2004" xfId="797" xr:uid="{00000000-0005-0000-0000-00001A030000}"/>
    <cellStyle name="_KT_TG_1_KE KHAI THUE GTGT 2004_BCTC2004" xfId="798" xr:uid="{00000000-0005-0000-0000-00001B030000}"/>
    <cellStyle name="_KT_TG_1_KH TPCP 2016-2020 (tong hop)" xfId="799" xr:uid="{00000000-0005-0000-0000-00001C030000}"/>
    <cellStyle name="_KT_TG_1_KH TPCP vung TNB (03-1-2012)" xfId="800" xr:uid="{00000000-0005-0000-0000-00001D030000}"/>
    <cellStyle name="_KT_TG_1_kien giang 2" xfId="801" xr:uid="{00000000-0005-0000-0000-00001E030000}"/>
    <cellStyle name="_KT_TG_1_Lora-tungchau" xfId="802" xr:uid="{00000000-0005-0000-0000-00001F030000}"/>
    <cellStyle name="_KT_TG_1_Luy ke von ung nam 2011 -Thoa gui ngay 12-8-2012" xfId="803" xr:uid="{00000000-0005-0000-0000-000020030000}"/>
    <cellStyle name="_KT_TG_1_NhanCong" xfId="804" xr:uid="{00000000-0005-0000-0000-000021030000}"/>
    <cellStyle name="_KT_TG_1_N-X-T-04" xfId="805" xr:uid="{00000000-0005-0000-0000-000022030000}"/>
    <cellStyle name="_KT_TG_1_PGIA-phieu tham tra Kho bac" xfId="806" xr:uid="{00000000-0005-0000-0000-000023030000}"/>
    <cellStyle name="_KT_TG_1_phu luc tong ket tinh hinh TH giai doan 03-10 (ngay 30)" xfId="807" xr:uid="{00000000-0005-0000-0000-000024030000}"/>
    <cellStyle name="_KT_TG_1_PT02-02" xfId="808" xr:uid="{00000000-0005-0000-0000-000025030000}"/>
    <cellStyle name="_KT_TG_1_PT02-02_Book1" xfId="809" xr:uid="{00000000-0005-0000-0000-000026030000}"/>
    <cellStyle name="_KT_TG_1_PT02-03" xfId="810" xr:uid="{00000000-0005-0000-0000-000027030000}"/>
    <cellStyle name="_KT_TG_1_PT02-03_Book1" xfId="811" xr:uid="{00000000-0005-0000-0000-000028030000}"/>
    <cellStyle name="_KT_TG_1_Qt-HT3PQ1(CauKho)" xfId="812" xr:uid="{00000000-0005-0000-0000-000029030000}"/>
    <cellStyle name="_KT_TG_1_Sheet1" xfId="813" xr:uid="{00000000-0005-0000-0000-00002A030000}"/>
    <cellStyle name="_KT_TG_1_TK152-04" xfId="814" xr:uid="{00000000-0005-0000-0000-00002B030000}"/>
    <cellStyle name="_KT_TG_1_ÿÿÿÿÿ" xfId="815" xr:uid="{00000000-0005-0000-0000-00002C030000}"/>
    <cellStyle name="_KT_TG_1_ÿÿÿÿÿ 2" xfId="816" xr:uid="{00000000-0005-0000-0000-00002D030000}"/>
    <cellStyle name="_KT_TG_1_ÿÿÿÿÿ_Bieu mau cong trinh khoi cong moi 3-4" xfId="817" xr:uid="{00000000-0005-0000-0000-00002E030000}"/>
    <cellStyle name="_KT_TG_1_ÿÿÿÿÿ_Bieu3ODA" xfId="818" xr:uid="{00000000-0005-0000-0000-00002F030000}"/>
    <cellStyle name="_KT_TG_1_ÿÿÿÿÿ_Bieu4HTMT" xfId="819" xr:uid="{00000000-0005-0000-0000-000030030000}"/>
    <cellStyle name="_KT_TG_1_ÿÿÿÿÿ_Ha Nam" xfId="820" xr:uid="{00000000-0005-0000-0000-000031030000}"/>
    <cellStyle name="_KT_TG_1_ÿÿÿÿÿ_KH TPCP vung TNB (03-1-2012)" xfId="821" xr:uid="{00000000-0005-0000-0000-000032030000}"/>
    <cellStyle name="_KT_TG_1_ÿÿÿÿÿ_kien giang 2" xfId="822" xr:uid="{00000000-0005-0000-0000-000033030000}"/>
    <cellStyle name="_KT_TG_2" xfId="823" xr:uid="{00000000-0005-0000-0000-000034030000}"/>
    <cellStyle name="_KT_TG_2 2" xfId="824" xr:uid="{00000000-0005-0000-0000-000035030000}"/>
    <cellStyle name="_KT_TG_2_05-12  KH trung han 2016-2020 - Liem Thinh edited" xfId="825" xr:uid="{00000000-0005-0000-0000-000036030000}"/>
    <cellStyle name="_KT_TG_2_ApGiaVatTu_cayxanh_latgach" xfId="826" xr:uid="{00000000-0005-0000-0000-000037030000}"/>
    <cellStyle name="_KT_TG_2_BANG TONG HOP TINH HINH THANH QUYET TOAN (MOI I)" xfId="827" xr:uid="{00000000-0005-0000-0000-000038030000}"/>
    <cellStyle name="_KT_TG_2_BAO CAO KLCT PT2000" xfId="828" xr:uid="{00000000-0005-0000-0000-000039030000}"/>
    <cellStyle name="_KT_TG_2_BAO CAO PT2000" xfId="829" xr:uid="{00000000-0005-0000-0000-00003A030000}"/>
    <cellStyle name="_KT_TG_2_BAO CAO PT2000_Book1" xfId="830" xr:uid="{00000000-0005-0000-0000-00003B030000}"/>
    <cellStyle name="_KT_TG_2_Bao cao XDCB 2001 - T11 KH dieu chinh 20-11-THAI" xfId="831" xr:uid="{00000000-0005-0000-0000-00003C030000}"/>
    <cellStyle name="_KT_TG_2_BAO GIA NGAY 24-10-08 (co dam)" xfId="832" xr:uid="{00000000-0005-0000-0000-00003D030000}"/>
    <cellStyle name="_KT_TG_2_BC  NAM 2007" xfId="833" xr:uid="{00000000-0005-0000-0000-00003E030000}"/>
    <cellStyle name="_KT_TG_2_BC CV 6403 BKHĐT" xfId="834" xr:uid="{00000000-0005-0000-0000-00003F030000}"/>
    <cellStyle name="_KT_TG_2_BC NQ11-CP - chinh sua lai" xfId="835" xr:uid="{00000000-0005-0000-0000-000040030000}"/>
    <cellStyle name="_KT_TG_2_BC NQ11-CP-Quynh sau bieu so3" xfId="836" xr:uid="{00000000-0005-0000-0000-000041030000}"/>
    <cellStyle name="_KT_TG_2_BC_NQ11-CP_-_Thao_sua_lai" xfId="837" xr:uid="{00000000-0005-0000-0000-000042030000}"/>
    <cellStyle name="_KT_TG_2_Bieu mau cong trinh khoi cong moi 3-4" xfId="838" xr:uid="{00000000-0005-0000-0000-000043030000}"/>
    <cellStyle name="_KT_TG_2_Bieu3ODA" xfId="839" xr:uid="{00000000-0005-0000-0000-000044030000}"/>
    <cellStyle name="_KT_TG_2_Bieu3ODA_1" xfId="840" xr:uid="{00000000-0005-0000-0000-000045030000}"/>
    <cellStyle name="_KT_TG_2_Bieu4HTMT" xfId="841" xr:uid="{00000000-0005-0000-0000-000046030000}"/>
    <cellStyle name="_KT_TG_2_bo sung von KCH nam 2010 va Du an tre kho khan" xfId="842" xr:uid="{00000000-0005-0000-0000-000047030000}"/>
    <cellStyle name="_KT_TG_2_Book1" xfId="843" xr:uid="{00000000-0005-0000-0000-000048030000}"/>
    <cellStyle name="_KT_TG_2_Book1 2" xfId="844" xr:uid="{00000000-0005-0000-0000-000049030000}"/>
    <cellStyle name="_KT_TG_2_Book1_1" xfId="845" xr:uid="{00000000-0005-0000-0000-00004A030000}"/>
    <cellStyle name="_KT_TG_2_Book1_1 2" xfId="846" xr:uid="{00000000-0005-0000-0000-00004B030000}"/>
    <cellStyle name="_KT_TG_2_Book1_1_BC CV 6403 BKHĐT" xfId="847" xr:uid="{00000000-0005-0000-0000-00004C030000}"/>
    <cellStyle name="_KT_TG_2_Book1_1_Bieu mau cong trinh khoi cong moi 3-4" xfId="848" xr:uid="{00000000-0005-0000-0000-00004D030000}"/>
    <cellStyle name="_KT_TG_2_Book1_1_Bieu3ODA" xfId="849" xr:uid="{00000000-0005-0000-0000-00004E030000}"/>
    <cellStyle name="_KT_TG_2_Book1_1_Bieu4HTMT" xfId="850" xr:uid="{00000000-0005-0000-0000-00004F030000}"/>
    <cellStyle name="_KT_TG_2_Book1_1_Book1" xfId="851" xr:uid="{00000000-0005-0000-0000-000050030000}"/>
    <cellStyle name="_KT_TG_2_Book1_1_Luy ke von ung nam 2011 -Thoa gui ngay 12-8-2012" xfId="852" xr:uid="{00000000-0005-0000-0000-000051030000}"/>
    <cellStyle name="_KT_TG_2_Book1_2" xfId="853" xr:uid="{00000000-0005-0000-0000-000052030000}"/>
    <cellStyle name="_KT_TG_2_Book1_2 2" xfId="854" xr:uid="{00000000-0005-0000-0000-000053030000}"/>
    <cellStyle name="_KT_TG_2_Book1_2_BC CV 6403 BKHĐT" xfId="855" xr:uid="{00000000-0005-0000-0000-000054030000}"/>
    <cellStyle name="_KT_TG_2_Book1_2_Bieu3ODA" xfId="856" xr:uid="{00000000-0005-0000-0000-000055030000}"/>
    <cellStyle name="_KT_TG_2_Book1_2_Luy ke von ung nam 2011 -Thoa gui ngay 12-8-2012" xfId="857" xr:uid="{00000000-0005-0000-0000-000056030000}"/>
    <cellStyle name="_KT_TG_2_Book1_3" xfId="858" xr:uid="{00000000-0005-0000-0000-000057030000}"/>
    <cellStyle name="_KT_TG_2_Book1_3 2" xfId="859" xr:uid="{00000000-0005-0000-0000-000058030000}"/>
    <cellStyle name="_KT_TG_2_Book1_4" xfId="860" xr:uid="{00000000-0005-0000-0000-000059030000}"/>
    <cellStyle name="_KT_TG_2_Book1_BC CV 6403 BKHĐT" xfId="861" xr:uid="{00000000-0005-0000-0000-00005A030000}"/>
    <cellStyle name="_KT_TG_2_Book1_Bieu mau cong trinh khoi cong moi 3-4" xfId="862" xr:uid="{00000000-0005-0000-0000-00005B030000}"/>
    <cellStyle name="_KT_TG_2_Book1_Bieu3ODA" xfId="863" xr:uid="{00000000-0005-0000-0000-00005C030000}"/>
    <cellStyle name="_KT_TG_2_Book1_Bieu4HTMT" xfId="864" xr:uid="{00000000-0005-0000-0000-00005D030000}"/>
    <cellStyle name="_KT_TG_2_Book1_bo sung von KCH nam 2010 va Du an tre kho khan" xfId="865" xr:uid="{00000000-0005-0000-0000-00005E030000}"/>
    <cellStyle name="_KT_TG_2_Book1_Book1" xfId="866" xr:uid="{00000000-0005-0000-0000-00005F030000}"/>
    <cellStyle name="_KT_TG_2_Book1_danh muc chuan bi dau tu 2011 ngay 07-6-2011" xfId="867" xr:uid="{00000000-0005-0000-0000-000060030000}"/>
    <cellStyle name="_KT_TG_2_Book1_Danh muc pbo nguon von XSKT, XDCB nam 2009 chuyen qua nam 2010" xfId="868" xr:uid="{00000000-0005-0000-0000-000061030000}"/>
    <cellStyle name="_KT_TG_2_Book1_dieu chinh KH 2011 ngay 26-5-2011111" xfId="869" xr:uid="{00000000-0005-0000-0000-000062030000}"/>
    <cellStyle name="_KT_TG_2_Book1_DS KCH PHAN BO VON NSDP NAM 2010" xfId="870" xr:uid="{00000000-0005-0000-0000-000063030000}"/>
    <cellStyle name="_KT_TG_2_Book1_giao KH 2011 ngay 10-12-2010" xfId="871" xr:uid="{00000000-0005-0000-0000-000064030000}"/>
    <cellStyle name="_KT_TG_2_Book1_Luy ke von ung nam 2011 -Thoa gui ngay 12-8-2012" xfId="872" xr:uid="{00000000-0005-0000-0000-000065030000}"/>
    <cellStyle name="_KT_TG_2_CAU Khanh Nam(Thi Cong)" xfId="873" xr:uid="{00000000-0005-0000-0000-000066030000}"/>
    <cellStyle name="_KT_TG_2_ChiHuong_ApGia" xfId="874" xr:uid="{00000000-0005-0000-0000-000067030000}"/>
    <cellStyle name="_KT_TG_2_CoCauPhi (version 1)" xfId="875" xr:uid="{00000000-0005-0000-0000-000068030000}"/>
    <cellStyle name="_KT_TG_2_Copy of 05-12  KH trung han 2016-2020 - Liem Thinh edited (1)" xfId="876" xr:uid="{00000000-0005-0000-0000-000069030000}"/>
    <cellStyle name="_KT_TG_2_danh muc chuan bi dau tu 2011 ngay 07-6-2011" xfId="877" xr:uid="{00000000-0005-0000-0000-00006A030000}"/>
    <cellStyle name="_KT_TG_2_Danh muc pbo nguon von XSKT, XDCB nam 2009 chuyen qua nam 2010" xfId="878" xr:uid="{00000000-0005-0000-0000-00006B030000}"/>
    <cellStyle name="_KT_TG_2_DAU NOI PL-CL TAI PHU LAMHC" xfId="879" xr:uid="{00000000-0005-0000-0000-00006C030000}"/>
    <cellStyle name="_KT_TG_2_dieu chinh KH 2011 ngay 26-5-2011111" xfId="880" xr:uid="{00000000-0005-0000-0000-00006D030000}"/>
    <cellStyle name="_KT_TG_2_DS KCH PHAN BO VON NSDP NAM 2010" xfId="881" xr:uid="{00000000-0005-0000-0000-00006E030000}"/>
    <cellStyle name="_KT_TG_2_DTCDT MR.2N110.HOCMON.TDTOAN.CCUNG" xfId="882" xr:uid="{00000000-0005-0000-0000-00006F030000}"/>
    <cellStyle name="_KT_TG_2_DU TRU VAT TU" xfId="883" xr:uid="{00000000-0005-0000-0000-000070030000}"/>
    <cellStyle name="_KT_TG_2_giao KH 2011 ngay 10-12-2010" xfId="884" xr:uid="{00000000-0005-0000-0000-000071030000}"/>
    <cellStyle name="_KT_TG_2_GTGT 2003" xfId="885" xr:uid="{00000000-0005-0000-0000-000072030000}"/>
    <cellStyle name="_KT_TG_2_Ha Nam" xfId="886" xr:uid="{00000000-0005-0000-0000-000073030000}"/>
    <cellStyle name="_KT_TG_2_KE KHAI THUE GTGT 2004" xfId="887" xr:uid="{00000000-0005-0000-0000-000074030000}"/>
    <cellStyle name="_KT_TG_2_KE KHAI THUE GTGT 2004_BCTC2004" xfId="888" xr:uid="{00000000-0005-0000-0000-000075030000}"/>
    <cellStyle name="_KT_TG_2_KH TPCP 2016-2020 (tong hop)" xfId="889" xr:uid="{00000000-0005-0000-0000-000076030000}"/>
    <cellStyle name="_KT_TG_2_KH TPCP vung TNB (03-1-2012)" xfId="890" xr:uid="{00000000-0005-0000-0000-000077030000}"/>
    <cellStyle name="_KT_TG_2_kien giang 2" xfId="891" xr:uid="{00000000-0005-0000-0000-000078030000}"/>
    <cellStyle name="_KT_TG_2_Lora-tungchau" xfId="892" xr:uid="{00000000-0005-0000-0000-000079030000}"/>
    <cellStyle name="_KT_TG_2_Luy ke von ung nam 2011 -Thoa gui ngay 12-8-2012" xfId="893" xr:uid="{00000000-0005-0000-0000-00007A030000}"/>
    <cellStyle name="_KT_TG_2_NhanCong" xfId="894" xr:uid="{00000000-0005-0000-0000-00007B030000}"/>
    <cellStyle name="_KT_TG_2_N-X-T-04" xfId="895" xr:uid="{00000000-0005-0000-0000-00007C030000}"/>
    <cellStyle name="_KT_TG_2_PGIA-phieu tham tra Kho bac" xfId="896" xr:uid="{00000000-0005-0000-0000-00007D030000}"/>
    <cellStyle name="_KT_TG_2_phu luc tong ket tinh hinh TH giai doan 03-10 (ngay 30)" xfId="897" xr:uid="{00000000-0005-0000-0000-00007E030000}"/>
    <cellStyle name="_KT_TG_2_PT02-02" xfId="898" xr:uid="{00000000-0005-0000-0000-00007F030000}"/>
    <cellStyle name="_KT_TG_2_PT02-02_Book1" xfId="899" xr:uid="{00000000-0005-0000-0000-000080030000}"/>
    <cellStyle name="_KT_TG_2_PT02-03" xfId="900" xr:uid="{00000000-0005-0000-0000-000081030000}"/>
    <cellStyle name="_KT_TG_2_PT02-03_Book1" xfId="901" xr:uid="{00000000-0005-0000-0000-000082030000}"/>
    <cellStyle name="_KT_TG_2_Qt-HT3PQ1(CauKho)" xfId="902" xr:uid="{00000000-0005-0000-0000-000083030000}"/>
    <cellStyle name="_KT_TG_2_Sheet1" xfId="903" xr:uid="{00000000-0005-0000-0000-000084030000}"/>
    <cellStyle name="_KT_TG_2_TK152-04" xfId="904" xr:uid="{00000000-0005-0000-0000-000085030000}"/>
    <cellStyle name="_KT_TG_2_ÿÿÿÿÿ" xfId="905" xr:uid="{00000000-0005-0000-0000-000086030000}"/>
    <cellStyle name="_KT_TG_2_ÿÿÿÿÿ 2" xfId="906" xr:uid="{00000000-0005-0000-0000-000087030000}"/>
    <cellStyle name="_KT_TG_2_ÿÿÿÿÿ_Bieu mau cong trinh khoi cong moi 3-4" xfId="907" xr:uid="{00000000-0005-0000-0000-000088030000}"/>
    <cellStyle name="_KT_TG_2_ÿÿÿÿÿ_Bieu3ODA" xfId="908" xr:uid="{00000000-0005-0000-0000-000089030000}"/>
    <cellStyle name="_KT_TG_2_ÿÿÿÿÿ_Bieu4HTMT" xfId="909" xr:uid="{00000000-0005-0000-0000-00008A030000}"/>
    <cellStyle name="_KT_TG_2_ÿÿÿÿÿ_Ha Nam" xfId="910" xr:uid="{00000000-0005-0000-0000-00008B030000}"/>
    <cellStyle name="_KT_TG_2_ÿÿÿÿÿ_KH TPCP vung TNB (03-1-2012)" xfId="911" xr:uid="{00000000-0005-0000-0000-00008C030000}"/>
    <cellStyle name="_KT_TG_2_ÿÿÿÿÿ_kien giang 2" xfId="912" xr:uid="{00000000-0005-0000-0000-00008D030000}"/>
    <cellStyle name="_KT_TG_3" xfId="913" xr:uid="{00000000-0005-0000-0000-00008E030000}"/>
    <cellStyle name="_KT_TG_4" xfId="914" xr:uid="{00000000-0005-0000-0000-00008F030000}"/>
    <cellStyle name="_KT_TG_4 2" xfId="915" xr:uid="{00000000-0005-0000-0000-000090030000}"/>
    <cellStyle name="_KT_TG_4_05-12  KH trung han 2016-2020 - Liem Thinh edited" xfId="916" xr:uid="{00000000-0005-0000-0000-000091030000}"/>
    <cellStyle name="_KT_TG_4_Copy of 05-12  KH trung han 2016-2020 - Liem Thinh edited (1)" xfId="917" xr:uid="{00000000-0005-0000-0000-000092030000}"/>
    <cellStyle name="_KT_TG_4_KH TPCP 2016-2020 (tong hop)" xfId="918" xr:uid="{00000000-0005-0000-0000-000093030000}"/>
    <cellStyle name="_KT_TG_4_Lora-tungchau" xfId="919" xr:uid="{00000000-0005-0000-0000-000094030000}"/>
    <cellStyle name="_KT_TG_4_Lora-tungchau 2" xfId="920" xr:uid="{00000000-0005-0000-0000-000095030000}"/>
    <cellStyle name="_KT_TG_4_Lora-tungchau_05-12  KH trung han 2016-2020 - Liem Thinh edited" xfId="921" xr:uid="{00000000-0005-0000-0000-000096030000}"/>
    <cellStyle name="_KT_TG_4_Lora-tungchau_Copy of 05-12  KH trung han 2016-2020 - Liem Thinh edited (1)" xfId="922" xr:uid="{00000000-0005-0000-0000-000097030000}"/>
    <cellStyle name="_KT_TG_4_Lora-tungchau_KH TPCP 2016-2020 (tong hop)" xfId="923" xr:uid="{00000000-0005-0000-0000-000098030000}"/>
    <cellStyle name="_KT_TG_4_Qt-HT3PQ1(CauKho)" xfId="924" xr:uid="{00000000-0005-0000-0000-000099030000}"/>
    <cellStyle name="_Lora-tungchau" xfId="925" xr:uid="{00000000-0005-0000-0000-00009A030000}"/>
    <cellStyle name="_Lora-tungchau 2" xfId="926" xr:uid="{00000000-0005-0000-0000-00009B030000}"/>
    <cellStyle name="_Lora-tungchau_05-12  KH trung han 2016-2020 - Liem Thinh edited" xfId="927" xr:uid="{00000000-0005-0000-0000-00009C030000}"/>
    <cellStyle name="_Lora-tungchau_Copy of 05-12  KH trung han 2016-2020 - Liem Thinh edited (1)" xfId="928" xr:uid="{00000000-0005-0000-0000-00009D030000}"/>
    <cellStyle name="_Lora-tungchau_KH TPCP 2016-2020 (tong hop)" xfId="929" xr:uid="{00000000-0005-0000-0000-00009E030000}"/>
    <cellStyle name="_Luy ke von ung nam 2011 -Thoa gui ngay 12-8-2012" xfId="930" xr:uid="{00000000-0005-0000-0000-00009F030000}"/>
    <cellStyle name="_mau so 3" xfId="931" xr:uid="{00000000-0005-0000-0000-0000A0030000}"/>
    <cellStyle name="_MauThanTKKT-goi7-DonGia2143(vl t7)" xfId="932" xr:uid="{00000000-0005-0000-0000-0000A1030000}"/>
    <cellStyle name="_MauThanTKKT-goi7-DonGia2143(vl t7)_!1 1 bao cao giao KH ve HTCMT vung TNB   12-12-2011" xfId="933" xr:uid="{00000000-0005-0000-0000-0000A2030000}"/>
    <cellStyle name="_MauThanTKKT-goi7-DonGia2143(vl t7)_Bieu4HTMT" xfId="934" xr:uid="{00000000-0005-0000-0000-0000A3030000}"/>
    <cellStyle name="_MauThanTKKT-goi7-DonGia2143(vl t7)_Bieu4HTMT_!1 1 bao cao giao KH ve HTCMT vung TNB   12-12-2011" xfId="935" xr:uid="{00000000-0005-0000-0000-0000A4030000}"/>
    <cellStyle name="_MauThanTKKT-goi7-DonGia2143(vl t7)_Bieu4HTMT_KH TPCP vung TNB (03-1-2012)" xfId="936" xr:uid="{00000000-0005-0000-0000-0000A5030000}"/>
    <cellStyle name="_MauThanTKKT-goi7-DonGia2143(vl t7)_KH TPCP vung TNB (03-1-2012)" xfId="937" xr:uid="{00000000-0005-0000-0000-0000A6030000}"/>
    <cellStyle name="_Nhu cau von ung truoc 2011 Tha h Hoa + Nge An gui TW" xfId="938" xr:uid="{00000000-0005-0000-0000-0000A7030000}"/>
    <cellStyle name="_Nhu cau von ung truoc 2011 Tha h Hoa + Nge An gui TW_!1 1 bao cao giao KH ve HTCMT vung TNB   12-12-2011" xfId="939" xr:uid="{00000000-0005-0000-0000-0000A8030000}"/>
    <cellStyle name="_Nhu cau von ung truoc 2011 Tha h Hoa + Nge An gui TW_Bieu4HTMT" xfId="940" xr:uid="{00000000-0005-0000-0000-0000A9030000}"/>
    <cellStyle name="_Nhu cau von ung truoc 2011 Tha h Hoa + Nge An gui TW_Bieu4HTMT_!1 1 bao cao giao KH ve HTCMT vung TNB   12-12-2011" xfId="941" xr:uid="{00000000-0005-0000-0000-0000AA030000}"/>
    <cellStyle name="_Nhu cau von ung truoc 2011 Tha h Hoa + Nge An gui TW_Bieu4HTMT_KH TPCP vung TNB (03-1-2012)" xfId="942" xr:uid="{00000000-0005-0000-0000-0000AB030000}"/>
    <cellStyle name="_Nhu cau von ung truoc 2011 Tha h Hoa + Nge An gui TW_KH TPCP vung TNB (03-1-2012)" xfId="943" xr:uid="{00000000-0005-0000-0000-0000AC030000}"/>
    <cellStyle name="_N-X-T-04" xfId="944" xr:uid="{00000000-0005-0000-0000-0000AD030000}"/>
    <cellStyle name="_PERSONAL" xfId="945" xr:uid="{00000000-0005-0000-0000-0000AE030000}"/>
    <cellStyle name="_PERSONAL_BC CV 6403 BKHĐT" xfId="946" xr:uid="{00000000-0005-0000-0000-0000AF030000}"/>
    <cellStyle name="_PERSONAL_Bieu mau cong trinh khoi cong moi 3-4" xfId="947" xr:uid="{00000000-0005-0000-0000-0000B0030000}"/>
    <cellStyle name="_PERSONAL_Bieu3ODA" xfId="948" xr:uid="{00000000-0005-0000-0000-0000B1030000}"/>
    <cellStyle name="_PERSONAL_Bieu4HTMT" xfId="949" xr:uid="{00000000-0005-0000-0000-0000B2030000}"/>
    <cellStyle name="_PERSONAL_Book1" xfId="950" xr:uid="{00000000-0005-0000-0000-0000B3030000}"/>
    <cellStyle name="_PERSONAL_Book1 2" xfId="951" xr:uid="{00000000-0005-0000-0000-0000B4030000}"/>
    <cellStyle name="_PERSONAL_HTQ.8 GD1" xfId="952" xr:uid="{00000000-0005-0000-0000-0000B5030000}"/>
    <cellStyle name="_PERSONAL_HTQ.8 GD1_05-12  KH trung han 2016-2020 - Liem Thinh edited" xfId="953" xr:uid="{00000000-0005-0000-0000-0000B6030000}"/>
    <cellStyle name="_PERSONAL_HTQ.8 GD1_Copy of 05-12  KH trung han 2016-2020 - Liem Thinh edited (1)" xfId="954" xr:uid="{00000000-0005-0000-0000-0000B7030000}"/>
    <cellStyle name="_PERSONAL_HTQ.8 GD1_KH TPCP 2016-2020 (tong hop)" xfId="955" xr:uid="{00000000-0005-0000-0000-0000B8030000}"/>
    <cellStyle name="_PERSONAL_Luy ke von ung nam 2011 -Thoa gui ngay 12-8-2012" xfId="956" xr:uid="{00000000-0005-0000-0000-0000B9030000}"/>
    <cellStyle name="_PERSONAL_Tong hop KHCB 2001" xfId="957" xr:uid="{00000000-0005-0000-0000-0000BA030000}"/>
    <cellStyle name="_Phan bo KH 2009 TPCP" xfId="958" xr:uid="{00000000-0005-0000-0000-0000BB030000}"/>
    <cellStyle name="_phong bo mon22" xfId="959" xr:uid="{00000000-0005-0000-0000-0000BC030000}"/>
    <cellStyle name="_phong bo mon22_!1 1 bao cao giao KH ve HTCMT vung TNB   12-12-2011" xfId="960" xr:uid="{00000000-0005-0000-0000-0000BD030000}"/>
    <cellStyle name="_phong bo mon22_KH TPCP vung TNB (03-1-2012)" xfId="961" xr:uid="{00000000-0005-0000-0000-0000BE030000}"/>
    <cellStyle name="_Phu luc 2 (Bieu 2) TH KH 2010" xfId="962" xr:uid="{00000000-0005-0000-0000-0000BF030000}"/>
    <cellStyle name="_x0001__Phu luc 5 - TH nhu cau cua BNN" xfId="963" xr:uid="{00000000-0005-0000-0000-0000C0030000}"/>
    <cellStyle name="_phu luc tong ket tinh hinh TH giai doan 03-10 (ngay 30)" xfId="964" xr:uid="{00000000-0005-0000-0000-0000C1030000}"/>
    <cellStyle name="_Phuluckinhphi_DC_lan 4_YL" xfId="965" xr:uid="{00000000-0005-0000-0000-0000C2030000}"/>
    <cellStyle name="_Q TOAN  SCTX QL.62 QUI I ( oanh)" xfId="966" xr:uid="{00000000-0005-0000-0000-0000C3030000}"/>
    <cellStyle name="_Q TOAN  SCTX QL.62 QUI II ( oanh)" xfId="967" xr:uid="{00000000-0005-0000-0000-0000C4030000}"/>
    <cellStyle name="_QT SCTXQL62_QT1 (Cty QL)" xfId="968" xr:uid="{00000000-0005-0000-0000-0000C5030000}"/>
    <cellStyle name="_Qt-HT3PQ1(CauKho)" xfId="969" xr:uid="{00000000-0005-0000-0000-0000C6030000}"/>
    <cellStyle name="_Sheet1" xfId="970" xr:uid="{00000000-0005-0000-0000-0000C7030000}"/>
    <cellStyle name="_Sheet2" xfId="971" xr:uid="{00000000-0005-0000-0000-0000C8030000}"/>
    <cellStyle name="_TG-TH" xfId="972" xr:uid="{00000000-0005-0000-0000-0000C9030000}"/>
    <cellStyle name="_TG-TH_1" xfId="973" xr:uid="{00000000-0005-0000-0000-0000CA030000}"/>
    <cellStyle name="_TG-TH_1 2" xfId="974" xr:uid="{00000000-0005-0000-0000-0000CB030000}"/>
    <cellStyle name="_TG-TH_1_05-12  KH trung han 2016-2020 - Liem Thinh edited" xfId="975" xr:uid="{00000000-0005-0000-0000-0000CC030000}"/>
    <cellStyle name="_TG-TH_1_ApGiaVatTu_cayxanh_latgach" xfId="976" xr:uid="{00000000-0005-0000-0000-0000CD030000}"/>
    <cellStyle name="_TG-TH_1_BANG TONG HOP TINH HINH THANH QUYET TOAN (MOI I)" xfId="977" xr:uid="{00000000-0005-0000-0000-0000CE030000}"/>
    <cellStyle name="_TG-TH_1_BAO CAO KLCT PT2000" xfId="978" xr:uid="{00000000-0005-0000-0000-0000CF030000}"/>
    <cellStyle name="_TG-TH_1_BAO CAO PT2000" xfId="979" xr:uid="{00000000-0005-0000-0000-0000D0030000}"/>
    <cellStyle name="_TG-TH_1_BAO CAO PT2000_Book1" xfId="980" xr:uid="{00000000-0005-0000-0000-0000D1030000}"/>
    <cellStyle name="_TG-TH_1_Bao cao XDCB 2001 - T11 KH dieu chinh 20-11-THAI" xfId="981" xr:uid="{00000000-0005-0000-0000-0000D2030000}"/>
    <cellStyle name="_TG-TH_1_BAO GIA NGAY 24-10-08 (co dam)" xfId="982" xr:uid="{00000000-0005-0000-0000-0000D3030000}"/>
    <cellStyle name="_TG-TH_1_BC  NAM 2007" xfId="983" xr:uid="{00000000-0005-0000-0000-0000D4030000}"/>
    <cellStyle name="_TG-TH_1_BC CV 6403 BKHĐT" xfId="984" xr:uid="{00000000-0005-0000-0000-0000D5030000}"/>
    <cellStyle name="_TG-TH_1_BC NQ11-CP - chinh sua lai" xfId="985" xr:uid="{00000000-0005-0000-0000-0000D6030000}"/>
    <cellStyle name="_TG-TH_1_BC NQ11-CP-Quynh sau bieu so3" xfId="986" xr:uid="{00000000-0005-0000-0000-0000D7030000}"/>
    <cellStyle name="_TG-TH_1_BC_NQ11-CP_-_Thao_sua_lai" xfId="987" xr:uid="{00000000-0005-0000-0000-0000D8030000}"/>
    <cellStyle name="_TG-TH_1_Bieu mau cong trinh khoi cong moi 3-4" xfId="988" xr:uid="{00000000-0005-0000-0000-0000D9030000}"/>
    <cellStyle name="_TG-TH_1_Bieu3ODA" xfId="989" xr:uid="{00000000-0005-0000-0000-0000DA030000}"/>
    <cellStyle name="_TG-TH_1_Bieu3ODA_1" xfId="990" xr:uid="{00000000-0005-0000-0000-0000DB030000}"/>
    <cellStyle name="_TG-TH_1_Bieu4HTMT" xfId="991" xr:uid="{00000000-0005-0000-0000-0000DC030000}"/>
    <cellStyle name="_TG-TH_1_bo sung von KCH nam 2010 va Du an tre kho khan" xfId="992" xr:uid="{00000000-0005-0000-0000-0000DD030000}"/>
    <cellStyle name="_TG-TH_1_Book1" xfId="993" xr:uid="{00000000-0005-0000-0000-0000DE030000}"/>
    <cellStyle name="_TG-TH_1_Book1 2" xfId="994" xr:uid="{00000000-0005-0000-0000-0000DF030000}"/>
    <cellStyle name="_TG-TH_1_Book1_1" xfId="995" xr:uid="{00000000-0005-0000-0000-0000E0030000}"/>
    <cellStyle name="_TG-TH_1_Book1_1 2" xfId="996" xr:uid="{00000000-0005-0000-0000-0000E1030000}"/>
    <cellStyle name="_TG-TH_1_Book1_1_BC CV 6403 BKHĐT" xfId="997" xr:uid="{00000000-0005-0000-0000-0000E2030000}"/>
    <cellStyle name="_TG-TH_1_Book1_1_Bieu mau cong trinh khoi cong moi 3-4" xfId="998" xr:uid="{00000000-0005-0000-0000-0000E3030000}"/>
    <cellStyle name="_TG-TH_1_Book1_1_Bieu3ODA" xfId="999" xr:uid="{00000000-0005-0000-0000-0000E4030000}"/>
    <cellStyle name="_TG-TH_1_Book1_1_Bieu4HTMT" xfId="1000" xr:uid="{00000000-0005-0000-0000-0000E5030000}"/>
    <cellStyle name="_TG-TH_1_Book1_1_Book1" xfId="1001" xr:uid="{00000000-0005-0000-0000-0000E6030000}"/>
    <cellStyle name="_TG-TH_1_Book1_1_Luy ke von ung nam 2011 -Thoa gui ngay 12-8-2012" xfId="1002" xr:uid="{00000000-0005-0000-0000-0000E7030000}"/>
    <cellStyle name="_TG-TH_1_Book1_2" xfId="1003" xr:uid="{00000000-0005-0000-0000-0000E8030000}"/>
    <cellStyle name="_TG-TH_1_Book1_2 2" xfId="1004" xr:uid="{00000000-0005-0000-0000-0000E9030000}"/>
    <cellStyle name="_TG-TH_1_Book1_2_BC CV 6403 BKHĐT" xfId="1005" xr:uid="{00000000-0005-0000-0000-0000EA030000}"/>
    <cellStyle name="_TG-TH_1_Book1_2_Bieu3ODA" xfId="1006" xr:uid="{00000000-0005-0000-0000-0000EB030000}"/>
    <cellStyle name="_TG-TH_1_Book1_2_Luy ke von ung nam 2011 -Thoa gui ngay 12-8-2012" xfId="1007" xr:uid="{00000000-0005-0000-0000-0000EC030000}"/>
    <cellStyle name="_TG-TH_1_Book1_3" xfId="1008" xr:uid="{00000000-0005-0000-0000-0000ED030000}"/>
    <cellStyle name="_TG-TH_1_Book1_4" xfId="1009" xr:uid="{00000000-0005-0000-0000-0000EE030000}"/>
    <cellStyle name="_TG-TH_1_Book1_BC CV 6403 BKHĐT" xfId="1010" xr:uid="{00000000-0005-0000-0000-0000EF030000}"/>
    <cellStyle name="_TG-TH_1_Book1_BC-QT-WB-dthao" xfId="1011" xr:uid="{00000000-0005-0000-0000-0000F0030000}"/>
    <cellStyle name="_TG-TH_1_Book1_Bieu mau cong trinh khoi cong moi 3-4" xfId="1012" xr:uid="{00000000-0005-0000-0000-0000F1030000}"/>
    <cellStyle name="_TG-TH_1_Book1_Bieu3ODA" xfId="1013" xr:uid="{00000000-0005-0000-0000-0000F2030000}"/>
    <cellStyle name="_TG-TH_1_Book1_Bieu4HTMT" xfId="1014" xr:uid="{00000000-0005-0000-0000-0000F3030000}"/>
    <cellStyle name="_TG-TH_1_Book1_bo sung von KCH nam 2010 va Du an tre kho khan" xfId="1015" xr:uid="{00000000-0005-0000-0000-0000F4030000}"/>
    <cellStyle name="_TG-TH_1_Book1_Book1" xfId="1016" xr:uid="{00000000-0005-0000-0000-0000F5030000}"/>
    <cellStyle name="_TG-TH_1_Book1_danh muc chuan bi dau tu 2011 ngay 07-6-2011" xfId="1017" xr:uid="{00000000-0005-0000-0000-0000F6030000}"/>
    <cellStyle name="_TG-TH_1_Book1_Danh muc pbo nguon von XSKT, XDCB nam 2009 chuyen qua nam 2010" xfId="1018" xr:uid="{00000000-0005-0000-0000-0000F7030000}"/>
    <cellStyle name="_TG-TH_1_Book1_dieu chinh KH 2011 ngay 26-5-2011111" xfId="1019" xr:uid="{00000000-0005-0000-0000-0000F8030000}"/>
    <cellStyle name="_TG-TH_1_Book1_DS KCH PHAN BO VON NSDP NAM 2010" xfId="1020" xr:uid="{00000000-0005-0000-0000-0000F9030000}"/>
    <cellStyle name="_TG-TH_1_Book1_giao KH 2011 ngay 10-12-2010" xfId="1021" xr:uid="{00000000-0005-0000-0000-0000FA030000}"/>
    <cellStyle name="_TG-TH_1_Book1_Luy ke von ung nam 2011 -Thoa gui ngay 12-8-2012" xfId="1022" xr:uid="{00000000-0005-0000-0000-0000FB030000}"/>
    <cellStyle name="_TG-TH_1_CAU Khanh Nam(Thi Cong)" xfId="1023" xr:uid="{00000000-0005-0000-0000-0000FC030000}"/>
    <cellStyle name="_TG-TH_1_ChiHuong_ApGia" xfId="1024" xr:uid="{00000000-0005-0000-0000-0000FD030000}"/>
    <cellStyle name="_TG-TH_1_CoCauPhi (version 1)" xfId="1025" xr:uid="{00000000-0005-0000-0000-0000FE030000}"/>
    <cellStyle name="_TG-TH_1_Copy of 05-12  KH trung han 2016-2020 - Liem Thinh edited (1)" xfId="1026" xr:uid="{00000000-0005-0000-0000-0000FF030000}"/>
    <cellStyle name="_TG-TH_1_danh muc chuan bi dau tu 2011 ngay 07-6-2011" xfId="1027" xr:uid="{00000000-0005-0000-0000-000000040000}"/>
    <cellStyle name="_TG-TH_1_Danh muc pbo nguon von XSKT, XDCB nam 2009 chuyen qua nam 2010" xfId="1028" xr:uid="{00000000-0005-0000-0000-000001040000}"/>
    <cellStyle name="_TG-TH_1_DAU NOI PL-CL TAI PHU LAMHC" xfId="1029" xr:uid="{00000000-0005-0000-0000-000002040000}"/>
    <cellStyle name="_TG-TH_1_dieu chinh KH 2011 ngay 26-5-2011111" xfId="1030" xr:uid="{00000000-0005-0000-0000-000003040000}"/>
    <cellStyle name="_TG-TH_1_DS KCH PHAN BO VON NSDP NAM 2010" xfId="1031" xr:uid="{00000000-0005-0000-0000-000004040000}"/>
    <cellStyle name="_TG-TH_1_DTCDT MR.2N110.HOCMON.TDTOAN.CCUNG" xfId="1032" xr:uid="{00000000-0005-0000-0000-000005040000}"/>
    <cellStyle name="_TG-TH_1_DU TRU VAT TU" xfId="1033" xr:uid="{00000000-0005-0000-0000-000006040000}"/>
    <cellStyle name="_TG-TH_1_giao KH 2011 ngay 10-12-2010" xfId="1034" xr:uid="{00000000-0005-0000-0000-000007040000}"/>
    <cellStyle name="_TG-TH_1_GTGT 2003" xfId="1035" xr:uid="{00000000-0005-0000-0000-000008040000}"/>
    <cellStyle name="_TG-TH_1_Ha Nam" xfId="1036" xr:uid="{00000000-0005-0000-0000-000009040000}"/>
    <cellStyle name="_TG-TH_1_KE KHAI THUE GTGT 2004" xfId="1037" xr:uid="{00000000-0005-0000-0000-00000A040000}"/>
    <cellStyle name="_TG-TH_1_KE KHAI THUE GTGT 2004_BCTC2004" xfId="1038" xr:uid="{00000000-0005-0000-0000-00000B040000}"/>
    <cellStyle name="_TG-TH_1_KH TPCP 2016-2020 (tong hop)" xfId="1039" xr:uid="{00000000-0005-0000-0000-00000C040000}"/>
    <cellStyle name="_TG-TH_1_KH TPCP vung TNB (03-1-2012)" xfId="1040" xr:uid="{00000000-0005-0000-0000-00000D040000}"/>
    <cellStyle name="_TG-TH_1_kien giang 2" xfId="1041" xr:uid="{00000000-0005-0000-0000-00000E040000}"/>
    <cellStyle name="_TG-TH_1_Lora-tungchau" xfId="1042" xr:uid="{00000000-0005-0000-0000-00000F040000}"/>
    <cellStyle name="_TG-TH_1_Luy ke von ung nam 2011 -Thoa gui ngay 12-8-2012" xfId="1043" xr:uid="{00000000-0005-0000-0000-000010040000}"/>
    <cellStyle name="_TG-TH_1_NhanCong" xfId="1044" xr:uid="{00000000-0005-0000-0000-000011040000}"/>
    <cellStyle name="_TG-TH_1_N-X-T-04" xfId="1045" xr:uid="{00000000-0005-0000-0000-000012040000}"/>
    <cellStyle name="_TG-TH_1_PGIA-phieu tham tra Kho bac" xfId="1046" xr:uid="{00000000-0005-0000-0000-000013040000}"/>
    <cellStyle name="_TG-TH_1_phu luc tong ket tinh hinh TH giai doan 03-10 (ngay 30)" xfId="1047" xr:uid="{00000000-0005-0000-0000-000014040000}"/>
    <cellStyle name="_TG-TH_1_PT02-02" xfId="1048" xr:uid="{00000000-0005-0000-0000-000015040000}"/>
    <cellStyle name="_TG-TH_1_PT02-02_Book1" xfId="1049" xr:uid="{00000000-0005-0000-0000-000016040000}"/>
    <cellStyle name="_TG-TH_1_PT02-03" xfId="1050" xr:uid="{00000000-0005-0000-0000-000017040000}"/>
    <cellStyle name="_TG-TH_1_PT02-03_Book1" xfId="1051" xr:uid="{00000000-0005-0000-0000-000018040000}"/>
    <cellStyle name="_TG-TH_1_Qt-HT3PQ1(CauKho)" xfId="1052" xr:uid="{00000000-0005-0000-0000-000019040000}"/>
    <cellStyle name="_TG-TH_1_Sheet1" xfId="1053" xr:uid="{00000000-0005-0000-0000-00001A040000}"/>
    <cellStyle name="_TG-TH_1_TK152-04" xfId="1054" xr:uid="{00000000-0005-0000-0000-00001B040000}"/>
    <cellStyle name="_TG-TH_1_ÿÿÿÿÿ" xfId="1055" xr:uid="{00000000-0005-0000-0000-00001C040000}"/>
    <cellStyle name="_TG-TH_1_ÿÿÿÿÿ 2" xfId="1056" xr:uid="{00000000-0005-0000-0000-00001D040000}"/>
    <cellStyle name="_TG-TH_1_ÿÿÿÿÿ_Bieu mau cong trinh khoi cong moi 3-4" xfId="1057" xr:uid="{00000000-0005-0000-0000-00001E040000}"/>
    <cellStyle name="_TG-TH_1_ÿÿÿÿÿ_Bieu3ODA" xfId="1058" xr:uid="{00000000-0005-0000-0000-00001F040000}"/>
    <cellStyle name="_TG-TH_1_ÿÿÿÿÿ_Bieu4HTMT" xfId="1059" xr:uid="{00000000-0005-0000-0000-000020040000}"/>
    <cellStyle name="_TG-TH_1_ÿÿÿÿÿ_Ha Nam" xfId="1060" xr:uid="{00000000-0005-0000-0000-000021040000}"/>
    <cellStyle name="_TG-TH_1_ÿÿÿÿÿ_KH TPCP vung TNB (03-1-2012)" xfId="1061" xr:uid="{00000000-0005-0000-0000-000022040000}"/>
    <cellStyle name="_TG-TH_1_ÿÿÿÿÿ_kien giang 2" xfId="1062" xr:uid="{00000000-0005-0000-0000-000023040000}"/>
    <cellStyle name="_TG-TH_2" xfId="1063" xr:uid="{00000000-0005-0000-0000-000024040000}"/>
    <cellStyle name="_TG-TH_2 2" xfId="1064" xr:uid="{00000000-0005-0000-0000-000025040000}"/>
    <cellStyle name="_TG-TH_2_05-12  KH trung han 2016-2020 - Liem Thinh edited" xfId="1065" xr:uid="{00000000-0005-0000-0000-000026040000}"/>
    <cellStyle name="_TG-TH_2_ApGiaVatTu_cayxanh_latgach" xfId="1066" xr:uid="{00000000-0005-0000-0000-000027040000}"/>
    <cellStyle name="_TG-TH_2_BANG TONG HOP TINH HINH THANH QUYET TOAN (MOI I)" xfId="1067" xr:uid="{00000000-0005-0000-0000-000028040000}"/>
    <cellStyle name="_TG-TH_2_BAO CAO KLCT PT2000" xfId="1068" xr:uid="{00000000-0005-0000-0000-000029040000}"/>
    <cellStyle name="_TG-TH_2_BAO CAO PT2000" xfId="1069" xr:uid="{00000000-0005-0000-0000-00002A040000}"/>
    <cellStyle name="_TG-TH_2_BAO CAO PT2000_Book1" xfId="1070" xr:uid="{00000000-0005-0000-0000-00002B040000}"/>
    <cellStyle name="_TG-TH_2_Bao cao XDCB 2001 - T11 KH dieu chinh 20-11-THAI" xfId="1071" xr:uid="{00000000-0005-0000-0000-00002C040000}"/>
    <cellStyle name="_TG-TH_2_BAO GIA NGAY 24-10-08 (co dam)" xfId="1072" xr:uid="{00000000-0005-0000-0000-00002D040000}"/>
    <cellStyle name="_TG-TH_2_BC  NAM 2007" xfId="1073" xr:uid="{00000000-0005-0000-0000-00002E040000}"/>
    <cellStyle name="_TG-TH_2_BC CV 6403 BKHĐT" xfId="1074" xr:uid="{00000000-0005-0000-0000-00002F040000}"/>
    <cellStyle name="_TG-TH_2_BC NQ11-CP - chinh sua lai" xfId="1075" xr:uid="{00000000-0005-0000-0000-000030040000}"/>
    <cellStyle name="_TG-TH_2_BC NQ11-CP-Quynh sau bieu so3" xfId="1076" xr:uid="{00000000-0005-0000-0000-000031040000}"/>
    <cellStyle name="_TG-TH_2_BC_NQ11-CP_-_Thao_sua_lai" xfId="1077" xr:uid="{00000000-0005-0000-0000-000032040000}"/>
    <cellStyle name="_TG-TH_2_Bieu mau cong trinh khoi cong moi 3-4" xfId="1078" xr:uid="{00000000-0005-0000-0000-000033040000}"/>
    <cellStyle name="_TG-TH_2_Bieu3ODA" xfId="1079" xr:uid="{00000000-0005-0000-0000-000034040000}"/>
    <cellStyle name="_TG-TH_2_Bieu3ODA_1" xfId="1080" xr:uid="{00000000-0005-0000-0000-000035040000}"/>
    <cellStyle name="_TG-TH_2_Bieu4HTMT" xfId="1081" xr:uid="{00000000-0005-0000-0000-000036040000}"/>
    <cellStyle name="_TG-TH_2_bo sung von KCH nam 2010 va Du an tre kho khan" xfId="1082" xr:uid="{00000000-0005-0000-0000-000037040000}"/>
    <cellStyle name="_TG-TH_2_Book1" xfId="1083" xr:uid="{00000000-0005-0000-0000-000038040000}"/>
    <cellStyle name="_TG-TH_2_Book1 2" xfId="1084" xr:uid="{00000000-0005-0000-0000-000039040000}"/>
    <cellStyle name="_TG-TH_2_Book1_1" xfId="1085" xr:uid="{00000000-0005-0000-0000-00003A040000}"/>
    <cellStyle name="_TG-TH_2_Book1_1 2" xfId="1086" xr:uid="{00000000-0005-0000-0000-00003B040000}"/>
    <cellStyle name="_TG-TH_2_Book1_1_BC CV 6403 BKHĐT" xfId="1087" xr:uid="{00000000-0005-0000-0000-00003C040000}"/>
    <cellStyle name="_TG-TH_2_Book1_1_Bieu mau cong trinh khoi cong moi 3-4" xfId="1088" xr:uid="{00000000-0005-0000-0000-00003D040000}"/>
    <cellStyle name="_TG-TH_2_Book1_1_Bieu3ODA" xfId="1089" xr:uid="{00000000-0005-0000-0000-00003E040000}"/>
    <cellStyle name="_TG-TH_2_Book1_1_Bieu4HTMT" xfId="1090" xr:uid="{00000000-0005-0000-0000-00003F040000}"/>
    <cellStyle name="_TG-TH_2_Book1_1_Book1" xfId="1091" xr:uid="{00000000-0005-0000-0000-000040040000}"/>
    <cellStyle name="_TG-TH_2_Book1_1_Luy ke von ung nam 2011 -Thoa gui ngay 12-8-2012" xfId="1092" xr:uid="{00000000-0005-0000-0000-000041040000}"/>
    <cellStyle name="_TG-TH_2_Book1_2" xfId="1093" xr:uid="{00000000-0005-0000-0000-000042040000}"/>
    <cellStyle name="_TG-TH_2_Book1_2 2" xfId="1094" xr:uid="{00000000-0005-0000-0000-000043040000}"/>
    <cellStyle name="_TG-TH_2_Book1_2_BC CV 6403 BKHĐT" xfId="1095" xr:uid="{00000000-0005-0000-0000-000044040000}"/>
    <cellStyle name="_TG-TH_2_Book1_2_Bieu3ODA" xfId="1096" xr:uid="{00000000-0005-0000-0000-000045040000}"/>
    <cellStyle name="_TG-TH_2_Book1_2_Luy ke von ung nam 2011 -Thoa gui ngay 12-8-2012" xfId="1097" xr:uid="{00000000-0005-0000-0000-000046040000}"/>
    <cellStyle name="_TG-TH_2_Book1_3" xfId="1098" xr:uid="{00000000-0005-0000-0000-000047040000}"/>
    <cellStyle name="_TG-TH_2_Book1_3 2" xfId="1099" xr:uid="{00000000-0005-0000-0000-000048040000}"/>
    <cellStyle name="_TG-TH_2_Book1_4" xfId="1100" xr:uid="{00000000-0005-0000-0000-000049040000}"/>
    <cellStyle name="_TG-TH_2_Book1_BC CV 6403 BKHĐT" xfId="1101" xr:uid="{00000000-0005-0000-0000-00004A040000}"/>
    <cellStyle name="_TG-TH_2_Book1_Bieu mau cong trinh khoi cong moi 3-4" xfId="1102" xr:uid="{00000000-0005-0000-0000-00004B040000}"/>
    <cellStyle name="_TG-TH_2_Book1_Bieu3ODA" xfId="1103" xr:uid="{00000000-0005-0000-0000-00004C040000}"/>
    <cellStyle name="_TG-TH_2_Book1_Bieu4HTMT" xfId="1104" xr:uid="{00000000-0005-0000-0000-00004D040000}"/>
    <cellStyle name="_TG-TH_2_Book1_bo sung von KCH nam 2010 va Du an tre kho khan" xfId="1105" xr:uid="{00000000-0005-0000-0000-00004E040000}"/>
    <cellStyle name="_TG-TH_2_Book1_Book1" xfId="1106" xr:uid="{00000000-0005-0000-0000-00004F040000}"/>
    <cellStyle name="_TG-TH_2_Book1_danh muc chuan bi dau tu 2011 ngay 07-6-2011" xfId="1107" xr:uid="{00000000-0005-0000-0000-000050040000}"/>
    <cellStyle name="_TG-TH_2_Book1_Danh muc pbo nguon von XSKT, XDCB nam 2009 chuyen qua nam 2010" xfId="1108" xr:uid="{00000000-0005-0000-0000-000051040000}"/>
    <cellStyle name="_TG-TH_2_Book1_dieu chinh KH 2011 ngay 26-5-2011111" xfId="1109" xr:uid="{00000000-0005-0000-0000-000052040000}"/>
    <cellStyle name="_TG-TH_2_Book1_DS KCH PHAN BO VON NSDP NAM 2010" xfId="1110" xr:uid="{00000000-0005-0000-0000-000053040000}"/>
    <cellStyle name="_TG-TH_2_Book1_giao KH 2011 ngay 10-12-2010" xfId="1111" xr:uid="{00000000-0005-0000-0000-000054040000}"/>
    <cellStyle name="_TG-TH_2_Book1_Luy ke von ung nam 2011 -Thoa gui ngay 12-8-2012" xfId="1112" xr:uid="{00000000-0005-0000-0000-000055040000}"/>
    <cellStyle name="_TG-TH_2_CAU Khanh Nam(Thi Cong)" xfId="1113" xr:uid="{00000000-0005-0000-0000-000056040000}"/>
    <cellStyle name="_TG-TH_2_ChiHuong_ApGia" xfId="1114" xr:uid="{00000000-0005-0000-0000-000057040000}"/>
    <cellStyle name="_TG-TH_2_CoCauPhi (version 1)" xfId="1115" xr:uid="{00000000-0005-0000-0000-000058040000}"/>
    <cellStyle name="_TG-TH_2_Copy of 05-12  KH trung han 2016-2020 - Liem Thinh edited (1)" xfId="1116" xr:uid="{00000000-0005-0000-0000-000059040000}"/>
    <cellStyle name="_TG-TH_2_danh muc chuan bi dau tu 2011 ngay 07-6-2011" xfId="1117" xr:uid="{00000000-0005-0000-0000-00005A040000}"/>
    <cellStyle name="_TG-TH_2_Danh muc pbo nguon von XSKT, XDCB nam 2009 chuyen qua nam 2010" xfId="1118" xr:uid="{00000000-0005-0000-0000-00005B040000}"/>
    <cellStyle name="_TG-TH_2_DAU NOI PL-CL TAI PHU LAMHC" xfId="1119" xr:uid="{00000000-0005-0000-0000-00005C040000}"/>
    <cellStyle name="_TG-TH_2_dieu chinh KH 2011 ngay 26-5-2011111" xfId="1120" xr:uid="{00000000-0005-0000-0000-00005D040000}"/>
    <cellStyle name="_TG-TH_2_DS KCH PHAN BO VON NSDP NAM 2010" xfId="1121" xr:uid="{00000000-0005-0000-0000-00005E040000}"/>
    <cellStyle name="_TG-TH_2_DTCDT MR.2N110.HOCMON.TDTOAN.CCUNG" xfId="1122" xr:uid="{00000000-0005-0000-0000-00005F040000}"/>
    <cellStyle name="_TG-TH_2_DU TRU VAT TU" xfId="1123" xr:uid="{00000000-0005-0000-0000-000060040000}"/>
    <cellStyle name="_TG-TH_2_giao KH 2011 ngay 10-12-2010" xfId="1124" xr:uid="{00000000-0005-0000-0000-000061040000}"/>
    <cellStyle name="_TG-TH_2_GTGT 2003" xfId="1125" xr:uid="{00000000-0005-0000-0000-000062040000}"/>
    <cellStyle name="_TG-TH_2_Ha Nam" xfId="1126" xr:uid="{00000000-0005-0000-0000-000063040000}"/>
    <cellStyle name="_TG-TH_2_KE KHAI THUE GTGT 2004" xfId="1127" xr:uid="{00000000-0005-0000-0000-000064040000}"/>
    <cellStyle name="_TG-TH_2_KE KHAI THUE GTGT 2004_BCTC2004" xfId="1128" xr:uid="{00000000-0005-0000-0000-000065040000}"/>
    <cellStyle name="_TG-TH_2_KH TPCP 2016-2020 (tong hop)" xfId="1129" xr:uid="{00000000-0005-0000-0000-000066040000}"/>
    <cellStyle name="_TG-TH_2_KH TPCP vung TNB (03-1-2012)" xfId="1130" xr:uid="{00000000-0005-0000-0000-000067040000}"/>
    <cellStyle name="_TG-TH_2_kien giang 2" xfId="1131" xr:uid="{00000000-0005-0000-0000-000068040000}"/>
    <cellStyle name="_TG-TH_2_Lora-tungchau" xfId="1132" xr:uid="{00000000-0005-0000-0000-000069040000}"/>
    <cellStyle name="_TG-TH_2_Luy ke von ung nam 2011 -Thoa gui ngay 12-8-2012" xfId="1133" xr:uid="{00000000-0005-0000-0000-00006A040000}"/>
    <cellStyle name="_TG-TH_2_NhanCong" xfId="1134" xr:uid="{00000000-0005-0000-0000-00006B040000}"/>
    <cellStyle name="_TG-TH_2_N-X-T-04" xfId="1135" xr:uid="{00000000-0005-0000-0000-00006C040000}"/>
    <cellStyle name="_TG-TH_2_PGIA-phieu tham tra Kho bac" xfId="1136" xr:uid="{00000000-0005-0000-0000-00006D040000}"/>
    <cellStyle name="_TG-TH_2_phu luc tong ket tinh hinh TH giai doan 03-10 (ngay 30)" xfId="1137" xr:uid="{00000000-0005-0000-0000-00006E040000}"/>
    <cellStyle name="_TG-TH_2_PT02-02" xfId="1138" xr:uid="{00000000-0005-0000-0000-00006F040000}"/>
    <cellStyle name="_TG-TH_2_PT02-02_Book1" xfId="1139" xr:uid="{00000000-0005-0000-0000-000070040000}"/>
    <cellStyle name="_TG-TH_2_PT02-03" xfId="1140" xr:uid="{00000000-0005-0000-0000-000071040000}"/>
    <cellStyle name="_TG-TH_2_PT02-03_Book1" xfId="1141" xr:uid="{00000000-0005-0000-0000-000072040000}"/>
    <cellStyle name="_TG-TH_2_Qt-HT3PQ1(CauKho)" xfId="1142" xr:uid="{00000000-0005-0000-0000-000073040000}"/>
    <cellStyle name="_TG-TH_2_Sheet1" xfId="1143" xr:uid="{00000000-0005-0000-0000-000074040000}"/>
    <cellStyle name="_TG-TH_2_TK152-04" xfId="1144" xr:uid="{00000000-0005-0000-0000-000075040000}"/>
    <cellStyle name="_TG-TH_2_ÿÿÿÿÿ" xfId="1145" xr:uid="{00000000-0005-0000-0000-000076040000}"/>
    <cellStyle name="_TG-TH_2_ÿÿÿÿÿ 2" xfId="1146" xr:uid="{00000000-0005-0000-0000-000077040000}"/>
    <cellStyle name="_TG-TH_2_ÿÿÿÿÿ_Bieu mau cong trinh khoi cong moi 3-4" xfId="1147" xr:uid="{00000000-0005-0000-0000-000078040000}"/>
    <cellStyle name="_TG-TH_2_ÿÿÿÿÿ_Bieu3ODA" xfId="1148" xr:uid="{00000000-0005-0000-0000-000079040000}"/>
    <cellStyle name="_TG-TH_2_ÿÿÿÿÿ_Bieu4HTMT" xfId="1149" xr:uid="{00000000-0005-0000-0000-00007A040000}"/>
    <cellStyle name="_TG-TH_2_ÿÿÿÿÿ_Ha Nam" xfId="1150" xr:uid="{00000000-0005-0000-0000-00007B040000}"/>
    <cellStyle name="_TG-TH_2_ÿÿÿÿÿ_KH TPCP vung TNB (03-1-2012)" xfId="1151" xr:uid="{00000000-0005-0000-0000-00007C040000}"/>
    <cellStyle name="_TG-TH_2_ÿÿÿÿÿ_kien giang 2" xfId="1152" xr:uid="{00000000-0005-0000-0000-00007D040000}"/>
    <cellStyle name="_TG-TH_3" xfId="1153" xr:uid="{00000000-0005-0000-0000-00007E040000}"/>
    <cellStyle name="_TG-TH_3 2" xfId="1154" xr:uid="{00000000-0005-0000-0000-00007F040000}"/>
    <cellStyle name="_TG-TH_3_05-12  KH trung han 2016-2020 - Liem Thinh edited" xfId="1155" xr:uid="{00000000-0005-0000-0000-000080040000}"/>
    <cellStyle name="_TG-TH_3_Copy of 05-12  KH trung han 2016-2020 - Liem Thinh edited (1)" xfId="1156" xr:uid="{00000000-0005-0000-0000-000081040000}"/>
    <cellStyle name="_TG-TH_3_KH TPCP 2016-2020 (tong hop)" xfId="1157" xr:uid="{00000000-0005-0000-0000-000082040000}"/>
    <cellStyle name="_TG-TH_3_Lora-tungchau" xfId="1158" xr:uid="{00000000-0005-0000-0000-000083040000}"/>
    <cellStyle name="_TG-TH_3_Lora-tungchau 2" xfId="1159" xr:uid="{00000000-0005-0000-0000-000084040000}"/>
    <cellStyle name="_TG-TH_3_Lora-tungchau_05-12  KH trung han 2016-2020 - Liem Thinh edited" xfId="1160" xr:uid="{00000000-0005-0000-0000-000085040000}"/>
    <cellStyle name="_TG-TH_3_Lora-tungchau_Copy of 05-12  KH trung han 2016-2020 - Liem Thinh edited (1)" xfId="1161" xr:uid="{00000000-0005-0000-0000-000086040000}"/>
    <cellStyle name="_TG-TH_3_Lora-tungchau_KH TPCP 2016-2020 (tong hop)" xfId="1162" xr:uid="{00000000-0005-0000-0000-000087040000}"/>
    <cellStyle name="_TG-TH_3_Qt-HT3PQ1(CauKho)" xfId="1163" xr:uid="{00000000-0005-0000-0000-000088040000}"/>
    <cellStyle name="_TG-TH_4" xfId="1164" xr:uid="{00000000-0005-0000-0000-000089040000}"/>
    <cellStyle name="_TH KH 2010" xfId="1165" xr:uid="{00000000-0005-0000-0000-00008A040000}"/>
    <cellStyle name="_TK152-04" xfId="1166" xr:uid="{00000000-0005-0000-0000-00008B040000}"/>
    <cellStyle name="_Tong dutoan PP LAHAI" xfId="1167" xr:uid="{00000000-0005-0000-0000-00008C040000}"/>
    <cellStyle name="_TPCP GT-24-5-Mien Nui" xfId="1168" xr:uid="{00000000-0005-0000-0000-00008D040000}"/>
    <cellStyle name="_TPCP GT-24-5-Mien Nui_!1 1 bao cao giao KH ve HTCMT vung TNB   12-12-2011" xfId="1169" xr:uid="{00000000-0005-0000-0000-00008E040000}"/>
    <cellStyle name="_TPCP GT-24-5-Mien Nui_Bieu4HTMT" xfId="1170" xr:uid="{00000000-0005-0000-0000-00008F040000}"/>
    <cellStyle name="_TPCP GT-24-5-Mien Nui_Bieu4HTMT_!1 1 bao cao giao KH ve HTCMT vung TNB   12-12-2011" xfId="1171" xr:uid="{00000000-0005-0000-0000-000090040000}"/>
    <cellStyle name="_TPCP GT-24-5-Mien Nui_Bieu4HTMT_KH TPCP vung TNB (03-1-2012)" xfId="1172" xr:uid="{00000000-0005-0000-0000-000091040000}"/>
    <cellStyle name="_TPCP GT-24-5-Mien Nui_KH TPCP vung TNB (03-1-2012)" xfId="1173" xr:uid="{00000000-0005-0000-0000-000092040000}"/>
    <cellStyle name="_TT209BTC3" xfId="1174" xr:uid="{00000000-0005-0000-0000-000093040000}"/>
    <cellStyle name="_ung truoc 2011 NSTW Thanh Hoa + Nge An gui Thu 12-5" xfId="1175" xr:uid="{00000000-0005-0000-0000-000094040000}"/>
    <cellStyle name="_ung truoc 2011 NSTW Thanh Hoa + Nge An gui Thu 12-5_!1 1 bao cao giao KH ve HTCMT vung TNB   12-12-2011" xfId="1176" xr:uid="{00000000-0005-0000-0000-000095040000}"/>
    <cellStyle name="_ung truoc 2011 NSTW Thanh Hoa + Nge An gui Thu 12-5_Bieu4HTMT" xfId="1177" xr:uid="{00000000-0005-0000-0000-000096040000}"/>
    <cellStyle name="_ung truoc 2011 NSTW Thanh Hoa + Nge An gui Thu 12-5_Bieu4HTMT_!1 1 bao cao giao KH ve HTCMT vung TNB   12-12-2011" xfId="1178" xr:uid="{00000000-0005-0000-0000-000097040000}"/>
    <cellStyle name="_ung truoc 2011 NSTW Thanh Hoa + Nge An gui Thu 12-5_Bieu4HTMT_KH TPCP vung TNB (03-1-2012)" xfId="1179" xr:uid="{00000000-0005-0000-0000-000098040000}"/>
    <cellStyle name="_ung truoc 2011 NSTW Thanh Hoa + Nge An gui Thu 12-5_KH TPCP vung TNB (03-1-2012)" xfId="1180" xr:uid="{00000000-0005-0000-0000-000099040000}"/>
    <cellStyle name="_ung truoc cua long an (6-5-2010)" xfId="1181" xr:uid="{00000000-0005-0000-0000-00009A040000}"/>
    <cellStyle name="_Ung truoc de bien (ban theo mau Vu DP) 15.6" xfId="1182" xr:uid="{00000000-0005-0000-0000-00009B040000}"/>
    <cellStyle name="_Ung truoc de bien (ban theo mau Vu DP) 15.6_Nhu cau von dau tu 2013-2015 (LD Vụ sua)" xfId="1183" xr:uid="{00000000-0005-0000-0000-00009C040000}"/>
    <cellStyle name="_Ung von nam 2011 vung TNB - Doan Cong tac (12-5-2010)" xfId="1184" xr:uid="{00000000-0005-0000-0000-00009D040000}"/>
    <cellStyle name="_Ung von nam 2011 vung TNB - Doan Cong tac (12-5-2010)_!1 1 bao cao giao KH ve HTCMT vung TNB   12-12-2011" xfId="1185" xr:uid="{00000000-0005-0000-0000-00009E040000}"/>
    <cellStyle name="_Ung von nam 2011 vung TNB - Doan Cong tac (12-5-2010)_Bieu4HTMT" xfId="1186" xr:uid="{00000000-0005-0000-0000-00009F040000}"/>
    <cellStyle name="_Ung von nam 2011 vung TNB - Doan Cong tac (12-5-2010)_Bieu4HTMT_!1 1 bao cao giao KH ve HTCMT vung TNB   12-12-2011" xfId="1187" xr:uid="{00000000-0005-0000-0000-0000A0040000}"/>
    <cellStyle name="_Ung von nam 2011 vung TNB - Doan Cong tac (12-5-2010)_Bieu4HTMT_KH TPCP vung TNB (03-1-2012)" xfId="1188" xr:uid="{00000000-0005-0000-0000-0000A1040000}"/>
    <cellStyle name="_Ung von nam 2011 vung TNB - Doan Cong tac (12-5-2010)_Chuẩn bị đầu tư 2011 (sep Hung)_KH 2012 (T3-2013)" xfId="1189" xr:uid="{00000000-0005-0000-0000-0000A2040000}"/>
    <cellStyle name="_Ung von nam 2011 vung TNB - Doan Cong tac (12-5-2010)_Chuẩn bị đầu tư 2011 (sep Hung)_KH 2012 (T3-2013) 2" xfId="1190" xr:uid="{00000000-0005-0000-0000-0000A3040000}"/>
    <cellStyle name="_Ung von nam 2011 vung TNB - Doan Cong tac (12-5-2010)_Cong trinh co y kien LD_Dang_NN_2011-Tay nguyen-9-10" xfId="1191" xr:uid="{00000000-0005-0000-0000-0000A4040000}"/>
    <cellStyle name="_Ung von nam 2011 vung TNB - Doan Cong tac (12-5-2010)_Cong trinh co y kien LD_Dang_NN_2011-Tay nguyen-9-10_!1 1 bao cao giao KH ve HTCMT vung TNB   12-12-2011" xfId="1192" xr:uid="{00000000-0005-0000-0000-0000A5040000}"/>
    <cellStyle name="_Ung von nam 2011 vung TNB - Doan Cong tac (12-5-2010)_Cong trinh co y kien LD_Dang_NN_2011-Tay nguyen-9-10_Bieu4HTMT" xfId="1193" xr:uid="{00000000-0005-0000-0000-0000A6040000}"/>
    <cellStyle name="_Ung von nam 2011 vung TNB - Doan Cong tac (12-5-2010)_Cong trinh co y kien LD_Dang_NN_2011-Tay nguyen-9-10_Bieu4HTMT_!1 1 bao cao giao KH ve HTCMT vung TNB   12-12-2011" xfId="1194" xr:uid="{00000000-0005-0000-0000-0000A7040000}"/>
    <cellStyle name="_Ung von nam 2011 vung TNB - Doan Cong tac (12-5-2010)_Cong trinh co y kien LD_Dang_NN_2011-Tay nguyen-9-10_Bieu4HTMT_KH TPCP vung TNB (03-1-2012)" xfId="1195" xr:uid="{00000000-0005-0000-0000-0000A8040000}"/>
    <cellStyle name="_Ung von nam 2011 vung TNB - Doan Cong tac (12-5-2010)_Cong trinh co y kien LD_Dang_NN_2011-Tay nguyen-9-10_KH TPCP vung TNB (03-1-2012)" xfId="1196" xr:uid="{00000000-0005-0000-0000-0000A9040000}"/>
    <cellStyle name="_Ung von nam 2011 vung TNB - Doan Cong tac (12-5-2010)_KH TPCP vung TNB (03-1-2012)" xfId="1197" xr:uid="{00000000-0005-0000-0000-0000AA040000}"/>
    <cellStyle name="_Ung von nam 2011 vung TNB - Doan Cong tac (12-5-2010)_TN - Ho tro khac 2011" xfId="1198" xr:uid="{00000000-0005-0000-0000-0000AB040000}"/>
    <cellStyle name="_Ung von nam 2011 vung TNB - Doan Cong tac (12-5-2010)_TN - Ho tro khac 2011_!1 1 bao cao giao KH ve HTCMT vung TNB   12-12-2011" xfId="1199" xr:uid="{00000000-0005-0000-0000-0000AC040000}"/>
    <cellStyle name="_Ung von nam 2011 vung TNB - Doan Cong tac (12-5-2010)_TN - Ho tro khac 2011_Bieu4HTMT" xfId="1200" xr:uid="{00000000-0005-0000-0000-0000AD040000}"/>
    <cellStyle name="_Ung von nam 2011 vung TNB - Doan Cong tac (12-5-2010)_TN - Ho tro khac 2011_Bieu4HTMT_!1 1 bao cao giao KH ve HTCMT vung TNB   12-12-2011" xfId="1201" xr:uid="{00000000-0005-0000-0000-0000AE040000}"/>
    <cellStyle name="_Ung von nam 2011 vung TNB - Doan Cong tac (12-5-2010)_TN - Ho tro khac 2011_Bieu4HTMT_KH TPCP vung TNB (03-1-2012)" xfId="1202" xr:uid="{00000000-0005-0000-0000-0000AF040000}"/>
    <cellStyle name="_Ung von nam 2011 vung TNB - Doan Cong tac (12-5-2010)_TN - Ho tro khac 2011_KH TPCP vung TNB (03-1-2012)" xfId="1203" xr:uid="{00000000-0005-0000-0000-0000B0040000}"/>
    <cellStyle name="_Von dau tu 2006-2020 (TL chien luoc)" xfId="1204" xr:uid="{00000000-0005-0000-0000-0000B1040000}"/>
    <cellStyle name="_Von dau tu 2006-2020 (TL chien luoc)_15_10_2013 BC nhu cau von doi ung ODA (2014-2016) ngay 15102013 Sua" xfId="1205" xr:uid="{00000000-0005-0000-0000-0000B2040000}"/>
    <cellStyle name="_Von dau tu 2006-2020 (TL chien luoc)_BC nhu cau von doi ung ODA nganh NN (BKH)" xfId="1206" xr:uid="{00000000-0005-0000-0000-0000B3040000}"/>
    <cellStyle name="_Von dau tu 2006-2020 (TL chien luoc)_BC nhu cau von doi ung ODA nganh NN (BKH)_05-12  KH trung han 2016-2020 - Liem Thinh edited" xfId="1207" xr:uid="{00000000-0005-0000-0000-0000B4040000}"/>
    <cellStyle name="_Von dau tu 2006-2020 (TL chien luoc)_BC nhu cau von doi ung ODA nganh NN (BKH)_Copy of 05-12  KH trung han 2016-2020 - Liem Thinh edited (1)" xfId="1208" xr:uid="{00000000-0005-0000-0000-0000B5040000}"/>
    <cellStyle name="_Von dau tu 2006-2020 (TL chien luoc)_BC Tai co cau (bieu TH)" xfId="1209" xr:uid="{00000000-0005-0000-0000-0000B6040000}"/>
    <cellStyle name="_Von dau tu 2006-2020 (TL chien luoc)_BC Tai co cau (bieu TH)_05-12  KH trung han 2016-2020 - Liem Thinh edited" xfId="1210" xr:uid="{00000000-0005-0000-0000-0000B7040000}"/>
    <cellStyle name="_Von dau tu 2006-2020 (TL chien luoc)_BC Tai co cau (bieu TH)_Copy of 05-12  KH trung han 2016-2020 - Liem Thinh edited (1)" xfId="1211" xr:uid="{00000000-0005-0000-0000-0000B8040000}"/>
    <cellStyle name="_Von dau tu 2006-2020 (TL chien luoc)_DK 2014-2015 final" xfId="1212" xr:uid="{00000000-0005-0000-0000-0000B9040000}"/>
    <cellStyle name="_Von dau tu 2006-2020 (TL chien luoc)_DK 2014-2015 final_05-12  KH trung han 2016-2020 - Liem Thinh edited" xfId="1213" xr:uid="{00000000-0005-0000-0000-0000BA040000}"/>
    <cellStyle name="_Von dau tu 2006-2020 (TL chien luoc)_DK 2014-2015 final_Copy of 05-12  KH trung han 2016-2020 - Liem Thinh edited (1)" xfId="1214" xr:uid="{00000000-0005-0000-0000-0000BB040000}"/>
    <cellStyle name="_Von dau tu 2006-2020 (TL chien luoc)_DK 2014-2015 new" xfId="1215" xr:uid="{00000000-0005-0000-0000-0000BC040000}"/>
    <cellStyle name="_Von dau tu 2006-2020 (TL chien luoc)_DK 2014-2015 new_05-12  KH trung han 2016-2020 - Liem Thinh edited" xfId="1216" xr:uid="{00000000-0005-0000-0000-0000BD040000}"/>
    <cellStyle name="_Von dau tu 2006-2020 (TL chien luoc)_DK 2014-2015 new_Copy of 05-12  KH trung han 2016-2020 - Liem Thinh edited (1)" xfId="1217" xr:uid="{00000000-0005-0000-0000-0000BE040000}"/>
    <cellStyle name="_Von dau tu 2006-2020 (TL chien luoc)_DK KH CBDT 2014 11-11-2013" xfId="1218" xr:uid="{00000000-0005-0000-0000-0000BF040000}"/>
    <cellStyle name="_Von dau tu 2006-2020 (TL chien luoc)_DK KH CBDT 2014 11-11-2013(1)" xfId="1219" xr:uid="{00000000-0005-0000-0000-0000C0040000}"/>
    <cellStyle name="_Von dau tu 2006-2020 (TL chien luoc)_DK KH CBDT 2014 11-11-2013(1)_05-12  KH trung han 2016-2020 - Liem Thinh edited" xfId="1220" xr:uid="{00000000-0005-0000-0000-0000C1040000}"/>
    <cellStyle name="_Von dau tu 2006-2020 (TL chien luoc)_DK KH CBDT 2014 11-11-2013(1)_Copy of 05-12  KH trung han 2016-2020 - Liem Thinh edited (1)" xfId="1221" xr:uid="{00000000-0005-0000-0000-0000C2040000}"/>
    <cellStyle name="_Von dau tu 2006-2020 (TL chien luoc)_DK KH CBDT 2014 11-11-2013_05-12  KH trung han 2016-2020 - Liem Thinh edited" xfId="1222" xr:uid="{00000000-0005-0000-0000-0000C3040000}"/>
    <cellStyle name="_Von dau tu 2006-2020 (TL chien luoc)_DK KH CBDT 2014 11-11-2013_Copy of 05-12  KH trung han 2016-2020 - Liem Thinh edited (1)" xfId="1223" xr:uid="{00000000-0005-0000-0000-0000C4040000}"/>
    <cellStyle name="_Von dau tu 2006-2020 (TL chien luoc)_KH 2011-2015" xfId="1224" xr:uid="{00000000-0005-0000-0000-0000C5040000}"/>
    <cellStyle name="_Von dau tu 2006-2020 (TL chien luoc)_tai co cau dau tu (tong hop)1" xfId="1225" xr:uid="{00000000-0005-0000-0000-0000C6040000}"/>
    <cellStyle name="_Vu KHGD" xfId="1226" xr:uid="{00000000-0005-0000-0000-0000C7040000}"/>
    <cellStyle name="_x005f_x0001_" xfId="1227" xr:uid="{00000000-0005-0000-0000-0000C8040000}"/>
    <cellStyle name="_x005f_x0001__!1 1 bao cao giao KH ve HTCMT vung TNB   12-12-2011" xfId="1228" xr:uid="{00000000-0005-0000-0000-0000C9040000}"/>
    <cellStyle name="_x005f_x0001__kien giang 2" xfId="1229" xr:uid="{00000000-0005-0000-0000-0000CA040000}"/>
    <cellStyle name="_x005f_x000d__x005f_x000a_JournalTemplate=C:\COMFO\CTALK\JOURSTD.TPL_x005f_x000d__x005f_x000a_LbStateAddress=3 3 0 251 1 89 2 311_x005f_x000d__x005f_x000a_LbStateJou" xfId="1230" xr:uid="{00000000-0005-0000-0000-0000CB040000}"/>
    <cellStyle name="_x005f_x005f_x005f_x0001_" xfId="1231" xr:uid="{00000000-0005-0000-0000-0000CC040000}"/>
    <cellStyle name="_x005f_x005f_x005f_x0001__!1 1 bao cao giao KH ve HTCMT vung TNB   12-12-2011" xfId="1232" xr:uid="{00000000-0005-0000-0000-0000CD040000}"/>
    <cellStyle name="_x005f_x005f_x005f_x0001__kien giang 2" xfId="1233" xr:uid="{00000000-0005-0000-0000-0000CE040000}"/>
    <cellStyle name="_x005f_x005f_x005f_x000d__x005f_x005f_x005f_x000a_JournalTemplate=C:\COMFO\CTALK\JOURSTD.TPL_x005f_x005f_x005f_x000d__x005f_x005f_x005f_x000a_LbStateAddress=3 3 0 251 1 89 2 311_x005f_x005f_x005f_x000d__x005f_x005f_x005f_x000a_LbStateJou" xfId="1234" xr:uid="{00000000-0005-0000-0000-0000CF040000}"/>
    <cellStyle name="_XDCB thang 12.2010" xfId="1235" xr:uid="{00000000-0005-0000-0000-0000D0040000}"/>
    <cellStyle name="_ÿÿÿÿÿ" xfId="1236" xr:uid="{00000000-0005-0000-0000-0000D1040000}"/>
    <cellStyle name="_ÿÿÿÿÿ 2" xfId="1237" xr:uid="{00000000-0005-0000-0000-0000D2040000}"/>
    <cellStyle name="_ÿÿÿÿÿ_Bieu mau cong trinh khoi cong moi 3-4" xfId="1238" xr:uid="{00000000-0005-0000-0000-0000D3040000}"/>
    <cellStyle name="_ÿÿÿÿÿ_Bieu mau cong trinh khoi cong moi 3-4_!1 1 bao cao giao KH ve HTCMT vung TNB   12-12-2011" xfId="1239" xr:uid="{00000000-0005-0000-0000-0000D4040000}"/>
    <cellStyle name="_ÿÿÿÿÿ_Bieu mau cong trinh khoi cong moi 3-4_KH TPCP vung TNB (03-1-2012)" xfId="1240" xr:uid="{00000000-0005-0000-0000-0000D5040000}"/>
    <cellStyle name="_ÿÿÿÿÿ_Bieu3ODA" xfId="1241" xr:uid="{00000000-0005-0000-0000-0000D6040000}"/>
    <cellStyle name="_ÿÿÿÿÿ_Bieu3ODA_!1 1 bao cao giao KH ve HTCMT vung TNB   12-12-2011" xfId="1242" xr:uid="{00000000-0005-0000-0000-0000D7040000}"/>
    <cellStyle name="_ÿÿÿÿÿ_Bieu3ODA_KH TPCP vung TNB (03-1-2012)" xfId="1243" xr:uid="{00000000-0005-0000-0000-0000D8040000}"/>
    <cellStyle name="_ÿÿÿÿÿ_Bieu4HTMT" xfId="1244" xr:uid="{00000000-0005-0000-0000-0000D9040000}"/>
    <cellStyle name="_ÿÿÿÿÿ_Bieu4HTMT_!1 1 bao cao giao KH ve HTCMT vung TNB   12-12-2011" xfId="1245" xr:uid="{00000000-0005-0000-0000-0000DA040000}"/>
    <cellStyle name="_ÿÿÿÿÿ_Bieu4HTMT_KH TPCP vung TNB (03-1-2012)" xfId="1246" xr:uid="{00000000-0005-0000-0000-0000DB040000}"/>
    <cellStyle name="_ÿÿÿÿÿ_Ha Nam" xfId="1247" xr:uid="{00000000-0005-0000-0000-0000DC040000}"/>
    <cellStyle name="_ÿÿÿÿÿ_Kh ql62 (2010) 11-09" xfId="1248" xr:uid="{00000000-0005-0000-0000-0000DD040000}"/>
    <cellStyle name="_ÿÿÿÿÿ_KH TPCP vung TNB (03-1-2012)" xfId="1249" xr:uid="{00000000-0005-0000-0000-0000DE040000}"/>
    <cellStyle name="_ÿÿÿÿÿ_Khung 2012" xfId="1250" xr:uid="{00000000-0005-0000-0000-0000DF040000}"/>
    <cellStyle name="_ÿÿÿÿÿ_kien giang 2" xfId="1251" xr:uid="{00000000-0005-0000-0000-0000E0040000}"/>
    <cellStyle name="~1" xfId="1252" xr:uid="{00000000-0005-0000-0000-0000E1040000}"/>
    <cellStyle name="~1 2" xfId="1253" xr:uid="{00000000-0005-0000-0000-0000E2040000}"/>
    <cellStyle name="_x0001_¨c^ " xfId="1254" xr:uid="{00000000-0005-0000-0000-0000E3040000}"/>
    <cellStyle name="_x0001_¨c^ ?[?0?]?_?0?0?" xfId="1255" xr:uid="{00000000-0005-0000-0000-0000E4040000}"/>
    <cellStyle name="_x0001_¨c^[" xfId="1256" xr:uid="{00000000-0005-0000-0000-0000E5040000}"/>
    <cellStyle name="_x0001_¨c^[?0?" xfId="1257" xr:uid="{00000000-0005-0000-0000-0000E6040000}"/>
    <cellStyle name="_x0001_¨c^_?0?0?Q?3?" xfId="1258" xr:uid="{00000000-0005-0000-0000-0000E7040000}"/>
    <cellStyle name="_x0001_¨Œc^ " xfId="1259" xr:uid="{00000000-0005-0000-0000-0000E8040000}"/>
    <cellStyle name="_x0001_¨Œc^ ?[?0?]?_?0?0?" xfId="1260" xr:uid="{00000000-0005-0000-0000-0000E9040000}"/>
    <cellStyle name="_x0001_¨Œc^[" xfId="1261" xr:uid="{00000000-0005-0000-0000-0000EA040000}"/>
    <cellStyle name="_x0001_¨Œc^[?0?" xfId="1262" xr:uid="{00000000-0005-0000-0000-0000EB040000}"/>
    <cellStyle name="_x0001_¨Œc^_?0?0?Q?3?" xfId="1263" xr:uid="{00000000-0005-0000-0000-0000EC040000}"/>
    <cellStyle name="’Ê‰Ý [0.00]_laroux" xfId="1264" xr:uid="{00000000-0005-0000-0000-0000ED040000}"/>
    <cellStyle name="’Ê‰Ý_laroux" xfId="1265" xr:uid="{00000000-0005-0000-0000-0000EE040000}"/>
    <cellStyle name="¤@¯ë_CHI PHI QUAN LY 1-00" xfId="1266" xr:uid="{00000000-0005-0000-0000-0000EF040000}"/>
    <cellStyle name="_x0001_µÑTÖ " xfId="1267" xr:uid="{00000000-0005-0000-0000-0000F0040000}"/>
    <cellStyle name="_x0001_µÑTÖ ?[?0?" xfId="1268" xr:uid="{00000000-0005-0000-0000-0000F1040000}"/>
    <cellStyle name="_x0001_µÑTÖ_" xfId="1269" xr:uid="{00000000-0005-0000-0000-0000F2040000}"/>
    <cellStyle name="•W?_Format" xfId="1270" xr:uid="{00000000-0005-0000-0000-0000F3040000}"/>
    <cellStyle name="•W€_’·Šú‰p•¶" xfId="1271" xr:uid="{00000000-0005-0000-0000-0000F4040000}"/>
    <cellStyle name="•W_’·Šú‰p•¶" xfId="1272" xr:uid="{00000000-0005-0000-0000-0000F5040000}"/>
    <cellStyle name="W_MARINE" xfId="1273" xr:uid="{00000000-0005-0000-0000-0000F6040000}"/>
    <cellStyle name="0" xfId="1274" xr:uid="{00000000-0005-0000-0000-0000F7040000}"/>
    <cellStyle name="0 2" xfId="1275" xr:uid="{00000000-0005-0000-0000-0000F8040000}"/>
    <cellStyle name="0 2 2" xfId="1276" xr:uid="{00000000-0005-0000-0000-0000F9040000}"/>
    <cellStyle name="0 3" xfId="1277" xr:uid="{00000000-0005-0000-0000-0000FA040000}"/>
    <cellStyle name="0,0_x000a__x000a_NA_x000a__x000a_" xfId="1278" xr:uid="{00000000-0005-0000-0000-0000FB040000}"/>
    <cellStyle name="0,0_x000d__x000a_NA_x000d__x000a_" xfId="1279" xr:uid="{00000000-0005-0000-0000-0000FC040000}"/>
    <cellStyle name="0,0_x000d__x000a_NA_x000d__x000a_ 10" xfId="1280" xr:uid="{00000000-0005-0000-0000-0000FD040000}"/>
    <cellStyle name="0,0_x000d__x000a_NA_x000d__x000a_ 11" xfId="1281" xr:uid="{00000000-0005-0000-0000-0000FE040000}"/>
    <cellStyle name="0,0_x000d__x000a_NA_x000d__x000a_ 12" xfId="1282" xr:uid="{00000000-0005-0000-0000-0000FF040000}"/>
    <cellStyle name="0,0_x000d__x000a_NA_x000d__x000a_ 2" xfId="1283" xr:uid="{00000000-0005-0000-0000-000000050000}"/>
    <cellStyle name="0,0_x000d__x000a_NA_x000d__x000a_ 2 2" xfId="1284" xr:uid="{00000000-0005-0000-0000-000001050000}"/>
    <cellStyle name="0,0_x000d__x000a_NA_x000d__x000a_ 2 3" xfId="1285" xr:uid="{00000000-0005-0000-0000-000002050000}"/>
    <cellStyle name="0,0_x000d__x000a_NA_x000d__x000a_ 2 4" xfId="1286" xr:uid="{00000000-0005-0000-0000-000003050000}"/>
    <cellStyle name="0,0_x000d__x000a_NA_x000d__x000a_ 2 5" xfId="1287" xr:uid="{00000000-0005-0000-0000-000004050000}"/>
    <cellStyle name="0,0_x000d__x000a_NA_x000d__x000a_ 2 6" xfId="1288" xr:uid="{00000000-0005-0000-0000-000005050000}"/>
    <cellStyle name="0,0_x000d__x000a_NA_x000d__x000a_ 3" xfId="1289" xr:uid="{00000000-0005-0000-0000-000006050000}"/>
    <cellStyle name="0,0_x000d__x000a_NA_x000d__x000a_ 4" xfId="1290" xr:uid="{00000000-0005-0000-0000-000007050000}"/>
    <cellStyle name="0,0_x000d__x000a_NA_x000d__x000a_ 5" xfId="1291" xr:uid="{00000000-0005-0000-0000-000008050000}"/>
    <cellStyle name="0,0_x000d__x000a_NA_x000d__x000a_ 6" xfId="1292" xr:uid="{00000000-0005-0000-0000-000009050000}"/>
    <cellStyle name="0,0_x000d__x000a_NA_x000d__x000a_ 7" xfId="1293" xr:uid="{00000000-0005-0000-0000-00000A050000}"/>
    <cellStyle name="0,0_x000d__x000a_NA_x000d__x000a_ 8" xfId="1294" xr:uid="{00000000-0005-0000-0000-00000B050000}"/>
    <cellStyle name="0,0_x000d__x000a_NA_x000d__x000a_ 9" xfId="1295" xr:uid="{00000000-0005-0000-0000-00000C050000}"/>
    <cellStyle name="0,0_x000d__x000a_NA_x000d__x000a__KH TPCP 2013 (KTNN, HOP)" xfId="1296" xr:uid="{00000000-0005-0000-0000-00000D050000}"/>
    <cellStyle name="0,0_x005f_x000d__x005f_x000a_NA_x005f_x000d__x005f_x000a_" xfId="1297" xr:uid="{00000000-0005-0000-0000-00000E050000}"/>
    <cellStyle name="0.0" xfId="1298" xr:uid="{00000000-0005-0000-0000-00000F050000}"/>
    <cellStyle name="0.0 2" xfId="1299" xr:uid="{00000000-0005-0000-0000-000010050000}"/>
    <cellStyle name="0.0 2 2" xfId="1300" xr:uid="{00000000-0005-0000-0000-000011050000}"/>
    <cellStyle name="0.0 3" xfId="1301" xr:uid="{00000000-0005-0000-0000-000012050000}"/>
    <cellStyle name="0.00" xfId="1302" xr:uid="{00000000-0005-0000-0000-000013050000}"/>
    <cellStyle name="0.00 2" xfId="1303" xr:uid="{00000000-0005-0000-0000-000014050000}"/>
    <cellStyle name="0.00 2 2" xfId="1304" xr:uid="{00000000-0005-0000-0000-000015050000}"/>
    <cellStyle name="0.00 3" xfId="1305" xr:uid="{00000000-0005-0000-0000-000016050000}"/>
    <cellStyle name="1" xfId="1306" xr:uid="{00000000-0005-0000-0000-000017050000}"/>
    <cellStyle name="1 2" xfId="1307" xr:uid="{00000000-0005-0000-0000-000018050000}"/>
    <cellStyle name="1 2 2" xfId="1308" xr:uid="{00000000-0005-0000-0000-000019050000}"/>
    <cellStyle name="1 2 3" xfId="1309" xr:uid="{00000000-0005-0000-0000-00001A050000}"/>
    <cellStyle name="1 2 4" xfId="1310" xr:uid="{00000000-0005-0000-0000-00001B050000}"/>
    <cellStyle name="1 3" xfId="1311" xr:uid="{00000000-0005-0000-0000-00001C050000}"/>
    <cellStyle name="1 4" xfId="1312" xr:uid="{00000000-0005-0000-0000-00001D050000}"/>
    <cellStyle name="1 5" xfId="1313" xr:uid="{00000000-0005-0000-0000-00001E050000}"/>
    <cellStyle name="1_!1 1 bao cao giao KH ve HTCMT vung TNB   12-12-2011" xfId="1314" xr:uid="{00000000-0005-0000-0000-00001F050000}"/>
    <cellStyle name="1_1 Bieu 6 thang nam 2011" xfId="1315" xr:uid="{00000000-0005-0000-0000-000020050000}"/>
    <cellStyle name="1_1 Bieu 6 thang nam 2011 2" xfId="1316" xr:uid="{00000000-0005-0000-0000-000021050000}"/>
    <cellStyle name="1_1 Bieu 6 thang nam 2011 2 2" xfId="1317" xr:uid="{00000000-0005-0000-0000-000022050000}"/>
    <cellStyle name="1_1 Bieu 6 thang nam 2011 2 2 2" xfId="1318" xr:uid="{00000000-0005-0000-0000-000023050000}"/>
    <cellStyle name="1_1 Bieu 6 thang nam 2011 2 2 3" xfId="1319" xr:uid="{00000000-0005-0000-0000-000024050000}"/>
    <cellStyle name="1_1 Bieu 6 thang nam 2011 2 2 4" xfId="1320" xr:uid="{00000000-0005-0000-0000-000025050000}"/>
    <cellStyle name="1_1 Bieu 6 thang nam 2011 2 3" xfId="1321" xr:uid="{00000000-0005-0000-0000-000026050000}"/>
    <cellStyle name="1_1 Bieu 6 thang nam 2011 2 4" xfId="1322" xr:uid="{00000000-0005-0000-0000-000027050000}"/>
    <cellStyle name="1_1 Bieu 6 thang nam 2011 2 5" xfId="1323" xr:uid="{00000000-0005-0000-0000-000028050000}"/>
    <cellStyle name="1_1 Bieu 6 thang nam 2011 3" xfId="1324" xr:uid="{00000000-0005-0000-0000-000029050000}"/>
    <cellStyle name="1_1 Bieu 6 thang nam 2011 3 2" xfId="1325" xr:uid="{00000000-0005-0000-0000-00002A050000}"/>
    <cellStyle name="1_1 Bieu 6 thang nam 2011 3 3" xfId="1326" xr:uid="{00000000-0005-0000-0000-00002B050000}"/>
    <cellStyle name="1_1 Bieu 6 thang nam 2011 3 4" xfId="1327" xr:uid="{00000000-0005-0000-0000-00002C050000}"/>
    <cellStyle name="1_1 Bieu 6 thang nam 2011 4" xfId="1328" xr:uid="{00000000-0005-0000-0000-00002D050000}"/>
    <cellStyle name="1_1 Bieu 6 thang nam 2011 5" xfId="1329" xr:uid="{00000000-0005-0000-0000-00002E050000}"/>
    <cellStyle name="1_1 Bieu 6 thang nam 2011 6" xfId="1330" xr:uid="{00000000-0005-0000-0000-00002F050000}"/>
    <cellStyle name="1_1 Bieu 6 thang nam 2011_BC von DTPT 6 thang 2012" xfId="1331" xr:uid="{00000000-0005-0000-0000-000030050000}"/>
    <cellStyle name="1_1 Bieu 6 thang nam 2011_BC von DTPT 6 thang 2012 2" xfId="1332" xr:uid="{00000000-0005-0000-0000-000031050000}"/>
    <cellStyle name="1_1 Bieu 6 thang nam 2011_BC von DTPT 6 thang 2012 2 2" xfId="1333" xr:uid="{00000000-0005-0000-0000-000032050000}"/>
    <cellStyle name="1_1 Bieu 6 thang nam 2011_BC von DTPT 6 thang 2012 2 2 2" xfId="1334" xr:uid="{00000000-0005-0000-0000-000033050000}"/>
    <cellStyle name="1_1 Bieu 6 thang nam 2011_BC von DTPT 6 thang 2012 2 2 3" xfId="1335" xr:uid="{00000000-0005-0000-0000-000034050000}"/>
    <cellStyle name="1_1 Bieu 6 thang nam 2011_BC von DTPT 6 thang 2012 2 2 4" xfId="1336" xr:uid="{00000000-0005-0000-0000-000035050000}"/>
    <cellStyle name="1_1 Bieu 6 thang nam 2011_BC von DTPT 6 thang 2012 2 3" xfId="1337" xr:uid="{00000000-0005-0000-0000-000036050000}"/>
    <cellStyle name="1_1 Bieu 6 thang nam 2011_BC von DTPT 6 thang 2012 2 4" xfId="1338" xr:uid="{00000000-0005-0000-0000-000037050000}"/>
    <cellStyle name="1_1 Bieu 6 thang nam 2011_BC von DTPT 6 thang 2012 2 5" xfId="1339" xr:uid="{00000000-0005-0000-0000-000038050000}"/>
    <cellStyle name="1_1 Bieu 6 thang nam 2011_BC von DTPT 6 thang 2012 3" xfId="1340" xr:uid="{00000000-0005-0000-0000-000039050000}"/>
    <cellStyle name="1_1 Bieu 6 thang nam 2011_BC von DTPT 6 thang 2012 3 2" xfId="1341" xr:uid="{00000000-0005-0000-0000-00003A050000}"/>
    <cellStyle name="1_1 Bieu 6 thang nam 2011_BC von DTPT 6 thang 2012 3 3" xfId="1342" xr:uid="{00000000-0005-0000-0000-00003B050000}"/>
    <cellStyle name="1_1 Bieu 6 thang nam 2011_BC von DTPT 6 thang 2012 3 4" xfId="1343" xr:uid="{00000000-0005-0000-0000-00003C050000}"/>
    <cellStyle name="1_1 Bieu 6 thang nam 2011_BC von DTPT 6 thang 2012 4" xfId="1344" xr:uid="{00000000-0005-0000-0000-00003D050000}"/>
    <cellStyle name="1_1 Bieu 6 thang nam 2011_BC von DTPT 6 thang 2012 5" xfId="1345" xr:uid="{00000000-0005-0000-0000-00003E050000}"/>
    <cellStyle name="1_1 Bieu 6 thang nam 2011_BC von DTPT 6 thang 2012 6" xfId="1346" xr:uid="{00000000-0005-0000-0000-00003F050000}"/>
    <cellStyle name="1_1 Bieu 6 thang nam 2011_Bieu du thao QD von ho tro co MT" xfId="1347" xr:uid="{00000000-0005-0000-0000-000040050000}"/>
    <cellStyle name="1_1 Bieu 6 thang nam 2011_Bieu du thao QD von ho tro co MT 2" xfId="1348" xr:uid="{00000000-0005-0000-0000-000041050000}"/>
    <cellStyle name="1_1 Bieu 6 thang nam 2011_Bieu du thao QD von ho tro co MT 2 2" xfId="1349" xr:uid="{00000000-0005-0000-0000-000042050000}"/>
    <cellStyle name="1_1 Bieu 6 thang nam 2011_Bieu du thao QD von ho tro co MT 2 2 2" xfId="1350" xr:uid="{00000000-0005-0000-0000-000043050000}"/>
    <cellStyle name="1_1 Bieu 6 thang nam 2011_Bieu du thao QD von ho tro co MT 2 2 3" xfId="1351" xr:uid="{00000000-0005-0000-0000-000044050000}"/>
    <cellStyle name="1_1 Bieu 6 thang nam 2011_Bieu du thao QD von ho tro co MT 2 2 4" xfId="1352" xr:uid="{00000000-0005-0000-0000-000045050000}"/>
    <cellStyle name="1_1 Bieu 6 thang nam 2011_Bieu du thao QD von ho tro co MT 2 3" xfId="1353" xr:uid="{00000000-0005-0000-0000-000046050000}"/>
    <cellStyle name="1_1 Bieu 6 thang nam 2011_Bieu du thao QD von ho tro co MT 2 4" xfId="1354" xr:uid="{00000000-0005-0000-0000-000047050000}"/>
    <cellStyle name="1_1 Bieu 6 thang nam 2011_Bieu du thao QD von ho tro co MT 2 5" xfId="1355" xr:uid="{00000000-0005-0000-0000-000048050000}"/>
    <cellStyle name="1_1 Bieu 6 thang nam 2011_Bieu du thao QD von ho tro co MT 3" xfId="1356" xr:uid="{00000000-0005-0000-0000-000049050000}"/>
    <cellStyle name="1_1 Bieu 6 thang nam 2011_Bieu du thao QD von ho tro co MT 3 2" xfId="1357" xr:uid="{00000000-0005-0000-0000-00004A050000}"/>
    <cellStyle name="1_1 Bieu 6 thang nam 2011_Bieu du thao QD von ho tro co MT 3 3" xfId="1358" xr:uid="{00000000-0005-0000-0000-00004B050000}"/>
    <cellStyle name="1_1 Bieu 6 thang nam 2011_Bieu du thao QD von ho tro co MT 3 4" xfId="1359" xr:uid="{00000000-0005-0000-0000-00004C050000}"/>
    <cellStyle name="1_1 Bieu 6 thang nam 2011_Bieu du thao QD von ho tro co MT 4" xfId="1360" xr:uid="{00000000-0005-0000-0000-00004D050000}"/>
    <cellStyle name="1_1 Bieu 6 thang nam 2011_Bieu du thao QD von ho tro co MT 5" xfId="1361" xr:uid="{00000000-0005-0000-0000-00004E050000}"/>
    <cellStyle name="1_1 Bieu 6 thang nam 2011_Bieu du thao QD von ho tro co MT 6" xfId="1362" xr:uid="{00000000-0005-0000-0000-00004F050000}"/>
    <cellStyle name="1_1 Bieu 6 thang nam 2011_Ke hoach 2012 (theo doi)" xfId="1363" xr:uid="{00000000-0005-0000-0000-000050050000}"/>
    <cellStyle name="1_1 Bieu 6 thang nam 2011_Ke hoach 2012 (theo doi) 2" xfId="1364" xr:uid="{00000000-0005-0000-0000-000051050000}"/>
    <cellStyle name="1_1 Bieu 6 thang nam 2011_Ke hoach 2012 (theo doi) 2 2" xfId="1365" xr:uid="{00000000-0005-0000-0000-000052050000}"/>
    <cellStyle name="1_1 Bieu 6 thang nam 2011_Ke hoach 2012 (theo doi) 2 2 2" xfId="1366" xr:uid="{00000000-0005-0000-0000-000053050000}"/>
    <cellStyle name="1_1 Bieu 6 thang nam 2011_Ke hoach 2012 (theo doi) 2 2 3" xfId="1367" xr:uid="{00000000-0005-0000-0000-000054050000}"/>
    <cellStyle name="1_1 Bieu 6 thang nam 2011_Ke hoach 2012 (theo doi) 2 2 4" xfId="1368" xr:uid="{00000000-0005-0000-0000-000055050000}"/>
    <cellStyle name="1_1 Bieu 6 thang nam 2011_Ke hoach 2012 (theo doi) 2 3" xfId="1369" xr:uid="{00000000-0005-0000-0000-000056050000}"/>
    <cellStyle name="1_1 Bieu 6 thang nam 2011_Ke hoach 2012 (theo doi) 2 4" xfId="1370" xr:uid="{00000000-0005-0000-0000-000057050000}"/>
    <cellStyle name="1_1 Bieu 6 thang nam 2011_Ke hoach 2012 (theo doi) 2 5" xfId="1371" xr:uid="{00000000-0005-0000-0000-000058050000}"/>
    <cellStyle name="1_1 Bieu 6 thang nam 2011_Ke hoach 2012 (theo doi) 3" xfId="1372" xr:uid="{00000000-0005-0000-0000-000059050000}"/>
    <cellStyle name="1_1 Bieu 6 thang nam 2011_Ke hoach 2012 (theo doi) 3 2" xfId="1373" xr:uid="{00000000-0005-0000-0000-00005A050000}"/>
    <cellStyle name="1_1 Bieu 6 thang nam 2011_Ke hoach 2012 (theo doi) 3 3" xfId="1374" xr:uid="{00000000-0005-0000-0000-00005B050000}"/>
    <cellStyle name="1_1 Bieu 6 thang nam 2011_Ke hoach 2012 (theo doi) 3 4" xfId="1375" xr:uid="{00000000-0005-0000-0000-00005C050000}"/>
    <cellStyle name="1_1 Bieu 6 thang nam 2011_Ke hoach 2012 (theo doi) 4" xfId="1376" xr:uid="{00000000-0005-0000-0000-00005D050000}"/>
    <cellStyle name="1_1 Bieu 6 thang nam 2011_Ke hoach 2012 (theo doi) 5" xfId="1377" xr:uid="{00000000-0005-0000-0000-00005E050000}"/>
    <cellStyle name="1_1 Bieu 6 thang nam 2011_Ke hoach 2012 (theo doi) 6" xfId="1378" xr:uid="{00000000-0005-0000-0000-00005F050000}"/>
    <cellStyle name="1_1 Bieu 6 thang nam 2011_Ke hoach 2012 theo doi (giai ngan 30.6.12)" xfId="1379" xr:uid="{00000000-0005-0000-0000-000060050000}"/>
    <cellStyle name="1_1 Bieu 6 thang nam 2011_Ke hoach 2012 theo doi (giai ngan 30.6.12) 2" xfId="1380" xr:uid="{00000000-0005-0000-0000-000061050000}"/>
    <cellStyle name="1_1 Bieu 6 thang nam 2011_Ke hoach 2012 theo doi (giai ngan 30.6.12) 2 2" xfId="1381" xr:uid="{00000000-0005-0000-0000-000062050000}"/>
    <cellStyle name="1_1 Bieu 6 thang nam 2011_Ke hoach 2012 theo doi (giai ngan 30.6.12) 2 2 2" xfId="1382" xr:uid="{00000000-0005-0000-0000-000063050000}"/>
    <cellStyle name="1_1 Bieu 6 thang nam 2011_Ke hoach 2012 theo doi (giai ngan 30.6.12) 2 2 3" xfId="1383" xr:uid="{00000000-0005-0000-0000-000064050000}"/>
    <cellStyle name="1_1 Bieu 6 thang nam 2011_Ke hoach 2012 theo doi (giai ngan 30.6.12) 2 2 4" xfId="1384" xr:uid="{00000000-0005-0000-0000-000065050000}"/>
    <cellStyle name="1_1 Bieu 6 thang nam 2011_Ke hoach 2012 theo doi (giai ngan 30.6.12) 2 3" xfId="1385" xr:uid="{00000000-0005-0000-0000-000066050000}"/>
    <cellStyle name="1_1 Bieu 6 thang nam 2011_Ke hoach 2012 theo doi (giai ngan 30.6.12) 2 4" xfId="1386" xr:uid="{00000000-0005-0000-0000-000067050000}"/>
    <cellStyle name="1_1 Bieu 6 thang nam 2011_Ke hoach 2012 theo doi (giai ngan 30.6.12) 2 5" xfId="1387" xr:uid="{00000000-0005-0000-0000-000068050000}"/>
    <cellStyle name="1_1 Bieu 6 thang nam 2011_Ke hoach 2012 theo doi (giai ngan 30.6.12) 3" xfId="1388" xr:uid="{00000000-0005-0000-0000-000069050000}"/>
    <cellStyle name="1_1 Bieu 6 thang nam 2011_Ke hoach 2012 theo doi (giai ngan 30.6.12) 3 2" xfId="1389" xr:uid="{00000000-0005-0000-0000-00006A050000}"/>
    <cellStyle name="1_1 Bieu 6 thang nam 2011_Ke hoach 2012 theo doi (giai ngan 30.6.12) 3 3" xfId="1390" xr:uid="{00000000-0005-0000-0000-00006B050000}"/>
    <cellStyle name="1_1 Bieu 6 thang nam 2011_Ke hoach 2012 theo doi (giai ngan 30.6.12) 3 4" xfId="1391" xr:uid="{00000000-0005-0000-0000-00006C050000}"/>
    <cellStyle name="1_1 Bieu 6 thang nam 2011_Ke hoach 2012 theo doi (giai ngan 30.6.12) 4" xfId="1392" xr:uid="{00000000-0005-0000-0000-00006D050000}"/>
    <cellStyle name="1_1 Bieu 6 thang nam 2011_Ke hoach 2012 theo doi (giai ngan 30.6.12) 5" xfId="1393" xr:uid="{00000000-0005-0000-0000-00006E050000}"/>
    <cellStyle name="1_1 Bieu 6 thang nam 2011_Ke hoach 2012 theo doi (giai ngan 30.6.12) 6" xfId="1394" xr:uid="{00000000-0005-0000-0000-00006F050000}"/>
    <cellStyle name="1_17 bieu (hung cap nhap)" xfId="1395" xr:uid="{00000000-0005-0000-0000-000070050000}"/>
    <cellStyle name="1_17 bieu (hung cap nhap) 2" xfId="1396" xr:uid="{00000000-0005-0000-0000-000071050000}"/>
    <cellStyle name="1_17 bieu (hung cap nhap) 2 2" xfId="1397" xr:uid="{00000000-0005-0000-0000-000072050000}"/>
    <cellStyle name="1_17 bieu (hung cap nhap) 2 2 2" xfId="1398" xr:uid="{00000000-0005-0000-0000-000073050000}"/>
    <cellStyle name="1_17 bieu (hung cap nhap) 2 2 3" xfId="1399" xr:uid="{00000000-0005-0000-0000-000074050000}"/>
    <cellStyle name="1_17 bieu (hung cap nhap) 2 2 4" xfId="1400" xr:uid="{00000000-0005-0000-0000-000075050000}"/>
    <cellStyle name="1_17 bieu (hung cap nhap) 2 3" xfId="1401" xr:uid="{00000000-0005-0000-0000-000076050000}"/>
    <cellStyle name="1_17 bieu (hung cap nhap) 2 4" xfId="1402" xr:uid="{00000000-0005-0000-0000-000077050000}"/>
    <cellStyle name="1_17 bieu (hung cap nhap) 2 5" xfId="1403" xr:uid="{00000000-0005-0000-0000-000078050000}"/>
    <cellStyle name="1_17 bieu (hung cap nhap) 3" xfId="1404" xr:uid="{00000000-0005-0000-0000-000079050000}"/>
    <cellStyle name="1_17 bieu (hung cap nhap) 3 2" xfId="1405" xr:uid="{00000000-0005-0000-0000-00007A050000}"/>
    <cellStyle name="1_17 bieu (hung cap nhap) 3 3" xfId="1406" xr:uid="{00000000-0005-0000-0000-00007B050000}"/>
    <cellStyle name="1_17 bieu (hung cap nhap) 3 4" xfId="1407" xr:uid="{00000000-0005-0000-0000-00007C050000}"/>
    <cellStyle name="1_17 bieu (hung cap nhap) 4" xfId="1408" xr:uid="{00000000-0005-0000-0000-00007D050000}"/>
    <cellStyle name="1_17 bieu (hung cap nhap) 5" xfId="1409" xr:uid="{00000000-0005-0000-0000-00007E050000}"/>
    <cellStyle name="1_17 bieu (hung cap nhap) 6" xfId="1410" xr:uid="{00000000-0005-0000-0000-00007F050000}"/>
    <cellStyle name="1_17 bieu (hung cap nhap)_BC von DTPT 6 thang 2012" xfId="1411" xr:uid="{00000000-0005-0000-0000-000080050000}"/>
    <cellStyle name="1_17 bieu (hung cap nhap)_BC von DTPT 6 thang 2012 2" xfId="1412" xr:uid="{00000000-0005-0000-0000-000081050000}"/>
    <cellStyle name="1_17 bieu (hung cap nhap)_BC von DTPT 6 thang 2012 2 2" xfId="1413" xr:uid="{00000000-0005-0000-0000-000082050000}"/>
    <cellStyle name="1_17 bieu (hung cap nhap)_BC von DTPT 6 thang 2012 2 2 2" xfId="1414" xr:uid="{00000000-0005-0000-0000-000083050000}"/>
    <cellStyle name="1_17 bieu (hung cap nhap)_BC von DTPT 6 thang 2012 2 2 3" xfId="1415" xr:uid="{00000000-0005-0000-0000-000084050000}"/>
    <cellStyle name="1_17 bieu (hung cap nhap)_BC von DTPT 6 thang 2012 2 2 4" xfId="1416" xr:uid="{00000000-0005-0000-0000-000085050000}"/>
    <cellStyle name="1_17 bieu (hung cap nhap)_BC von DTPT 6 thang 2012 2 3" xfId="1417" xr:uid="{00000000-0005-0000-0000-000086050000}"/>
    <cellStyle name="1_17 bieu (hung cap nhap)_BC von DTPT 6 thang 2012 2 4" xfId="1418" xr:uid="{00000000-0005-0000-0000-000087050000}"/>
    <cellStyle name="1_17 bieu (hung cap nhap)_BC von DTPT 6 thang 2012 2 5" xfId="1419" xr:uid="{00000000-0005-0000-0000-000088050000}"/>
    <cellStyle name="1_17 bieu (hung cap nhap)_BC von DTPT 6 thang 2012 3" xfId="1420" xr:uid="{00000000-0005-0000-0000-000089050000}"/>
    <cellStyle name="1_17 bieu (hung cap nhap)_BC von DTPT 6 thang 2012 3 2" xfId="1421" xr:uid="{00000000-0005-0000-0000-00008A050000}"/>
    <cellStyle name="1_17 bieu (hung cap nhap)_BC von DTPT 6 thang 2012 3 3" xfId="1422" xr:uid="{00000000-0005-0000-0000-00008B050000}"/>
    <cellStyle name="1_17 bieu (hung cap nhap)_BC von DTPT 6 thang 2012 3 4" xfId="1423" xr:uid="{00000000-0005-0000-0000-00008C050000}"/>
    <cellStyle name="1_17 bieu (hung cap nhap)_BC von DTPT 6 thang 2012 4" xfId="1424" xr:uid="{00000000-0005-0000-0000-00008D050000}"/>
    <cellStyle name="1_17 bieu (hung cap nhap)_BC von DTPT 6 thang 2012 5" xfId="1425" xr:uid="{00000000-0005-0000-0000-00008E050000}"/>
    <cellStyle name="1_17 bieu (hung cap nhap)_BC von DTPT 6 thang 2012 6" xfId="1426" xr:uid="{00000000-0005-0000-0000-00008F050000}"/>
    <cellStyle name="1_17 bieu (hung cap nhap)_Bieu du thao QD von ho tro co MT" xfId="1427" xr:uid="{00000000-0005-0000-0000-000090050000}"/>
    <cellStyle name="1_17 bieu (hung cap nhap)_Bieu du thao QD von ho tro co MT 2" xfId="1428" xr:uid="{00000000-0005-0000-0000-000091050000}"/>
    <cellStyle name="1_17 bieu (hung cap nhap)_Bieu du thao QD von ho tro co MT 2 2" xfId="1429" xr:uid="{00000000-0005-0000-0000-000092050000}"/>
    <cellStyle name="1_17 bieu (hung cap nhap)_Bieu du thao QD von ho tro co MT 2 2 2" xfId="1430" xr:uid="{00000000-0005-0000-0000-000093050000}"/>
    <cellStyle name="1_17 bieu (hung cap nhap)_Bieu du thao QD von ho tro co MT 2 2 3" xfId="1431" xr:uid="{00000000-0005-0000-0000-000094050000}"/>
    <cellStyle name="1_17 bieu (hung cap nhap)_Bieu du thao QD von ho tro co MT 2 2 4" xfId="1432" xr:uid="{00000000-0005-0000-0000-000095050000}"/>
    <cellStyle name="1_17 bieu (hung cap nhap)_Bieu du thao QD von ho tro co MT 2 3" xfId="1433" xr:uid="{00000000-0005-0000-0000-000096050000}"/>
    <cellStyle name="1_17 bieu (hung cap nhap)_Bieu du thao QD von ho tro co MT 2 4" xfId="1434" xr:uid="{00000000-0005-0000-0000-000097050000}"/>
    <cellStyle name="1_17 bieu (hung cap nhap)_Bieu du thao QD von ho tro co MT 2 5" xfId="1435" xr:uid="{00000000-0005-0000-0000-000098050000}"/>
    <cellStyle name="1_17 bieu (hung cap nhap)_Bieu du thao QD von ho tro co MT 3" xfId="1436" xr:uid="{00000000-0005-0000-0000-000099050000}"/>
    <cellStyle name="1_17 bieu (hung cap nhap)_Bieu du thao QD von ho tro co MT 3 2" xfId="1437" xr:uid="{00000000-0005-0000-0000-00009A050000}"/>
    <cellStyle name="1_17 bieu (hung cap nhap)_Bieu du thao QD von ho tro co MT 3 3" xfId="1438" xr:uid="{00000000-0005-0000-0000-00009B050000}"/>
    <cellStyle name="1_17 bieu (hung cap nhap)_Bieu du thao QD von ho tro co MT 3 4" xfId="1439" xr:uid="{00000000-0005-0000-0000-00009C050000}"/>
    <cellStyle name="1_17 bieu (hung cap nhap)_Bieu du thao QD von ho tro co MT 4" xfId="1440" xr:uid="{00000000-0005-0000-0000-00009D050000}"/>
    <cellStyle name="1_17 bieu (hung cap nhap)_Bieu du thao QD von ho tro co MT 5" xfId="1441" xr:uid="{00000000-0005-0000-0000-00009E050000}"/>
    <cellStyle name="1_17 bieu (hung cap nhap)_Bieu du thao QD von ho tro co MT 6" xfId="1442" xr:uid="{00000000-0005-0000-0000-00009F050000}"/>
    <cellStyle name="1_17 bieu (hung cap nhap)_Dang ky phan khai von ODA (gui Bo)" xfId="1443" xr:uid="{00000000-0005-0000-0000-0000A0050000}"/>
    <cellStyle name="1_17 bieu (hung cap nhap)_Dang ky phan khai von ODA (gui Bo) 2" xfId="1444" xr:uid="{00000000-0005-0000-0000-0000A1050000}"/>
    <cellStyle name="1_17 bieu (hung cap nhap)_Dang ky phan khai von ODA (gui Bo) 2 2" xfId="1445" xr:uid="{00000000-0005-0000-0000-0000A2050000}"/>
    <cellStyle name="1_17 bieu (hung cap nhap)_Dang ky phan khai von ODA (gui Bo) 2 2 2" xfId="1446" xr:uid="{00000000-0005-0000-0000-0000A3050000}"/>
    <cellStyle name="1_17 bieu (hung cap nhap)_Dang ky phan khai von ODA (gui Bo) 2 2 3" xfId="1447" xr:uid="{00000000-0005-0000-0000-0000A4050000}"/>
    <cellStyle name="1_17 bieu (hung cap nhap)_Dang ky phan khai von ODA (gui Bo) 2 2 4" xfId="1448" xr:uid="{00000000-0005-0000-0000-0000A5050000}"/>
    <cellStyle name="1_17 bieu (hung cap nhap)_Dang ky phan khai von ODA (gui Bo) 2 3" xfId="1449" xr:uid="{00000000-0005-0000-0000-0000A6050000}"/>
    <cellStyle name="1_17 bieu (hung cap nhap)_Dang ky phan khai von ODA (gui Bo) 2 4" xfId="1450" xr:uid="{00000000-0005-0000-0000-0000A7050000}"/>
    <cellStyle name="1_17 bieu (hung cap nhap)_Dang ky phan khai von ODA (gui Bo) 2 5" xfId="1451" xr:uid="{00000000-0005-0000-0000-0000A8050000}"/>
    <cellStyle name="1_17 bieu (hung cap nhap)_Dang ky phan khai von ODA (gui Bo) 3" xfId="1452" xr:uid="{00000000-0005-0000-0000-0000A9050000}"/>
    <cellStyle name="1_17 bieu (hung cap nhap)_Dang ky phan khai von ODA (gui Bo) 3 2" xfId="1453" xr:uid="{00000000-0005-0000-0000-0000AA050000}"/>
    <cellStyle name="1_17 bieu (hung cap nhap)_Dang ky phan khai von ODA (gui Bo) 3 3" xfId="1454" xr:uid="{00000000-0005-0000-0000-0000AB050000}"/>
    <cellStyle name="1_17 bieu (hung cap nhap)_Dang ky phan khai von ODA (gui Bo) 3 4" xfId="1455" xr:uid="{00000000-0005-0000-0000-0000AC050000}"/>
    <cellStyle name="1_17 bieu (hung cap nhap)_Dang ky phan khai von ODA (gui Bo) 4" xfId="1456" xr:uid="{00000000-0005-0000-0000-0000AD050000}"/>
    <cellStyle name="1_17 bieu (hung cap nhap)_Dang ky phan khai von ODA (gui Bo) 5" xfId="1457" xr:uid="{00000000-0005-0000-0000-0000AE050000}"/>
    <cellStyle name="1_17 bieu (hung cap nhap)_Dang ky phan khai von ODA (gui Bo) 6" xfId="1458" xr:uid="{00000000-0005-0000-0000-0000AF050000}"/>
    <cellStyle name="1_17 bieu (hung cap nhap)_Dang ky phan khai von ODA (gui Bo)_BC von DTPT 6 thang 2012" xfId="1459" xr:uid="{00000000-0005-0000-0000-0000B0050000}"/>
    <cellStyle name="1_17 bieu (hung cap nhap)_Dang ky phan khai von ODA (gui Bo)_BC von DTPT 6 thang 2012 2" xfId="1460" xr:uid="{00000000-0005-0000-0000-0000B1050000}"/>
    <cellStyle name="1_17 bieu (hung cap nhap)_Dang ky phan khai von ODA (gui Bo)_BC von DTPT 6 thang 2012 2 2" xfId="1461" xr:uid="{00000000-0005-0000-0000-0000B2050000}"/>
    <cellStyle name="1_17 bieu (hung cap nhap)_Dang ky phan khai von ODA (gui Bo)_BC von DTPT 6 thang 2012 2 2 2" xfId="1462" xr:uid="{00000000-0005-0000-0000-0000B3050000}"/>
    <cellStyle name="1_17 bieu (hung cap nhap)_Dang ky phan khai von ODA (gui Bo)_BC von DTPT 6 thang 2012 2 2 3" xfId="1463" xr:uid="{00000000-0005-0000-0000-0000B4050000}"/>
    <cellStyle name="1_17 bieu (hung cap nhap)_Dang ky phan khai von ODA (gui Bo)_BC von DTPT 6 thang 2012 2 2 4" xfId="1464" xr:uid="{00000000-0005-0000-0000-0000B5050000}"/>
    <cellStyle name="1_17 bieu (hung cap nhap)_Dang ky phan khai von ODA (gui Bo)_BC von DTPT 6 thang 2012 2 3" xfId="1465" xr:uid="{00000000-0005-0000-0000-0000B6050000}"/>
    <cellStyle name="1_17 bieu (hung cap nhap)_Dang ky phan khai von ODA (gui Bo)_BC von DTPT 6 thang 2012 2 4" xfId="1466" xr:uid="{00000000-0005-0000-0000-0000B7050000}"/>
    <cellStyle name="1_17 bieu (hung cap nhap)_Dang ky phan khai von ODA (gui Bo)_BC von DTPT 6 thang 2012 2 5" xfId="1467" xr:uid="{00000000-0005-0000-0000-0000B8050000}"/>
    <cellStyle name="1_17 bieu (hung cap nhap)_Dang ky phan khai von ODA (gui Bo)_BC von DTPT 6 thang 2012 3" xfId="1468" xr:uid="{00000000-0005-0000-0000-0000B9050000}"/>
    <cellStyle name="1_17 bieu (hung cap nhap)_Dang ky phan khai von ODA (gui Bo)_BC von DTPT 6 thang 2012 3 2" xfId="1469" xr:uid="{00000000-0005-0000-0000-0000BA050000}"/>
    <cellStyle name="1_17 bieu (hung cap nhap)_Dang ky phan khai von ODA (gui Bo)_BC von DTPT 6 thang 2012 3 3" xfId="1470" xr:uid="{00000000-0005-0000-0000-0000BB050000}"/>
    <cellStyle name="1_17 bieu (hung cap nhap)_Dang ky phan khai von ODA (gui Bo)_BC von DTPT 6 thang 2012 3 4" xfId="1471" xr:uid="{00000000-0005-0000-0000-0000BC050000}"/>
    <cellStyle name="1_17 bieu (hung cap nhap)_Dang ky phan khai von ODA (gui Bo)_BC von DTPT 6 thang 2012 4" xfId="1472" xr:uid="{00000000-0005-0000-0000-0000BD050000}"/>
    <cellStyle name="1_17 bieu (hung cap nhap)_Dang ky phan khai von ODA (gui Bo)_BC von DTPT 6 thang 2012 5" xfId="1473" xr:uid="{00000000-0005-0000-0000-0000BE050000}"/>
    <cellStyle name="1_17 bieu (hung cap nhap)_Dang ky phan khai von ODA (gui Bo)_BC von DTPT 6 thang 2012 6" xfId="1474" xr:uid="{00000000-0005-0000-0000-0000BF050000}"/>
    <cellStyle name="1_17 bieu (hung cap nhap)_Dang ky phan khai von ODA (gui Bo)_Bieu du thao QD von ho tro co MT" xfId="1475" xr:uid="{00000000-0005-0000-0000-0000C0050000}"/>
    <cellStyle name="1_17 bieu (hung cap nhap)_Dang ky phan khai von ODA (gui Bo)_Bieu du thao QD von ho tro co MT 2" xfId="1476" xr:uid="{00000000-0005-0000-0000-0000C1050000}"/>
    <cellStyle name="1_17 bieu (hung cap nhap)_Dang ky phan khai von ODA (gui Bo)_Bieu du thao QD von ho tro co MT 2 2" xfId="1477" xr:uid="{00000000-0005-0000-0000-0000C2050000}"/>
    <cellStyle name="1_17 bieu (hung cap nhap)_Dang ky phan khai von ODA (gui Bo)_Bieu du thao QD von ho tro co MT 2 2 2" xfId="1478" xr:uid="{00000000-0005-0000-0000-0000C3050000}"/>
    <cellStyle name="1_17 bieu (hung cap nhap)_Dang ky phan khai von ODA (gui Bo)_Bieu du thao QD von ho tro co MT 2 2 3" xfId="1479" xr:uid="{00000000-0005-0000-0000-0000C4050000}"/>
    <cellStyle name="1_17 bieu (hung cap nhap)_Dang ky phan khai von ODA (gui Bo)_Bieu du thao QD von ho tro co MT 2 2 4" xfId="1480" xr:uid="{00000000-0005-0000-0000-0000C5050000}"/>
    <cellStyle name="1_17 bieu (hung cap nhap)_Dang ky phan khai von ODA (gui Bo)_Bieu du thao QD von ho tro co MT 2 3" xfId="1481" xr:uid="{00000000-0005-0000-0000-0000C6050000}"/>
    <cellStyle name="1_17 bieu (hung cap nhap)_Dang ky phan khai von ODA (gui Bo)_Bieu du thao QD von ho tro co MT 2 4" xfId="1482" xr:uid="{00000000-0005-0000-0000-0000C7050000}"/>
    <cellStyle name="1_17 bieu (hung cap nhap)_Dang ky phan khai von ODA (gui Bo)_Bieu du thao QD von ho tro co MT 2 5" xfId="1483" xr:uid="{00000000-0005-0000-0000-0000C8050000}"/>
    <cellStyle name="1_17 bieu (hung cap nhap)_Dang ky phan khai von ODA (gui Bo)_Bieu du thao QD von ho tro co MT 3" xfId="1484" xr:uid="{00000000-0005-0000-0000-0000C9050000}"/>
    <cellStyle name="1_17 bieu (hung cap nhap)_Dang ky phan khai von ODA (gui Bo)_Bieu du thao QD von ho tro co MT 3 2" xfId="1485" xr:uid="{00000000-0005-0000-0000-0000CA050000}"/>
    <cellStyle name="1_17 bieu (hung cap nhap)_Dang ky phan khai von ODA (gui Bo)_Bieu du thao QD von ho tro co MT 3 3" xfId="1486" xr:uid="{00000000-0005-0000-0000-0000CB050000}"/>
    <cellStyle name="1_17 bieu (hung cap nhap)_Dang ky phan khai von ODA (gui Bo)_Bieu du thao QD von ho tro co MT 3 4" xfId="1487" xr:uid="{00000000-0005-0000-0000-0000CC050000}"/>
    <cellStyle name="1_17 bieu (hung cap nhap)_Dang ky phan khai von ODA (gui Bo)_Bieu du thao QD von ho tro co MT 4" xfId="1488" xr:uid="{00000000-0005-0000-0000-0000CD050000}"/>
    <cellStyle name="1_17 bieu (hung cap nhap)_Dang ky phan khai von ODA (gui Bo)_Bieu du thao QD von ho tro co MT 5" xfId="1489" xr:uid="{00000000-0005-0000-0000-0000CE050000}"/>
    <cellStyle name="1_17 bieu (hung cap nhap)_Dang ky phan khai von ODA (gui Bo)_Bieu du thao QD von ho tro co MT 6" xfId="1490" xr:uid="{00000000-0005-0000-0000-0000CF050000}"/>
    <cellStyle name="1_17 bieu (hung cap nhap)_Dang ky phan khai von ODA (gui Bo)_Ke hoach 2012 theo doi (giai ngan 30.6.12)" xfId="1491" xr:uid="{00000000-0005-0000-0000-0000D0050000}"/>
    <cellStyle name="1_17 bieu (hung cap nhap)_Dang ky phan khai von ODA (gui Bo)_Ke hoach 2012 theo doi (giai ngan 30.6.12) 2" xfId="1492" xr:uid="{00000000-0005-0000-0000-0000D1050000}"/>
    <cellStyle name="1_17 bieu (hung cap nhap)_Dang ky phan khai von ODA (gui Bo)_Ke hoach 2012 theo doi (giai ngan 30.6.12) 2 2" xfId="1493" xr:uid="{00000000-0005-0000-0000-0000D2050000}"/>
    <cellStyle name="1_17 bieu (hung cap nhap)_Dang ky phan khai von ODA (gui Bo)_Ke hoach 2012 theo doi (giai ngan 30.6.12) 2 2 2" xfId="1494" xr:uid="{00000000-0005-0000-0000-0000D3050000}"/>
    <cellStyle name="1_17 bieu (hung cap nhap)_Dang ky phan khai von ODA (gui Bo)_Ke hoach 2012 theo doi (giai ngan 30.6.12) 2 2 3" xfId="1495" xr:uid="{00000000-0005-0000-0000-0000D4050000}"/>
    <cellStyle name="1_17 bieu (hung cap nhap)_Dang ky phan khai von ODA (gui Bo)_Ke hoach 2012 theo doi (giai ngan 30.6.12) 2 2 4" xfId="1496" xr:uid="{00000000-0005-0000-0000-0000D5050000}"/>
    <cellStyle name="1_17 bieu (hung cap nhap)_Dang ky phan khai von ODA (gui Bo)_Ke hoach 2012 theo doi (giai ngan 30.6.12) 2 3" xfId="1497" xr:uid="{00000000-0005-0000-0000-0000D6050000}"/>
    <cellStyle name="1_17 bieu (hung cap nhap)_Dang ky phan khai von ODA (gui Bo)_Ke hoach 2012 theo doi (giai ngan 30.6.12) 2 4" xfId="1498" xr:uid="{00000000-0005-0000-0000-0000D7050000}"/>
    <cellStyle name="1_17 bieu (hung cap nhap)_Dang ky phan khai von ODA (gui Bo)_Ke hoach 2012 theo doi (giai ngan 30.6.12) 2 5" xfId="1499" xr:uid="{00000000-0005-0000-0000-0000D8050000}"/>
    <cellStyle name="1_17 bieu (hung cap nhap)_Dang ky phan khai von ODA (gui Bo)_Ke hoach 2012 theo doi (giai ngan 30.6.12) 3" xfId="1500" xr:uid="{00000000-0005-0000-0000-0000D9050000}"/>
    <cellStyle name="1_17 bieu (hung cap nhap)_Dang ky phan khai von ODA (gui Bo)_Ke hoach 2012 theo doi (giai ngan 30.6.12) 3 2" xfId="1501" xr:uid="{00000000-0005-0000-0000-0000DA050000}"/>
    <cellStyle name="1_17 bieu (hung cap nhap)_Dang ky phan khai von ODA (gui Bo)_Ke hoach 2012 theo doi (giai ngan 30.6.12) 3 3" xfId="1502" xr:uid="{00000000-0005-0000-0000-0000DB050000}"/>
    <cellStyle name="1_17 bieu (hung cap nhap)_Dang ky phan khai von ODA (gui Bo)_Ke hoach 2012 theo doi (giai ngan 30.6.12) 3 4" xfId="1503" xr:uid="{00000000-0005-0000-0000-0000DC050000}"/>
    <cellStyle name="1_17 bieu (hung cap nhap)_Dang ky phan khai von ODA (gui Bo)_Ke hoach 2012 theo doi (giai ngan 30.6.12) 4" xfId="1504" xr:uid="{00000000-0005-0000-0000-0000DD050000}"/>
    <cellStyle name="1_17 bieu (hung cap nhap)_Dang ky phan khai von ODA (gui Bo)_Ke hoach 2012 theo doi (giai ngan 30.6.12) 5" xfId="1505" xr:uid="{00000000-0005-0000-0000-0000DE050000}"/>
    <cellStyle name="1_17 bieu (hung cap nhap)_Dang ky phan khai von ODA (gui Bo)_Ke hoach 2012 theo doi (giai ngan 30.6.12) 6" xfId="1506" xr:uid="{00000000-0005-0000-0000-0000DF050000}"/>
    <cellStyle name="1_17 bieu (hung cap nhap)_Ke hoach 2012 (theo doi)" xfId="1507" xr:uid="{00000000-0005-0000-0000-0000E0050000}"/>
    <cellStyle name="1_17 bieu (hung cap nhap)_Ke hoach 2012 (theo doi) 2" xfId="1508" xr:uid="{00000000-0005-0000-0000-0000E1050000}"/>
    <cellStyle name="1_17 bieu (hung cap nhap)_Ke hoach 2012 (theo doi) 2 2" xfId="1509" xr:uid="{00000000-0005-0000-0000-0000E2050000}"/>
    <cellStyle name="1_17 bieu (hung cap nhap)_Ke hoach 2012 (theo doi) 2 2 2" xfId="1510" xr:uid="{00000000-0005-0000-0000-0000E3050000}"/>
    <cellStyle name="1_17 bieu (hung cap nhap)_Ke hoach 2012 (theo doi) 2 2 3" xfId="1511" xr:uid="{00000000-0005-0000-0000-0000E4050000}"/>
    <cellStyle name="1_17 bieu (hung cap nhap)_Ke hoach 2012 (theo doi) 2 2 4" xfId="1512" xr:uid="{00000000-0005-0000-0000-0000E5050000}"/>
    <cellStyle name="1_17 bieu (hung cap nhap)_Ke hoach 2012 (theo doi) 2 3" xfId="1513" xr:uid="{00000000-0005-0000-0000-0000E6050000}"/>
    <cellStyle name="1_17 bieu (hung cap nhap)_Ke hoach 2012 (theo doi) 2 4" xfId="1514" xr:uid="{00000000-0005-0000-0000-0000E7050000}"/>
    <cellStyle name="1_17 bieu (hung cap nhap)_Ke hoach 2012 (theo doi) 2 5" xfId="1515" xr:uid="{00000000-0005-0000-0000-0000E8050000}"/>
    <cellStyle name="1_17 bieu (hung cap nhap)_Ke hoach 2012 (theo doi) 3" xfId="1516" xr:uid="{00000000-0005-0000-0000-0000E9050000}"/>
    <cellStyle name="1_17 bieu (hung cap nhap)_Ke hoach 2012 (theo doi) 3 2" xfId="1517" xr:uid="{00000000-0005-0000-0000-0000EA050000}"/>
    <cellStyle name="1_17 bieu (hung cap nhap)_Ke hoach 2012 (theo doi) 3 3" xfId="1518" xr:uid="{00000000-0005-0000-0000-0000EB050000}"/>
    <cellStyle name="1_17 bieu (hung cap nhap)_Ke hoach 2012 (theo doi) 3 4" xfId="1519" xr:uid="{00000000-0005-0000-0000-0000EC050000}"/>
    <cellStyle name="1_17 bieu (hung cap nhap)_Ke hoach 2012 (theo doi) 4" xfId="1520" xr:uid="{00000000-0005-0000-0000-0000ED050000}"/>
    <cellStyle name="1_17 bieu (hung cap nhap)_Ke hoach 2012 (theo doi) 5" xfId="1521" xr:uid="{00000000-0005-0000-0000-0000EE050000}"/>
    <cellStyle name="1_17 bieu (hung cap nhap)_Ke hoach 2012 (theo doi) 6" xfId="1522" xr:uid="{00000000-0005-0000-0000-0000EF050000}"/>
    <cellStyle name="1_17 bieu (hung cap nhap)_Ke hoach 2012 theo doi (giai ngan 30.6.12)" xfId="1523" xr:uid="{00000000-0005-0000-0000-0000F0050000}"/>
    <cellStyle name="1_17 bieu (hung cap nhap)_Ke hoach 2012 theo doi (giai ngan 30.6.12) 2" xfId="1524" xr:uid="{00000000-0005-0000-0000-0000F1050000}"/>
    <cellStyle name="1_17 bieu (hung cap nhap)_Ke hoach 2012 theo doi (giai ngan 30.6.12) 2 2" xfId="1525" xr:uid="{00000000-0005-0000-0000-0000F2050000}"/>
    <cellStyle name="1_17 bieu (hung cap nhap)_Ke hoach 2012 theo doi (giai ngan 30.6.12) 2 2 2" xfId="1526" xr:uid="{00000000-0005-0000-0000-0000F3050000}"/>
    <cellStyle name="1_17 bieu (hung cap nhap)_Ke hoach 2012 theo doi (giai ngan 30.6.12) 2 2 3" xfId="1527" xr:uid="{00000000-0005-0000-0000-0000F4050000}"/>
    <cellStyle name="1_17 bieu (hung cap nhap)_Ke hoach 2012 theo doi (giai ngan 30.6.12) 2 2 4" xfId="1528" xr:uid="{00000000-0005-0000-0000-0000F5050000}"/>
    <cellStyle name="1_17 bieu (hung cap nhap)_Ke hoach 2012 theo doi (giai ngan 30.6.12) 2 3" xfId="1529" xr:uid="{00000000-0005-0000-0000-0000F6050000}"/>
    <cellStyle name="1_17 bieu (hung cap nhap)_Ke hoach 2012 theo doi (giai ngan 30.6.12) 2 4" xfId="1530" xr:uid="{00000000-0005-0000-0000-0000F7050000}"/>
    <cellStyle name="1_17 bieu (hung cap nhap)_Ke hoach 2012 theo doi (giai ngan 30.6.12) 2 5" xfId="1531" xr:uid="{00000000-0005-0000-0000-0000F8050000}"/>
    <cellStyle name="1_17 bieu (hung cap nhap)_Ke hoach 2012 theo doi (giai ngan 30.6.12) 3" xfId="1532" xr:uid="{00000000-0005-0000-0000-0000F9050000}"/>
    <cellStyle name="1_17 bieu (hung cap nhap)_Ke hoach 2012 theo doi (giai ngan 30.6.12) 3 2" xfId="1533" xr:uid="{00000000-0005-0000-0000-0000FA050000}"/>
    <cellStyle name="1_17 bieu (hung cap nhap)_Ke hoach 2012 theo doi (giai ngan 30.6.12) 3 3" xfId="1534" xr:uid="{00000000-0005-0000-0000-0000FB050000}"/>
    <cellStyle name="1_17 bieu (hung cap nhap)_Ke hoach 2012 theo doi (giai ngan 30.6.12) 3 4" xfId="1535" xr:uid="{00000000-0005-0000-0000-0000FC050000}"/>
    <cellStyle name="1_17 bieu (hung cap nhap)_Ke hoach 2012 theo doi (giai ngan 30.6.12) 4" xfId="1536" xr:uid="{00000000-0005-0000-0000-0000FD050000}"/>
    <cellStyle name="1_17 bieu (hung cap nhap)_Ke hoach 2012 theo doi (giai ngan 30.6.12) 5" xfId="1537" xr:uid="{00000000-0005-0000-0000-0000FE050000}"/>
    <cellStyle name="1_17 bieu (hung cap nhap)_Ke hoach 2012 theo doi (giai ngan 30.6.12) 6" xfId="1538" xr:uid="{00000000-0005-0000-0000-0000FF050000}"/>
    <cellStyle name="1_2008_OANH_LUC_TAN" xfId="1539" xr:uid="{00000000-0005-0000-0000-000000060000}"/>
    <cellStyle name="1_Bao cao doan cong tac cua Bo thang 4-2010" xfId="1540" xr:uid="{00000000-0005-0000-0000-000001060000}"/>
    <cellStyle name="1_Bao cao doan cong tac cua Bo thang 4-2010 2" xfId="1541" xr:uid="{00000000-0005-0000-0000-000002060000}"/>
    <cellStyle name="1_Bao cao doan cong tac cua Bo thang 4-2010 2 2" xfId="1542" xr:uid="{00000000-0005-0000-0000-000003060000}"/>
    <cellStyle name="1_Bao cao doan cong tac cua Bo thang 4-2010 2 3" xfId="1543" xr:uid="{00000000-0005-0000-0000-000004060000}"/>
    <cellStyle name="1_Bao cao doan cong tac cua Bo thang 4-2010 2 4" xfId="1544" xr:uid="{00000000-0005-0000-0000-000005060000}"/>
    <cellStyle name="1_Bao cao doan cong tac cua Bo thang 4-2010 3" xfId="1545" xr:uid="{00000000-0005-0000-0000-000006060000}"/>
    <cellStyle name="1_Bao cao doan cong tac cua Bo thang 4-2010 4" xfId="1546" xr:uid="{00000000-0005-0000-0000-000007060000}"/>
    <cellStyle name="1_Bao cao doan cong tac cua Bo thang 4-2010 5" xfId="1547" xr:uid="{00000000-0005-0000-0000-000008060000}"/>
    <cellStyle name="1_Bao cao doan cong tac cua Bo thang 4-2010_BC von DTPT 6 thang 2012" xfId="1548" xr:uid="{00000000-0005-0000-0000-000009060000}"/>
    <cellStyle name="1_Bao cao doan cong tac cua Bo thang 4-2010_BC von DTPT 6 thang 2012 2" xfId="1549" xr:uid="{00000000-0005-0000-0000-00000A060000}"/>
    <cellStyle name="1_Bao cao doan cong tac cua Bo thang 4-2010_BC von DTPT 6 thang 2012 2 2" xfId="1550" xr:uid="{00000000-0005-0000-0000-00000B060000}"/>
    <cellStyle name="1_Bao cao doan cong tac cua Bo thang 4-2010_BC von DTPT 6 thang 2012 2 3" xfId="1551" xr:uid="{00000000-0005-0000-0000-00000C060000}"/>
    <cellStyle name="1_Bao cao doan cong tac cua Bo thang 4-2010_BC von DTPT 6 thang 2012 2 4" xfId="1552" xr:uid="{00000000-0005-0000-0000-00000D060000}"/>
    <cellStyle name="1_Bao cao doan cong tac cua Bo thang 4-2010_BC von DTPT 6 thang 2012 3" xfId="1553" xr:uid="{00000000-0005-0000-0000-00000E060000}"/>
    <cellStyle name="1_Bao cao doan cong tac cua Bo thang 4-2010_BC von DTPT 6 thang 2012 4" xfId="1554" xr:uid="{00000000-0005-0000-0000-00000F060000}"/>
    <cellStyle name="1_Bao cao doan cong tac cua Bo thang 4-2010_BC von DTPT 6 thang 2012 5" xfId="1555" xr:uid="{00000000-0005-0000-0000-000010060000}"/>
    <cellStyle name="1_Bao cao doan cong tac cua Bo thang 4-2010_Bieu du thao QD von ho tro co MT" xfId="1556" xr:uid="{00000000-0005-0000-0000-000011060000}"/>
    <cellStyle name="1_Bao cao doan cong tac cua Bo thang 4-2010_Bieu du thao QD von ho tro co MT 2" xfId="1557" xr:uid="{00000000-0005-0000-0000-000012060000}"/>
    <cellStyle name="1_Bao cao doan cong tac cua Bo thang 4-2010_Bieu du thao QD von ho tro co MT 2 2" xfId="1558" xr:uid="{00000000-0005-0000-0000-000013060000}"/>
    <cellStyle name="1_Bao cao doan cong tac cua Bo thang 4-2010_Bieu du thao QD von ho tro co MT 2 3" xfId="1559" xr:uid="{00000000-0005-0000-0000-000014060000}"/>
    <cellStyle name="1_Bao cao doan cong tac cua Bo thang 4-2010_Bieu du thao QD von ho tro co MT 2 4" xfId="1560" xr:uid="{00000000-0005-0000-0000-000015060000}"/>
    <cellStyle name="1_Bao cao doan cong tac cua Bo thang 4-2010_Bieu du thao QD von ho tro co MT 3" xfId="1561" xr:uid="{00000000-0005-0000-0000-000016060000}"/>
    <cellStyle name="1_Bao cao doan cong tac cua Bo thang 4-2010_Bieu du thao QD von ho tro co MT 4" xfId="1562" xr:uid="{00000000-0005-0000-0000-000017060000}"/>
    <cellStyle name="1_Bao cao doan cong tac cua Bo thang 4-2010_Bieu du thao QD von ho tro co MT 5" xfId="1563" xr:uid="{00000000-0005-0000-0000-000018060000}"/>
    <cellStyle name="1_Bao cao doan cong tac cua Bo thang 4-2010_Dang ky phan khai von ODA (gui Bo)" xfId="1564" xr:uid="{00000000-0005-0000-0000-000019060000}"/>
    <cellStyle name="1_Bao cao doan cong tac cua Bo thang 4-2010_Dang ky phan khai von ODA (gui Bo) 2" xfId="1565" xr:uid="{00000000-0005-0000-0000-00001A060000}"/>
    <cellStyle name="1_Bao cao doan cong tac cua Bo thang 4-2010_Dang ky phan khai von ODA (gui Bo) 2 2" xfId="1566" xr:uid="{00000000-0005-0000-0000-00001B060000}"/>
    <cellStyle name="1_Bao cao doan cong tac cua Bo thang 4-2010_Dang ky phan khai von ODA (gui Bo) 2 3" xfId="1567" xr:uid="{00000000-0005-0000-0000-00001C060000}"/>
    <cellStyle name="1_Bao cao doan cong tac cua Bo thang 4-2010_Dang ky phan khai von ODA (gui Bo) 2 4" xfId="1568" xr:uid="{00000000-0005-0000-0000-00001D060000}"/>
    <cellStyle name="1_Bao cao doan cong tac cua Bo thang 4-2010_Dang ky phan khai von ODA (gui Bo) 3" xfId="1569" xr:uid="{00000000-0005-0000-0000-00001E060000}"/>
    <cellStyle name="1_Bao cao doan cong tac cua Bo thang 4-2010_Dang ky phan khai von ODA (gui Bo) 4" xfId="1570" xr:uid="{00000000-0005-0000-0000-00001F060000}"/>
    <cellStyle name="1_Bao cao doan cong tac cua Bo thang 4-2010_Dang ky phan khai von ODA (gui Bo) 5" xfId="1571" xr:uid="{00000000-0005-0000-0000-000020060000}"/>
    <cellStyle name="1_Bao cao doan cong tac cua Bo thang 4-2010_Dang ky phan khai von ODA (gui Bo)_BC von DTPT 6 thang 2012" xfId="1572" xr:uid="{00000000-0005-0000-0000-000021060000}"/>
    <cellStyle name="1_Bao cao doan cong tac cua Bo thang 4-2010_Dang ky phan khai von ODA (gui Bo)_BC von DTPT 6 thang 2012 2" xfId="1573" xr:uid="{00000000-0005-0000-0000-000022060000}"/>
    <cellStyle name="1_Bao cao doan cong tac cua Bo thang 4-2010_Dang ky phan khai von ODA (gui Bo)_BC von DTPT 6 thang 2012 2 2" xfId="1574" xr:uid="{00000000-0005-0000-0000-000023060000}"/>
    <cellStyle name="1_Bao cao doan cong tac cua Bo thang 4-2010_Dang ky phan khai von ODA (gui Bo)_BC von DTPT 6 thang 2012 2 3" xfId="1575" xr:uid="{00000000-0005-0000-0000-000024060000}"/>
    <cellStyle name="1_Bao cao doan cong tac cua Bo thang 4-2010_Dang ky phan khai von ODA (gui Bo)_BC von DTPT 6 thang 2012 2 4" xfId="1576" xr:uid="{00000000-0005-0000-0000-000025060000}"/>
    <cellStyle name="1_Bao cao doan cong tac cua Bo thang 4-2010_Dang ky phan khai von ODA (gui Bo)_BC von DTPT 6 thang 2012 3" xfId="1577" xr:uid="{00000000-0005-0000-0000-000026060000}"/>
    <cellStyle name="1_Bao cao doan cong tac cua Bo thang 4-2010_Dang ky phan khai von ODA (gui Bo)_BC von DTPT 6 thang 2012 4" xfId="1578" xr:uid="{00000000-0005-0000-0000-000027060000}"/>
    <cellStyle name="1_Bao cao doan cong tac cua Bo thang 4-2010_Dang ky phan khai von ODA (gui Bo)_BC von DTPT 6 thang 2012 5" xfId="1579" xr:uid="{00000000-0005-0000-0000-000028060000}"/>
    <cellStyle name="1_Bao cao doan cong tac cua Bo thang 4-2010_Dang ky phan khai von ODA (gui Bo)_Bieu du thao QD von ho tro co MT" xfId="1580" xr:uid="{00000000-0005-0000-0000-000029060000}"/>
    <cellStyle name="1_Bao cao doan cong tac cua Bo thang 4-2010_Dang ky phan khai von ODA (gui Bo)_Bieu du thao QD von ho tro co MT 2" xfId="1581" xr:uid="{00000000-0005-0000-0000-00002A060000}"/>
    <cellStyle name="1_Bao cao doan cong tac cua Bo thang 4-2010_Dang ky phan khai von ODA (gui Bo)_Bieu du thao QD von ho tro co MT 2 2" xfId="1582" xr:uid="{00000000-0005-0000-0000-00002B060000}"/>
    <cellStyle name="1_Bao cao doan cong tac cua Bo thang 4-2010_Dang ky phan khai von ODA (gui Bo)_Bieu du thao QD von ho tro co MT 2 3" xfId="1583" xr:uid="{00000000-0005-0000-0000-00002C060000}"/>
    <cellStyle name="1_Bao cao doan cong tac cua Bo thang 4-2010_Dang ky phan khai von ODA (gui Bo)_Bieu du thao QD von ho tro co MT 2 4" xfId="1584" xr:uid="{00000000-0005-0000-0000-00002D060000}"/>
    <cellStyle name="1_Bao cao doan cong tac cua Bo thang 4-2010_Dang ky phan khai von ODA (gui Bo)_Bieu du thao QD von ho tro co MT 3" xfId="1585" xr:uid="{00000000-0005-0000-0000-00002E060000}"/>
    <cellStyle name="1_Bao cao doan cong tac cua Bo thang 4-2010_Dang ky phan khai von ODA (gui Bo)_Bieu du thao QD von ho tro co MT 4" xfId="1586" xr:uid="{00000000-0005-0000-0000-00002F060000}"/>
    <cellStyle name="1_Bao cao doan cong tac cua Bo thang 4-2010_Dang ky phan khai von ODA (gui Bo)_Bieu du thao QD von ho tro co MT 5" xfId="1587" xr:uid="{00000000-0005-0000-0000-000030060000}"/>
    <cellStyle name="1_Bao cao doan cong tac cua Bo thang 4-2010_Dang ky phan khai von ODA (gui Bo)_Ke hoach 2012 theo doi (giai ngan 30.6.12)" xfId="1588" xr:uid="{00000000-0005-0000-0000-000031060000}"/>
    <cellStyle name="1_Bao cao doan cong tac cua Bo thang 4-2010_Dang ky phan khai von ODA (gui Bo)_Ke hoach 2012 theo doi (giai ngan 30.6.12) 2" xfId="1589" xr:uid="{00000000-0005-0000-0000-000032060000}"/>
    <cellStyle name="1_Bao cao doan cong tac cua Bo thang 4-2010_Dang ky phan khai von ODA (gui Bo)_Ke hoach 2012 theo doi (giai ngan 30.6.12) 2 2" xfId="1590" xr:uid="{00000000-0005-0000-0000-000033060000}"/>
    <cellStyle name="1_Bao cao doan cong tac cua Bo thang 4-2010_Dang ky phan khai von ODA (gui Bo)_Ke hoach 2012 theo doi (giai ngan 30.6.12) 2 3" xfId="1591" xr:uid="{00000000-0005-0000-0000-000034060000}"/>
    <cellStyle name="1_Bao cao doan cong tac cua Bo thang 4-2010_Dang ky phan khai von ODA (gui Bo)_Ke hoach 2012 theo doi (giai ngan 30.6.12) 2 4" xfId="1592" xr:uid="{00000000-0005-0000-0000-000035060000}"/>
    <cellStyle name="1_Bao cao doan cong tac cua Bo thang 4-2010_Dang ky phan khai von ODA (gui Bo)_Ke hoach 2012 theo doi (giai ngan 30.6.12) 3" xfId="1593" xr:uid="{00000000-0005-0000-0000-000036060000}"/>
    <cellStyle name="1_Bao cao doan cong tac cua Bo thang 4-2010_Dang ky phan khai von ODA (gui Bo)_Ke hoach 2012 theo doi (giai ngan 30.6.12) 4" xfId="1594" xr:uid="{00000000-0005-0000-0000-000037060000}"/>
    <cellStyle name="1_Bao cao doan cong tac cua Bo thang 4-2010_Dang ky phan khai von ODA (gui Bo)_Ke hoach 2012 theo doi (giai ngan 30.6.12) 5" xfId="1595" xr:uid="{00000000-0005-0000-0000-000038060000}"/>
    <cellStyle name="1_Bao cao doan cong tac cua Bo thang 4-2010_Ke hoach 2012 (theo doi)" xfId="1596" xr:uid="{00000000-0005-0000-0000-000039060000}"/>
    <cellStyle name="1_Bao cao doan cong tac cua Bo thang 4-2010_Ke hoach 2012 (theo doi) 2" xfId="1597" xr:uid="{00000000-0005-0000-0000-00003A060000}"/>
    <cellStyle name="1_Bao cao doan cong tac cua Bo thang 4-2010_Ke hoach 2012 (theo doi) 2 2" xfId="1598" xr:uid="{00000000-0005-0000-0000-00003B060000}"/>
    <cellStyle name="1_Bao cao doan cong tac cua Bo thang 4-2010_Ke hoach 2012 (theo doi) 2 3" xfId="1599" xr:uid="{00000000-0005-0000-0000-00003C060000}"/>
    <cellStyle name="1_Bao cao doan cong tac cua Bo thang 4-2010_Ke hoach 2012 (theo doi) 2 4" xfId="1600" xr:uid="{00000000-0005-0000-0000-00003D060000}"/>
    <cellStyle name="1_Bao cao doan cong tac cua Bo thang 4-2010_Ke hoach 2012 (theo doi) 3" xfId="1601" xr:uid="{00000000-0005-0000-0000-00003E060000}"/>
    <cellStyle name="1_Bao cao doan cong tac cua Bo thang 4-2010_Ke hoach 2012 (theo doi) 4" xfId="1602" xr:uid="{00000000-0005-0000-0000-00003F060000}"/>
    <cellStyle name="1_Bao cao doan cong tac cua Bo thang 4-2010_Ke hoach 2012 (theo doi) 5" xfId="1603" xr:uid="{00000000-0005-0000-0000-000040060000}"/>
    <cellStyle name="1_Bao cao doan cong tac cua Bo thang 4-2010_Ke hoach 2012 theo doi (giai ngan 30.6.12)" xfId="1604" xr:uid="{00000000-0005-0000-0000-000041060000}"/>
    <cellStyle name="1_Bao cao doan cong tac cua Bo thang 4-2010_Ke hoach 2012 theo doi (giai ngan 30.6.12) 2" xfId="1605" xr:uid="{00000000-0005-0000-0000-000042060000}"/>
    <cellStyle name="1_Bao cao doan cong tac cua Bo thang 4-2010_Ke hoach 2012 theo doi (giai ngan 30.6.12) 2 2" xfId="1606" xr:uid="{00000000-0005-0000-0000-000043060000}"/>
    <cellStyle name="1_Bao cao doan cong tac cua Bo thang 4-2010_Ke hoach 2012 theo doi (giai ngan 30.6.12) 2 3" xfId="1607" xr:uid="{00000000-0005-0000-0000-000044060000}"/>
    <cellStyle name="1_Bao cao doan cong tac cua Bo thang 4-2010_Ke hoach 2012 theo doi (giai ngan 30.6.12) 2 4" xfId="1608" xr:uid="{00000000-0005-0000-0000-000045060000}"/>
    <cellStyle name="1_Bao cao doan cong tac cua Bo thang 4-2010_Ke hoach 2012 theo doi (giai ngan 30.6.12) 3" xfId="1609" xr:uid="{00000000-0005-0000-0000-000046060000}"/>
    <cellStyle name="1_Bao cao doan cong tac cua Bo thang 4-2010_Ke hoach 2012 theo doi (giai ngan 30.6.12) 4" xfId="1610" xr:uid="{00000000-0005-0000-0000-000047060000}"/>
    <cellStyle name="1_Bao cao doan cong tac cua Bo thang 4-2010_Ke hoach 2012 theo doi (giai ngan 30.6.12) 5" xfId="1611" xr:uid="{00000000-0005-0000-0000-000048060000}"/>
    <cellStyle name="1_Bao cao giai ngan von dau tu nam 2009 (theo doi)" xfId="1612" xr:uid="{00000000-0005-0000-0000-000049060000}"/>
    <cellStyle name="1_Bao cao giai ngan von dau tu nam 2009 (theo doi) 2" xfId="1613" xr:uid="{00000000-0005-0000-0000-00004A060000}"/>
    <cellStyle name="1_Bao cao giai ngan von dau tu nam 2009 (theo doi) 2 2" xfId="1614" xr:uid="{00000000-0005-0000-0000-00004B060000}"/>
    <cellStyle name="1_Bao cao giai ngan von dau tu nam 2009 (theo doi) 2 3" xfId="1615" xr:uid="{00000000-0005-0000-0000-00004C060000}"/>
    <cellStyle name="1_Bao cao giai ngan von dau tu nam 2009 (theo doi) 2 4" xfId="1616" xr:uid="{00000000-0005-0000-0000-00004D060000}"/>
    <cellStyle name="1_Bao cao giai ngan von dau tu nam 2009 (theo doi) 3" xfId="1617" xr:uid="{00000000-0005-0000-0000-00004E060000}"/>
    <cellStyle name="1_Bao cao giai ngan von dau tu nam 2009 (theo doi) 4" xfId="1618" xr:uid="{00000000-0005-0000-0000-00004F060000}"/>
    <cellStyle name="1_Bao cao giai ngan von dau tu nam 2009 (theo doi) 5" xfId="1619" xr:uid="{00000000-0005-0000-0000-000050060000}"/>
    <cellStyle name="1_Bao cao giai ngan von dau tu nam 2009 (theo doi)_Bao cao doan cong tac cua Bo thang 4-2010" xfId="1620" xr:uid="{00000000-0005-0000-0000-000051060000}"/>
    <cellStyle name="1_Bao cao giai ngan von dau tu nam 2009 (theo doi)_Bao cao doan cong tac cua Bo thang 4-2010 2" xfId="1621" xr:uid="{00000000-0005-0000-0000-000052060000}"/>
    <cellStyle name="1_Bao cao giai ngan von dau tu nam 2009 (theo doi)_Bao cao doan cong tac cua Bo thang 4-2010 2 2" xfId="1622" xr:uid="{00000000-0005-0000-0000-000053060000}"/>
    <cellStyle name="1_Bao cao giai ngan von dau tu nam 2009 (theo doi)_Bao cao doan cong tac cua Bo thang 4-2010 2 3" xfId="1623" xr:uid="{00000000-0005-0000-0000-000054060000}"/>
    <cellStyle name="1_Bao cao giai ngan von dau tu nam 2009 (theo doi)_Bao cao doan cong tac cua Bo thang 4-2010 2 4" xfId="1624" xr:uid="{00000000-0005-0000-0000-000055060000}"/>
    <cellStyle name="1_Bao cao giai ngan von dau tu nam 2009 (theo doi)_Bao cao doan cong tac cua Bo thang 4-2010 3" xfId="1625" xr:uid="{00000000-0005-0000-0000-000056060000}"/>
    <cellStyle name="1_Bao cao giai ngan von dau tu nam 2009 (theo doi)_Bao cao doan cong tac cua Bo thang 4-2010 4" xfId="1626" xr:uid="{00000000-0005-0000-0000-000057060000}"/>
    <cellStyle name="1_Bao cao giai ngan von dau tu nam 2009 (theo doi)_Bao cao doan cong tac cua Bo thang 4-2010 5" xfId="1627" xr:uid="{00000000-0005-0000-0000-000058060000}"/>
    <cellStyle name="1_Bao cao giai ngan von dau tu nam 2009 (theo doi)_Bao cao doan cong tac cua Bo thang 4-2010_BC von DTPT 6 thang 2012" xfId="1628" xr:uid="{00000000-0005-0000-0000-000059060000}"/>
    <cellStyle name="1_Bao cao giai ngan von dau tu nam 2009 (theo doi)_Bao cao doan cong tac cua Bo thang 4-2010_BC von DTPT 6 thang 2012 2" xfId="1629" xr:uid="{00000000-0005-0000-0000-00005A060000}"/>
    <cellStyle name="1_Bao cao giai ngan von dau tu nam 2009 (theo doi)_Bao cao doan cong tac cua Bo thang 4-2010_BC von DTPT 6 thang 2012 2 2" xfId="1630" xr:uid="{00000000-0005-0000-0000-00005B060000}"/>
    <cellStyle name="1_Bao cao giai ngan von dau tu nam 2009 (theo doi)_Bao cao doan cong tac cua Bo thang 4-2010_BC von DTPT 6 thang 2012 2 3" xfId="1631" xr:uid="{00000000-0005-0000-0000-00005C060000}"/>
    <cellStyle name="1_Bao cao giai ngan von dau tu nam 2009 (theo doi)_Bao cao doan cong tac cua Bo thang 4-2010_BC von DTPT 6 thang 2012 2 4" xfId="1632" xr:uid="{00000000-0005-0000-0000-00005D060000}"/>
    <cellStyle name="1_Bao cao giai ngan von dau tu nam 2009 (theo doi)_Bao cao doan cong tac cua Bo thang 4-2010_BC von DTPT 6 thang 2012 3" xfId="1633" xr:uid="{00000000-0005-0000-0000-00005E060000}"/>
    <cellStyle name="1_Bao cao giai ngan von dau tu nam 2009 (theo doi)_Bao cao doan cong tac cua Bo thang 4-2010_BC von DTPT 6 thang 2012 4" xfId="1634" xr:uid="{00000000-0005-0000-0000-00005F060000}"/>
    <cellStyle name="1_Bao cao giai ngan von dau tu nam 2009 (theo doi)_Bao cao doan cong tac cua Bo thang 4-2010_BC von DTPT 6 thang 2012 5" xfId="1635" xr:uid="{00000000-0005-0000-0000-000060060000}"/>
    <cellStyle name="1_Bao cao giai ngan von dau tu nam 2009 (theo doi)_Bao cao doan cong tac cua Bo thang 4-2010_Bieu du thao QD von ho tro co MT" xfId="1636" xr:uid="{00000000-0005-0000-0000-000061060000}"/>
    <cellStyle name="1_Bao cao giai ngan von dau tu nam 2009 (theo doi)_Bao cao doan cong tac cua Bo thang 4-2010_Bieu du thao QD von ho tro co MT 2" xfId="1637" xr:uid="{00000000-0005-0000-0000-000062060000}"/>
    <cellStyle name="1_Bao cao giai ngan von dau tu nam 2009 (theo doi)_Bao cao doan cong tac cua Bo thang 4-2010_Bieu du thao QD von ho tro co MT 2 2" xfId="1638" xr:uid="{00000000-0005-0000-0000-000063060000}"/>
    <cellStyle name="1_Bao cao giai ngan von dau tu nam 2009 (theo doi)_Bao cao doan cong tac cua Bo thang 4-2010_Bieu du thao QD von ho tro co MT 2 3" xfId="1639" xr:uid="{00000000-0005-0000-0000-000064060000}"/>
    <cellStyle name="1_Bao cao giai ngan von dau tu nam 2009 (theo doi)_Bao cao doan cong tac cua Bo thang 4-2010_Bieu du thao QD von ho tro co MT 2 4" xfId="1640" xr:uid="{00000000-0005-0000-0000-000065060000}"/>
    <cellStyle name="1_Bao cao giai ngan von dau tu nam 2009 (theo doi)_Bao cao doan cong tac cua Bo thang 4-2010_Bieu du thao QD von ho tro co MT 3" xfId="1641" xr:uid="{00000000-0005-0000-0000-000066060000}"/>
    <cellStyle name="1_Bao cao giai ngan von dau tu nam 2009 (theo doi)_Bao cao doan cong tac cua Bo thang 4-2010_Bieu du thao QD von ho tro co MT 4" xfId="1642" xr:uid="{00000000-0005-0000-0000-000067060000}"/>
    <cellStyle name="1_Bao cao giai ngan von dau tu nam 2009 (theo doi)_Bao cao doan cong tac cua Bo thang 4-2010_Bieu du thao QD von ho tro co MT 5" xfId="1643" xr:uid="{00000000-0005-0000-0000-000068060000}"/>
    <cellStyle name="1_Bao cao giai ngan von dau tu nam 2009 (theo doi)_Bao cao doan cong tac cua Bo thang 4-2010_Dang ky phan khai von ODA (gui Bo)" xfId="1644" xr:uid="{00000000-0005-0000-0000-000069060000}"/>
    <cellStyle name="1_Bao cao giai ngan von dau tu nam 2009 (theo doi)_Bao cao doan cong tac cua Bo thang 4-2010_Dang ky phan khai von ODA (gui Bo) 2" xfId="1645" xr:uid="{00000000-0005-0000-0000-00006A060000}"/>
    <cellStyle name="1_Bao cao giai ngan von dau tu nam 2009 (theo doi)_Bao cao doan cong tac cua Bo thang 4-2010_Dang ky phan khai von ODA (gui Bo) 2 2" xfId="1646" xr:uid="{00000000-0005-0000-0000-00006B060000}"/>
    <cellStyle name="1_Bao cao giai ngan von dau tu nam 2009 (theo doi)_Bao cao doan cong tac cua Bo thang 4-2010_Dang ky phan khai von ODA (gui Bo) 2 3" xfId="1647" xr:uid="{00000000-0005-0000-0000-00006C060000}"/>
    <cellStyle name="1_Bao cao giai ngan von dau tu nam 2009 (theo doi)_Bao cao doan cong tac cua Bo thang 4-2010_Dang ky phan khai von ODA (gui Bo) 2 4" xfId="1648" xr:uid="{00000000-0005-0000-0000-00006D060000}"/>
    <cellStyle name="1_Bao cao giai ngan von dau tu nam 2009 (theo doi)_Bao cao doan cong tac cua Bo thang 4-2010_Dang ky phan khai von ODA (gui Bo) 3" xfId="1649" xr:uid="{00000000-0005-0000-0000-00006E060000}"/>
    <cellStyle name="1_Bao cao giai ngan von dau tu nam 2009 (theo doi)_Bao cao doan cong tac cua Bo thang 4-2010_Dang ky phan khai von ODA (gui Bo) 4" xfId="1650" xr:uid="{00000000-0005-0000-0000-00006F060000}"/>
    <cellStyle name="1_Bao cao giai ngan von dau tu nam 2009 (theo doi)_Bao cao doan cong tac cua Bo thang 4-2010_Dang ky phan khai von ODA (gui Bo) 5" xfId="1651" xr:uid="{00000000-0005-0000-0000-000070060000}"/>
    <cellStyle name="1_Bao cao giai ngan von dau tu nam 2009 (theo doi)_Bao cao doan cong tac cua Bo thang 4-2010_Dang ky phan khai von ODA (gui Bo)_BC von DTPT 6 thang 2012" xfId="1652" xr:uid="{00000000-0005-0000-0000-000071060000}"/>
    <cellStyle name="1_Bao cao giai ngan von dau tu nam 2009 (theo doi)_Bao cao doan cong tac cua Bo thang 4-2010_Dang ky phan khai von ODA (gui Bo)_BC von DTPT 6 thang 2012 2" xfId="1653" xr:uid="{00000000-0005-0000-0000-000072060000}"/>
    <cellStyle name="1_Bao cao giai ngan von dau tu nam 2009 (theo doi)_Bao cao doan cong tac cua Bo thang 4-2010_Dang ky phan khai von ODA (gui Bo)_BC von DTPT 6 thang 2012 2 2" xfId="1654" xr:uid="{00000000-0005-0000-0000-000073060000}"/>
    <cellStyle name="1_Bao cao giai ngan von dau tu nam 2009 (theo doi)_Bao cao doan cong tac cua Bo thang 4-2010_Dang ky phan khai von ODA (gui Bo)_BC von DTPT 6 thang 2012 2 3" xfId="1655" xr:uid="{00000000-0005-0000-0000-000074060000}"/>
    <cellStyle name="1_Bao cao giai ngan von dau tu nam 2009 (theo doi)_Bao cao doan cong tac cua Bo thang 4-2010_Dang ky phan khai von ODA (gui Bo)_BC von DTPT 6 thang 2012 2 4" xfId="1656" xr:uid="{00000000-0005-0000-0000-000075060000}"/>
    <cellStyle name="1_Bao cao giai ngan von dau tu nam 2009 (theo doi)_Bao cao doan cong tac cua Bo thang 4-2010_Dang ky phan khai von ODA (gui Bo)_BC von DTPT 6 thang 2012 3" xfId="1657" xr:uid="{00000000-0005-0000-0000-000076060000}"/>
    <cellStyle name="1_Bao cao giai ngan von dau tu nam 2009 (theo doi)_Bao cao doan cong tac cua Bo thang 4-2010_Dang ky phan khai von ODA (gui Bo)_BC von DTPT 6 thang 2012 4" xfId="1658" xr:uid="{00000000-0005-0000-0000-000077060000}"/>
    <cellStyle name="1_Bao cao giai ngan von dau tu nam 2009 (theo doi)_Bao cao doan cong tac cua Bo thang 4-2010_Dang ky phan khai von ODA (gui Bo)_BC von DTPT 6 thang 2012 5" xfId="1659" xr:uid="{00000000-0005-0000-0000-000078060000}"/>
    <cellStyle name="1_Bao cao giai ngan von dau tu nam 2009 (theo doi)_Bao cao doan cong tac cua Bo thang 4-2010_Dang ky phan khai von ODA (gui Bo)_Bieu du thao QD von ho tro co MT" xfId="1660" xr:uid="{00000000-0005-0000-0000-000079060000}"/>
    <cellStyle name="1_Bao cao giai ngan von dau tu nam 2009 (theo doi)_Bao cao doan cong tac cua Bo thang 4-2010_Dang ky phan khai von ODA (gui Bo)_Bieu du thao QD von ho tro co MT 2" xfId="1661" xr:uid="{00000000-0005-0000-0000-00007A060000}"/>
    <cellStyle name="1_Bao cao giai ngan von dau tu nam 2009 (theo doi)_Bao cao doan cong tac cua Bo thang 4-2010_Dang ky phan khai von ODA (gui Bo)_Bieu du thao QD von ho tro co MT 2 2" xfId="1662" xr:uid="{00000000-0005-0000-0000-00007B060000}"/>
    <cellStyle name="1_Bao cao giai ngan von dau tu nam 2009 (theo doi)_Bao cao doan cong tac cua Bo thang 4-2010_Dang ky phan khai von ODA (gui Bo)_Bieu du thao QD von ho tro co MT 2 3" xfId="1663" xr:uid="{00000000-0005-0000-0000-00007C060000}"/>
    <cellStyle name="1_Bao cao giai ngan von dau tu nam 2009 (theo doi)_Bao cao doan cong tac cua Bo thang 4-2010_Dang ky phan khai von ODA (gui Bo)_Bieu du thao QD von ho tro co MT 2 4" xfId="1664" xr:uid="{00000000-0005-0000-0000-00007D060000}"/>
    <cellStyle name="1_Bao cao giai ngan von dau tu nam 2009 (theo doi)_Bao cao doan cong tac cua Bo thang 4-2010_Dang ky phan khai von ODA (gui Bo)_Bieu du thao QD von ho tro co MT 3" xfId="1665" xr:uid="{00000000-0005-0000-0000-00007E060000}"/>
    <cellStyle name="1_Bao cao giai ngan von dau tu nam 2009 (theo doi)_Bao cao doan cong tac cua Bo thang 4-2010_Dang ky phan khai von ODA (gui Bo)_Bieu du thao QD von ho tro co MT 4" xfId="1666" xr:uid="{00000000-0005-0000-0000-00007F060000}"/>
    <cellStyle name="1_Bao cao giai ngan von dau tu nam 2009 (theo doi)_Bao cao doan cong tac cua Bo thang 4-2010_Dang ky phan khai von ODA (gui Bo)_Bieu du thao QD von ho tro co MT 5" xfId="1667" xr:uid="{00000000-0005-0000-0000-000080060000}"/>
    <cellStyle name="1_Bao cao giai ngan von dau tu nam 2009 (theo doi)_Bao cao doan cong tac cua Bo thang 4-2010_Dang ky phan khai von ODA (gui Bo)_Ke hoach 2012 theo doi (giai ngan 30.6.12)" xfId="1668" xr:uid="{00000000-0005-0000-0000-000081060000}"/>
    <cellStyle name="1_Bao cao giai ngan von dau tu nam 2009 (theo doi)_Bao cao doan cong tac cua Bo thang 4-2010_Dang ky phan khai von ODA (gui Bo)_Ke hoach 2012 theo doi (giai ngan 30.6.12) 2" xfId="1669" xr:uid="{00000000-0005-0000-0000-000082060000}"/>
    <cellStyle name="1_Bao cao giai ngan von dau tu nam 2009 (theo doi)_Bao cao doan cong tac cua Bo thang 4-2010_Dang ky phan khai von ODA (gui Bo)_Ke hoach 2012 theo doi (giai ngan 30.6.12) 2 2" xfId="1670" xr:uid="{00000000-0005-0000-0000-000083060000}"/>
    <cellStyle name="1_Bao cao giai ngan von dau tu nam 2009 (theo doi)_Bao cao doan cong tac cua Bo thang 4-2010_Dang ky phan khai von ODA (gui Bo)_Ke hoach 2012 theo doi (giai ngan 30.6.12) 2 3" xfId="1671" xr:uid="{00000000-0005-0000-0000-000084060000}"/>
    <cellStyle name="1_Bao cao giai ngan von dau tu nam 2009 (theo doi)_Bao cao doan cong tac cua Bo thang 4-2010_Dang ky phan khai von ODA (gui Bo)_Ke hoach 2012 theo doi (giai ngan 30.6.12) 2 4" xfId="1672" xr:uid="{00000000-0005-0000-0000-000085060000}"/>
    <cellStyle name="1_Bao cao giai ngan von dau tu nam 2009 (theo doi)_Bao cao doan cong tac cua Bo thang 4-2010_Dang ky phan khai von ODA (gui Bo)_Ke hoach 2012 theo doi (giai ngan 30.6.12) 3" xfId="1673" xr:uid="{00000000-0005-0000-0000-000086060000}"/>
    <cellStyle name="1_Bao cao giai ngan von dau tu nam 2009 (theo doi)_Bao cao doan cong tac cua Bo thang 4-2010_Dang ky phan khai von ODA (gui Bo)_Ke hoach 2012 theo doi (giai ngan 30.6.12) 4" xfId="1674" xr:uid="{00000000-0005-0000-0000-000087060000}"/>
    <cellStyle name="1_Bao cao giai ngan von dau tu nam 2009 (theo doi)_Bao cao doan cong tac cua Bo thang 4-2010_Dang ky phan khai von ODA (gui Bo)_Ke hoach 2012 theo doi (giai ngan 30.6.12) 5" xfId="1675" xr:uid="{00000000-0005-0000-0000-000088060000}"/>
    <cellStyle name="1_Bao cao giai ngan von dau tu nam 2009 (theo doi)_Bao cao doan cong tac cua Bo thang 4-2010_Ke hoach 2012 (theo doi)" xfId="1676" xr:uid="{00000000-0005-0000-0000-000089060000}"/>
    <cellStyle name="1_Bao cao giai ngan von dau tu nam 2009 (theo doi)_Bao cao doan cong tac cua Bo thang 4-2010_Ke hoach 2012 (theo doi) 2" xfId="1677" xr:uid="{00000000-0005-0000-0000-00008A060000}"/>
    <cellStyle name="1_Bao cao giai ngan von dau tu nam 2009 (theo doi)_Bao cao doan cong tac cua Bo thang 4-2010_Ke hoach 2012 (theo doi) 2 2" xfId="1678" xr:uid="{00000000-0005-0000-0000-00008B060000}"/>
    <cellStyle name="1_Bao cao giai ngan von dau tu nam 2009 (theo doi)_Bao cao doan cong tac cua Bo thang 4-2010_Ke hoach 2012 (theo doi) 2 3" xfId="1679" xr:uid="{00000000-0005-0000-0000-00008C060000}"/>
    <cellStyle name="1_Bao cao giai ngan von dau tu nam 2009 (theo doi)_Bao cao doan cong tac cua Bo thang 4-2010_Ke hoach 2012 (theo doi) 2 4" xfId="1680" xr:uid="{00000000-0005-0000-0000-00008D060000}"/>
    <cellStyle name="1_Bao cao giai ngan von dau tu nam 2009 (theo doi)_Bao cao doan cong tac cua Bo thang 4-2010_Ke hoach 2012 (theo doi) 3" xfId="1681" xr:uid="{00000000-0005-0000-0000-00008E060000}"/>
    <cellStyle name="1_Bao cao giai ngan von dau tu nam 2009 (theo doi)_Bao cao doan cong tac cua Bo thang 4-2010_Ke hoach 2012 (theo doi) 4" xfId="1682" xr:uid="{00000000-0005-0000-0000-00008F060000}"/>
    <cellStyle name="1_Bao cao giai ngan von dau tu nam 2009 (theo doi)_Bao cao doan cong tac cua Bo thang 4-2010_Ke hoach 2012 (theo doi) 5" xfId="1683" xr:uid="{00000000-0005-0000-0000-000090060000}"/>
    <cellStyle name="1_Bao cao giai ngan von dau tu nam 2009 (theo doi)_Bao cao doan cong tac cua Bo thang 4-2010_Ke hoach 2012 theo doi (giai ngan 30.6.12)" xfId="1684" xr:uid="{00000000-0005-0000-0000-000091060000}"/>
    <cellStyle name="1_Bao cao giai ngan von dau tu nam 2009 (theo doi)_Bao cao doan cong tac cua Bo thang 4-2010_Ke hoach 2012 theo doi (giai ngan 30.6.12) 2" xfId="1685" xr:uid="{00000000-0005-0000-0000-000092060000}"/>
    <cellStyle name="1_Bao cao giai ngan von dau tu nam 2009 (theo doi)_Bao cao doan cong tac cua Bo thang 4-2010_Ke hoach 2012 theo doi (giai ngan 30.6.12) 2 2" xfId="1686" xr:uid="{00000000-0005-0000-0000-000093060000}"/>
    <cellStyle name="1_Bao cao giai ngan von dau tu nam 2009 (theo doi)_Bao cao doan cong tac cua Bo thang 4-2010_Ke hoach 2012 theo doi (giai ngan 30.6.12) 2 3" xfId="1687" xr:uid="{00000000-0005-0000-0000-000094060000}"/>
    <cellStyle name="1_Bao cao giai ngan von dau tu nam 2009 (theo doi)_Bao cao doan cong tac cua Bo thang 4-2010_Ke hoach 2012 theo doi (giai ngan 30.6.12) 2 4" xfId="1688" xr:uid="{00000000-0005-0000-0000-000095060000}"/>
    <cellStyle name="1_Bao cao giai ngan von dau tu nam 2009 (theo doi)_Bao cao doan cong tac cua Bo thang 4-2010_Ke hoach 2012 theo doi (giai ngan 30.6.12) 3" xfId="1689" xr:uid="{00000000-0005-0000-0000-000096060000}"/>
    <cellStyle name="1_Bao cao giai ngan von dau tu nam 2009 (theo doi)_Bao cao doan cong tac cua Bo thang 4-2010_Ke hoach 2012 theo doi (giai ngan 30.6.12) 4" xfId="1690" xr:uid="{00000000-0005-0000-0000-000097060000}"/>
    <cellStyle name="1_Bao cao giai ngan von dau tu nam 2009 (theo doi)_Bao cao doan cong tac cua Bo thang 4-2010_Ke hoach 2012 theo doi (giai ngan 30.6.12) 5" xfId="1691" xr:uid="{00000000-0005-0000-0000-000098060000}"/>
    <cellStyle name="1_Bao cao giai ngan von dau tu nam 2009 (theo doi)_Bao cao tinh hinh thuc hien KH 2009 den 31-01-10" xfId="1692" xr:uid="{00000000-0005-0000-0000-000099060000}"/>
    <cellStyle name="1_Bao cao giai ngan von dau tu nam 2009 (theo doi)_Bao cao tinh hinh thuc hien KH 2009 den 31-01-10 2" xfId="1693" xr:uid="{00000000-0005-0000-0000-00009A060000}"/>
    <cellStyle name="1_Bao cao giai ngan von dau tu nam 2009 (theo doi)_Bao cao tinh hinh thuc hien KH 2009 den 31-01-10 2 2" xfId="1694" xr:uid="{00000000-0005-0000-0000-00009B060000}"/>
    <cellStyle name="1_Bao cao giai ngan von dau tu nam 2009 (theo doi)_Bao cao tinh hinh thuc hien KH 2009 den 31-01-10 2 2 2" xfId="1695" xr:uid="{00000000-0005-0000-0000-00009C060000}"/>
    <cellStyle name="1_Bao cao giai ngan von dau tu nam 2009 (theo doi)_Bao cao tinh hinh thuc hien KH 2009 den 31-01-10 2 2 3" xfId="1696" xr:uid="{00000000-0005-0000-0000-00009D060000}"/>
    <cellStyle name="1_Bao cao giai ngan von dau tu nam 2009 (theo doi)_Bao cao tinh hinh thuc hien KH 2009 den 31-01-10 2 2 4" xfId="1697" xr:uid="{00000000-0005-0000-0000-00009E060000}"/>
    <cellStyle name="1_Bao cao giai ngan von dau tu nam 2009 (theo doi)_Bao cao tinh hinh thuc hien KH 2009 den 31-01-10 2 3" xfId="1698" xr:uid="{00000000-0005-0000-0000-00009F060000}"/>
    <cellStyle name="1_Bao cao giai ngan von dau tu nam 2009 (theo doi)_Bao cao tinh hinh thuc hien KH 2009 den 31-01-10 2 4" xfId="1699" xr:uid="{00000000-0005-0000-0000-0000A0060000}"/>
    <cellStyle name="1_Bao cao giai ngan von dau tu nam 2009 (theo doi)_Bao cao tinh hinh thuc hien KH 2009 den 31-01-10 2 5" xfId="1700" xr:uid="{00000000-0005-0000-0000-0000A1060000}"/>
    <cellStyle name="1_Bao cao giai ngan von dau tu nam 2009 (theo doi)_Bao cao tinh hinh thuc hien KH 2009 den 31-01-10 3" xfId="1701" xr:uid="{00000000-0005-0000-0000-0000A2060000}"/>
    <cellStyle name="1_Bao cao giai ngan von dau tu nam 2009 (theo doi)_Bao cao tinh hinh thuc hien KH 2009 den 31-01-10 3 2" xfId="1702" xr:uid="{00000000-0005-0000-0000-0000A3060000}"/>
    <cellStyle name="1_Bao cao giai ngan von dau tu nam 2009 (theo doi)_Bao cao tinh hinh thuc hien KH 2009 den 31-01-10 3 3" xfId="1703" xr:uid="{00000000-0005-0000-0000-0000A4060000}"/>
    <cellStyle name="1_Bao cao giai ngan von dau tu nam 2009 (theo doi)_Bao cao tinh hinh thuc hien KH 2009 den 31-01-10 3 4" xfId="1704" xr:uid="{00000000-0005-0000-0000-0000A5060000}"/>
    <cellStyle name="1_Bao cao giai ngan von dau tu nam 2009 (theo doi)_Bao cao tinh hinh thuc hien KH 2009 den 31-01-10 4" xfId="1705" xr:uid="{00000000-0005-0000-0000-0000A6060000}"/>
    <cellStyle name="1_Bao cao giai ngan von dau tu nam 2009 (theo doi)_Bao cao tinh hinh thuc hien KH 2009 den 31-01-10 5" xfId="1706" xr:uid="{00000000-0005-0000-0000-0000A7060000}"/>
    <cellStyle name="1_Bao cao giai ngan von dau tu nam 2009 (theo doi)_Bao cao tinh hinh thuc hien KH 2009 den 31-01-10 6" xfId="1707" xr:uid="{00000000-0005-0000-0000-0000A8060000}"/>
    <cellStyle name="1_Bao cao giai ngan von dau tu nam 2009 (theo doi)_Bao cao tinh hinh thuc hien KH 2009 den 31-01-10_BC von DTPT 6 thang 2012" xfId="1708" xr:uid="{00000000-0005-0000-0000-0000A9060000}"/>
    <cellStyle name="1_Bao cao giai ngan von dau tu nam 2009 (theo doi)_Bao cao tinh hinh thuc hien KH 2009 den 31-01-10_BC von DTPT 6 thang 2012 2" xfId="1709" xr:uid="{00000000-0005-0000-0000-0000AA060000}"/>
    <cellStyle name="1_Bao cao giai ngan von dau tu nam 2009 (theo doi)_Bao cao tinh hinh thuc hien KH 2009 den 31-01-10_BC von DTPT 6 thang 2012 2 2" xfId="1710" xr:uid="{00000000-0005-0000-0000-0000AB060000}"/>
    <cellStyle name="1_Bao cao giai ngan von dau tu nam 2009 (theo doi)_Bao cao tinh hinh thuc hien KH 2009 den 31-01-10_BC von DTPT 6 thang 2012 2 2 2" xfId="1711" xr:uid="{00000000-0005-0000-0000-0000AC060000}"/>
    <cellStyle name="1_Bao cao giai ngan von dau tu nam 2009 (theo doi)_Bao cao tinh hinh thuc hien KH 2009 den 31-01-10_BC von DTPT 6 thang 2012 2 2 3" xfId="1712" xr:uid="{00000000-0005-0000-0000-0000AD060000}"/>
    <cellStyle name="1_Bao cao giai ngan von dau tu nam 2009 (theo doi)_Bao cao tinh hinh thuc hien KH 2009 den 31-01-10_BC von DTPT 6 thang 2012 2 2 4" xfId="1713" xr:uid="{00000000-0005-0000-0000-0000AE060000}"/>
    <cellStyle name="1_Bao cao giai ngan von dau tu nam 2009 (theo doi)_Bao cao tinh hinh thuc hien KH 2009 den 31-01-10_BC von DTPT 6 thang 2012 2 3" xfId="1714" xr:uid="{00000000-0005-0000-0000-0000AF060000}"/>
    <cellStyle name="1_Bao cao giai ngan von dau tu nam 2009 (theo doi)_Bao cao tinh hinh thuc hien KH 2009 den 31-01-10_BC von DTPT 6 thang 2012 2 4" xfId="1715" xr:uid="{00000000-0005-0000-0000-0000B0060000}"/>
    <cellStyle name="1_Bao cao giai ngan von dau tu nam 2009 (theo doi)_Bao cao tinh hinh thuc hien KH 2009 den 31-01-10_BC von DTPT 6 thang 2012 2 5" xfId="1716" xr:uid="{00000000-0005-0000-0000-0000B1060000}"/>
    <cellStyle name="1_Bao cao giai ngan von dau tu nam 2009 (theo doi)_Bao cao tinh hinh thuc hien KH 2009 den 31-01-10_BC von DTPT 6 thang 2012 3" xfId="1717" xr:uid="{00000000-0005-0000-0000-0000B2060000}"/>
    <cellStyle name="1_Bao cao giai ngan von dau tu nam 2009 (theo doi)_Bao cao tinh hinh thuc hien KH 2009 den 31-01-10_BC von DTPT 6 thang 2012 3 2" xfId="1718" xr:uid="{00000000-0005-0000-0000-0000B3060000}"/>
    <cellStyle name="1_Bao cao giai ngan von dau tu nam 2009 (theo doi)_Bao cao tinh hinh thuc hien KH 2009 den 31-01-10_BC von DTPT 6 thang 2012 3 3" xfId="1719" xr:uid="{00000000-0005-0000-0000-0000B4060000}"/>
    <cellStyle name="1_Bao cao giai ngan von dau tu nam 2009 (theo doi)_Bao cao tinh hinh thuc hien KH 2009 den 31-01-10_BC von DTPT 6 thang 2012 3 4" xfId="1720" xr:uid="{00000000-0005-0000-0000-0000B5060000}"/>
    <cellStyle name="1_Bao cao giai ngan von dau tu nam 2009 (theo doi)_Bao cao tinh hinh thuc hien KH 2009 den 31-01-10_BC von DTPT 6 thang 2012 4" xfId="1721" xr:uid="{00000000-0005-0000-0000-0000B6060000}"/>
    <cellStyle name="1_Bao cao giai ngan von dau tu nam 2009 (theo doi)_Bao cao tinh hinh thuc hien KH 2009 den 31-01-10_BC von DTPT 6 thang 2012 5" xfId="1722" xr:uid="{00000000-0005-0000-0000-0000B7060000}"/>
    <cellStyle name="1_Bao cao giai ngan von dau tu nam 2009 (theo doi)_Bao cao tinh hinh thuc hien KH 2009 den 31-01-10_BC von DTPT 6 thang 2012 6" xfId="1723" xr:uid="{00000000-0005-0000-0000-0000B8060000}"/>
    <cellStyle name="1_Bao cao giai ngan von dau tu nam 2009 (theo doi)_Bao cao tinh hinh thuc hien KH 2009 den 31-01-10_Bieu du thao QD von ho tro co MT" xfId="1724" xr:uid="{00000000-0005-0000-0000-0000B9060000}"/>
    <cellStyle name="1_Bao cao giai ngan von dau tu nam 2009 (theo doi)_Bao cao tinh hinh thuc hien KH 2009 den 31-01-10_Bieu du thao QD von ho tro co MT 2" xfId="1725" xr:uid="{00000000-0005-0000-0000-0000BA060000}"/>
    <cellStyle name="1_Bao cao giai ngan von dau tu nam 2009 (theo doi)_Bao cao tinh hinh thuc hien KH 2009 den 31-01-10_Bieu du thao QD von ho tro co MT 2 2" xfId="1726" xr:uid="{00000000-0005-0000-0000-0000BB060000}"/>
    <cellStyle name="1_Bao cao giai ngan von dau tu nam 2009 (theo doi)_Bao cao tinh hinh thuc hien KH 2009 den 31-01-10_Bieu du thao QD von ho tro co MT 2 2 2" xfId="1727" xr:uid="{00000000-0005-0000-0000-0000BC060000}"/>
    <cellStyle name="1_Bao cao giai ngan von dau tu nam 2009 (theo doi)_Bao cao tinh hinh thuc hien KH 2009 den 31-01-10_Bieu du thao QD von ho tro co MT 2 2 3" xfId="1728" xr:uid="{00000000-0005-0000-0000-0000BD060000}"/>
    <cellStyle name="1_Bao cao giai ngan von dau tu nam 2009 (theo doi)_Bao cao tinh hinh thuc hien KH 2009 den 31-01-10_Bieu du thao QD von ho tro co MT 2 2 4" xfId="1729" xr:uid="{00000000-0005-0000-0000-0000BE060000}"/>
    <cellStyle name="1_Bao cao giai ngan von dau tu nam 2009 (theo doi)_Bao cao tinh hinh thuc hien KH 2009 den 31-01-10_Bieu du thao QD von ho tro co MT 2 3" xfId="1730" xr:uid="{00000000-0005-0000-0000-0000BF060000}"/>
    <cellStyle name="1_Bao cao giai ngan von dau tu nam 2009 (theo doi)_Bao cao tinh hinh thuc hien KH 2009 den 31-01-10_Bieu du thao QD von ho tro co MT 2 4" xfId="1731" xr:uid="{00000000-0005-0000-0000-0000C0060000}"/>
    <cellStyle name="1_Bao cao giai ngan von dau tu nam 2009 (theo doi)_Bao cao tinh hinh thuc hien KH 2009 den 31-01-10_Bieu du thao QD von ho tro co MT 2 5" xfId="1732" xr:uid="{00000000-0005-0000-0000-0000C1060000}"/>
    <cellStyle name="1_Bao cao giai ngan von dau tu nam 2009 (theo doi)_Bao cao tinh hinh thuc hien KH 2009 den 31-01-10_Bieu du thao QD von ho tro co MT 3" xfId="1733" xr:uid="{00000000-0005-0000-0000-0000C2060000}"/>
    <cellStyle name="1_Bao cao giai ngan von dau tu nam 2009 (theo doi)_Bao cao tinh hinh thuc hien KH 2009 den 31-01-10_Bieu du thao QD von ho tro co MT 3 2" xfId="1734" xr:uid="{00000000-0005-0000-0000-0000C3060000}"/>
    <cellStyle name="1_Bao cao giai ngan von dau tu nam 2009 (theo doi)_Bao cao tinh hinh thuc hien KH 2009 den 31-01-10_Bieu du thao QD von ho tro co MT 3 3" xfId="1735" xr:uid="{00000000-0005-0000-0000-0000C4060000}"/>
    <cellStyle name="1_Bao cao giai ngan von dau tu nam 2009 (theo doi)_Bao cao tinh hinh thuc hien KH 2009 den 31-01-10_Bieu du thao QD von ho tro co MT 3 4" xfId="1736" xr:uid="{00000000-0005-0000-0000-0000C5060000}"/>
    <cellStyle name="1_Bao cao giai ngan von dau tu nam 2009 (theo doi)_Bao cao tinh hinh thuc hien KH 2009 den 31-01-10_Bieu du thao QD von ho tro co MT 4" xfId="1737" xr:uid="{00000000-0005-0000-0000-0000C6060000}"/>
    <cellStyle name="1_Bao cao giai ngan von dau tu nam 2009 (theo doi)_Bao cao tinh hinh thuc hien KH 2009 den 31-01-10_Bieu du thao QD von ho tro co MT 5" xfId="1738" xr:uid="{00000000-0005-0000-0000-0000C7060000}"/>
    <cellStyle name="1_Bao cao giai ngan von dau tu nam 2009 (theo doi)_Bao cao tinh hinh thuc hien KH 2009 den 31-01-10_Bieu du thao QD von ho tro co MT 6" xfId="1739" xr:uid="{00000000-0005-0000-0000-0000C8060000}"/>
    <cellStyle name="1_Bao cao giai ngan von dau tu nam 2009 (theo doi)_Bao cao tinh hinh thuc hien KH 2009 den 31-01-10_Ke hoach 2012 (theo doi)" xfId="1740" xr:uid="{00000000-0005-0000-0000-0000C9060000}"/>
    <cellStyle name="1_Bao cao giai ngan von dau tu nam 2009 (theo doi)_Bao cao tinh hinh thuc hien KH 2009 den 31-01-10_Ke hoach 2012 (theo doi) 2" xfId="1741" xr:uid="{00000000-0005-0000-0000-0000CA060000}"/>
    <cellStyle name="1_Bao cao giai ngan von dau tu nam 2009 (theo doi)_Bao cao tinh hinh thuc hien KH 2009 den 31-01-10_Ke hoach 2012 (theo doi) 2 2" xfId="1742" xr:uid="{00000000-0005-0000-0000-0000CB060000}"/>
    <cellStyle name="1_Bao cao giai ngan von dau tu nam 2009 (theo doi)_Bao cao tinh hinh thuc hien KH 2009 den 31-01-10_Ke hoach 2012 (theo doi) 2 2 2" xfId="1743" xr:uid="{00000000-0005-0000-0000-0000CC060000}"/>
    <cellStyle name="1_Bao cao giai ngan von dau tu nam 2009 (theo doi)_Bao cao tinh hinh thuc hien KH 2009 den 31-01-10_Ke hoach 2012 (theo doi) 2 2 3" xfId="1744" xr:uid="{00000000-0005-0000-0000-0000CD060000}"/>
    <cellStyle name="1_Bao cao giai ngan von dau tu nam 2009 (theo doi)_Bao cao tinh hinh thuc hien KH 2009 den 31-01-10_Ke hoach 2012 (theo doi) 2 2 4" xfId="1745" xr:uid="{00000000-0005-0000-0000-0000CE060000}"/>
    <cellStyle name="1_Bao cao giai ngan von dau tu nam 2009 (theo doi)_Bao cao tinh hinh thuc hien KH 2009 den 31-01-10_Ke hoach 2012 (theo doi) 2 3" xfId="1746" xr:uid="{00000000-0005-0000-0000-0000CF060000}"/>
    <cellStyle name="1_Bao cao giai ngan von dau tu nam 2009 (theo doi)_Bao cao tinh hinh thuc hien KH 2009 den 31-01-10_Ke hoach 2012 (theo doi) 2 4" xfId="1747" xr:uid="{00000000-0005-0000-0000-0000D0060000}"/>
    <cellStyle name="1_Bao cao giai ngan von dau tu nam 2009 (theo doi)_Bao cao tinh hinh thuc hien KH 2009 den 31-01-10_Ke hoach 2012 (theo doi) 2 5" xfId="1748" xr:uid="{00000000-0005-0000-0000-0000D1060000}"/>
    <cellStyle name="1_Bao cao giai ngan von dau tu nam 2009 (theo doi)_Bao cao tinh hinh thuc hien KH 2009 den 31-01-10_Ke hoach 2012 (theo doi) 3" xfId="1749" xr:uid="{00000000-0005-0000-0000-0000D2060000}"/>
    <cellStyle name="1_Bao cao giai ngan von dau tu nam 2009 (theo doi)_Bao cao tinh hinh thuc hien KH 2009 den 31-01-10_Ke hoach 2012 (theo doi) 3 2" xfId="1750" xr:uid="{00000000-0005-0000-0000-0000D3060000}"/>
    <cellStyle name="1_Bao cao giai ngan von dau tu nam 2009 (theo doi)_Bao cao tinh hinh thuc hien KH 2009 den 31-01-10_Ke hoach 2012 (theo doi) 3 3" xfId="1751" xr:uid="{00000000-0005-0000-0000-0000D4060000}"/>
    <cellStyle name="1_Bao cao giai ngan von dau tu nam 2009 (theo doi)_Bao cao tinh hinh thuc hien KH 2009 den 31-01-10_Ke hoach 2012 (theo doi) 3 4" xfId="1752" xr:uid="{00000000-0005-0000-0000-0000D5060000}"/>
    <cellStyle name="1_Bao cao giai ngan von dau tu nam 2009 (theo doi)_Bao cao tinh hinh thuc hien KH 2009 den 31-01-10_Ke hoach 2012 (theo doi) 4" xfId="1753" xr:uid="{00000000-0005-0000-0000-0000D6060000}"/>
    <cellStyle name="1_Bao cao giai ngan von dau tu nam 2009 (theo doi)_Bao cao tinh hinh thuc hien KH 2009 den 31-01-10_Ke hoach 2012 (theo doi) 5" xfId="1754" xr:uid="{00000000-0005-0000-0000-0000D7060000}"/>
    <cellStyle name="1_Bao cao giai ngan von dau tu nam 2009 (theo doi)_Bao cao tinh hinh thuc hien KH 2009 den 31-01-10_Ke hoach 2012 (theo doi) 6" xfId="1755" xr:uid="{00000000-0005-0000-0000-0000D8060000}"/>
    <cellStyle name="1_Bao cao giai ngan von dau tu nam 2009 (theo doi)_Bao cao tinh hinh thuc hien KH 2009 den 31-01-10_Ke hoach 2012 theo doi (giai ngan 30.6.12)" xfId="1756" xr:uid="{00000000-0005-0000-0000-0000D9060000}"/>
    <cellStyle name="1_Bao cao giai ngan von dau tu nam 2009 (theo doi)_Bao cao tinh hinh thuc hien KH 2009 den 31-01-10_Ke hoach 2012 theo doi (giai ngan 30.6.12) 2" xfId="1757" xr:uid="{00000000-0005-0000-0000-0000DA060000}"/>
    <cellStyle name="1_Bao cao giai ngan von dau tu nam 2009 (theo doi)_Bao cao tinh hinh thuc hien KH 2009 den 31-01-10_Ke hoach 2012 theo doi (giai ngan 30.6.12) 2 2" xfId="1758" xr:uid="{00000000-0005-0000-0000-0000DB060000}"/>
    <cellStyle name="1_Bao cao giai ngan von dau tu nam 2009 (theo doi)_Bao cao tinh hinh thuc hien KH 2009 den 31-01-10_Ke hoach 2012 theo doi (giai ngan 30.6.12) 2 2 2" xfId="1759" xr:uid="{00000000-0005-0000-0000-0000DC060000}"/>
    <cellStyle name="1_Bao cao giai ngan von dau tu nam 2009 (theo doi)_Bao cao tinh hinh thuc hien KH 2009 den 31-01-10_Ke hoach 2012 theo doi (giai ngan 30.6.12) 2 2 3" xfId="1760" xr:uid="{00000000-0005-0000-0000-0000DD060000}"/>
    <cellStyle name="1_Bao cao giai ngan von dau tu nam 2009 (theo doi)_Bao cao tinh hinh thuc hien KH 2009 den 31-01-10_Ke hoach 2012 theo doi (giai ngan 30.6.12) 2 2 4" xfId="1761" xr:uid="{00000000-0005-0000-0000-0000DE060000}"/>
    <cellStyle name="1_Bao cao giai ngan von dau tu nam 2009 (theo doi)_Bao cao tinh hinh thuc hien KH 2009 den 31-01-10_Ke hoach 2012 theo doi (giai ngan 30.6.12) 2 3" xfId="1762" xr:uid="{00000000-0005-0000-0000-0000DF060000}"/>
    <cellStyle name="1_Bao cao giai ngan von dau tu nam 2009 (theo doi)_Bao cao tinh hinh thuc hien KH 2009 den 31-01-10_Ke hoach 2012 theo doi (giai ngan 30.6.12) 2 4" xfId="1763" xr:uid="{00000000-0005-0000-0000-0000E0060000}"/>
    <cellStyle name="1_Bao cao giai ngan von dau tu nam 2009 (theo doi)_Bao cao tinh hinh thuc hien KH 2009 den 31-01-10_Ke hoach 2012 theo doi (giai ngan 30.6.12) 2 5" xfId="1764" xr:uid="{00000000-0005-0000-0000-0000E1060000}"/>
    <cellStyle name="1_Bao cao giai ngan von dau tu nam 2009 (theo doi)_Bao cao tinh hinh thuc hien KH 2009 den 31-01-10_Ke hoach 2012 theo doi (giai ngan 30.6.12) 3" xfId="1765" xr:uid="{00000000-0005-0000-0000-0000E2060000}"/>
    <cellStyle name="1_Bao cao giai ngan von dau tu nam 2009 (theo doi)_Bao cao tinh hinh thuc hien KH 2009 den 31-01-10_Ke hoach 2012 theo doi (giai ngan 30.6.12) 3 2" xfId="1766" xr:uid="{00000000-0005-0000-0000-0000E3060000}"/>
    <cellStyle name="1_Bao cao giai ngan von dau tu nam 2009 (theo doi)_Bao cao tinh hinh thuc hien KH 2009 den 31-01-10_Ke hoach 2012 theo doi (giai ngan 30.6.12) 3 3" xfId="1767" xr:uid="{00000000-0005-0000-0000-0000E4060000}"/>
    <cellStyle name="1_Bao cao giai ngan von dau tu nam 2009 (theo doi)_Bao cao tinh hinh thuc hien KH 2009 den 31-01-10_Ke hoach 2012 theo doi (giai ngan 30.6.12) 3 4" xfId="1768" xr:uid="{00000000-0005-0000-0000-0000E5060000}"/>
    <cellStyle name="1_Bao cao giai ngan von dau tu nam 2009 (theo doi)_Bao cao tinh hinh thuc hien KH 2009 den 31-01-10_Ke hoach 2012 theo doi (giai ngan 30.6.12) 4" xfId="1769" xr:uid="{00000000-0005-0000-0000-0000E6060000}"/>
    <cellStyle name="1_Bao cao giai ngan von dau tu nam 2009 (theo doi)_Bao cao tinh hinh thuc hien KH 2009 den 31-01-10_Ke hoach 2012 theo doi (giai ngan 30.6.12) 5" xfId="1770" xr:uid="{00000000-0005-0000-0000-0000E7060000}"/>
    <cellStyle name="1_Bao cao giai ngan von dau tu nam 2009 (theo doi)_Bao cao tinh hinh thuc hien KH 2009 den 31-01-10_Ke hoach 2012 theo doi (giai ngan 30.6.12) 6" xfId="1771" xr:uid="{00000000-0005-0000-0000-0000E8060000}"/>
    <cellStyle name="1_Bao cao giai ngan von dau tu nam 2009 (theo doi)_BC von DTPT 6 thang 2012" xfId="1772" xr:uid="{00000000-0005-0000-0000-0000E9060000}"/>
    <cellStyle name="1_Bao cao giai ngan von dau tu nam 2009 (theo doi)_BC von DTPT 6 thang 2012 2" xfId="1773" xr:uid="{00000000-0005-0000-0000-0000EA060000}"/>
    <cellStyle name="1_Bao cao giai ngan von dau tu nam 2009 (theo doi)_BC von DTPT 6 thang 2012 2 2" xfId="1774" xr:uid="{00000000-0005-0000-0000-0000EB060000}"/>
    <cellStyle name="1_Bao cao giai ngan von dau tu nam 2009 (theo doi)_BC von DTPT 6 thang 2012 2 3" xfId="1775" xr:uid="{00000000-0005-0000-0000-0000EC060000}"/>
    <cellStyle name="1_Bao cao giai ngan von dau tu nam 2009 (theo doi)_BC von DTPT 6 thang 2012 2 4" xfId="1776" xr:uid="{00000000-0005-0000-0000-0000ED060000}"/>
    <cellStyle name="1_Bao cao giai ngan von dau tu nam 2009 (theo doi)_BC von DTPT 6 thang 2012 3" xfId="1777" xr:uid="{00000000-0005-0000-0000-0000EE060000}"/>
    <cellStyle name="1_Bao cao giai ngan von dau tu nam 2009 (theo doi)_BC von DTPT 6 thang 2012 4" xfId="1778" xr:uid="{00000000-0005-0000-0000-0000EF060000}"/>
    <cellStyle name="1_Bao cao giai ngan von dau tu nam 2009 (theo doi)_BC von DTPT 6 thang 2012 5" xfId="1779" xr:uid="{00000000-0005-0000-0000-0000F0060000}"/>
    <cellStyle name="1_Bao cao giai ngan von dau tu nam 2009 (theo doi)_Bieu du thao QD von ho tro co MT" xfId="1780" xr:uid="{00000000-0005-0000-0000-0000F1060000}"/>
    <cellStyle name="1_Bao cao giai ngan von dau tu nam 2009 (theo doi)_Bieu du thao QD von ho tro co MT 2" xfId="1781" xr:uid="{00000000-0005-0000-0000-0000F2060000}"/>
    <cellStyle name="1_Bao cao giai ngan von dau tu nam 2009 (theo doi)_Bieu du thao QD von ho tro co MT 2 2" xfId="1782" xr:uid="{00000000-0005-0000-0000-0000F3060000}"/>
    <cellStyle name="1_Bao cao giai ngan von dau tu nam 2009 (theo doi)_Bieu du thao QD von ho tro co MT 2 3" xfId="1783" xr:uid="{00000000-0005-0000-0000-0000F4060000}"/>
    <cellStyle name="1_Bao cao giai ngan von dau tu nam 2009 (theo doi)_Bieu du thao QD von ho tro co MT 2 4" xfId="1784" xr:uid="{00000000-0005-0000-0000-0000F5060000}"/>
    <cellStyle name="1_Bao cao giai ngan von dau tu nam 2009 (theo doi)_Bieu du thao QD von ho tro co MT 3" xfId="1785" xr:uid="{00000000-0005-0000-0000-0000F6060000}"/>
    <cellStyle name="1_Bao cao giai ngan von dau tu nam 2009 (theo doi)_Bieu du thao QD von ho tro co MT 4" xfId="1786" xr:uid="{00000000-0005-0000-0000-0000F7060000}"/>
    <cellStyle name="1_Bao cao giai ngan von dau tu nam 2009 (theo doi)_Bieu du thao QD von ho tro co MT 5" xfId="1787" xr:uid="{00000000-0005-0000-0000-0000F8060000}"/>
    <cellStyle name="1_Bao cao giai ngan von dau tu nam 2009 (theo doi)_Book1" xfId="1788" xr:uid="{00000000-0005-0000-0000-0000F9060000}"/>
    <cellStyle name="1_Bao cao giai ngan von dau tu nam 2009 (theo doi)_Book1 2" xfId="1789" xr:uid="{00000000-0005-0000-0000-0000FA060000}"/>
    <cellStyle name="1_Bao cao giai ngan von dau tu nam 2009 (theo doi)_Book1 2 2" xfId="1790" xr:uid="{00000000-0005-0000-0000-0000FB060000}"/>
    <cellStyle name="1_Bao cao giai ngan von dau tu nam 2009 (theo doi)_Book1 2 3" xfId="1791" xr:uid="{00000000-0005-0000-0000-0000FC060000}"/>
    <cellStyle name="1_Bao cao giai ngan von dau tu nam 2009 (theo doi)_Book1 2 4" xfId="1792" xr:uid="{00000000-0005-0000-0000-0000FD060000}"/>
    <cellStyle name="1_Bao cao giai ngan von dau tu nam 2009 (theo doi)_Book1 3" xfId="1793" xr:uid="{00000000-0005-0000-0000-0000FE060000}"/>
    <cellStyle name="1_Bao cao giai ngan von dau tu nam 2009 (theo doi)_Book1 3 2" xfId="1794" xr:uid="{00000000-0005-0000-0000-0000FF060000}"/>
    <cellStyle name="1_Bao cao giai ngan von dau tu nam 2009 (theo doi)_Book1 3 3" xfId="1795" xr:uid="{00000000-0005-0000-0000-000000070000}"/>
    <cellStyle name="1_Bao cao giai ngan von dau tu nam 2009 (theo doi)_Book1 3 4" xfId="1796" xr:uid="{00000000-0005-0000-0000-000001070000}"/>
    <cellStyle name="1_Bao cao giai ngan von dau tu nam 2009 (theo doi)_Book1 4" xfId="1797" xr:uid="{00000000-0005-0000-0000-000002070000}"/>
    <cellStyle name="1_Bao cao giai ngan von dau tu nam 2009 (theo doi)_Book1 5" xfId="1798" xr:uid="{00000000-0005-0000-0000-000003070000}"/>
    <cellStyle name="1_Bao cao giai ngan von dau tu nam 2009 (theo doi)_Book1 6" xfId="1799" xr:uid="{00000000-0005-0000-0000-000004070000}"/>
    <cellStyle name="1_Bao cao giai ngan von dau tu nam 2009 (theo doi)_Book1_BC von DTPT 6 thang 2012" xfId="1800" xr:uid="{00000000-0005-0000-0000-000005070000}"/>
    <cellStyle name="1_Bao cao giai ngan von dau tu nam 2009 (theo doi)_Book1_BC von DTPT 6 thang 2012 2" xfId="1801" xr:uid="{00000000-0005-0000-0000-000006070000}"/>
    <cellStyle name="1_Bao cao giai ngan von dau tu nam 2009 (theo doi)_Book1_BC von DTPT 6 thang 2012 2 2" xfId="1802" xr:uid="{00000000-0005-0000-0000-000007070000}"/>
    <cellStyle name="1_Bao cao giai ngan von dau tu nam 2009 (theo doi)_Book1_BC von DTPT 6 thang 2012 2 3" xfId="1803" xr:uid="{00000000-0005-0000-0000-000008070000}"/>
    <cellStyle name="1_Bao cao giai ngan von dau tu nam 2009 (theo doi)_Book1_BC von DTPT 6 thang 2012 2 4" xfId="1804" xr:uid="{00000000-0005-0000-0000-000009070000}"/>
    <cellStyle name="1_Bao cao giai ngan von dau tu nam 2009 (theo doi)_Book1_BC von DTPT 6 thang 2012 3" xfId="1805" xr:uid="{00000000-0005-0000-0000-00000A070000}"/>
    <cellStyle name="1_Bao cao giai ngan von dau tu nam 2009 (theo doi)_Book1_BC von DTPT 6 thang 2012 3 2" xfId="1806" xr:uid="{00000000-0005-0000-0000-00000B070000}"/>
    <cellStyle name="1_Bao cao giai ngan von dau tu nam 2009 (theo doi)_Book1_BC von DTPT 6 thang 2012 3 3" xfId="1807" xr:uid="{00000000-0005-0000-0000-00000C070000}"/>
    <cellStyle name="1_Bao cao giai ngan von dau tu nam 2009 (theo doi)_Book1_BC von DTPT 6 thang 2012 3 4" xfId="1808" xr:uid="{00000000-0005-0000-0000-00000D070000}"/>
    <cellStyle name="1_Bao cao giai ngan von dau tu nam 2009 (theo doi)_Book1_BC von DTPT 6 thang 2012 4" xfId="1809" xr:uid="{00000000-0005-0000-0000-00000E070000}"/>
    <cellStyle name="1_Bao cao giai ngan von dau tu nam 2009 (theo doi)_Book1_BC von DTPT 6 thang 2012 5" xfId="1810" xr:uid="{00000000-0005-0000-0000-00000F070000}"/>
    <cellStyle name="1_Bao cao giai ngan von dau tu nam 2009 (theo doi)_Book1_BC von DTPT 6 thang 2012 6" xfId="1811" xr:uid="{00000000-0005-0000-0000-000010070000}"/>
    <cellStyle name="1_Bao cao giai ngan von dau tu nam 2009 (theo doi)_Book1_Bieu du thao QD von ho tro co MT" xfId="1812" xr:uid="{00000000-0005-0000-0000-000011070000}"/>
    <cellStyle name="1_Bao cao giai ngan von dau tu nam 2009 (theo doi)_Book1_Bieu du thao QD von ho tro co MT 2" xfId="1813" xr:uid="{00000000-0005-0000-0000-000012070000}"/>
    <cellStyle name="1_Bao cao giai ngan von dau tu nam 2009 (theo doi)_Book1_Bieu du thao QD von ho tro co MT 2 2" xfId="1814" xr:uid="{00000000-0005-0000-0000-000013070000}"/>
    <cellStyle name="1_Bao cao giai ngan von dau tu nam 2009 (theo doi)_Book1_Bieu du thao QD von ho tro co MT 2 3" xfId="1815" xr:uid="{00000000-0005-0000-0000-000014070000}"/>
    <cellStyle name="1_Bao cao giai ngan von dau tu nam 2009 (theo doi)_Book1_Bieu du thao QD von ho tro co MT 2 4" xfId="1816" xr:uid="{00000000-0005-0000-0000-000015070000}"/>
    <cellStyle name="1_Bao cao giai ngan von dau tu nam 2009 (theo doi)_Book1_Bieu du thao QD von ho tro co MT 3" xfId="1817" xr:uid="{00000000-0005-0000-0000-000016070000}"/>
    <cellStyle name="1_Bao cao giai ngan von dau tu nam 2009 (theo doi)_Book1_Bieu du thao QD von ho tro co MT 3 2" xfId="1818" xr:uid="{00000000-0005-0000-0000-000017070000}"/>
    <cellStyle name="1_Bao cao giai ngan von dau tu nam 2009 (theo doi)_Book1_Bieu du thao QD von ho tro co MT 3 3" xfId="1819" xr:uid="{00000000-0005-0000-0000-000018070000}"/>
    <cellStyle name="1_Bao cao giai ngan von dau tu nam 2009 (theo doi)_Book1_Bieu du thao QD von ho tro co MT 3 4" xfId="1820" xr:uid="{00000000-0005-0000-0000-000019070000}"/>
    <cellStyle name="1_Bao cao giai ngan von dau tu nam 2009 (theo doi)_Book1_Bieu du thao QD von ho tro co MT 4" xfId="1821" xr:uid="{00000000-0005-0000-0000-00001A070000}"/>
    <cellStyle name="1_Bao cao giai ngan von dau tu nam 2009 (theo doi)_Book1_Bieu du thao QD von ho tro co MT 5" xfId="1822" xr:uid="{00000000-0005-0000-0000-00001B070000}"/>
    <cellStyle name="1_Bao cao giai ngan von dau tu nam 2009 (theo doi)_Book1_Bieu du thao QD von ho tro co MT 6" xfId="1823" xr:uid="{00000000-0005-0000-0000-00001C070000}"/>
    <cellStyle name="1_Bao cao giai ngan von dau tu nam 2009 (theo doi)_Book1_Hoan chinh KH 2012 (o nha)" xfId="1824" xr:uid="{00000000-0005-0000-0000-00001D070000}"/>
    <cellStyle name="1_Bao cao giai ngan von dau tu nam 2009 (theo doi)_Book1_Hoan chinh KH 2012 (o nha) 2" xfId="1825" xr:uid="{00000000-0005-0000-0000-00001E070000}"/>
    <cellStyle name="1_Bao cao giai ngan von dau tu nam 2009 (theo doi)_Book1_Hoan chinh KH 2012 (o nha) 2 2" xfId="1826" xr:uid="{00000000-0005-0000-0000-00001F070000}"/>
    <cellStyle name="1_Bao cao giai ngan von dau tu nam 2009 (theo doi)_Book1_Hoan chinh KH 2012 (o nha) 2 3" xfId="1827" xr:uid="{00000000-0005-0000-0000-000020070000}"/>
    <cellStyle name="1_Bao cao giai ngan von dau tu nam 2009 (theo doi)_Book1_Hoan chinh KH 2012 (o nha) 2 4" xfId="1828" xr:uid="{00000000-0005-0000-0000-000021070000}"/>
    <cellStyle name="1_Bao cao giai ngan von dau tu nam 2009 (theo doi)_Book1_Hoan chinh KH 2012 (o nha) 3" xfId="1829" xr:uid="{00000000-0005-0000-0000-000022070000}"/>
    <cellStyle name="1_Bao cao giai ngan von dau tu nam 2009 (theo doi)_Book1_Hoan chinh KH 2012 (o nha) 3 2" xfId="1830" xr:uid="{00000000-0005-0000-0000-000023070000}"/>
    <cellStyle name="1_Bao cao giai ngan von dau tu nam 2009 (theo doi)_Book1_Hoan chinh KH 2012 (o nha) 3 3" xfId="1831" xr:uid="{00000000-0005-0000-0000-000024070000}"/>
    <cellStyle name="1_Bao cao giai ngan von dau tu nam 2009 (theo doi)_Book1_Hoan chinh KH 2012 (o nha) 3 4" xfId="1832" xr:uid="{00000000-0005-0000-0000-000025070000}"/>
    <cellStyle name="1_Bao cao giai ngan von dau tu nam 2009 (theo doi)_Book1_Hoan chinh KH 2012 (o nha) 4" xfId="1833" xr:uid="{00000000-0005-0000-0000-000026070000}"/>
    <cellStyle name="1_Bao cao giai ngan von dau tu nam 2009 (theo doi)_Book1_Hoan chinh KH 2012 (o nha) 5" xfId="1834" xr:uid="{00000000-0005-0000-0000-000027070000}"/>
    <cellStyle name="1_Bao cao giai ngan von dau tu nam 2009 (theo doi)_Book1_Hoan chinh KH 2012 (o nha) 6" xfId="1835" xr:uid="{00000000-0005-0000-0000-000028070000}"/>
    <cellStyle name="1_Bao cao giai ngan von dau tu nam 2009 (theo doi)_Book1_Hoan chinh KH 2012 (o nha)_Bao cao giai ngan quy I" xfId="1836" xr:uid="{00000000-0005-0000-0000-000029070000}"/>
    <cellStyle name="1_Bao cao giai ngan von dau tu nam 2009 (theo doi)_Book1_Hoan chinh KH 2012 (o nha)_Bao cao giai ngan quy I 2" xfId="1837" xr:uid="{00000000-0005-0000-0000-00002A070000}"/>
    <cellStyle name="1_Bao cao giai ngan von dau tu nam 2009 (theo doi)_Book1_Hoan chinh KH 2012 (o nha)_Bao cao giai ngan quy I 2 2" xfId="1838" xr:uid="{00000000-0005-0000-0000-00002B070000}"/>
    <cellStyle name="1_Bao cao giai ngan von dau tu nam 2009 (theo doi)_Book1_Hoan chinh KH 2012 (o nha)_Bao cao giai ngan quy I 2 3" xfId="1839" xr:uid="{00000000-0005-0000-0000-00002C070000}"/>
    <cellStyle name="1_Bao cao giai ngan von dau tu nam 2009 (theo doi)_Book1_Hoan chinh KH 2012 (o nha)_Bao cao giai ngan quy I 2 4" xfId="1840" xr:uid="{00000000-0005-0000-0000-00002D070000}"/>
    <cellStyle name="1_Bao cao giai ngan von dau tu nam 2009 (theo doi)_Book1_Hoan chinh KH 2012 (o nha)_Bao cao giai ngan quy I 3" xfId="1841" xr:uid="{00000000-0005-0000-0000-00002E070000}"/>
    <cellStyle name="1_Bao cao giai ngan von dau tu nam 2009 (theo doi)_Book1_Hoan chinh KH 2012 (o nha)_Bao cao giai ngan quy I 3 2" xfId="1842" xr:uid="{00000000-0005-0000-0000-00002F070000}"/>
    <cellStyle name="1_Bao cao giai ngan von dau tu nam 2009 (theo doi)_Book1_Hoan chinh KH 2012 (o nha)_Bao cao giai ngan quy I 3 3" xfId="1843" xr:uid="{00000000-0005-0000-0000-000030070000}"/>
    <cellStyle name="1_Bao cao giai ngan von dau tu nam 2009 (theo doi)_Book1_Hoan chinh KH 2012 (o nha)_Bao cao giai ngan quy I 3 4" xfId="1844" xr:uid="{00000000-0005-0000-0000-000031070000}"/>
    <cellStyle name="1_Bao cao giai ngan von dau tu nam 2009 (theo doi)_Book1_Hoan chinh KH 2012 (o nha)_Bao cao giai ngan quy I 4" xfId="1845" xr:uid="{00000000-0005-0000-0000-000032070000}"/>
    <cellStyle name="1_Bao cao giai ngan von dau tu nam 2009 (theo doi)_Book1_Hoan chinh KH 2012 (o nha)_Bao cao giai ngan quy I 5" xfId="1846" xr:uid="{00000000-0005-0000-0000-000033070000}"/>
    <cellStyle name="1_Bao cao giai ngan von dau tu nam 2009 (theo doi)_Book1_Hoan chinh KH 2012 (o nha)_Bao cao giai ngan quy I 6" xfId="1847" xr:uid="{00000000-0005-0000-0000-000034070000}"/>
    <cellStyle name="1_Bao cao giai ngan von dau tu nam 2009 (theo doi)_Book1_Hoan chinh KH 2012 (o nha)_BC von DTPT 6 thang 2012" xfId="1848" xr:uid="{00000000-0005-0000-0000-000035070000}"/>
    <cellStyle name="1_Bao cao giai ngan von dau tu nam 2009 (theo doi)_Book1_Hoan chinh KH 2012 (o nha)_BC von DTPT 6 thang 2012 2" xfId="1849" xr:uid="{00000000-0005-0000-0000-000036070000}"/>
    <cellStyle name="1_Bao cao giai ngan von dau tu nam 2009 (theo doi)_Book1_Hoan chinh KH 2012 (o nha)_BC von DTPT 6 thang 2012 2 2" xfId="1850" xr:uid="{00000000-0005-0000-0000-000037070000}"/>
    <cellStyle name="1_Bao cao giai ngan von dau tu nam 2009 (theo doi)_Book1_Hoan chinh KH 2012 (o nha)_BC von DTPT 6 thang 2012 2 3" xfId="1851" xr:uid="{00000000-0005-0000-0000-000038070000}"/>
    <cellStyle name="1_Bao cao giai ngan von dau tu nam 2009 (theo doi)_Book1_Hoan chinh KH 2012 (o nha)_BC von DTPT 6 thang 2012 2 4" xfId="1852" xr:uid="{00000000-0005-0000-0000-000039070000}"/>
    <cellStyle name="1_Bao cao giai ngan von dau tu nam 2009 (theo doi)_Book1_Hoan chinh KH 2012 (o nha)_BC von DTPT 6 thang 2012 3" xfId="1853" xr:uid="{00000000-0005-0000-0000-00003A070000}"/>
    <cellStyle name="1_Bao cao giai ngan von dau tu nam 2009 (theo doi)_Book1_Hoan chinh KH 2012 (o nha)_BC von DTPT 6 thang 2012 3 2" xfId="1854" xr:uid="{00000000-0005-0000-0000-00003B070000}"/>
    <cellStyle name="1_Bao cao giai ngan von dau tu nam 2009 (theo doi)_Book1_Hoan chinh KH 2012 (o nha)_BC von DTPT 6 thang 2012 3 3" xfId="1855" xr:uid="{00000000-0005-0000-0000-00003C070000}"/>
    <cellStyle name="1_Bao cao giai ngan von dau tu nam 2009 (theo doi)_Book1_Hoan chinh KH 2012 (o nha)_BC von DTPT 6 thang 2012 3 4" xfId="1856" xr:uid="{00000000-0005-0000-0000-00003D070000}"/>
    <cellStyle name="1_Bao cao giai ngan von dau tu nam 2009 (theo doi)_Book1_Hoan chinh KH 2012 (o nha)_BC von DTPT 6 thang 2012 4" xfId="1857" xr:uid="{00000000-0005-0000-0000-00003E070000}"/>
    <cellStyle name="1_Bao cao giai ngan von dau tu nam 2009 (theo doi)_Book1_Hoan chinh KH 2012 (o nha)_BC von DTPT 6 thang 2012 5" xfId="1858" xr:uid="{00000000-0005-0000-0000-00003F070000}"/>
    <cellStyle name="1_Bao cao giai ngan von dau tu nam 2009 (theo doi)_Book1_Hoan chinh KH 2012 (o nha)_BC von DTPT 6 thang 2012 6" xfId="1859" xr:uid="{00000000-0005-0000-0000-000040070000}"/>
    <cellStyle name="1_Bao cao giai ngan von dau tu nam 2009 (theo doi)_Book1_Hoan chinh KH 2012 (o nha)_Bieu du thao QD von ho tro co MT" xfId="1860" xr:uid="{00000000-0005-0000-0000-000041070000}"/>
    <cellStyle name="1_Bao cao giai ngan von dau tu nam 2009 (theo doi)_Book1_Hoan chinh KH 2012 (o nha)_Bieu du thao QD von ho tro co MT 2" xfId="1861" xr:uid="{00000000-0005-0000-0000-000042070000}"/>
    <cellStyle name="1_Bao cao giai ngan von dau tu nam 2009 (theo doi)_Book1_Hoan chinh KH 2012 (o nha)_Bieu du thao QD von ho tro co MT 2 2" xfId="1862" xr:uid="{00000000-0005-0000-0000-000043070000}"/>
    <cellStyle name="1_Bao cao giai ngan von dau tu nam 2009 (theo doi)_Book1_Hoan chinh KH 2012 (o nha)_Bieu du thao QD von ho tro co MT 2 3" xfId="1863" xr:uid="{00000000-0005-0000-0000-000044070000}"/>
    <cellStyle name="1_Bao cao giai ngan von dau tu nam 2009 (theo doi)_Book1_Hoan chinh KH 2012 (o nha)_Bieu du thao QD von ho tro co MT 2 4" xfId="1864" xr:uid="{00000000-0005-0000-0000-000045070000}"/>
    <cellStyle name="1_Bao cao giai ngan von dau tu nam 2009 (theo doi)_Book1_Hoan chinh KH 2012 (o nha)_Bieu du thao QD von ho tro co MT 3" xfId="1865" xr:uid="{00000000-0005-0000-0000-000046070000}"/>
    <cellStyle name="1_Bao cao giai ngan von dau tu nam 2009 (theo doi)_Book1_Hoan chinh KH 2012 (o nha)_Bieu du thao QD von ho tro co MT 3 2" xfId="1866" xr:uid="{00000000-0005-0000-0000-000047070000}"/>
    <cellStyle name="1_Bao cao giai ngan von dau tu nam 2009 (theo doi)_Book1_Hoan chinh KH 2012 (o nha)_Bieu du thao QD von ho tro co MT 3 3" xfId="1867" xr:uid="{00000000-0005-0000-0000-000048070000}"/>
    <cellStyle name="1_Bao cao giai ngan von dau tu nam 2009 (theo doi)_Book1_Hoan chinh KH 2012 (o nha)_Bieu du thao QD von ho tro co MT 3 4" xfId="1868" xr:uid="{00000000-0005-0000-0000-000049070000}"/>
    <cellStyle name="1_Bao cao giai ngan von dau tu nam 2009 (theo doi)_Book1_Hoan chinh KH 2012 (o nha)_Bieu du thao QD von ho tro co MT 4" xfId="1869" xr:uid="{00000000-0005-0000-0000-00004A070000}"/>
    <cellStyle name="1_Bao cao giai ngan von dau tu nam 2009 (theo doi)_Book1_Hoan chinh KH 2012 (o nha)_Bieu du thao QD von ho tro co MT 5" xfId="1870" xr:uid="{00000000-0005-0000-0000-00004B070000}"/>
    <cellStyle name="1_Bao cao giai ngan von dau tu nam 2009 (theo doi)_Book1_Hoan chinh KH 2012 (o nha)_Bieu du thao QD von ho tro co MT 6" xfId="1871" xr:uid="{00000000-0005-0000-0000-00004C070000}"/>
    <cellStyle name="1_Bao cao giai ngan von dau tu nam 2009 (theo doi)_Book1_Hoan chinh KH 2012 (o nha)_Ke hoach 2012 theo doi (giai ngan 30.6.12)" xfId="1872" xr:uid="{00000000-0005-0000-0000-00004D070000}"/>
    <cellStyle name="1_Bao cao giai ngan von dau tu nam 2009 (theo doi)_Book1_Hoan chinh KH 2012 (o nha)_Ke hoach 2012 theo doi (giai ngan 30.6.12) 2" xfId="1873" xr:uid="{00000000-0005-0000-0000-00004E070000}"/>
    <cellStyle name="1_Bao cao giai ngan von dau tu nam 2009 (theo doi)_Book1_Hoan chinh KH 2012 (o nha)_Ke hoach 2012 theo doi (giai ngan 30.6.12) 2 2" xfId="1874" xr:uid="{00000000-0005-0000-0000-00004F070000}"/>
    <cellStyle name="1_Bao cao giai ngan von dau tu nam 2009 (theo doi)_Book1_Hoan chinh KH 2012 (o nha)_Ke hoach 2012 theo doi (giai ngan 30.6.12) 2 3" xfId="1875" xr:uid="{00000000-0005-0000-0000-000050070000}"/>
    <cellStyle name="1_Bao cao giai ngan von dau tu nam 2009 (theo doi)_Book1_Hoan chinh KH 2012 (o nha)_Ke hoach 2012 theo doi (giai ngan 30.6.12) 2 4" xfId="1876" xr:uid="{00000000-0005-0000-0000-000051070000}"/>
    <cellStyle name="1_Bao cao giai ngan von dau tu nam 2009 (theo doi)_Book1_Hoan chinh KH 2012 (o nha)_Ke hoach 2012 theo doi (giai ngan 30.6.12) 3" xfId="1877" xr:uid="{00000000-0005-0000-0000-000052070000}"/>
    <cellStyle name="1_Bao cao giai ngan von dau tu nam 2009 (theo doi)_Book1_Hoan chinh KH 2012 (o nha)_Ke hoach 2012 theo doi (giai ngan 30.6.12) 3 2" xfId="1878" xr:uid="{00000000-0005-0000-0000-000053070000}"/>
    <cellStyle name="1_Bao cao giai ngan von dau tu nam 2009 (theo doi)_Book1_Hoan chinh KH 2012 (o nha)_Ke hoach 2012 theo doi (giai ngan 30.6.12) 3 3" xfId="1879" xr:uid="{00000000-0005-0000-0000-000054070000}"/>
    <cellStyle name="1_Bao cao giai ngan von dau tu nam 2009 (theo doi)_Book1_Hoan chinh KH 2012 (o nha)_Ke hoach 2012 theo doi (giai ngan 30.6.12) 3 4" xfId="1880" xr:uid="{00000000-0005-0000-0000-000055070000}"/>
    <cellStyle name="1_Bao cao giai ngan von dau tu nam 2009 (theo doi)_Book1_Hoan chinh KH 2012 (o nha)_Ke hoach 2012 theo doi (giai ngan 30.6.12) 4" xfId="1881" xr:uid="{00000000-0005-0000-0000-000056070000}"/>
    <cellStyle name="1_Bao cao giai ngan von dau tu nam 2009 (theo doi)_Book1_Hoan chinh KH 2012 (o nha)_Ke hoach 2012 theo doi (giai ngan 30.6.12) 5" xfId="1882" xr:uid="{00000000-0005-0000-0000-000057070000}"/>
    <cellStyle name="1_Bao cao giai ngan von dau tu nam 2009 (theo doi)_Book1_Hoan chinh KH 2012 (o nha)_Ke hoach 2012 theo doi (giai ngan 30.6.12) 6" xfId="1883" xr:uid="{00000000-0005-0000-0000-000058070000}"/>
    <cellStyle name="1_Bao cao giai ngan von dau tu nam 2009 (theo doi)_Book1_Hoan chinh KH 2012 Von ho tro co MT" xfId="1884" xr:uid="{00000000-0005-0000-0000-000059070000}"/>
    <cellStyle name="1_Bao cao giai ngan von dau tu nam 2009 (theo doi)_Book1_Hoan chinh KH 2012 Von ho tro co MT (chi tiet)" xfId="1885" xr:uid="{00000000-0005-0000-0000-00005A070000}"/>
    <cellStyle name="1_Bao cao giai ngan von dau tu nam 2009 (theo doi)_Book1_Hoan chinh KH 2012 Von ho tro co MT (chi tiet) 2" xfId="1886" xr:uid="{00000000-0005-0000-0000-00005B070000}"/>
    <cellStyle name="1_Bao cao giai ngan von dau tu nam 2009 (theo doi)_Book1_Hoan chinh KH 2012 Von ho tro co MT (chi tiet) 2 2" xfId="1887" xr:uid="{00000000-0005-0000-0000-00005C070000}"/>
    <cellStyle name="1_Bao cao giai ngan von dau tu nam 2009 (theo doi)_Book1_Hoan chinh KH 2012 Von ho tro co MT (chi tiet) 2 3" xfId="1888" xr:uid="{00000000-0005-0000-0000-00005D070000}"/>
    <cellStyle name="1_Bao cao giai ngan von dau tu nam 2009 (theo doi)_Book1_Hoan chinh KH 2012 Von ho tro co MT (chi tiet) 2 4" xfId="1889" xr:uid="{00000000-0005-0000-0000-00005E070000}"/>
    <cellStyle name="1_Bao cao giai ngan von dau tu nam 2009 (theo doi)_Book1_Hoan chinh KH 2012 Von ho tro co MT (chi tiet) 3" xfId="1890" xr:uid="{00000000-0005-0000-0000-00005F070000}"/>
    <cellStyle name="1_Bao cao giai ngan von dau tu nam 2009 (theo doi)_Book1_Hoan chinh KH 2012 Von ho tro co MT (chi tiet) 3 2" xfId="1891" xr:uid="{00000000-0005-0000-0000-000060070000}"/>
    <cellStyle name="1_Bao cao giai ngan von dau tu nam 2009 (theo doi)_Book1_Hoan chinh KH 2012 Von ho tro co MT (chi tiet) 3 3" xfId="1892" xr:uid="{00000000-0005-0000-0000-000061070000}"/>
    <cellStyle name="1_Bao cao giai ngan von dau tu nam 2009 (theo doi)_Book1_Hoan chinh KH 2012 Von ho tro co MT (chi tiet) 3 4" xfId="1893" xr:uid="{00000000-0005-0000-0000-000062070000}"/>
    <cellStyle name="1_Bao cao giai ngan von dau tu nam 2009 (theo doi)_Book1_Hoan chinh KH 2012 Von ho tro co MT (chi tiet) 4" xfId="1894" xr:uid="{00000000-0005-0000-0000-000063070000}"/>
    <cellStyle name="1_Bao cao giai ngan von dau tu nam 2009 (theo doi)_Book1_Hoan chinh KH 2012 Von ho tro co MT (chi tiet) 5" xfId="1895" xr:uid="{00000000-0005-0000-0000-000064070000}"/>
    <cellStyle name="1_Bao cao giai ngan von dau tu nam 2009 (theo doi)_Book1_Hoan chinh KH 2012 Von ho tro co MT (chi tiet) 6" xfId="1896" xr:uid="{00000000-0005-0000-0000-000065070000}"/>
    <cellStyle name="1_Bao cao giai ngan von dau tu nam 2009 (theo doi)_Book1_Hoan chinh KH 2012 Von ho tro co MT 10" xfId="1897" xr:uid="{00000000-0005-0000-0000-000066070000}"/>
    <cellStyle name="1_Bao cao giai ngan von dau tu nam 2009 (theo doi)_Book1_Hoan chinh KH 2012 Von ho tro co MT 10 2" xfId="1898" xr:uid="{00000000-0005-0000-0000-000067070000}"/>
    <cellStyle name="1_Bao cao giai ngan von dau tu nam 2009 (theo doi)_Book1_Hoan chinh KH 2012 Von ho tro co MT 10 3" xfId="1899" xr:uid="{00000000-0005-0000-0000-000068070000}"/>
    <cellStyle name="1_Bao cao giai ngan von dau tu nam 2009 (theo doi)_Book1_Hoan chinh KH 2012 Von ho tro co MT 10 4" xfId="1900" xr:uid="{00000000-0005-0000-0000-000069070000}"/>
    <cellStyle name="1_Bao cao giai ngan von dau tu nam 2009 (theo doi)_Book1_Hoan chinh KH 2012 Von ho tro co MT 11" xfId="1901" xr:uid="{00000000-0005-0000-0000-00006A070000}"/>
    <cellStyle name="1_Bao cao giai ngan von dau tu nam 2009 (theo doi)_Book1_Hoan chinh KH 2012 Von ho tro co MT 11 2" xfId="1902" xr:uid="{00000000-0005-0000-0000-00006B070000}"/>
    <cellStyle name="1_Bao cao giai ngan von dau tu nam 2009 (theo doi)_Book1_Hoan chinh KH 2012 Von ho tro co MT 11 3" xfId="1903" xr:uid="{00000000-0005-0000-0000-00006C070000}"/>
    <cellStyle name="1_Bao cao giai ngan von dau tu nam 2009 (theo doi)_Book1_Hoan chinh KH 2012 Von ho tro co MT 11 4" xfId="1904" xr:uid="{00000000-0005-0000-0000-00006D070000}"/>
    <cellStyle name="1_Bao cao giai ngan von dau tu nam 2009 (theo doi)_Book1_Hoan chinh KH 2012 Von ho tro co MT 12" xfId="1905" xr:uid="{00000000-0005-0000-0000-00006E070000}"/>
    <cellStyle name="1_Bao cao giai ngan von dau tu nam 2009 (theo doi)_Book1_Hoan chinh KH 2012 Von ho tro co MT 12 2" xfId="1906" xr:uid="{00000000-0005-0000-0000-00006F070000}"/>
    <cellStyle name="1_Bao cao giai ngan von dau tu nam 2009 (theo doi)_Book1_Hoan chinh KH 2012 Von ho tro co MT 12 3" xfId="1907" xr:uid="{00000000-0005-0000-0000-000070070000}"/>
    <cellStyle name="1_Bao cao giai ngan von dau tu nam 2009 (theo doi)_Book1_Hoan chinh KH 2012 Von ho tro co MT 12 4" xfId="1908" xr:uid="{00000000-0005-0000-0000-000071070000}"/>
    <cellStyle name="1_Bao cao giai ngan von dau tu nam 2009 (theo doi)_Book1_Hoan chinh KH 2012 Von ho tro co MT 13" xfId="1909" xr:uid="{00000000-0005-0000-0000-000072070000}"/>
    <cellStyle name="1_Bao cao giai ngan von dau tu nam 2009 (theo doi)_Book1_Hoan chinh KH 2012 Von ho tro co MT 13 2" xfId="1910" xr:uid="{00000000-0005-0000-0000-000073070000}"/>
    <cellStyle name="1_Bao cao giai ngan von dau tu nam 2009 (theo doi)_Book1_Hoan chinh KH 2012 Von ho tro co MT 13 3" xfId="1911" xr:uid="{00000000-0005-0000-0000-000074070000}"/>
    <cellStyle name="1_Bao cao giai ngan von dau tu nam 2009 (theo doi)_Book1_Hoan chinh KH 2012 Von ho tro co MT 13 4" xfId="1912" xr:uid="{00000000-0005-0000-0000-000075070000}"/>
    <cellStyle name="1_Bao cao giai ngan von dau tu nam 2009 (theo doi)_Book1_Hoan chinh KH 2012 Von ho tro co MT 14" xfId="1913" xr:uid="{00000000-0005-0000-0000-000076070000}"/>
    <cellStyle name="1_Bao cao giai ngan von dau tu nam 2009 (theo doi)_Book1_Hoan chinh KH 2012 Von ho tro co MT 14 2" xfId="1914" xr:uid="{00000000-0005-0000-0000-000077070000}"/>
    <cellStyle name="1_Bao cao giai ngan von dau tu nam 2009 (theo doi)_Book1_Hoan chinh KH 2012 Von ho tro co MT 14 3" xfId="1915" xr:uid="{00000000-0005-0000-0000-000078070000}"/>
    <cellStyle name="1_Bao cao giai ngan von dau tu nam 2009 (theo doi)_Book1_Hoan chinh KH 2012 Von ho tro co MT 14 4" xfId="1916" xr:uid="{00000000-0005-0000-0000-000079070000}"/>
    <cellStyle name="1_Bao cao giai ngan von dau tu nam 2009 (theo doi)_Book1_Hoan chinh KH 2012 Von ho tro co MT 15" xfId="1917" xr:uid="{00000000-0005-0000-0000-00007A070000}"/>
    <cellStyle name="1_Bao cao giai ngan von dau tu nam 2009 (theo doi)_Book1_Hoan chinh KH 2012 Von ho tro co MT 15 2" xfId="1918" xr:uid="{00000000-0005-0000-0000-00007B070000}"/>
    <cellStyle name="1_Bao cao giai ngan von dau tu nam 2009 (theo doi)_Book1_Hoan chinh KH 2012 Von ho tro co MT 15 3" xfId="1919" xr:uid="{00000000-0005-0000-0000-00007C070000}"/>
    <cellStyle name="1_Bao cao giai ngan von dau tu nam 2009 (theo doi)_Book1_Hoan chinh KH 2012 Von ho tro co MT 15 4" xfId="1920" xr:uid="{00000000-0005-0000-0000-00007D070000}"/>
    <cellStyle name="1_Bao cao giai ngan von dau tu nam 2009 (theo doi)_Book1_Hoan chinh KH 2012 Von ho tro co MT 16" xfId="1921" xr:uid="{00000000-0005-0000-0000-00007E070000}"/>
    <cellStyle name="1_Bao cao giai ngan von dau tu nam 2009 (theo doi)_Book1_Hoan chinh KH 2012 Von ho tro co MT 16 2" xfId="1922" xr:uid="{00000000-0005-0000-0000-00007F070000}"/>
    <cellStyle name="1_Bao cao giai ngan von dau tu nam 2009 (theo doi)_Book1_Hoan chinh KH 2012 Von ho tro co MT 16 3" xfId="1923" xr:uid="{00000000-0005-0000-0000-000080070000}"/>
    <cellStyle name="1_Bao cao giai ngan von dau tu nam 2009 (theo doi)_Book1_Hoan chinh KH 2012 Von ho tro co MT 16 4" xfId="1924" xr:uid="{00000000-0005-0000-0000-000081070000}"/>
    <cellStyle name="1_Bao cao giai ngan von dau tu nam 2009 (theo doi)_Book1_Hoan chinh KH 2012 Von ho tro co MT 17" xfId="1925" xr:uid="{00000000-0005-0000-0000-000082070000}"/>
    <cellStyle name="1_Bao cao giai ngan von dau tu nam 2009 (theo doi)_Book1_Hoan chinh KH 2012 Von ho tro co MT 17 2" xfId="1926" xr:uid="{00000000-0005-0000-0000-000083070000}"/>
    <cellStyle name="1_Bao cao giai ngan von dau tu nam 2009 (theo doi)_Book1_Hoan chinh KH 2012 Von ho tro co MT 17 3" xfId="1927" xr:uid="{00000000-0005-0000-0000-000084070000}"/>
    <cellStyle name="1_Bao cao giai ngan von dau tu nam 2009 (theo doi)_Book1_Hoan chinh KH 2012 Von ho tro co MT 17 4" xfId="1928" xr:uid="{00000000-0005-0000-0000-000085070000}"/>
    <cellStyle name="1_Bao cao giai ngan von dau tu nam 2009 (theo doi)_Book1_Hoan chinh KH 2012 Von ho tro co MT 18" xfId="1929" xr:uid="{00000000-0005-0000-0000-000086070000}"/>
    <cellStyle name="1_Bao cao giai ngan von dau tu nam 2009 (theo doi)_Book1_Hoan chinh KH 2012 Von ho tro co MT 19" xfId="1930" xr:uid="{00000000-0005-0000-0000-000087070000}"/>
    <cellStyle name="1_Bao cao giai ngan von dau tu nam 2009 (theo doi)_Book1_Hoan chinh KH 2012 Von ho tro co MT 2" xfId="1931" xr:uid="{00000000-0005-0000-0000-000088070000}"/>
    <cellStyle name="1_Bao cao giai ngan von dau tu nam 2009 (theo doi)_Book1_Hoan chinh KH 2012 Von ho tro co MT 2 2" xfId="1932" xr:uid="{00000000-0005-0000-0000-000089070000}"/>
    <cellStyle name="1_Bao cao giai ngan von dau tu nam 2009 (theo doi)_Book1_Hoan chinh KH 2012 Von ho tro co MT 2 3" xfId="1933" xr:uid="{00000000-0005-0000-0000-00008A070000}"/>
    <cellStyle name="1_Bao cao giai ngan von dau tu nam 2009 (theo doi)_Book1_Hoan chinh KH 2012 Von ho tro co MT 2 4" xfId="1934" xr:uid="{00000000-0005-0000-0000-00008B070000}"/>
    <cellStyle name="1_Bao cao giai ngan von dau tu nam 2009 (theo doi)_Book1_Hoan chinh KH 2012 Von ho tro co MT 20" xfId="1935" xr:uid="{00000000-0005-0000-0000-00008C070000}"/>
    <cellStyle name="1_Bao cao giai ngan von dau tu nam 2009 (theo doi)_Book1_Hoan chinh KH 2012 Von ho tro co MT 3" xfId="1936" xr:uid="{00000000-0005-0000-0000-00008D070000}"/>
    <cellStyle name="1_Bao cao giai ngan von dau tu nam 2009 (theo doi)_Book1_Hoan chinh KH 2012 Von ho tro co MT 3 2" xfId="1937" xr:uid="{00000000-0005-0000-0000-00008E070000}"/>
    <cellStyle name="1_Bao cao giai ngan von dau tu nam 2009 (theo doi)_Book1_Hoan chinh KH 2012 Von ho tro co MT 3 3" xfId="1938" xr:uid="{00000000-0005-0000-0000-00008F070000}"/>
    <cellStyle name="1_Bao cao giai ngan von dau tu nam 2009 (theo doi)_Book1_Hoan chinh KH 2012 Von ho tro co MT 3 4" xfId="1939" xr:uid="{00000000-0005-0000-0000-000090070000}"/>
    <cellStyle name="1_Bao cao giai ngan von dau tu nam 2009 (theo doi)_Book1_Hoan chinh KH 2012 Von ho tro co MT 4" xfId="1940" xr:uid="{00000000-0005-0000-0000-000091070000}"/>
    <cellStyle name="1_Bao cao giai ngan von dau tu nam 2009 (theo doi)_Book1_Hoan chinh KH 2012 Von ho tro co MT 4 2" xfId="1941" xr:uid="{00000000-0005-0000-0000-000092070000}"/>
    <cellStyle name="1_Bao cao giai ngan von dau tu nam 2009 (theo doi)_Book1_Hoan chinh KH 2012 Von ho tro co MT 4 3" xfId="1942" xr:uid="{00000000-0005-0000-0000-000093070000}"/>
    <cellStyle name="1_Bao cao giai ngan von dau tu nam 2009 (theo doi)_Book1_Hoan chinh KH 2012 Von ho tro co MT 4 4" xfId="1943" xr:uid="{00000000-0005-0000-0000-000094070000}"/>
    <cellStyle name="1_Bao cao giai ngan von dau tu nam 2009 (theo doi)_Book1_Hoan chinh KH 2012 Von ho tro co MT 5" xfId="1944" xr:uid="{00000000-0005-0000-0000-000095070000}"/>
    <cellStyle name="1_Bao cao giai ngan von dau tu nam 2009 (theo doi)_Book1_Hoan chinh KH 2012 Von ho tro co MT 5 2" xfId="1945" xr:uid="{00000000-0005-0000-0000-000096070000}"/>
    <cellStyle name="1_Bao cao giai ngan von dau tu nam 2009 (theo doi)_Book1_Hoan chinh KH 2012 Von ho tro co MT 5 3" xfId="1946" xr:uid="{00000000-0005-0000-0000-000097070000}"/>
    <cellStyle name="1_Bao cao giai ngan von dau tu nam 2009 (theo doi)_Book1_Hoan chinh KH 2012 Von ho tro co MT 5 4" xfId="1947" xr:uid="{00000000-0005-0000-0000-000098070000}"/>
    <cellStyle name="1_Bao cao giai ngan von dau tu nam 2009 (theo doi)_Book1_Hoan chinh KH 2012 Von ho tro co MT 6" xfId="1948" xr:uid="{00000000-0005-0000-0000-000099070000}"/>
    <cellStyle name="1_Bao cao giai ngan von dau tu nam 2009 (theo doi)_Book1_Hoan chinh KH 2012 Von ho tro co MT 6 2" xfId="1949" xr:uid="{00000000-0005-0000-0000-00009A070000}"/>
    <cellStyle name="1_Bao cao giai ngan von dau tu nam 2009 (theo doi)_Book1_Hoan chinh KH 2012 Von ho tro co MT 6 3" xfId="1950" xr:uid="{00000000-0005-0000-0000-00009B070000}"/>
    <cellStyle name="1_Bao cao giai ngan von dau tu nam 2009 (theo doi)_Book1_Hoan chinh KH 2012 Von ho tro co MT 6 4" xfId="1951" xr:uid="{00000000-0005-0000-0000-00009C070000}"/>
    <cellStyle name="1_Bao cao giai ngan von dau tu nam 2009 (theo doi)_Book1_Hoan chinh KH 2012 Von ho tro co MT 7" xfId="1952" xr:uid="{00000000-0005-0000-0000-00009D070000}"/>
    <cellStyle name="1_Bao cao giai ngan von dau tu nam 2009 (theo doi)_Book1_Hoan chinh KH 2012 Von ho tro co MT 7 2" xfId="1953" xr:uid="{00000000-0005-0000-0000-00009E070000}"/>
    <cellStyle name="1_Bao cao giai ngan von dau tu nam 2009 (theo doi)_Book1_Hoan chinh KH 2012 Von ho tro co MT 7 3" xfId="1954" xr:uid="{00000000-0005-0000-0000-00009F070000}"/>
    <cellStyle name="1_Bao cao giai ngan von dau tu nam 2009 (theo doi)_Book1_Hoan chinh KH 2012 Von ho tro co MT 7 4" xfId="1955" xr:uid="{00000000-0005-0000-0000-0000A0070000}"/>
    <cellStyle name="1_Bao cao giai ngan von dau tu nam 2009 (theo doi)_Book1_Hoan chinh KH 2012 Von ho tro co MT 8" xfId="1956" xr:uid="{00000000-0005-0000-0000-0000A1070000}"/>
    <cellStyle name="1_Bao cao giai ngan von dau tu nam 2009 (theo doi)_Book1_Hoan chinh KH 2012 Von ho tro co MT 8 2" xfId="1957" xr:uid="{00000000-0005-0000-0000-0000A2070000}"/>
    <cellStyle name="1_Bao cao giai ngan von dau tu nam 2009 (theo doi)_Book1_Hoan chinh KH 2012 Von ho tro co MT 8 3" xfId="1958" xr:uid="{00000000-0005-0000-0000-0000A3070000}"/>
    <cellStyle name="1_Bao cao giai ngan von dau tu nam 2009 (theo doi)_Book1_Hoan chinh KH 2012 Von ho tro co MT 8 4" xfId="1959" xr:uid="{00000000-0005-0000-0000-0000A4070000}"/>
    <cellStyle name="1_Bao cao giai ngan von dau tu nam 2009 (theo doi)_Book1_Hoan chinh KH 2012 Von ho tro co MT 9" xfId="1960" xr:uid="{00000000-0005-0000-0000-0000A5070000}"/>
    <cellStyle name="1_Bao cao giai ngan von dau tu nam 2009 (theo doi)_Book1_Hoan chinh KH 2012 Von ho tro co MT 9 2" xfId="1961" xr:uid="{00000000-0005-0000-0000-0000A6070000}"/>
    <cellStyle name="1_Bao cao giai ngan von dau tu nam 2009 (theo doi)_Book1_Hoan chinh KH 2012 Von ho tro co MT 9 3" xfId="1962" xr:uid="{00000000-0005-0000-0000-0000A7070000}"/>
    <cellStyle name="1_Bao cao giai ngan von dau tu nam 2009 (theo doi)_Book1_Hoan chinh KH 2012 Von ho tro co MT 9 4" xfId="1963" xr:uid="{00000000-0005-0000-0000-0000A8070000}"/>
    <cellStyle name="1_Bao cao giai ngan von dau tu nam 2009 (theo doi)_Book1_Hoan chinh KH 2012 Von ho tro co MT_Bao cao giai ngan quy I" xfId="1964" xr:uid="{00000000-0005-0000-0000-0000A9070000}"/>
    <cellStyle name="1_Bao cao giai ngan von dau tu nam 2009 (theo doi)_Book1_Hoan chinh KH 2012 Von ho tro co MT_Bao cao giai ngan quy I 2" xfId="1965" xr:uid="{00000000-0005-0000-0000-0000AA070000}"/>
    <cellStyle name="1_Bao cao giai ngan von dau tu nam 2009 (theo doi)_Book1_Hoan chinh KH 2012 Von ho tro co MT_Bao cao giai ngan quy I 2 2" xfId="1966" xr:uid="{00000000-0005-0000-0000-0000AB070000}"/>
    <cellStyle name="1_Bao cao giai ngan von dau tu nam 2009 (theo doi)_Book1_Hoan chinh KH 2012 Von ho tro co MT_Bao cao giai ngan quy I 2 3" xfId="1967" xr:uid="{00000000-0005-0000-0000-0000AC070000}"/>
    <cellStyle name="1_Bao cao giai ngan von dau tu nam 2009 (theo doi)_Book1_Hoan chinh KH 2012 Von ho tro co MT_Bao cao giai ngan quy I 2 4" xfId="1968" xr:uid="{00000000-0005-0000-0000-0000AD070000}"/>
    <cellStyle name="1_Bao cao giai ngan von dau tu nam 2009 (theo doi)_Book1_Hoan chinh KH 2012 Von ho tro co MT_Bao cao giai ngan quy I 3" xfId="1969" xr:uid="{00000000-0005-0000-0000-0000AE070000}"/>
    <cellStyle name="1_Bao cao giai ngan von dau tu nam 2009 (theo doi)_Book1_Hoan chinh KH 2012 Von ho tro co MT_Bao cao giai ngan quy I 3 2" xfId="1970" xr:uid="{00000000-0005-0000-0000-0000AF070000}"/>
    <cellStyle name="1_Bao cao giai ngan von dau tu nam 2009 (theo doi)_Book1_Hoan chinh KH 2012 Von ho tro co MT_Bao cao giai ngan quy I 3 3" xfId="1971" xr:uid="{00000000-0005-0000-0000-0000B0070000}"/>
    <cellStyle name="1_Bao cao giai ngan von dau tu nam 2009 (theo doi)_Book1_Hoan chinh KH 2012 Von ho tro co MT_Bao cao giai ngan quy I 3 4" xfId="1972" xr:uid="{00000000-0005-0000-0000-0000B1070000}"/>
    <cellStyle name="1_Bao cao giai ngan von dau tu nam 2009 (theo doi)_Book1_Hoan chinh KH 2012 Von ho tro co MT_Bao cao giai ngan quy I 4" xfId="1973" xr:uid="{00000000-0005-0000-0000-0000B2070000}"/>
    <cellStyle name="1_Bao cao giai ngan von dau tu nam 2009 (theo doi)_Book1_Hoan chinh KH 2012 Von ho tro co MT_Bao cao giai ngan quy I 5" xfId="1974" xr:uid="{00000000-0005-0000-0000-0000B3070000}"/>
    <cellStyle name="1_Bao cao giai ngan von dau tu nam 2009 (theo doi)_Book1_Hoan chinh KH 2012 Von ho tro co MT_Bao cao giai ngan quy I 6" xfId="1975" xr:uid="{00000000-0005-0000-0000-0000B4070000}"/>
    <cellStyle name="1_Bao cao giai ngan von dau tu nam 2009 (theo doi)_Book1_Hoan chinh KH 2012 Von ho tro co MT_BC von DTPT 6 thang 2012" xfId="1976" xr:uid="{00000000-0005-0000-0000-0000B5070000}"/>
    <cellStyle name="1_Bao cao giai ngan von dau tu nam 2009 (theo doi)_Book1_Hoan chinh KH 2012 Von ho tro co MT_BC von DTPT 6 thang 2012 2" xfId="1977" xr:uid="{00000000-0005-0000-0000-0000B6070000}"/>
    <cellStyle name="1_Bao cao giai ngan von dau tu nam 2009 (theo doi)_Book1_Hoan chinh KH 2012 Von ho tro co MT_BC von DTPT 6 thang 2012 2 2" xfId="1978" xr:uid="{00000000-0005-0000-0000-0000B7070000}"/>
    <cellStyle name="1_Bao cao giai ngan von dau tu nam 2009 (theo doi)_Book1_Hoan chinh KH 2012 Von ho tro co MT_BC von DTPT 6 thang 2012 2 3" xfId="1979" xr:uid="{00000000-0005-0000-0000-0000B8070000}"/>
    <cellStyle name="1_Bao cao giai ngan von dau tu nam 2009 (theo doi)_Book1_Hoan chinh KH 2012 Von ho tro co MT_BC von DTPT 6 thang 2012 2 4" xfId="1980" xr:uid="{00000000-0005-0000-0000-0000B9070000}"/>
    <cellStyle name="1_Bao cao giai ngan von dau tu nam 2009 (theo doi)_Book1_Hoan chinh KH 2012 Von ho tro co MT_BC von DTPT 6 thang 2012 3" xfId="1981" xr:uid="{00000000-0005-0000-0000-0000BA070000}"/>
    <cellStyle name="1_Bao cao giai ngan von dau tu nam 2009 (theo doi)_Book1_Hoan chinh KH 2012 Von ho tro co MT_BC von DTPT 6 thang 2012 3 2" xfId="1982" xr:uid="{00000000-0005-0000-0000-0000BB070000}"/>
    <cellStyle name="1_Bao cao giai ngan von dau tu nam 2009 (theo doi)_Book1_Hoan chinh KH 2012 Von ho tro co MT_BC von DTPT 6 thang 2012 3 3" xfId="1983" xr:uid="{00000000-0005-0000-0000-0000BC070000}"/>
    <cellStyle name="1_Bao cao giai ngan von dau tu nam 2009 (theo doi)_Book1_Hoan chinh KH 2012 Von ho tro co MT_BC von DTPT 6 thang 2012 3 4" xfId="1984" xr:uid="{00000000-0005-0000-0000-0000BD070000}"/>
    <cellStyle name="1_Bao cao giai ngan von dau tu nam 2009 (theo doi)_Book1_Hoan chinh KH 2012 Von ho tro co MT_BC von DTPT 6 thang 2012 4" xfId="1985" xr:uid="{00000000-0005-0000-0000-0000BE070000}"/>
    <cellStyle name="1_Bao cao giai ngan von dau tu nam 2009 (theo doi)_Book1_Hoan chinh KH 2012 Von ho tro co MT_BC von DTPT 6 thang 2012 5" xfId="1986" xr:uid="{00000000-0005-0000-0000-0000BF070000}"/>
    <cellStyle name="1_Bao cao giai ngan von dau tu nam 2009 (theo doi)_Book1_Hoan chinh KH 2012 Von ho tro co MT_BC von DTPT 6 thang 2012 6" xfId="1987" xr:uid="{00000000-0005-0000-0000-0000C0070000}"/>
    <cellStyle name="1_Bao cao giai ngan von dau tu nam 2009 (theo doi)_Book1_Hoan chinh KH 2012 Von ho tro co MT_Bieu du thao QD von ho tro co MT" xfId="1988" xr:uid="{00000000-0005-0000-0000-0000C1070000}"/>
    <cellStyle name="1_Bao cao giai ngan von dau tu nam 2009 (theo doi)_Book1_Hoan chinh KH 2012 Von ho tro co MT_Bieu du thao QD von ho tro co MT 2" xfId="1989" xr:uid="{00000000-0005-0000-0000-0000C2070000}"/>
    <cellStyle name="1_Bao cao giai ngan von dau tu nam 2009 (theo doi)_Book1_Hoan chinh KH 2012 Von ho tro co MT_Bieu du thao QD von ho tro co MT 2 2" xfId="1990" xr:uid="{00000000-0005-0000-0000-0000C3070000}"/>
    <cellStyle name="1_Bao cao giai ngan von dau tu nam 2009 (theo doi)_Book1_Hoan chinh KH 2012 Von ho tro co MT_Bieu du thao QD von ho tro co MT 2 3" xfId="1991" xr:uid="{00000000-0005-0000-0000-0000C4070000}"/>
    <cellStyle name="1_Bao cao giai ngan von dau tu nam 2009 (theo doi)_Book1_Hoan chinh KH 2012 Von ho tro co MT_Bieu du thao QD von ho tro co MT 2 4" xfId="1992" xr:uid="{00000000-0005-0000-0000-0000C5070000}"/>
    <cellStyle name="1_Bao cao giai ngan von dau tu nam 2009 (theo doi)_Book1_Hoan chinh KH 2012 Von ho tro co MT_Bieu du thao QD von ho tro co MT 3" xfId="1993" xr:uid="{00000000-0005-0000-0000-0000C6070000}"/>
    <cellStyle name="1_Bao cao giai ngan von dau tu nam 2009 (theo doi)_Book1_Hoan chinh KH 2012 Von ho tro co MT_Bieu du thao QD von ho tro co MT 3 2" xfId="1994" xr:uid="{00000000-0005-0000-0000-0000C7070000}"/>
    <cellStyle name="1_Bao cao giai ngan von dau tu nam 2009 (theo doi)_Book1_Hoan chinh KH 2012 Von ho tro co MT_Bieu du thao QD von ho tro co MT 3 3" xfId="1995" xr:uid="{00000000-0005-0000-0000-0000C8070000}"/>
    <cellStyle name="1_Bao cao giai ngan von dau tu nam 2009 (theo doi)_Book1_Hoan chinh KH 2012 Von ho tro co MT_Bieu du thao QD von ho tro co MT 3 4" xfId="1996" xr:uid="{00000000-0005-0000-0000-0000C9070000}"/>
    <cellStyle name="1_Bao cao giai ngan von dau tu nam 2009 (theo doi)_Book1_Hoan chinh KH 2012 Von ho tro co MT_Bieu du thao QD von ho tro co MT 4" xfId="1997" xr:uid="{00000000-0005-0000-0000-0000CA070000}"/>
    <cellStyle name="1_Bao cao giai ngan von dau tu nam 2009 (theo doi)_Book1_Hoan chinh KH 2012 Von ho tro co MT_Bieu du thao QD von ho tro co MT 5" xfId="1998" xr:uid="{00000000-0005-0000-0000-0000CB070000}"/>
    <cellStyle name="1_Bao cao giai ngan von dau tu nam 2009 (theo doi)_Book1_Hoan chinh KH 2012 Von ho tro co MT_Bieu du thao QD von ho tro co MT 6" xfId="1999" xr:uid="{00000000-0005-0000-0000-0000CC070000}"/>
    <cellStyle name="1_Bao cao giai ngan von dau tu nam 2009 (theo doi)_Book1_Hoan chinh KH 2012 Von ho tro co MT_Ke hoach 2012 theo doi (giai ngan 30.6.12)" xfId="2000" xr:uid="{00000000-0005-0000-0000-0000CD070000}"/>
    <cellStyle name="1_Bao cao giai ngan von dau tu nam 2009 (theo doi)_Book1_Hoan chinh KH 2012 Von ho tro co MT_Ke hoach 2012 theo doi (giai ngan 30.6.12) 2" xfId="2001" xr:uid="{00000000-0005-0000-0000-0000CE070000}"/>
    <cellStyle name="1_Bao cao giai ngan von dau tu nam 2009 (theo doi)_Book1_Hoan chinh KH 2012 Von ho tro co MT_Ke hoach 2012 theo doi (giai ngan 30.6.12) 2 2" xfId="2002" xr:uid="{00000000-0005-0000-0000-0000CF070000}"/>
    <cellStyle name="1_Bao cao giai ngan von dau tu nam 2009 (theo doi)_Book1_Hoan chinh KH 2012 Von ho tro co MT_Ke hoach 2012 theo doi (giai ngan 30.6.12) 2 3" xfId="2003" xr:uid="{00000000-0005-0000-0000-0000D0070000}"/>
    <cellStyle name="1_Bao cao giai ngan von dau tu nam 2009 (theo doi)_Book1_Hoan chinh KH 2012 Von ho tro co MT_Ke hoach 2012 theo doi (giai ngan 30.6.12) 2 4" xfId="2004" xr:uid="{00000000-0005-0000-0000-0000D1070000}"/>
    <cellStyle name="1_Bao cao giai ngan von dau tu nam 2009 (theo doi)_Book1_Hoan chinh KH 2012 Von ho tro co MT_Ke hoach 2012 theo doi (giai ngan 30.6.12) 3" xfId="2005" xr:uid="{00000000-0005-0000-0000-0000D2070000}"/>
    <cellStyle name="1_Bao cao giai ngan von dau tu nam 2009 (theo doi)_Book1_Hoan chinh KH 2012 Von ho tro co MT_Ke hoach 2012 theo doi (giai ngan 30.6.12) 3 2" xfId="2006" xr:uid="{00000000-0005-0000-0000-0000D3070000}"/>
    <cellStyle name="1_Bao cao giai ngan von dau tu nam 2009 (theo doi)_Book1_Hoan chinh KH 2012 Von ho tro co MT_Ke hoach 2012 theo doi (giai ngan 30.6.12) 3 3" xfId="2007" xr:uid="{00000000-0005-0000-0000-0000D4070000}"/>
    <cellStyle name="1_Bao cao giai ngan von dau tu nam 2009 (theo doi)_Book1_Hoan chinh KH 2012 Von ho tro co MT_Ke hoach 2012 theo doi (giai ngan 30.6.12) 3 4" xfId="2008" xr:uid="{00000000-0005-0000-0000-0000D5070000}"/>
    <cellStyle name="1_Bao cao giai ngan von dau tu nam 2009 (theo doi)_Book1_Hoan chinh KH 2012 Von ho tro co MT_Ke hoach 2012 theo doi (giai ngan 30.6.12) 4" xfId="2009" xr:uid="{00000000-0005-0000-0000-0000D6070000}"/>
    <cellStyle name="1_Bao cao giai ngan von dau tu nam 2009 (theo doi)_Book1_Hoan chinh KH 2012 Von ho tro co MT_Ke hoach 2012 theo doi (giai ngan 30.6.12) 5" xfId="2010" xr:uid="{00000000-0005-0000-0000-0000D7070000}"/>
    <cellStyle name="1_Bao cao giai ngan von dau tu nam 2009 (theo doi)_Book1_Hoan chinh KH 2012 Von ho tro co MT_Ke hoach 2012 theo doi (giai ngan 30.6.12) 6" xfId="2011" xr:uid="{00000000-0005-0000-0000-0000D8070000}"/>
    <cellStyle name="1_Bao cao giai ngan von dau tu nam 2009 (theo doi)_Book1_Ke hoach 2012 (theo doi)" xfId="2012" xr:uid="{00000000-0005-0000-0000-0000D9070000}"/>
    <cellStyle name="1_Bao cao giai ngan von dau tu nam 2009 (theo doi)_Book1_Ke hoach 2012 (theo doi) 2" xfId="2013" xr:uid="{00000000-0005-0000-0000-0000DA070000}"/>
    <cellStyle name="1_Bao cao giai ngan von dau tu nam 2009 (theo doi)_Book1_Ke hoach 2012 (theo doi) 2 2" xfId="2014" xr:uid="{00000000-0005-0000-0000-0000DB070000}"/>
    <cellStyle name="1_Bao cao giai ngan von dau tu nam 2009 (theo doi)_Book1_Ke hoach 2012 (theo doi) 2 3" xfId="2015" xr:uid="{00000000-0005-0000-0000-0000DC070000}"/>
    <cellStyle name="1_Bao cao giai ngan von dau tu nam 2009 (theo doi)_Book1_Ke hoach 2012 (theo doi) 2 4" xfId="2016" xr:uid="{00000000-0005-0000-0000-0000DD070000}"/>
    <cellStyle name="1_Bao cao giai ngan von dau tu nam 2009 (theo doi)_Book1_Ke hoach 2012 (theo doi) 3" xfId="2017" xr:uid="{00000000-0005-0000-0000-0000DE070000}"/>
    <cellStyle name="1_Bao cao giai ngan von dau tu nam 2009 (theo doi)_Book1_Ke hoach 2012 (theo doi) 3 2" xfId="2018" xr:uid="{00000000-0005-0000-0000-0000DF070000}"/>
    <cellStyle name="1_Bao cao giai ngan von dau tu nam 2009 (theo doi)_Book1_Ke hoach 2012 (theo doi) 3 3" xfId="2019" xr:uid="{00000000-0005-0000-0000-0000E0070000}"/>
    <cellStyle name="1_Bao cao giai ngan von dau tu nam 2009 (theo doi)_Book1_Ke hoach 2012 (theo doi) 3 4" xfId="2020" xr:uid="{00000000-0005-0000-0000-0000E1070000}"/>
    <cellStyle name="1_Bao cao giai ngan von dau tu nam 2009 (theo doi)_Book1_Ke hoach 2012 (theo doi) 4" xfId="2021" xr:uid="{00000000-0005-0000-0000-0000E2070000}"/>
    <cellStyle name="1_Bao cao giai ngan von dau tu nam 2009 (theo doi)_Book1_Ke hoach 2012 (theo doi) 5" xfId="2022" xr:uid="{00000000-0005-0000-0000-0000E3070000}"/>
    <cellStyle name="1_Bao cao giai ngan von dau tu nam 2009 (theo doi)_Book1_Ke hoach 2012 (theo doi) 6" xfId="2023" xr:uid="{00000000-0005-0000-0000-0000E4070000}"/>
    <cellStyle name="1_Bao cao giai ngan von dau tu nam 2009 (theo doi)_Book1_Ke hoach 2012 theo doi (giai ngan 30.6.12)" xfId="2024" xr:uid="{00000000-0005-0000-0000-0000E5070000}"/>
    <cellStyle name="1_Bao cao giai ngan von dau tu nam 2009 (theo doi)_Book1_Ke hoach 2012 theo doi (giai ngan 30.6.12) 2" xfId="2025" xr:uid="{00000000-0005-0000-0000-0000E6070000}"/>
    <cellStyle name="1_Bao cao giai ngan von dau tu nam 2009 (theo doi)_Book1_Ke hoach 2012 theo doi (giai ngan 30.6.12) 2 2" xfId="2026" xr:uid="{00000000-0005-0000-0000-0000E7070000}"/>
    <cellStyle name="1_Bao cao giai ngan von dau tu nam 2009 (theo doi)_Book1_Ke hoach 2012 theo doi (giai ngan 30.6.12) 2 3" xfId="2027" xr:uid="{00000000-0005-0000-0000-0000E8070000}"/>
    <cellStyle name="1_Bao cao giai ngan von dau tu nam 2009 (theo doi)_Book1_Ke hoach 2012 theo doi (giai ngan 30.6.12) 2 4" xfId="2028" xr:uid="{00000000-0005-0000-0000-0000E9070000}"/>
    <cellStyle name="1_Bao cao giai ngan von dau tu nam 2009 (theo doi)_Book1_Ke hoach 2012 theo doi (giai ngan 30.6.12) 3" xfId="2029" xr:uid="{00000000-0005-0000-0000-0000EA070000}"/>
    <cellStyle name="1_Bao cao giai ngan von dau tu nam 2009 (theo doi)_Book1_Ke hoach 2012 theo doi (giai ngan 30.6.12) 3 2" xfId="2030" xr:uid="{00000000-0005-0000-0000-0000EB070000}"/>
    <cellStyle name="1_Bao cao giai ngan von dau tu nam 2009 (theo doi)_Book1_Ke hoach 2012 theo doi (giai ngan 30.6.12) 3 3" xfId="2031" xr:uid="{00000000-0005-0000-0000-0000EC070000}"/>
    <cellStyle name="1_Bao cao giai ngan von dau tu nam 2009 (theo doi)_Book1_Ke hoach 2012 theo doi (giai ngan 30.6.12) 3 4" xfId="2032" xr:uid="{00000000-0005-0000-0000-0000ED070000}"/>
    <cellStyle name="1_Bao cao giai ngan von dau tu nam 2009 (theo doi)_Book1_Ke hoach 2012 theo doi (giai ngan 30.6.12) 4" xfId="2033" xr:uid="{00000000-0005-0000-0000-0000EE070000}"/>
    <cellStyle name="1_Bao cao giai ngan von dau tu nam 2009 (theo doi)_Book1_Ke hoach 2012 theo doi (giai ngan 30.6.12) 5" xfId="2034" xr:uid="{00000000-0005-0000-0000-0000EF070000}"/>
    <cellStyle name="1_Bao cao giai ngan von dau tu nam 2009 (theo doi)_Book1_Ke hoach 2012 theo doi (giai ngan 30.6.12) 6" xfId="2035" xr:uid="{00000000-0005-0000-0000-0000F0070000}"/>
    <cellStyle name="1_Bao cao giai ngan von dau tu nam 2009 (theo doi)_Dang ky phan khai von ODA (gui Bo)" xfId="2036" xr:uid="{00000000-0005-0000-0000-0000F1070000}"/>
    <cellStyle name="1_Bao cao giai ngan von dau tu nam 2009 (theo doi)_Dang ky phan khai von ODA (gui Bo) 2" xfId="2037" xr:uid="{00000000-0005-0000-0000-0000F2070000}"/>
    <cellStyle name="1_Bao cao giai ngan von dau tu nam 2009 (theo doi)_Dang ky phan khai von ODA (gui Bo) 2 2" xfId="2038" xr:uid="{00000000-0005-0000-0000-0000F3070000}"/>
    <cellStyle name="1_Bao cao giai ngan von dau tu nam 2009 (theo doi)_Dang ky phan khai von ODA (gui Bo) 2 3" xfId="2039" xr:uid="{00000000-0005-0000-0000-0000F4070000}"/>
    <cellStyle name="1_Bao cao giai ngan von dau tu nam 2009 (theo doi)_Dang ky phan khai von ODA (gui Bo) 2 4" xfId="2040" xr:uid="{00000000-0005-0000-0000-0000F5070000}"/>
    <cellStyle name="1_Bao cao giai ngan von dau tu nam 2009 (theo doi)_Dang ky phan khai von ODA (gui Bo) 3" xfId="2041" xr:uid="{00000000-0005-0000-0000-0000F6070000}"/>
    <cellStyle name="1_Bao cao giai ngan von dau tu nam 2009 (theo doi)_Dang ky phan khai von ODA (gui Bo) 4" xfId="2042" xr:uid="{00000000-0005-0000-0000-0000F7070000}"/>
    <cellStyle name="1_Bao cao giai ngan von dau tu nam 2009 (theo doi)_Dang ky phan khai von ODA (gui Bo) 5" xfId="2043" xr:uid="{00000000-0005-0000-0000-0000F8070000}"/>
    <cellStyle name="1_Bao cao giai ngan von dau tu nam 2009 (theo doi)_Dang ky phan khai von ODA (gui Bo)_BC von DTPT 6 thang 2012" xfId="2044" xr:uid="{00000000-0005-0000-0000-0000F9070000}"/>
    <cellStyle name="1_Bao cao giai ngan von dau tu nam 2009 (theo doi)_Dang ky phan khai von ODA (gui Bo)_BC von DTPT 6 thang 2012 2" xfId="2045" xr:uid="{00000000-0005-0000-0000-0000FA070000}"/>
    <cellStyle name="1_Bao cao giai ngan von dau tu nam 2009 (theo doi)_Dang ky phan khai von ODA (gui Bo)_BC von DTPT 6 thang 2012 2 2" xfId="2046" xr:uid="{00000000-0005-0000-0000-0000FB070000}"/>
    <cellStyle name="1_Bao cao giai ngan von dau tu nam 2009 (theo doi)_Dang ky phan khai von ODA (gui Bo)_BC von DTPT 6 thang 2012 2 3" xfId="2047" xr:uid="{00000000-0005-0000-0000-0000FC070000}"/>
    <cellStyle name="1_Bao cao giai ngan von dau tu nam 2009 (theo doi)_Dang ky phan khai von ODA (gui Bo)_BC von DTPT 6 thang 2012 2 4" xfId="2048" xr:uid="{00000000-0005-0000-0000-0000FD070000}"/>
    <cellStyle name="1_Bao cao giai ngan von dau tu nam 2009 (theo doi)_Dang ky phan khai von ODA (gui Bo)_BC von DTPT 6 thang 2012 3" xfId="2049" xr:uid="{00000000-0005-0000-0000-0000FE070000}"/>
    <cellStyle name="1_Bao cao giai ngan von dau tu nam 2009 (theo doi)_Dang ky phan khai von ODA (gui Bo)_BC von DTPT 6 thang 2012 4" xfId="2050" xr:uid="{00000000-0005-0000-0000-0000FF070000}"/>
    <cellStyle name="1_Bao cao giai ngan von dau tu nam 2009 (theo doi)_Dang ky phan khai von ODA (gui Bo)_BC von DTPT 6 thang 2012 5" xfId="2051" xr:uid="{00000000-0005-0000-0000-000000080000}"/>
    <cellStyle name="1_Bao cao giai ngan von dau tu nam 2009 (theo doi)_Dang ky phan khai von ODA (gui Bo)_Bieu du thao QD von ho tro co MT" xfId="2052" xr:uid="{00000000-0005-0000-0000-000001080000}"/>
    <cellStyle name="1_Bao cao giai ngan von dau tu nam 2009 (theo doi)_Dang ky phan khai von ODA (gui Bo)_Bieu du thao QD von ho tro co MT 2" xfId="2053" xr:uid="{00000000-0005-0000-0000-000002080000}"/>
    <cellStyle name="1_Bao cao giai ngan von dau tu nam 2009 (theo doi)_Dang ky phan khai von ODA (gui Bo)_Bieu du thao QD von ho tro co MT 2 2" xfId="2054" xr:uid="{00000000-0005-0000-0000-000003080000}"/>
    <cellStyle name="1_Bao cao giai ngan von dau tu nam 2009 (theo doi)_Dang ky phan khai von ODA (gui Bo)_Bieu du thao QD von ho tro co MT 2 3" xfId="2055" xr:uid="{00000000-0005-0000-0000-000004080000}"/>
    <cellStyle name="1_Bao cao giai ngan von dau tu nam 2009 (theo doi)_Dang ky phan khai von ODA (gui Bo)_Bieu du thao QD von ho tro co MT 2 4" xfId="2056" xr:uid="{00000000-0005-0000-0000-000005080000}"/>
    <cellStyle name="1_Bao cao giai ngan von dau tu nam 2009 (theo doi)_Dang ky phan khai von ODA (gui Bo)_Bieu du thao QD von ho tro co MT 3" xfId="2057" xr:uid="{00000000-0005-0000-0000-000006080000}"/>
    <cellStyle name="1_Bao cao giai ngan von dau tu nam 2009 (theo doi)_Dang ky phan khai von ODA (gui Bo)_Bieu du thao QD von ho tro co MT 4" xfId="2058" xr:uid="{00000000-0005-0000-0000-000007080000}"/>
    <cellStyle name="1_Bao cao giai ngan von dau tu nam 2009 (theo doi)_Dang ky phan khai von ODA (gui Bo)_Bieu du thao QD von ho tro co MT 5" xfId="2059" xr:uid="{00000000-0005-0000-0000-000008080000}"/>
    <cellStyle name="1_Bao cao giai ngan von dau tu nam 2009 (theo doi)_Dang ky phan khai von ODA (gui Bo)_Ke hoach 2012 theo doi (giai ngan 30.6.12)" xfId="2060" xr:uid="{00000000-0005-0000-0000-000009080000}"/>
    <cellStyle name="1_Bao cao giai ngan von dau tu nam 2009 (theo doi)_Dang ky phan khai von ODA (gui Bo)_Ke hoach 2012 theo doi (giai ngan 30.6.12) 2" xfId="2061" xr:uid="{00000000-0005-0000-0000-00000A080000}"/>
    <cellStyle name="1_Bao cao giai ngan von dau tu nam 2009 (theo doi)_Dang ky phan khai von ODA (gui Bo)_Ke hoach 2012 theo doi (giai ngan 30.6.12) 2 2" xfId="2062" xr:uid="{00000000-0005-0000-0000-00000B080000}"/>
    <cellStyle name="1_Bao cao giai ngan von dau tu nam 2009 (theo doi)_Dang ky phan khai von ODA (gui Bo)_Ke hoach 2012 theo doi (giai ngan 30.6.12) 2 3" xfId="2063" xr:uid="{00000000-0005-0000-0000-00000C080000}"/>
    <cellStyle name="1_Bao cao giai ngan von dau tu nam 2009 (theo doi)_Dang ky phan khai von ODA (gui Bo)_Ke hoach 2012 theo doi (giai ngan 30.6.12) 2 4" xfId="2064" xr:uid="{00000000-0005-0000-0000-00000D080000}"/>
    <cellStyle name="1_Bao cao giai ngan von dau tu nam 2009 (theo doi)_Dang ky phan khai von ODA (gui Bo)_Ke hoach 2012 theo doi (giai ngan 30.6.12) 3" xfId="2065" xr:uid="{00000000-0005-0000-0000-00000E080000}"/>
    <cellStyle name="1_Bao cao giai ngan von dau tu nam 2009 (theo doi)_Dang ky phan khai von ODA (gui Bo)_Ke hoach 2012 theo doi (giai ngan 30.6.12) 4" xfId="2066" xr:uid="{00000000-0005-0000-0000-00000F080000}"/>
    <cellStyle name="1_Bao cao giai ngan von dau tu nam 2009 (theo doi)_Dang ky phan khai von ODA (gui Bo)_Ke hoach 2012 theo doi (giai ngan 30.6.12) 5" xfId="2067" xr:uid="{00000000-0005-0000-0000-000010080000}"/>
    <cellStyle name="1_Bao cao giai ngan von dau tu nam 2009 (theo doi)_DK bo tri lai (chinh thuc)" xfId="2068" xr:uid="{00000000-0005-0000-0000-000011080000}"/>
    <cellStyle name="1_Bao cao giai ngan von dau tu nam 2009 (theo doi)_DK bo tri lai (chinh thuc) 2" xfId="2069" xr:uid="{00000000-0005-0000-0000-000012080000}"/>
    <cellStyle name="1_Bao cao giai ngan von dau tu nam 2009 (theo doi)_DK bo tri lai (chinh thuc) 2 2" xfId="2070" xr:uid="{00000000-0005-0000-0000-000013080000}"/>
    <cellStyle name="1_Bao cao giai ngan von dau tu nam 2009 (theo doi)_DK bo tri lai (chinh thuc) 2 3" xfId="2071" xr:uid="{00000000-0005-0000-0000-000014080000}"/>
    <cellStyle name="1_Bao cao giai ngan von dau tu nam 2009 (theo doi)_DK bo tri lai (chinh thuc) 2 4" xfId="2072" xr:uid="{00000000-0005-0000-0000-000015080000}"/>
    <cellStyle name="1_Bao cao giai ngan von dau tu nam 2009 (theo doi)_DK bo tri lai (chinh thuc) 3" xfId="2073" xr:uid="{00000000-0005-0000-0000-000016080000}"/>
    <cellStyle name="1_Bao cao giai ngan von dau tu nam 2009 (theo doi)_DK bo tri lai (chinh thuc) 3 2" xfId="2074" xr:uid="{00000000-0005-0000-0000-000017080000}"/>
    <cellStyle name="1_Bao cao giai ngan von dau tu nam 2009 (theo doi)_DK bo tri lai (chinh thuc) 3 3" xfId="2075" xr:uid="{00000000-0005-0000-0000-000018080000}"/>
    <cellStyle name="1_Bao cao giai ngan von dau tu nam 2009 (theo doi)_DK bo tri lai (chinh thuc) 3 4" xfId="2076" xr:uid="{00000000-0005-0000-0000-000019080000}"/>
    <cellStyle name="1_Bao cao giai ngan von dau tu nam 2009 (theo doi)_DK bo tri lai (chinh thuc) 4" xfId="2077" xr:uid="{00000000-0005-0000-0000-00001A080000}"/>
    <cellStyle name="1_Bao cao giai ngan von dau tu nam 2009 (theo doi)_DK bo tri lai (chinh thuc) 5" xfId="2078" xr:uid="{00000000-0005-0000-0000-00001B080000}"/>
    <cellStyle name="1_Bao cao giai ngan von dau tu nam 2009 (theo doi)_DK bo tri lai (chinh thuc) 6" xfId="2079" xr:uid="{00000000-0005-0000-0000-00001C080000}"/>
    <cellStyle name="1_Bao cao giai ngan von dau tu nam 2009 (theo doi)_DK bo tri lai (chinh thuc)_BC von DTPT 6 thang 2012" xfId="2080" xr:uid="{00000000-0005-0000-0000-00001D080000}"/>
    <cellStyle name="1_Bao cao giai ngan von dau tu nam 2009 (theo doi)_DK bo tri lai (chinh thuc)_BC von DTPT 6 thang 2012 2" xfId="2081" xr:uid="{00000000-0005-0000-0000-00001E080000}"/>
    <cellStyle name="1_Bao cao giai ngan von dau tu nam 2009 (theo doi)_DK bo tri lai (chinh thuc)_BC von DTPT 6 thang 2012 2 2" xfId="2082" xr:uid="{00000000-0005-0000-0000-00001F080000}"/>
    <cellStyle name="1_Bao cao giai ngan von dau tu nam 2009 (theo doi)_DK bo tri lai (chinh thuc)_BC von DTPT 6 thang 2012 2 3" xfId="2083" xr:uid="{00000000-0005-0000-0000-000020080000}"/>
    <cellStyle name="1_Bao cao giai ngan von dau tu nam 2009 (theo doi)_DK bo tri lai (chinh thuc)_BC von DTPT 6 thang 2012 2 4" xfId="2084" xr:uid="{00000000-0005-0000-0000-000021080000}"/>
    <cellStyle name="1_Bao cao giai ngan von dau tu nam 2009 (theo doi)_DK bo tri lai (chinh thuc)_BC von DTPT 6 thang 2012 3" xfId="2085" xr:uid="{00000000-0005-0000-0000-000022080000}"/>
    <cellStyle name="1_Bao cao giai ngan von dau tu nam 2009 (theo doi)_DK bo tri lai (chinh thuc)_BC von DTPT 6 thang 2012 3 2" xfId="2086" xr:uid="{00000000-0005-0000-0000-000023080000}"/>
    <cellStyle name="1_Bao cao giai ngan von dau tu nam 2009 (theo doi)_DK bo tri lai (chinh thuc)_BC von DTPT 6 thang 2012 3 3" xfId="2087" xr:uid="{00000000-0005-0000-0000-000024080000}"/>
    <cellStyle name="1_Bao cao giai ngan von dau tu nam 2009 (theo doi)_DK bo tri lai (chinh thuc)_BC von DTPT 6 thang 2012 3 4" xfId="2088" xr:uid="{00000000-0005-0000-0000-000025080000}"/>
    <cellStyle name="1_Bao cao giai ngan von dau tu nam 2009 (theo doi)_DK bo tri lai (chinh thuc)_BC von DTPT 6 thang 2012 4" xfId="2089" xr:uid="{00000000-0005-0000-0000-000026080000}"/>
    <cellStyle name="1_Bao cao giai ngan von dau tu nam 2009 (theo doi)_DK bo tri lai (chinh thuc)_BC von DTPT 6 thang 2012 5" xfId="2090" xr:uid="{00000000-0005-0000-0000-000027080000}"/>
    <cellStyle name="1_Bao cao giai ngan von dau tu nam 2009 (theo doi)_DK bo tri lai (chinh thuc)_BC von DTPT 6 thang 2012 6" xfId="2091" xr:uid="{00000000-0005-0000-0000-000028080000}"/>
    <cellStyle name="1_Bao cao giai ngan von dau tu nam 2009 (theo doi)_DK bo tri lai (chinh thuc)_Bieu du thao QD von ho tro co MT" xfId="2092" xr:uid="{00000000-0005-0000-0000-000029080000}"/>
    <cellStyle name="1_Bao cao giai ngan von dau tu nam 2009 (theo doi)_DK bo tri lai (chinh thuc)_Bieu du thao QD von ho tro co MT 2" xfId="2093" xr:uid="{00000000-0005-0000-0000-00002A080000}"/>
    <cellStyle name="1_Bao cao giai ngan von dau tu nam 2009 (theo doi)_DK bo tri lai (chinh thuc)_Bieu du thao QD von ho tro co MT 2 2" xfId="2094" xr:uid="{00000000-0005-0000-0000-00002B080000}"/>
    <cellStyle name="1_Bao cao giai ngan von dau tu nam 2009 (theo doi)_DK bo tri lai (chinh thuc)_Bieu du thao QD von ho tro co MT 2 3" xfId="2095" xr:uid="{00000000-0005-0000-0000-00002C080000}"/>
    <cellStyle name="1_Bao cao giai ngan von dau tu nam 2009 (theo doi)_DK bo tri lai (chinh thuc)_Bieu du thao QD von ho tro co MT 2 4" xfId="2096" xr:uid="{00000000-0005-0000-0000-00002D080000}"/>
    <cellStyle name="1_Bao cao giai ngan von dau tu nam 2009 (theo doi)_DK bo tri lai (chinh thuc)_Bieu du thao QD von ho tro co MT 3" xfId="2097" xr:uid="{00000000-0005-0000-0000-00002E080000}"/>
    <cellStyle name="1_Bao cao giai ngan von dau tu nam 2009 (theo doi)_DK bo tri lai (chinh thuc)_Bieu du thao QD von ho tro co MT 3 2" xfId="2098" xr:uid="{00000000-0005-0000-0000-00002F080000}"/>
    <cellStyle name="1_Bao cao giai ngan von dau tu nam 2009 (theo doi)_DK bo tri lai (chinh thuc)_Bieu du thao QD von ho tro co MT 3 3" xfId="2099" xr:uid="{00000000-0005-0000-0000-000030080000}"/>
    <cellStyle name="1_Bao cao giai ngan von dau tu nam 2009 (theo doi)_DK bo tri lai (chinh thuc)_Bieu du thao QD von ho tro co MT 3 4" xfId="2100" xr:uid="{00000000-0005-0000-0000-000031080000}"/>
    <cellStyle name="1_Bao cao giai ngan von dau tu nam 2009 (theo doi)_DK bo tri lai (chinh thuc)_Bieu du thao QD von ho tro co MT 4" xfId="2101" xr:uid="{00000000-0005-0000-0000-000032080000}"/>
    <cellStyle name="1_Bao cao giai ngan von dau tu nam 2009 (theo doi)_DK bo tri lai (chinh thuc)_Bieu du thao QD von ho tro co MT 5" xfId="2102" xr:uid="{00000000-0005-0000-0000-000033080000}"/>
    <cellStyle name="1_Bao cao giai ngan von dau tu nam 2009 (theo doi)_DK bo tri lai (chinh thuc)_Bieu du thao QD von ho tro co MT 6" xfId="2103" xr:uid="{00000000-0005-0000-0000-000034080000}"/>
    <cellStyle name="1_Bao cao giai ngan von dau tu nam 2009 (theo doi)_DK bo tri lai (chinh thuc)_Hoan chinh KH 2012 (o nha)" xfId="2104" xr:uid="{00000000-0005-0000-0000-000035080000}"/>
    <cellStyle name="1_Bao cao giai ngan von dau tu nam 2009 (theo doi)_DK bo tri lai (chinh thuc)_Hoan chinh KH 2012 (o nha) 2" xfId="2105" xr:uid="{00000000-0005-0000-0000-000036080000}"/>
    <cellStyle name="1_Bao cao giai ngan von dau tu nam 2009 (theo doi)_DK bo tri lai (chinh thuc)_Hoan chinh KH 2012 (o nha) 2 2" xfId="2106" xr:uid="{00000000-0005-0000-0000-000037080000}"/>
    <cellStyle name="1_Bao cao giai ngan von dau tu nam 2009 (theo doi)_DK bo tri lai (chinh thuc)_Hoan chinh KH 2012 (o nha) 2 3" xfId="2107" xr:uid="{00000000-0005-0000-0000-000038080000}"/>
    <cellStyle name="1_Bao cao giai ngan von dau tu nam 2009 (theo doi)_DK bo tri lai (chinh thuc)_Hoan chinh KH 2012 (o nha) 2 4" xfId="2108" xr:uid="{00000000-0005-0000-0000-000039080000}"/>
    <cellStyle name="1_Bao cao giai ngan von dau tu nam 2009 (theo doi)_DK bo tri lai (chinh thuc)_Hoan chinh KH 2012 (o nha) 3" xfId="2109" xr:uid="{00000000-0005-0000-0000-00003A080000}"/>
    <cellStyle name="1_Bao cao giai ngan von dau tu nam 2009 (theo doi)_DK bo tri lai (chinh thuc)_Hoan chinh KH 2012 (o nha) 3 2" xfId="2110" xr:uid="{00000000-0005-0000-0000-00003B080000}"/>
    <cellStyle name="1_Bao cao giai ngan von dau tu nam 2009 (theo doi)_DK bo tri lai (chinh thuc)_Hoan chinh KH 2012 (o nha) 3 3" xfId="2111" xr:uid="{00000000-0005-0000-0000-00003C080000}"/>
    <cellStyle name="1_Bao cao giai ngan von dau tu nam 2009 (theo doi)_DK bo tri lai (chinh thuc)_Hoan chinh KH 2012 (o nha) 3 4" xfId="2112" xr:uid="{00000000-0005-0000-0000-00003D080000}"/>
    <cellStyle name="1_Bao cao giai ngan von dau tu nam 2009 (theo doi)_DK bo tri lai (chinh thuc)_Hoan chinh KH 2012 (o nha) 4" xfId="2113" xr:uid="{00000000-0005-0000-0000-00003E080000}"/>
    <cellStyle name="1_Bao cao giai ngan von dau tu nam 2009 (theo doi)_DK bo tri lai (chinh thuc)_Hoan chinh KH 2012 (o nha) 5" xfId="2114" xr:uid="{00000000-0005-0000-0000-00003F080000}"/>
    <cellStyle name="1_Bao cao giai ngan von dau tu nam 2009 (theo doi)_DK bo tri lai (chinh thuc)_Hoan chinh KH 2012 (o nha) 6" xfId="2115" xr:uid="{00000000-0005-0000-0000-000040080000}"/>
    <cellStyle name="1_Bao cao giai ngan von dau tu nam 2009 (theo doi)_DK bo tri lai (chinh thuc)_Hoan chinh KH 2012 (o nha)_Bao cao giai ngan quy I" xfId="2116" xr:uid="{00000000-0005-0000-0000-000041080000}"/>
    <cellStyle name="1_Bao cao giai ngan von dau tu nam 2009 (theo doi)_DK bo tri lai (chinh thuc)_Hoan chinh KH 2012 (o nha)_Bao cao giai ngan quy I 2" xfId="2117" xr:uid="{00000000-0005-0000-0000-000042080000}"/>
    <cellStyle name="1_Bao cao giai ngan von dau tu nam 2009 (theo doi)_DK bo tri lai (chinh thuc)_Hoan chinh KH 2012 (o nha)_Bao cao giai ngan quy I 2 2" xfId="2118" xr:uid="{00000000-0005-0000-0000-000043080000}"/>
    <cellStyle name="1_Bao cao giai ngan von dau tu nam 2009 (theo doi)_DK bo tri lai (chinh thuc)_Hoan chinh KH 2012 (o nha)_Bao cao giai ngan quy I 2 3" xfId="2119" xr:uid="{00000000-0005-0000-0000-000044080000}"/>
    <cellStyle name="1_Bao cao giai ngan von dau tu nam 2009 (theo doi)_DK bo tri lai (chinh thuc)_Hoan chinh KH 2012 (o nha)_Bao cao giai ngan quy I 2 4" xfId="2120" xr:uid="{00000000-0005-0000-0000-000045080000}"/>
    <cellStyle name="1_Bao cao giai ngan von dau tu nam 2009 (theo doi)_DK bo tri lai (chinh thuc)_Hoan chinh KH 2012 (o nha)_Bao cao giai ngan quy I 3" xfId="2121" xr:uid="{00000000-0005-0000-0000-000046080000}"/>
    <cellStyle name="1_Bao cao giai ngan von dau tu nam 2009 (theo doi)_DK bo tri lai (chinh thuc)_Hoan chinh KH 2012 (o nha)_Bao cao giai ngan quy I 3 2" xfId="2122" xr:uid="{00000000-0005-0000-0000-000047080000}"/>
    <cellStyle name="1_Bao cao giai ngan von dau tu nam 2009 (theo doi)_DK bo tri lai (chinh thuc)_Hoan chinh KH 2012 (o nha)_Bao cao giai ngan quy I 3 3" xfId="2123" xr:uid="{00000000-0005-0000-0000-000048080000}"/>
    <cellStyle name="1_Bao cao giai ngan von dau tu nam 2009 (theo doi)_DK bo tri lai (chinh thuc)_Hoan chinh KH 2012 (o nha)_Bao cao giai ngan quy I 3 4" xfId="2124" xr:uid="{00000000-0005-0000-0000-000049080000}"/>
    <cellStyle name="1_Bao cao giai ngan von dau tu nam 2009 (theo doi)_DK bo tri lai (chinh thuc)_Hoan chinh KH 2012 (o nha)_Bao cao giai ngan quy I 4" xfId="2125" xr:uid="{00000000-0005-0000-0000-00004A080000}"/>
    <cellStyle name="1_Bao cao giai ngan von dau tu nam 2009 (theo doi)_DK bo tri lai (chinh thuc)_Hoan chinh KH 2012 (o nha)_Bao cao giai ngan quy I 5" xfId="2126" xr:uid="{00000000-0005-0000-0000-00004B080000}"/>
    <cellStyle name="1_Bao cao giai ngan von dau tu nam 2009 (theo doi)_DK bo tri lai (chinh thuc)_Hoan chinh KH 2012 (o nha)_Bao cao giai ngan quy I 6" xfId="2127" xr:uid="{00000000-0005-0000-0000-00004C080000}"/>
    <cellStyle name="1_Bao cao giai ngan von dau tu nam 2009 (theo doi)_DK bo tri lai (chinh thuc)_Hoan chinh KH 2012 (o nha)_BC von DTPT 6 thang 2012" xfId="2128" xr:uid="{00000000-0005-0000-0000-00004D080000}"/>
    <cellStyle name="1_Bao cao giai ngan von dau tu nam 2009 (theo doi)_DK bo tri lai (chinh thuc)_Hoan chinh KH 2012 (o nha)_BC von DTPT 6 thang 2012 2" xfId="2129" xr:uid="{00000000-0005-0000-0000-00004E080000}"/>
    <cellStyle name="1_Bao cao giai ngan von dau tu nam 2009 (theo doi)_DK bo tri lai (chinh thuc)_Hoan chinh KH 2012 (o nha)_BC von DTPT 6 thang 2012 2 2" xfId="2130" xr:uid="{00000000-0005-0000-0000-00004F080000}"/>
    <cellStyle name="1_Bao cao giai ngan von dau tu nam 2009 (theo doi)_DK bo tri lai (chinh thuc)_Hoan chinh KH 2012 (o nha)_BC von DTPT 6 thang 2012 2 3" xfId="2131" xr:uid="{00000000-0005-0000-0000-000050080000}"/>
    <cellStyle name="1_Bao cao giai ngan von dau tu nam 2009 (theo doi)_DK bo tri lai (chinh thuc)_Hoan chinh KH 2012 (o nha)_BC von DTPT 6 thang 2012 2 4" xfId="2132" xr:uid="{00000000-0005-0000-0000-000051080000}"/>
    <cellStyle name="1_Bao cao giai ngan von dau tu nam 2009 (theo doi)_DK bo tri lai (chinh thuc)_Hoan chinh KH 2012 (o nha)_BC von DTPT 6 thang 2012 3" xfId="2133" xr:uid="{00000000-0005-0000-0000-000052080000}"/>
    <cellStyle name="1_Bao cao giai ngan von dau tu nam 2009 (theo doi)_DK bo tri lai (chinh thuc)_Hoan chinh KH 2012 (o nha)_BC von DTPT 6 thang 2012 3 2" xfId="2134" xr:uid="{00000000-0005-0000-0000-000053080000}"/>
    <cellStyle name="1_Bao cao giai ngan von dau tu nam 2009 (theo doi)_DK bo tri lai (chinh thuc)_Hoan chinh KH 2012 (o nha)_BC von DTPT 6 thang 2012 3 3" xfId="2135" xr:uid="{00000000-0005-0000-0000-000054080000}"/>
    <cellStyle name="1_Bao cao giai ngan von dau tu nam 2009 (theo doi)_DK bo tri lai (chinh thuc)_Hoan chinh KH 2012 (o nha)_BC von DTPT 6 thang 2012 3 4" xfId="2136" xr:uid="{00000000-0005-0000-0000-000055080000}"/>
    <cellStyle name="1_Bao cao giai ngan von dau tu nam 2009 (theo doi)_DK bo tri lai (chinh thuc)_Hoan chinh KH 2012 (o nha)_BC von DTPT 6 thang 2012 4" xfId="2137" xr:uid="{00000000-0005-0000-0000-000056080000}"/>
    <cellStyle name="1_Bao cao giai ngan von dau tu nam 2009 (theo doi)_DK bo tri lai (chinh thuc)_Hoan chinh KH 2012 (o nha)_BC von DTPT 6 thang 2012 5" xfId="2138" xr:uid="{00000000-0005-0000-0000-000057080000}"/>
    <cellStyle name="1_Bao cao giai ngan von dau tu nam 2009 (theo doi)_DK bo tri lai (chinh thuc)_Hoan chinh KH 2012 (o nha)_BC von DTPT 6 thang 2012 6" xfId="2139" xr:uid="{00000000-0005-0000-0000-000058080000}"/>
    <cellStyle name="1_Bao cao giai ngan von dau tu nam 2009 (theo doi)_DK bo tri lai (chinh thuc)_Hoan chinh KH 2012 (o nha)_Bieu du thao QD von ho tro co MT" xfId="2140" xr:uid="{00000000-0005-0000-0000-000059080000}"/>
    <cellStyle name="1_Bao cao giai ngan von dau tu nam 2009 (theo doi)_DK bo tri lai (chinh thuc)_Hoan chinh KH 2012 (o nha)_Bieu du thao QD von ho tro co MT 2" xfId="2141" xr:uid="{00000000-0005-0000-0000-00005A080000}"/>
    <cellStyle name="1_Bao cao giai ngan von dau tu nam 2009 (theo doi)_DK bo tri lai (chinh thuc)_Hoan chinh KH 2012 (o nha)_Bieu du thao QD von ho tro co MT 2 2" xfId="2142" xr:uid="{00000000-0005-0000-0000-00005B080000}"/>
    <cellStyle name="1_Bao cao giai ngan von dau tu nam 2009 (theo doi)_DK bo tri lai (chinh thuc)_Hoan chinh KH 2012 (o nha)_Bieu du thao QD von ho tro co MT 2 3" xfId="2143" xr:uid="{00000000-0005-0000-0000-00005C080000}"/>
    <cellStyle name="1_Bao cao giai ngan von dau tu nam 2009 (theo doi)_DK bo tri lai (chinh thuc)_Hoan chinh KH 2012 (o nha)_Bieu du thao QD von ho tro co MT 2 4" xfId="2144" xr:uid="{00000000-0005-0000-0000-00005D080000}"/>
    <cellStyle name="1_Bao cao giai ngan von dau tu nam 2009 (theo doi)_DK bo tri lai (chinh thuc)_Hoan chinh KH 2012 (o nha)_Bieu du thao QD von ho tro co MT 3" xfId="2145" xr:uid="{00000000-0005-0000-0000-00005E080000}"/>
    <cellStyle name="1_Bao cao giai ngan von dau tu nam 2009 (theo doi)_DK bo tri lai (chinh thuc)_Hoan chinh KH 2012 (o nha)_Bieu du thao QD von ho tro co MT 3 2" xfId="2146" xr:uid="{00000000-0005-0000-0000-00005F080000}"/>
    <cellStyle name="1_Bao cao giai ngan von dau tu nam 2009 (theo doi)_DK bo tri lai (chinh thuc)_Hoan chinh KH 2012 (o nha)_Bieu du thao QD von ho tro co MT 3 3" xfId="2147" xr:uid="{00000000-0005-0000-0000-000060080000}"/>
    <cellStyle name="1_Bao cao giai ngan von dau tu nam 2009 (theo doi)_DK bo tri lai (chinh thuc)_Hoan chinh KH 2012 (o nha)_Bieu du thao QD von ho tro co MT 3 4" xfId="2148" xr:uid="{00000000-0005-0000-0000-000061080000}"/>
    <cellStyle name="1_Bao cao giai ngan von dau tu nam 2009 (theo doi)_DK bo tri lai (chinh thuc)_Hoan chinh KH 2012 (o nha)_Bieu du thao QD von ho tro co MT 4" xfId="2149" xr:uid="{00000000-0005-0000-0000-000062080000}"/>
    <cellStyle name="1_Bao cao giai ngan von dau tu nam 2009 (theo doi)_DK bo tri lai (chinh thuc)_Hoan chinh KH 2012 (o nha)_Bieu du thao QD von ho tro co MT 5" xfId="2150" xr:uid="{00000000-0005-0000-0000-000063080000}"/>
    <cellStyle name="1_Bao cao giai ngan von dau tu nam 2009 (theo doi)_DK bo tri lai (chinh thuc)_Hoan chinh KH 2012 (o nha)_Bieu du thao QD von ho tro co MT 6" xfId="2151" xr:uid="{00000000-0005-0000-0000-000064080000}"/>
    <cellStyle name="1_Bao cao giai ngan von dau tu nam 2009 (theo doi)_DK bo tri lai (chinh thuc)_Hoan chinh KH 2012 (o nha)_Ke hoach 2012 theo doi (giai ngan 30.6.12)" xfId="2152" xr:uid="{00000000-0005-0000-0000-000065080000}"/>
    <cellStyle name="1_Bao cao giai ngan von dau tu nam 2009 (theo doi)_DK bo tri lai (chinh thuc)_Hoan chinh KH 2012 (o nha)_Ke hoach 2012 theo doi (giai ngan 30.6.12) 2" xfId="2153" xr:uid="{00000000-0005-0000-0000-000066080000}"/>
    <cellStyle name="1_Bao cao giai ngan von dau tu nam 2009 (theo doi)_DK bo tri lai (chinh thuc)_Hoan chinh KH 2012 (o nha)_Ke hoach 2012 theo doi (giai ngan 30.6.12) 2 2" xfId="2154" xr:uid="{00000000-0005-0000-0000-000067080000}"/>
    <cellStyle name="1_Bao cao giai ngan von dau tu nam 2009 (theo doi)_DK bo tri lai (chinh thuc)_Hoan chinh KH 2012 (o nha)_Ke hoach 2012 theo doi (giai ngan 30.6.12) 2 3" xfId="2155" xr:uid="{00000000-0005-0000-0000-000068080000}"/>
    <cellStyle name="1_Bao cao giai ngan von dau tu nam 2009 (theo doi)_DK bo tri lai (chinh thuc)_Hoan chinh KH 2012 (o nha)_Ke hoach 2012 theo doi (giai ngan 30.6.12) 2 4" xfId="2156" xr:uid="{00000000-0005-0000-0000-000069080000}"/>
    <cellStyle name="1_Bao cao giai ngan von dau tu nam 2009 (theo doi)_DK bo tri lai (chinh thuc)_Hoan chinh KH 2012 (o nha)_Ke hoach 2012 theo doi (giai ngan 30.6.12) 3" xfId="2157" xr:uid="{00000000-0005-0000-0000-00006A080000}"/>
    <cellStyle name="1_Bao cao giai ngan von dau tu nam 2009 (theo doi)_DK bo tri lai (chinh thuc)_Hoan chinh KH 2012 (o nha)_Ke hoach 2012 theo doi (giai ngan 30.6.12) 3 2" xfId="2158" xr:uid="{00000000-0005-0000-0000-00006B080000}"/>
    <cellStyle name="1_Bao cao giai ngan von dau tu nam 2009 (theo doi)_DK bo tri lai (chinh thuc)_Hoan chinh KH 2012 (o nha)_Ke hoach 2012 theo doi (giai ngan 30.6.12) 3 3" xfId="2159" xr:uid="{00000000-0005-0000-0000-00006C080000}"/>
    <cellStyle name="1_Bao cao giai ngan von dau tu nam 2009 (theo doi)_DK bo tri lai (chinh thuc)_Hoan chinh KH 2012 (o nha)_Ke hoach 2012 theo doi (giai ngan 30.6.12) 3 4" xfId="2160" xr:uid="{00000000-0005-0000-0000-00006D080000}"/>
    <cellStyle name="1_Bao cao giai ngan von dau tu nam 2009 (theo doi)_DK bo tri lai (chinh thuc)_Hoan chinh KH 2012 (o nha)_Ke hoach 2012 theo doi (giai ngan 30.6.12) 4" xfId="2161" xr:uid="{00000000-0005-0000-0000-00006E080000}"/>
    <cellStyle name="1_Bao cao giai ngan von dau tu nam 2009 (theo doi)_DK bo tri lai (chinh thuc)_Hoan chinh KH 2012 (o nha)_Ke hoach 2012 theo doi (giai ngan 30.6.12) 5" xfId="2162" xr:uid="{00000000-0005-0000-0000-00006F080000}"/>
    <cellStyle name="1_Bao cao giai ngan von dau tu nam 2009 (theo doi)_DK bo tri lai (chinh thuc)_Hoan chinh KH 2012 (o nha)_Ke hoach 2012 theo doi (giai ngan 30.6.12) 6" xfId="2163" xr:uid="{00000000-0005-0000-0000-000070080000}"/>
    <cellStyle name="1_Bao cao giai ngan von dau tu nam 2009 (theo doi)_DK bo tri lai (chinh thuc)_Hoan chinh KH 2012 Von ho tro co MT" xfId="2164" xr:uid="{00000000-0005-0000-0000-000071080000}"/>
    <cellStyle name="1_Bao cao giai ngan von dau tu nam 2009 (theo doi)_DK bo tri lai (chinh thuc)_Hoan chinh KH 2012 Von ho tro co MT (chi tiet)" xfId="2165" xr:uid="{00000000-0005-0000-0000-000072080000}"/>
    <cellStyle name="1_Bao cao giai ngan von dau tu nam 2009 (theo doi)_DK bo tri lai (chinh thuc)_Hoan chinh KH 2012 Von ho tro co MT (chi tiet) 2" xfId="2166" xr:uid="{00000000-0005-0000-0000-000073080000}"/>
    <cellStyle name="1_Bao cao giai ngan von dau tu nam 2009 (theo doi)_DK bo tri lai (chinh thuc)_Hoan chinh KH 2012 Von ho tro co MT (chi tiet) 2 2" xfId="2167" xr:uid="{00000000-0005-0000-0000-000074080000}"/>
    <cellStyle name="1_Bao cao giai ngan von dau tu nam 2009 (theo doi)_DK bo tri lai (chinh thuc)_Hoan chinh KH 2012 Von ho tro co MT (chi tiet) 2 3" xfId="2168" xr:uid="{00000000-0005-0000-0000-000075080000}"/>
    <cellStyle name="1_Bao cao giai ngan von dau tu nam 2009 (theo doi)_DK bo tri lai (chinh thuc)_Hoan chinh KH 2012 Von ho tro co MT (chi tiet) 2 4" xfId="2169" xr:uid="{00000000-0005-0000-0000-000076080000}"/>
    <cellStyle name="1_Bao cao giai ngan von dau tu nam 2009 (theo doi)_DK bo tri lai (chinh thuc)_Hoan chinh KH 2012 Von ho tro co MT (chi tiet) 3" xfId="2170" xr:uid="{00000000-0005-0000-0000-000077080000}"/>
    <cellStyle name="1_Bao cao giai ngan von dau tu nam 2009 (theo doi)_DK bo tri lai (chinh thuc)_Hoan chinh KH 2012 Von ho tro co MT (chi tiet) 3 2" xfId="2171" xr:uid="{00000000-0005-0000-0000-000078080000}"/>
    <cellStyle name="1_Bao cao giai ngan von dau tu nam 2009 (theo doi)_DK bo tri lai (chinh thuc)_Hoan chinh KH 2012 Von ho tro co MT (chi tiet) 3 3" xfId="2172" xr:uid="{00000000-0005-0000-0000-000079080000}"/>
    <cellStyle name="1_Bao cao giai ngan von dau tu nam 2009 (theo doi)_DK bo tri lai (chinh thuc)_Hoan chinh KH 2012 Von ho tro co MT (chi tiet) 3 4" xfId="2173" xr:uid="{00000000-0005-0000-0000-00007A080000}"/>
    <cellStyle name="1_Bao cao giai ngan von dau tu nam 2009 (theo doi)_DK bo tri lai (chinh thuc)_Hoan chinh KH 2012 Von ho tro co MT (chi tiet) 4" xfId="2174" xr:uid="{00000000-0005-0000-0000-00007B080000}"/>
    <cellStyle name="1_Bao cao giai ngan von dau tu nam 2009 (theo doi)_DK bo tri lai (chinh thuc)_Hoan chinh KH 2012 Von ho tro co MT (chi tiet) 5" xfId="2175" xr:uid="{00000000-0005-0000-0000-00007C080000}"/>
    <cellStyle name="1_Bao cao giai ngan von dau tu nam 2009 (theo doi)_DK bo tri lai (chinh thuc)_Hoan chinh KH 2012 Von ho tro co MT (chi tiet) 6" xfId="2176" xr:uid="{00000000-0005-0000-0000-00007D080000}"/>
    <cellStyle name="1_Bao cao giai ngan von dau tu nam 2009 (theo doi)_DK bo tri lai (chinh thuc)_Hoan chinh KH 2012 Von ho tro co MT 10" xfId="2177" xr:uid="{00000000-0005-0000-0000-00007E080000}"/>
    <cellStyle name="1_Bao cao giai ngan von dau tu nam 2009 (theo doi)_DK bo tri lai (chinh thuc)_Hoan chinh KH 2012 Von ho tro co MT 10 2" xfId="2178" xr:uid="{00000000-0005-0000-0000-00007F080000}"/>
    <cellStyle name="1_Bao cao giai ngan von dau tu nam 2009 (theo doi)_DK bo tri lai (chinh thuc)_Hoan chinh KH 2012 Von ho tro co MT 10 3" xfId="2179" xr:uid="{00000000-0005-0000-0000-000080080000}"/>
    <cellStyle name="1_Bao cao giai ngan von dau tu nam 2009 (theo doi)_DK bo tri lai (chinh thuc)_Hoan chinh KH 2012 Von ho tro co MT 10 4" xfId="2180" xr:uid="{00000000-0005-0000-0000-000081080000}"/>
    <cellStyle name="1_Bao cao giai ngan von dau tu nam 2009 (theo doi)_DK bo tri lai (chinh thuc)_Hoan chinh KH 2012 Von ho tro co MT 11" xfId="2181" xr:uid="{00000000-0005-0000-0000-000082080000}"/>
    <cellStyle name="1_Bao cao giai ngan von dau tu nam 2009 (theo doi)_DK bo tri lai (chinh thuc)_Hoan chinh KH 2012 Von ho tro co MT 11 2" xfId="2182" xr:uid="{00000000-0005-0000-0000-000083080000}"/>
    <cellStyle name="1_Bao cao giai ngan von dau tu nam 2009 (theo doi)_DK bo tri lai (chinh thuc)_Hoan chinh KH 2012 Von ho tro co MT 11 3" xfId="2183" xr:uid="{00000000-0005-0000-0000-000084080000}"/>
    <cellStyle name="1_Bao cao giai ngan von dau tu nam 2009 (theo doi)_DK bo tri lai (chinh thuc)_Hoan chinh KH 2012 Von ho tro co MT 11 4" xfId="2184" xr:uid="{00000000-0005-0000-0000-000085080000}"/>
    <cellStyle name="1_Bao cao giai ngan von dau tu nam 2009 (theo doi)_DK bo tri lai (chinh thuc)_Hoan chinh KH 2012 Von ho tro co MT 12" xfId="2185" xr:uid="{00000000-0005-0000-0000-000086080000}"/>
    <cellStyle name="1_Bao cao giai ngan von dau tu nam 2009 (theo doi)_DK bo tri lai (chinh thuc)_Hoan chinh KH 2012 Von ho tro co MT 12 2" xfId="2186" xr:uid="{00000000-0005-0000-0000-000087080000}"/>
    <cellStyle name="1_Bao cao giai ngan von dau tu nam 2009 (theo doi)_DK bo tri lai (chinh thuc)_Hoan chinh KH 2012 Von ho tro co MT 12 3" xfId="2187" xr:uid="{00000000-0005-0000-0000-000088080000}"/>
    <cellStyle name="1_Bao cao giai ngan von dau tu nam 2009 (theo doi)_DK bo tri lai (chinh thuc)_Hoan chinh KH 2012 Von ho tro co MT 12 4" xfId="2188" xr:uid="{00000000-0005-0000-0000-000089080000}"/>
    <cellStyle name="1_Bao cao giai ngan von dau tu nam 2009 (theo doi)_DK bo tri lai (chinh thuc)_Hoan chinh KH 2012 Von ho tro co MT 13" xfId="2189" xr:uid="{00000000-0005-0000-0000-00008A080000}"/>
    <cellStyle name="1_Bao cao giai ngan von dau tu nam 2009 (theo doi)_DK bo tri lai (chinh thuc)_Hoan chinh KH 2012 Von ho tro co MT 13 2" xfId="2190" xr:uid="{00000000-0005-0000-0000-00008B080000}"/>
    <cellStyle name="1_Bao cao giai ngan von dau tu nam 2009 (theo doi)_DK bo tri lai (chinh thuc)_Hoan chinh KH 2012 Von ho tro co MT 13 3" xfId="2191" xr:uid="{00000000-0005-0000-0000-00008C080000}"/>
    <cellStyle name="1_Bao cao giai ngan von dau tu nam 2009 (theo doi)_DK bo tri lai (chinh thuc)_Hoan chinh KH 2012 Von ho tro co MT 13 4" xfId="2192" xr:uid="{00000000-0005-0000-0000-00008D080000}"/>
    <cellStyle name="1_Bao cao giai ngan von dau tu nam 2009 (theo doi)_DK bo tri lai (chinh thuc)_Hoan chinh KH 2012 Von ho tro co MT 14" xfId="2193" xr:uid="{00000000-0005-0000-0000-00008E080000}"/>
    <cellStyle name="1_Bao cao giai ngan von dau tu nam 2009 (theo doi)_DK bo tri lai (chinh thuc)_Hoan chinh KH 2012 Von ho tro co MT 14 2" xfId="2194" xr:uid="{00000000-0005-0000-0000-00008F080000}"/>
    <cellStyle name="1_Bao cao giai ngan von dau tu nam 2009 (theo doi)_DK bo tri lai (chinh thuc)_Hoan chinh KH 2012 Von ho tro co MT 14 3" xfId="2195" xr:uid="{00000000-0005-0000-0000-000090080000}"/>
    <cellStyle name="1_Bao cao giai ngan von dau tu nam 2009 (theo doi)_DK bo tri lai (chinh thuc)_Hoan chinh KH 2012 Von ho tro co MT 14 4" xfId="2196" xr:uid="{00000000-0005-0000-0000-000091080000}"/>
    <cellStyle name="1_Bao cao giai ngan von dau tu nam 2009 (theo doi)_DK bo tri lai (chinh thuc)_Hoan chinh KH 2012 Von ho tro co MT 15" xfId="2197" xr:uid="{00000000-0005-0000-0000-000092080000}"/>
    <cellStyle name="1_Bao cao giai ngan von dau tu nam 2009 (theo doi)_DK bo tri lai (chinh thuc)_Hoan chinh KH 2012 Von ho tro co MT 15 2" xfId="2198" xr:uid="{00000000-0005-0000-0000-000093080000}"/>
    <cellStyle name="1_Bao cao giai ngan von dau tu nam 2009 (theo doi)_DK bo tri lai (chinh thuc)_Hoan chinh KH 2012 Von ho tro co MT 15 3" xfId="2199" xr:uid="{00000000-0005-0000-0000-000094080000}"/>
    <cellStyle name="1_Bao cao giai ngan von dau tu nam 2009 (theo doi)_DK bo tri lai (chinh thuc)_Hoan chinh KH 2012 Von ho tro co MT 15 4" xfId="2200" xr:uid="{00000000-0005-0000-0000-000095080000}"/>
    <cellStyle name="1_Bao cao giai ngan von dau tu nam 2009 (theo doi)_DK bo tri lai (chinh thuc)_Hoan chinh KH 2012 Von ho tro co MT 16" xfId="2201" xr:uid="{00000000-0005-0000-0000-000096080000}"/>
    <cellStyle name="1_Bao cao giai ngan von dau tu nam 2009 (theo doi)_DK bo tri lai (chinh thuc)_Hoan chinh KH 2012 Von ho tro co MT 16 2" xfId="2202" xr:uid="{00000000-0005-0000-0000-000097080000}"/>
    <cellStyle name="1_Bao cao giai ngan von dau tu nam 2009 (theo doi)_DK bo tri lai (chinh thuc)_Hoan chinh KH 2012 Von ho tro co MT 16 3" xfId="2203" xr:uid="{00000000-0005-0000-0000-000098080000}"/>
    <cellStyle name="1_Bao cao giai ngan von dau tu nam 2009 (theo doi)_DK bo tri lai (chinh thuc)_Hoan chinh KH 2012 Von ho tro co MT 16 4" xfId="2204" xr:uid="{00000000-0005-0000-0000-000099080000}"/>
    <cellStyle name="1_Bao cao giai ngan von dau tu nam 2009 (theo doi)_DK bo tri lai (chinh thuc)_Hoan chinh KH 2012 Von ho tro co MT 17" xfId="2205" xr:uid="{00000000-0005-0000-0000-00009A080000}"/>
    <cellStyle name="1_Bao cao giai ngan von dau tu nam 2009 (theo doi)_DK bo tri lai (chinh thuc)_Hoan chinh KH 2012 Von ho tro co MT 17 2" xfId="2206" xr:uid="{00000000-0005-0000-0000-00009B080000}"/>
    <cellStyle name="1_Bao cao giai ngan von dau tu nam 2009 (theo doi)_DK bo tri lai (chinh thuc)_Hoan chinh KH 2012 Von ho tro co MT 17 3" xfId="2207" xr:uid="{00000000-0005-0000-0000-00009C080000}"/>
    <cellStyle name="1_Bao cao giai ngan von dau tu nam 2009 (theo doi)_DK bo tri lai (chinh thuc)_Hoan chinh KH 2012 Von ho tro co MT 17 4" xfId="2208" xr:uid="{00000000-0005-0000-0000-00009D080000}"/>
    <cellStyle name="1_Bao cao giai ngan von dau tu nam 2009 (theo doi)_DK bo tri lai (chinh thuc)_Hoan chinh KH 2012 Von ho tro co MT 18" xfId="2209" xr:uid="{00000000-0005-0000-0000-00009E080000}"/>
    <cellStyle name="1_Bao cao giai ngan von dau tu nam 2009 (theo doi)_DK bo tri lai (chinh thuc)_Hoan chinh KH 2012 Von ho tro co MT 19" xfId="2210" xr:uid="{00000000-0005-0000-0000-00009F080000}"/>
    <cellStyle name="1_Bao cao giai ngan von dau tu nam 2009 (theo doi)_DK bo tri lai (chinh thuc)_Hoan chinh KH 2012 Von ho tro co MT 2" xfId="2211" xr:uid="{00000000-0005-0000-0000-0000A0080000}"/>
    <cellStyle name="1_Bao cao giai ngan von dau tu nam 2009 (theo doi)_DK bo tri lai (chinh thuc)_Hoan chinh KH 2012 Von ho tro co MT 2 2" xfId="2212" xr:uid="{00000000-0005-0000-0000-0000A1080000}"/>
    <cellStyle name="1_Bao cao giai ngan von dau tu nam 2009 (theo doi)_DK bo tri lai (chinh thuc)_Hoan chinh KH 2012 Von ho tro co MT 2 3" xfId="2213" xr:uid="{00000000-0005-0000-0000-0000A2080000}"/>
    <cellStyle name="1_Bao cao giai ngan von dau tu nam 2009 (theo doi)_DK bo tri lai (chinh thuc)_Hoan chinh KH 2012 Von ho tro co MT 2 4" xfId="2214" xr:uid="{00000000-0005-0000-0000-0000A3080000}"/>
    <cellStyle name="1_Bao cao giai ngan von dau tu nam 2009 (theo doi)_DK bo tri lai (chinh thuc)_Hoan chinh KH 2012 Von ho tro co MT 20" xfId="2215" xr:uid="{00000000-0005-0000-0000-0000A4080000}"/>
    <cellStyle name="1_Bao cao giai ngan von dau tu nam 2009 (theo doi)_DK bo tri lai (chinh thuc)_Hoan chinh KH 2012 Von ho tro co MT 3" xfId="2216" xr:uid="{00000000-0005-0000-0000-0000A5080000}"/>
    <cellStyle name="1_Bao cao giai ngan von dau tu nam 2009 (theo doi)_DK bo tri lai (chinh thuc)_Hoan chinh KH 2012 Von ho tro co MT 3 2" xfId="2217" xr:uid="{00000000-0005-0000-0000-0000A6080000}"/>
    <cellStyle name="1_Bao cao giai ngan von dau tu nam 2009 (theo doi)_DK bo tri lai (chinh thuc)_Hoan chinh KH 2012 Von ho tro co MT 3 3" xfId="2218" xr:uid="{00000000-0005-0000-0000-0000A7080000}"/>
    <cellStyle name="1_Bao cao giai ngan von dau tu nam 2009 (theo doi)_DK bo tri lai (chinh thuc)_Hoan chinh KH 2012 Von ho tro co MT 3 4" xfId="2219" xr:uid="{00000000-0005-0000-0000-0000A8080000}"/>
    <cellStyle name="1_Bao cao giai ngan von dau tu nam 2009 (theo doi)_DK bo tri lai (chinh thuc)_Hoan chinh KH 2012 Von ho tro co MT 4" xfId="2220" xr:uid="{00000000-0005-0000-0000-0000A9080000}"/>
    <cellStyle name="1_Bao cao giai ngan von dau tu nam 2009 (theo doi)_DK bo tri lai (chinh thuc)_Hoan chinh KH 2012 Von ho tro co MT 4 2" xfId="2221" xr:uid="{00000000-0005-0000-0000-0000AA080000}"/>
    <cellStyle name="1_Bao cao giai ngan von dau tu nam 2009 (theo doi)_DK bo tri lai (chinh thuc)_Hoan chinh KH 2012 Von ho tro co MT 4 3" xfId="2222" xr:uid="{00000000-0005-0000-0000-0000AB080000}"/>
    <cellStyle name="1_Bao cao giai ngan von dau tu nam 2009 (theo doi)_DK bo tri lai (chinh thuc)_Hoan chinh KH 2012 Von ho tro co MT 4 4" xfId="2223" xr:uid="{00000000-0005-0000-0000-0000AC080000}"/>
    <cellStyle name="1_Bao cao giai ngan von dau tu nam 2009 (theo doi)_DK bo tri lai (chinh thuc)_Hoan chinh KH 2012 Von ho tro co MT 5" xfId="2224" xr:uid="{00000000-0005-0000-0000-0000AD080000}"/>
    <cellStyle name="1_Bao cao giai ngan von dau tu nam 2009 (theo doi)_DK bo tri lai (chinh thuc)_Hoan chinh KH 2012 Von ho tro co MT 5 2" xfId="2225" xr:uid="{00000000-0005-0000-0000-0000AE080000}"/>
    <cellStyle name="1_Bao cao giai ngan von dau tu nam 2009 (theo doi)_DK bo tri lai (chinh thuc)_Hoan chinh KH 2012 Von ho tro co MT 5 3" xfId="2226" xr:uid="{00000000-0005-0000-0000-0000AF080000}"/>
    <cellStyle name="1_Bao cao giai ngan von dau tu nam 2009 (theo doi)_DK bo tri lai (chinh thuc)_Hoan chinh KH 2012 Von ho tro co MT 5 4" xfId="2227" xr:uid="{00000000-0005-0000-0000-0000B0080000}"/>
    <cellStyle name="1_Bao cao giai ngan von dau tu nam 2009 (theo doi)_DK bo tri lai (chinh thuc)_Hoan chinh KH 2012 Von ho tro co MT 6" xfId="2228" xr:uid="{00000000-0005-0000-0000-0000B1080000}"/>
    <cellStyle name="1_Bao cao giai ngan von dau tu nam 2009 (theo doi)_DK bo tri lai (chinh thuc)_Hoan chinh KH 2012 Von ho tro co MT 6 2" xfId="2229" xr:uid="{00000000-0005-0000-0000-0000B2080000}"/>
    <cellStyle name="1_Bao cao giai ngan von dau tu nam 2009 (theo doi)_DK bo tri lai (chinh thuc)_Hoan chinh KH 2012 Von ho tro co MT 6 3" xfId="2230" xr:uid="{00000000-0005-0000-0000-0000B3080000}"/>
    <cellStyle name="1_Bao cao giai ngan von dau tu nam 2009 (theo doi)_DK bo tri lai (chinh thuc)_Hoan chinh KH 2012 Von ho tro co MT 6 4" xfId="2231" xr:uid="{00000000-0005-0000-0000-0000B4080000}"/>
    <cellStyle name="1_Bao cao giai ngan von dau tu nam 2009 (theo doi)_DK bo tri lai (chinh thuc)_Hoan chinh KH 2012 Von ho tro co MT 7" xfId="2232" xr:uid="{00000000-0005-0000-0000-0000B5080000}"/>
    <cellStyle name="1_Bao cao giai ngan von dau tu nam 2009 (theo doi)_DK bo tri lai (chinh thuc)_Hoan chinh KH 2012 Von ho tro co MT 7 2" xfId="2233" xr:uid="{00000000-0005-0000-0000-0000B6080000}"/>
    <cellStyle name="1_Bao cao giai ngan von dau tu nam 2009 (theo doi)_DK bo tri lai (chinh thuc)_Hoan chinh KH 2012 Von ho tro co MT 7 3" xfId="2234" xr:uid="{00000000-0005-0000-0000-0000B7080000}"/>
    <cellStyle name="1_Bao cao giai ngan von dau tu nam 2009 (theo doi)_DK bo tri lai (chinh thuc)_Hoan chinh KH 2012 Von ho tro co MT 7 4" xfId="2235" xr:uid="{00000000-0005-0000-0000-0000B8080000}"/>
    <cellStyle name="1_Bao cao giai ngan von dau tu nam 2009 (theo doi)_DK bo tri lai (chinh thuc)_Hoan chinh KH 2012 Von ho tro co MT 8" xfId="2236" xr:uid="{00000000-0005-0000-0000-0000B9080000}"/>
    <cellStyle name="1_Bao cao giai ngan von dau tu nam 2009 (theo doi)_DK bo tri lai (chinh thuc)_Hoan chinh KH 2012 Von ho tro co MT 8 2" xfId="2237" xr:uid="{00000000-0005-0000-0000-0000BA080000}"/>
    <cellStyle name="1_Bao cao giai ngan von dau tu nam 2009 (theo doi)_DK bo tri lai (chinh thuc)_Hoan chinh KH 2012 Von ho tro co MT 8 3" xfId="2238" xr:uid="{00000000-0005-0000-0000-0000BB080000}"/>
    <cellStyle name="1_Bao cao giai ngan von dau tu nam 2009 (theo doi)_DK bo tri lai (chinh thuc)_Hoan chinh KH 2012 Von ho tro co MT 8 4" xfId="2239" xr:uid="{00000000-0005-0000-0000-0000BC080000}"/>
    <cellStyle name="1_Bao cao giai ngan von dau tu nam 2009 (theo doi)_DK bo tri lai (chinh thuc)_Hoan chinh KH 2012 Von ho tro co MT 9" xfId="2240" xr:uid="{00000000-0005-0000-0000-0000BD080000}"/>
    <cellStyle name="1_Bao cao giai ngan von dau tu nam 2009 (theo doi)_DK bo tri lai (chinh thuc)_Hoan chinh KH 2012 Von ho tro co MT 9 2" xfId="2241" xr:uid="{00000000-0005-0000-0000-0000BE080000}"/>
    <cellStyle name="1_Bao cao giai ngan von dau tu nam 2009 (theo doi)_DK bo tri lai (chinh thuc)_Hoan chinh KH 2012 Von ho tro co MT 9 3" xfId="2242" xr:uid="{00000000-0005-0000-0000-0000BF080000}"/>
    <cellStyle name="1_Bao cao giai ngan von dau tu nam 2009 (theo doi)_DK bo tri lai (chinh thuc)_Hoan chinh KH 2012 Von ho tro co MT 9 4" xfId="2243" xr:uid="{00000000-0005-0000-0000-0000C0080000}"/>
    <cellStyle name="1_Bao cao giai ngan von dau tu nam 2009 (theo doi)_DK bo tri lai (chinh thuc)_Hoan chinh KH 2012 Von ho tro co MT_Bao cao giai ngan quy I" xfId="2244" xr:uid="{00000000-0005-0000-0000-0000C1080000}"/>
    <cellStyle name="1_Bao cao giai ngan von dau tu nam 2009 (theo doi)_DK bo tri lai (chinh thuc)_Hoan chinh KH 2012 Von ho tro co MT_Bao cao giai ngan quy I 2" xfId="2245" xr:uid="{00000000-0005-0000-0000-0000C2080000}"/>
    <cellStyle name="1_Bao cao giai ngan von dau tu nam 2009 (theo doi)_DK bo tri lai (chinh thuc)_Hoan chinh KH 2012 Von ho tro co MT_Bao cao giai ngan quy I 2 2" xfId="2246" xr:uid="{00000000-0005-0000-0000-0000C3080000}"/>
    <cellStyle name="1_Bao cao giai ngan von dau tu nam 2009 (theo doi)_DK bo tri lai (chinh thuc)_Hoan chinh KH 2012 Von ho tro co MT_Bao cao giai ngan quy I 2 3" xfId="2247" xr:uid="{00000000-0005-0000-0000-0000C4080000}"/>
    <cellStyle name="1_Bao cao giai ngan von dau tu nam 2009 (theo doi)_DK bo tri lai (chinh thuc)_Hoan chinh KH 2012 Von ho tro co MT_Bao cao giai ngan quy I 2 4" xfId="2248" xr:uid="{00000000-0005-0000-0000-0000C5080000}"/>
    <cellStyle name="1_Bao cao giai ngan von dau tu nam 2009 (theo doi)_DK bo tri lai (chinh thuc)_Hoan chinh KH 2012 Von ho tro co MT_Bao cao giai ngan quy I 3" xfId="2249" xr:uid="{00000000-0005-0000-0000-0000C6080000}"/>
    <cellStyle name="1_Bao cao giai ngan von dau tu nam 2009 (theo doi)_DK bo tri lai (chinh thuc)_Hoan chinh KH 2012 Von ho tro co MT_Bao cao giai ngan quy I 3 2" xfId="2250" xr:uid="{00000000-0005-0000-0000-0000C7080000}"/>
    <cellStyle name="1_Bao cao giai ngan von dau tu nam 2009 (theo doi)_DK bo tri lai (chinh thuc)_Hoan chinh KH 2012 Von ho tro co MT_Bao cao giai ngan quy I 3 3" xfId="2251" xr:uid="{00000000-0005-0000-0000-0000C8080000}"/>
    <cellStyle name="1_Bao cao giai ngan von dau tu nam 2009 (theo doi)_DK bo tri lai (chinh thuc)_Hoan chinh KH 2012 Von ho tro co MT_Bao cao giai ngan quy I 3 4" xfId="2252" xr:uid="{00000000-0005-0000-0000-0000C9080000}"/>
    <cellStyle name="1_Bao cao giai ngan von dau tu nam 2009 (theo doi)_DK bo tri lai (chinh thuc)_Hoan chinh KH 2012 Von ho tro co MT_Bao cao giai ngan quy I 4" xfId="2253" xr:uid="{00000000-0005-0000-0000-0000CA080000}"/>
    <cellStyle name="1_Bao cao giai ngan von dau tu nam 2009 (theo doi)_DK bo tri lai (chinh thuc)_Hoan chinh KH 2012 Von ho tro co MT_Bao cao giai ngan quy I 5" xfId="2254" xr:uid="{00000000-0005-0000-0000-0000CB080000}"/>
    <cellStyle name="1_Bao cao giai ngan von dau tu nam 2009 (theo doi)_DK bo tri lai (chinh thuc)_Hoan chinh KH 2012 Von ho tro co MT_Bao cao giai ngan quy I 6" xfId="2255" xr:uid="{00000000-0005-0000-0000-0000CC080000}"/>
    <cellStyle name="1_Bao cao giai ngan von dau tu nam 2009 (theo doi)_DK bo tri lai (chinh thuc)_Hoan chinh KH 2012 Von ho tro co MT_BC von DTPT 6 thang 2012" xfId="2256" xr:uid="{00000000-0005-0000-0000-0000CD080000}"/>
    <cellStyle name="1_Bao cao giai ngan von dau tu nam 2009 (theo doi)_DK bo tri lai (chinh thuc)_Hoan chinh KH 2012 Von ho tro co MT_BC von DTPT 6 thang 2012 2" xfId="2257" xr:uid="{00000000-0005-0000-0000-0000CE080000}"/>
    <cellStyle name="1_Bao cao giai ngan von dau tu nam 2009 (theo doi)_DK bo tri lai (chinh thuc)_Hoan chinh KH 2012 Von ho tro co MT_BC von DTPT 6 thang 2012 2 2" xfId="2258" xr:uid="{00000000-0005-0000-0000-0000CF080000}"/>
    <cellStyle name="1_Bao cao giai ngan von dau tu nam 2009 (theo doi)_DK bo tri lai (chinh thuc)_Hoan chinh KH 2012 Von ho tro co MT_BC von DTPT 6 thang 2012 2 3" xfId="2259" xr:uid="{00000000-0005-0000-0000-0000D0080000}"/>
    <cellStyle name="1_Bao cao giai ngan von dau tu nam 2009 (theo doi)_DK bo tri lai (chinh thuc)_Hoan chinh KH 2012 Von ho tro co MT_BC von DTPT 6 thang 2012 2 4" xfId="2260" xr:uid="{00000000-0005-0000-0000-0000D1080000}"/>
    <cellStyle name="1_Bao cao giai ngan von dau tu nam 2009 (theo doi)_DK bo tri lai (chinh thuc)_Hoan chinh KH 2012 Von ho tro co MT_BC von DTPT 6 thang 2012 3" xfId="2261" xr:uid="{00000000-0005-0000-0000-0000D2080000}"/>
    <cellStyle name="1_Bao cao giai ngan von dau tu nam 2009 (theo doi)_DK bo tri lai (chinh thuc)_Hoan chinh KH 2012 Von ho tro co MT_BC von DTPT 6 thang 2012 3 2" xfId="2262" xr:uid="{00000000-0005-0000-0000-0000D3080000}"/>
    <cellStyle name="1_Bao cao giai ngan von dau tu nam 2009 (theo doi)_DK bo tri lai (chinh thuc)_Hoan chinh KH 2012 Von ho tro co MT_BC von DTPT 6 thang 2012 3 3" xfId="2263" xr:uid="{00000000-0005-0000-0000-0000D4080000}"/>
    <cellStyle name="1_Bao cao giai ngan von dau tu nam 2009 (theo doi)_DK bo tri lai (chinh thuc)_Hoan chinh KH 2012 Von ho tro co MT_BC von DTPT 6 thang 2012 3 4" xfId="2264" xr:uid="{00000000-0005-0000-0000-0000D5080000}"/>
    <cellStyle name="1_Bao cao giai ngan von dau tu nam 2009 (theo doi)_DK bo tri lai (chinh thuc)_Hoan chinh KH 2012 Von ho tro co MT_BC von DTPT 6 thang 2012 4" xfId="2265" xr:uid="{00000000-0005-0000-0000-0000D6080000}"/>
    <cellStyle name="1_Bao cao giai ngan von dau tu nam 2009 (theo doi)_DK bo tri lai (chinh thuc)_Hoan chinh KH 2012 Von ho tro co MT_BC von DTPT 6 thang 2012 5" xfId="2266" xr:uid="{00000000-0005-0000-0000-0000D7080000}"/>
    <cellStyle name="1_Bao cao giai ngan von dau tu nam 2009 (theo doi)_DK bo tri lai (chinh thuc)_Hoan chinh KH 2012 Von ho tro co MT_BC von DTPT 6 thang 2012 6" xfId="2267" xr:uid="{00000000-0005-0000-0000-0000D8080000}"/>
    <cellStyle name="1_Bao cao giai ngan von dau tu nam 2009 (theo doi)_DK bo tri lai (chinh thuc)_Hoan chinh KH 2012 Von ho tro co MT_Bieu du thao QD von ho tro co MT" xfId="2268" xr:uid="{00000000-0005-0000-0000-0000D9080000}"/>
    <cellStyle name="1_Bao cao giai ngan von dau tu nam 2009 (theo doi)_DK bo tri lai (chinh thuc)_Hoan chinh KH 2012 Von ho tro co MT_Bieu du thao QD von ho tro co MT 2" xfId="2269" xr:uid="{00000000-0005-0000-0000-0000DA080000}"/>
    <cellStyle name="1_Bao cao giai ngan von dau tu nam 2009 (theo doi)_DK bo tri lai (chinh thuc)_Hoan chinh KH 2012 Von ho tro co MT_Bieu du thao QD von ho tro co MT 2 2" xfId="2270" xr:uid="{00000000-0005-0000-0000-0000DB080000}"/>
    <cellStyle name="1_Bao cao giai ngan von dau tu nam 2009 (theo doi)_DK bo tri lai (chinh thuc)_Hoan chinh KH 2012 Von ho tro co MT_Bieu du thao QD von ho tro co MT 2 3" xfId="2271" xr:uid="{00000000-0005-0000-0000-0000DC080000}"/>
    <cellStyle name="1_Bao cao giai ngan von dau tu nam 2009 (theo doi)_DK bo tri lai (chinh thuc)_Hoan chinh KH 2012 Von ho tro co MT_Bieu du thao QD von ho tro co MT 2 4" xfId="2272" xr:uid="{00000000-0005-0000-0000-0000DD080000}"/>
    <cellStyle name="1_Bao cao giai ngan von dau tu nam 2009 (theo doi)_DK bo tri lai (chinh thuc)_Hoan chinh KH 2012 Von ho tro co MT_Bieu du thao QD von ho tro co MT 3" xfId="2273" xr:uid="{00000000-0005-0000-0000-0000DE080000}"/>
    <cellStyle name="1_Bao cao giai ngan von dau tu nam 2009 (theo doi)_DK bo tri lai (chinh thuc)_Hoan chinh KH 2012 Von ho tro co MT_Bieu du thao QD von ho tro co MT 3 2" xfId="2274" xr:uid="{00000000-0005-0000-0000-0000DF080000}"/>
    <cellStyle name="1_Bao cao giai ngan von dau tu nam 2009 (theo doi)_DK bo tri lai (chinh thuc)_Hoan chinh KH 2012 Von ho tro co MT_Bieu du thao QD von ho tro co MT 3 3" xfId="2275" xr:uid="{00000000-0005-0000-0000-0000E0080000}"/>
    <cellStyle name="1_Bao cao giai ngan von dau tu nam 2009 (theo doi)_DK bo tri lai (chinh thuc)_Hoan chinh KH 2012 Von ho tro co MT_Bieu du thao QD von ho tro co MT 3 4" xfId="2276" xr:uid="{00000000-0005-0000-0000-0000E1080000}"/>
    <cellStyle name="1_Bao cao giai ngan von dau tu nam 2009 (theo doi)_DK bo tri lai (chinh thuc)_Hoan chinh KH 2012 Von ho tro co MT_Bieu du thao QD von ho tro co MT 4" xfId="2277" xr:uid="{00000000-0005-0000-0000-0000E2080000}"/>
    <cellStyle name="1_Bao cao giai ngan von dau tu nam 2009 (theo doi)_DK bo tri lai (chinh thuc)_Hoan chinh KH 2012 Von ho tro co MT_Bieu du thao QD von ho tro co MT 5" xfId="2278" xr:uid="{00000000-0005-0000-0000-0000E3080000}"/>
    <cellStyle name="1_Bao cao giai ngan von dau tu nam 2009 (theo doi)_DK bo tri lai (chinh thuc)_Hoan chinh KH 2012 Von ho tro co MT_Bieu du thao QD von ho tro co MT 6" xfId="2279" xr:uid="{00000000-0005-0000-0000-0000E4080000}"/>
    <cellStyle name="1_Bao cao giai ngan von dau tu nam 2009 (theo doi)_DK bo tri lai (chinh thuc)_Hoan chinh KH 2012 Von ho tro co MT_Ke hoach 2012 theo doi (giai ngan 30.6.12)" xfId="2280" xr:uid="{00000000-0005-0000-0000-0000E5080000}"/>
    <cellStyle name="1_Bao cao giai ngan von dau tu nam 2009 (theo doi)_DK bo tri lai (chinh thuc)_Hoan chinh KH 2012 Von ho tro co MT_Ke hoach 2012 theo doi (giai ngan 30.6.12) 2" xfId="2281" xr:uid="{00000000-0005-0000-0000-0000E6080000}"/>
    <cellStyle name="1_Bao cao giai ngan von dau tu nam 2009 (theo doi)_DK bo tri lai (chinh thuc)_Hoan chinh KH 2012 Von ho tro co MT_Ke hoach 2012 theo doi (giai ngan 30.6.12) 2 2" xfId="2282" xr:uid="{00000000-0005-0000-0000-0000E7080000}"/>
    <cellStyle name="1_Bao cao giai ngan von dau tu nam 2009 (theo doi)_DK bo tri lai (chinh thuc)_Hoan chinh KH 2012 Von ho tro co MT_Ke hoach 2012 theo doi (giai ngan 30.6.12) 2 3" xfId="2283" xr:uid="{00000000-0005-0000-0000-0000E8080000}"/>
    <cellStyle name="1_Bao cao giai ngan von dau tu nam 2009 (theo doi)_DK bo tri lai (chinh thuc)_Hoan chinh KH 2012 Von ho tro co MT_Ke hoach 2012 theo doi (giai ngan 30.6.12) 2 4" xfId="2284" xr:uid="{00000000-0005-0000-0000-0000E9080000}"/>
    <cellStyle name="1_Bao cao giai ngan von dau tu nam 2009 (theo doi)_DK bo tri lai (chinh thuc)_Hoan chinh KH 2012 Von ho tro co MT_Ke hoach 2012 theo doi (giai ngan 30.6.12) 3" xfId="2285" xr:uid="{00000000-0005-0000-0000-0000EA080000}"/>
    <cellStyle name="1_Bao cao giai ngan von dau tu nam 2009 (theo doi)_DK bo tri lai (chinh thuc)_Hoan chinh KH 2012 Von ho tro co MT_Ke hoach 2012 theo doi (giai ngan 30.6.12) 3 2" xfId="2286" xr:uid="{00000000-0005-0000-0000-0000EB080000}"/>
    <cellStyle name="1_Bao cao giai ngan von dau tu nam 2009 (theo doi)_DK bo tri lai (chinh thuc)_Hoan chinh KH 2012 Von ho tro co MT_Ke hoach 2012 theo doi (giai ngan 30.6.12) 3 3" xfId="2287" xr:uid="{00000000-0005-0000-0000-0000EC080000}"/>
    <cellStyle name="1_Bao cao giai ngan von dau tu nam 2009 (theo doi)_DK bo tri lai (chinh thuc)_Hoan chinh KH 2012 Von ho tro co MT_Ke hoach 2012 theo doi (giai ngan 30.6.12) 3 4" xfId="2288" xr:uid="{00000000-0005-0000-0000-0000ED080000}"/>
    <cellStyle name="1_Bao cao giai ngan von dau tu nam 2009 (theo doi)_DK bo tri lai (chinh thuc)_Hoan chinh KH 2012 Von ho tro co MT_Ke hoach 2012 theo doi (giai ngan 30.6.12) 4" xfId="2289" xr:uid="{00000000-0005-0000-0000-0000EE080000}"/>
    <cellStyle name="1_Bao cao giai ngan von dau tu nam 2009 (theo doi)_DK bo tri lai (chinh thuc)_Hoan chinh KH 2012 Von ho tro co MT_Ke hoach 2012 theo doi (giai ngan 30.6.12) 5" xfId="2290" xr:uid="{00000000-0005-0000-0000-0000EF080000}"/>
    <cellStyle name="1_Bao cao giai ngan von dau tu nam 2009 (theo doi)_DK bo tri lai (chinh thuc)_Hoan chinh KH 2012 Von ho tro co MT_Ke hoach 2012 theo doi (giai ngan 30.6.12) 6" xfId="2291" xr:uid="{00000000-0005-0000-0000-0000F0080000}"/>
    <cellStyle name="1_Bao cao giai ngan von dau tu nam 2009 (theo doi)_DK bo tri lai (chinh thuc)_Ke hoach 2012 (theo doi)" xfId="2292" xr:uid="{00000000-0005-0000-0000-0000F1080000}"/>
    <cellStyle name="1_Bao cao giai ngan von dau tu nam 2009 (theo doi)_DK bo tri lai (chinh thuc)_Ke hoach 2012 (theo doi) 2" xfId="2293" xr:uid="{00000000-0005-0000-0000-0000F2080000}"/>
    <cellStyle name="1_Bao cao giai ngan von dau tu nam 2009 (theo doi)_DK bo tri lai (chinh thuc)_Ke hoach 2012 (theo doi) 2 2" xfId="2294" xr:uid="{00000000-0005-0000-0000-0000F3080000}"/>
    <cellStyle name="1_Bao cao giai ngan von dau tu nam 2009 (theo doi)_DK bo tri lai (chinh thuc)_Ke hoach 2012 (theo doi) 2 3" xfId="2295" xr:uid="{00000000-0005-0000-0000-0000F4080000}"/>
    <cellStyle name="1_Bao cao giai ngan von dau tu nam 2009 (theo doi)_DK bo tri lai (chinh thuc)_Ke hoach 2012 (theo doi) 2 4" xfId="2296" xr:uid="{00000000-0005-0000-0000-0000F5080000}"/>
    <cellStyle name="1_Bao cao giai ngan von dau tu nam 2009 (theo doi)_DK bo tri lai (chinh thuc)_Ke hoach 2012 (theo doi) 3" xfId="2297" xr:uid="{00000000-0005-0000-0000-0000F6080000}"/>
    <cellStyle name="1_Bao cao giai ngan von dau tu nam 2009 (theo doi)_DK bo tri lai (chinh thuc)_Ke hoach 2012 (theo doi) 3 2" xfId="2298" xr:uid="{00000000-0005-0000-0000-0000F7080000}"/>
    <cellStyle name="1_Bao cao giai ngan von dau tu nam 2009 (theo doi)_DK bo tri lai (chinh thuc)_Ke hoach 2012 (theo doi) 3 3" xfId="2299" xr:uid="{00000000-0005-0000-0000-0000F8080000}"/>
    <cellStyle name="1_Bao cao giai ngan von dau tu nam 2009 (theo doi)_DK bo tri lai (chinh thuc)_Ke hoach 2012 (theo doi) 3 4" xfId="2300" xr:uid="{00000000-0005-0000-0000-0000F9080000}"/>
    <cellStyle name="1_Bao cao giai ngan von dau tu nam 2009 (theo doi)_DK bo tri lai (chinh thuc)_Ke hoach 2012 (theo doi) 4" xfId="2301" xr:uid="{00000000-0005-0000-0000-0000FA080000}"/>
    <cellStyle name="1_Bao cao giai ngan von dau tu nam 2009 (theo doi)_DK bo tri lai (chinh thuc)_Ke hoach 2012 (theo doi) 5" xfId="2302" xr:uid="{00000000-0005-0000-0000-0000FB080000}"/>
    <cellStyle name="1_Bao cao giai ngan von dau tu nam 2009 (theo doi)_DK bo tri lai (chinh thuc)_Ke hoach 2012 (theo doi) 6" xfId="2303" xr:uid="{00000000-0005-0000-0000-0000FC080000}"/>
    <cellStyle name="1_Bao cao giai ngan von dau tu nam 2009 (theo doi)_DK bo tri lai (chinh thuc)_Ke hoach 2012 theo doi (giai ngan 30.6.12)" xfId="2304" xr:uid="{00000000-0005-0000-0000-0000FD080000}"/>
    <cellStyle name="1_Bao cao giai ngan von dau tu nam 2009 (theo doi)_DK bo tri lai (chinh thuc)_Ke hoach 2012 theo doi (giai ngan 30.6.12) 2" xfId="2305" xr:uid="{00000000-0005-0000-0000-0000FE080000}"/>
    <cellStyle name="1_Bao cao giai ngan von dau tu nam 2009 (theo doi)_DK bo tri lai (chinh thuc)_Ke hoach 2012 theo doi (giai ngan 30.6.12) 2 2" xfId="2306" xr:uid="{00000000-0005-0000-0000-0000FF080000}"/>
    <cellStyle name="1_Bao cao giai ngan von dau tu nam 2009 (theo doi)_DK bo tri lai (chinh thuc)_Ke hoach 2012 theo doi (giai ngan 30.6.12) 2 3" xfId="2307" xr:uid="{00000000-0005-0000-0000-000000090000}"/>
    <cellStyle name="1_Bao cao giai ngan von dau tu nam 2009 (theo doi)_DK bo tri lai (chinh thuc)_Ke hoach 2012 theo doi (giai ngan 30.6.12) 2 4" xfId="2308" xr:uid="{00000000-0005-0000-0000-000001090000}"/>
    <cellStyle name="1_Bao cao giai ngan von dau tu nam 2009 (theo doi)_DK bo tri lai (chinh thuc)_Ke hoach 2012 theo doi (giai ngan 30.6.12) 3" xfId="2309" xr:uid="{00000000-0005-0000-0000-000002090000}"/>
    <cellStyle name="1_Bao cao giai ngan von dau tu nam 2009 (theo doi)_DK bo tri lai (chinh thuc)_Ke hoach 2012 theo doi (giai ngan 30.6.12) 3 2" xfId="2310" xr:uid="{00000000-0005-0000-0000-000003090000}"/>
    <cellStyle name="1_Bao cao giai ngan von dau tu nam 2009 (theo doi)_DK bo tri lai (chinh thuc)_Ke hoach 2012 theo doi (giai ngan 30.6.12) 3 3" xfId="2311" xr:uid="{00000000-0005-0000-0000-000004090000}"/>
    <cellStyle name="1_Bao cao giai ngan von dau tu nam 2009 (theo doi)_DK bo tri lai (chinh thuc)_Ke hoach 2012 theo doi (giai ngan 30.6.12) 3 4" xfId="2312" xr:uid="{00000000-0005-0000-0000-000005090000}"/>
    <cellStyle name="1_Bao cao giai ngan von dau tu nam 2009 (theo doi)_DK bo tri lai (chinh thuc)_Ke hoach 2012 theo doi (giai ngan 30.6.12) 4" xfId="2313" xr:uid="{00000000-0005-0000-0000-000006090000}"/>
    <cellStyle name="1_Bao cao giai ngan von dau tu nam 2009 (theo doi)_DK bo tri lai (chinh thuc)_Ke hoach 2012 theo doi (giai ngan 30.6.12) 5" xfId="2314" xr:uid="{00000000-0005-0000-0000-000007090000}"/>
    <cellStyle name="1_Bao cao giai ngan von dau tu nam 2009 (theo doi)_DK bo tri lai (chinh thuc)_Ke hoach 2012 theo doi (giai ngan 30.6.12) 6" xfId="2315" xr:uid="{00000000-0005-0000-0000-000008090000}"/>
    <cellStyle name="1_Bao cao giai ngan von dau tu nam 2009 (theo doi)_Ke hoach 2009 (theo doi) -1" xfId="2316" xr:uid="{00000000-0005-0000-0000-000009090000}"/>
    <cellStyle name="1_Bao cao giai ngan von dau tu nam 2009 (theo doi)_Ke hoach 2009 (theo doi) -1 2" xfId="2317" xr:uid="{00000000-0005-0000-0000-00000A090000}"/>
    <cellStyle name="1_Bao cao giai ngan von dau tu nam 2009 (theo doi)_Ke hoach 2009 (theo doi) -1 2 2" xfId="2318" xr:uid="{00000000-0005-0000-0000-00000B090000}"/>
    <cellStyle name="1_Bao cao giai ngan von dau tu nam 2009 (theo doi)_Ke hoach 2009 (theo doi) -1 2 3" xfId="2319" xr:uid="{00000000-0005-0000-0000-00000C090000}"/>
    <cellStyle name="1_Bao cao giai ngan von dau tu nam 2009 (theo doi)_Ke hoach 2009 (theo doi) -1 2 4" xfId="2320" xr:uid="{00000000-0005-0000-0000-00000D090000}"/>
    <cellStyle name="1_Bao cao giai ngan von dau tu nam 2009 (theo doi)_Ke hoach 2009 (theo doi) -1 3" xfId="2321" xr:uid="{00000000-0005-0000-0000-00000E090000}"/>
    <cellStyle name="1_Bao cao giai ngan von dau tu nam 2009 (theo doi)_Ke hoach 2009 (theo doi) -1 4" xfId="2322" xr:uid="{00000000-0005-0000-0000-00000F090000}"/>
    <cellStyle name="1_Bao cao giai ngan von dau tu nam 2009 (theo doi)_Ke hoach 2009 (theo doi) -1 5" xfId="2323" xr:uid="{00000000-0005-0000-0000-000010090000}"/>
    <cellStyle name="1_Bao cao giai ngan von dau tu nam 2009 (theo doi)_Ke hoach 2009 (theo doi) -1_Bao cao tinh hinh thuc hien KH 2009 den 31-01-10" xfId="2324" xr:uid="{00000000-0005-0000-0000-000011090000}"/>
    <cellStyle name="1_Bao cao giai ngan von dau tu nam 2009 (theo doi)_Ke hoach 2009 (theo doi) -1_Bao cao tinh hinh thuc hien KH 2009 den 31-01-10 2" xfId="2325" xr:uid="{00000000-0005-0000-0000-000012090000}"/>
    <cellStyle name="1_Bao cao giai ngan von dau tu nam 2009 (theo doi)_Ke hoach 2009 (theo doi) -1_Bao cao tinh hinh thuc hien KH 2009 den 31-01-10 2 2" xfId="2326" xr:uid="{00000000-0005-0000-0000-000013090000}"/>
    <cellStyle name="1_Bao cao giai ngan von dau tu nam 2009 (theo doi)_Ke hoach 2009 (theo doi) -1_Bao cao tinh hinh thuc hien KH 2009 den 31-01-10 2 2 2" xfId="2327" xr:uid="{00000000-0005-0000-0000-000014090000}"/>
    <cellStyle name="1_Bao cao giai ngan von dau tu nam 2009 (theo doi)_Ke hoach 2009 (theo doi) -1_Bao cao tinh hinh thuc hien KH 2009 den 31-01-10 2 2 3" xfId="2328" xr:uid="{00000000-0005-0000-0000-000015090000}"/>
    <cellStyle name="1_Bao cao giai ngan von dau tu nam 2009 (theo doi)_Ke hoach 2009 (theo doi) -1_Bao cao tinh hinh thuc hien KH 2009 den 31-01-10 2 2 4" xfId="2329" xr:uid="{00000000-0005-0000-0000-000016090000}"/>
    <cellStyle name="1_Bao cao giai ngan von dau tu nam 2009 (theo doi)_Ke hoach 2009 (theo doi) -1_Bao cao tinh hinh thuc hien KH 2009 den 31-01-10 2 3" xfId="2330" xr:uid="{00000000-0005-0000-0000-000017090000}"/>
    <cellStyle name="1_Bao cao giai ngan von dau tu nam 2009 (theo doi)_Ke hoach 2009 (theo doi) -1_Bao cao tinh hinh thuc hien KH 2009 den 31-01-10 2 4" xfId="2331" xr:uid="{00000000-0005-0000-0000-000018090000}"/>
    <cellStyle name="1_Bao cao giai ngan von dau tu nam 2009 (theo doi)_Ke hoach 2009 (theo doi) -1_Bao cao tinh hinh thuc hien KH 2009 den 31-01-10 2 5" xfId="2332" xr:uid="{00000000-0005-0000-0000-000019090000}"/>
    <cellStyle name="1_Bao cao giai ngan von dau tu nam 2009 (theo doi)_Ke hoach 2009 (theo doi) -1_Bao cao tinh hinh thuc hien KH 2009 den 31-01-10 3" xfId="2333" xr:uid="{00000000-0005-0000-0000-00001A090000}"/>
    <cellStyle name="1_Bao cao giai ngan von dau tu nam 2009 (theo doi)_Ke hoach 2009 (theo doi) -1_Bao cao tinh hinh thuc hien KH 2009 den 31-01-10 3 2" xfId="2334" xr:uid="{00000000-0005-0000-0000-00001B090000}"/>
    <cellStyle name="1_Bao cao giai ngan von dau tu nam 2009 (theo doi)_Ke hoach 2009 (theo doi) -1_Bao cao tinh hinh thuc hien KH 2009 den 31-01-10 3 3" xfId="2335" xr:uid="{00000000-0005-0000-0000-00001C090000}"/>
    <cellStyle name="1_Bao cao giai ngan von dau tu nam 2009 (theo doi)_Ke hoach 2009 (theo doi) -1_Bao cao tinh hinh thuc hien KH 2009 den 31-01-10 3 4" xfId="2336" xr:uid="{00000000-0005-0000-0000-00001D090000}"/>
    <cellStyle name="1_Bao cao giai ngan von dau tu nam 2009 (theo doi)_Ke hoach 2009 (theo doi) -1_Bao cao tinh hinh thuc hien KH 2009 den 31-01-10 4" xfId="2337" xr:uid="{00000000-0005-0000-0000-00001E090000}"/>
    <cellStyle name="1_Bao cao giai ngan von dau tu nam 2009 (theo doi)_Ke hoach 2009 (theo doi) -1_Bao cao tinh hinh thuc hien KH 2009 den 31-01-10 5" xfId="2338" xr:uid="{00000000-0005-0000-0000-00001F090000}"/>
    <cellStyle name="1_Bao cao giai ngan von dau tu nam 2009 (theo doi)_Ke hoach 2009 (theo doi) -1_Bao cao tinh hinh thuc hien KH 2009 den 31-01-10 6" xfId="2339" xr:uid="{00000000-0005-0000-0000-000020090000}"/>
    <cellStyle name="1_Bao cao giai ngan von dau tu nam 2009 (theo doi)_Ke hoach 2009 (theo doi) -1_Bao cao tinh hinh thuc hien KH 2009 den 31-01-10_BC von DTPT 6 thang 2012" xfId="2340" xr:uid="{00000000-0005-0000-0000-000021090000}"/>
    <cellStyle name="1_Bao cao giai ngan von dau tu nam 2009 (theo doi)_Ke hoach 2009 (theo doi) -1_Bao cao tinh hinh thuc hien KH 2009 den 31-01-10_BC von DTPT 6 thang 2012 2" xfId="2341" xr:uid="{00000000-0005-0000-0000-000022090000}"/>
    <cellStyle name="1_Bao cao giai ngan von dau tu nam 2009 (theo doi)_Ke hoach 2009 (theo doi) -1_Bao cao tinh hinh thuc hien KH 2009 den 31-01-10_BC von DTPT 6 thang 2012 2 2" xfId="2342" xr:uid="{00000000-0005-0000-0000-000023090000}"/>
    <cellStyle name="1_Bao cao giai ngan von dau tu nam 2009 (theo doi)_Ke hoach 2009 (theo doi) -1_Bao cao tinh hinh thuc hien KH 2009 den 31-01-10_BC von DTPT 6 thang 2012 2 2 2" xfId="2343" xr:uid="{00000000-0005-0000-0000-000024090000}"/>
    <cellStyle name="1_Bao cao giai ngan von dau tu nam 2009 (theo doi)_Ke hoach 2009 (theo doi) -1_Bao cao tinh hinh thuc hien KH 2009 den 31-01-10_BC von DTPT 6 thang 2012 2 2 3" xfId="2344" xr:uid="{00000000-0005-0000-0000-000025090000}"/>
    <cellStyle name="1_Bao cao giai ngan von dau tu nam 2009 (theo doi)_Ke hoach 2009 (theo doi) -1_Bao cao tinh hinh thuc hien KH 2009 den 31-01-10_BC von DTPT 6 thang 2012 2 2 4" xfId="2345" xr:uid="{00000000-0005-0000-0000-000026090000}"/>
    <cellStyle name="1_Bao cao giai ngan von dau tu nam 2009 (theo doi)_Ke hoach 2009 (theo doi) -1_Bao cao tinh hinh thuc hien KH 2009 den 31-01-10_BC von DTPT 6 thang 2012 2 3" xfId="2346" xr:uid="{00000000-0005-0000-0000-000027090000}"/>
    <cellStyle name="1_Bao cao giai ngan von dau tu nam 2009 (theo doi)_Ke hoach 2009 (theo doi) -1_Bao cao tinh hinh thuc hien KH 2009 den 31-01-10_BC von DTPT 6 thang 2012 2 4" xfId="2347" xr:uid="{00000000-0005-0000-0000-000028090000}"/>
    <cellStyle name="1_Bao cao giai ngan von dau tu nam 2009 (theo doi)_Ke hoach 2009 (theo doi) -1_Bao cao tinh hinh thuc hien KH 2009 den 31-01-10_BC von DTPT 6 thang 2012 2 5" xfId="2348" xr:uid="{00000000-0005-0000-0000-000029090000}"/>
    <cellStyle name="1_Bao cao giai ngan von dau tu nam 2009 (theo doi)_Ke hoach 2009 (theo doi) -1_Bao cao tinh hinh thuc hien KH 2009 den 31-01-10_BC von DTPT 6 thang 2012 3" xfId="2349" xr:uid="{00000000-0005-0000-0000-00002A090000}"/>
    <cellStyle name="1_Bao cao giai ngan von dau tu nam 2009 (theo doi)_Ke hoach 2009 (theo doi) -1_Bao cao tinh hinh thuc hien KH 2009 den 31-01-10_BC von DTPT 6 thang 2012 3 2" xfId="2350" xr:uid="{00000000-0005-0000-0000-00002B090000}"/>
    <cellStyle name="1_Bao cao giai ngan von dau tu nam 2009 (theo doi)_Ke hoach 2009 (theo doi) -1_Bao cao tinh hinh thuc hien KH 2009 den 31-01-10_BC von DTPT 6 thang 2012 3 3" xfId="2351" xr:uid="{00000000-0005-0000-0000-00002C090000}"/>
    <cellStyle name="1_Bao cao giai ngan von dau tu nam 2009 (theo doi)_Ke hoach 2009 (theo doi) -1_Bao cao tinh hinh thuc hien KH 2009 den 31-01-10_BC von DTPT 6 thang 2012 3 4" xfId="2352" xr:uid="{00000000-0005-0000-0000-00002D090000}"/>
    <cellStyle name="1_Bao cao giai ngan von dau tu nam 2009 (theo doi)_Ke hoach 2009 (theo doi) -1_Bao cao tinh hinh thuc hien KH 2009 den 31-01-10_BC von DTPT 6 thang 2012 4" xfId="2353" xr:uid="{00000000-0005-0000-0000-00002E090000}"/>
    <cellStyle name="1_Bao cao giai ngan von dau tu nam 2009 (theo doi)_Ke hoach 2009 (theo doi) -1_Bao cao tinh hinh thuc hien KH 2009 den 31-01-10_BC von DTPT 6 thang 2012 5" xfId="2354" xr:uid="{00000000-0005-0000-0000-00002F090000}"/>
    <cellStyle name="1_Bao cao giai ngan von dau tu nam 2009 (theo doi)_Ke hoach 2009 (theo doi) -1_Bao cao tinh hinh thuc hien KH 2009 den 31-01-10_BC von DTPT 6 thang 2012 6" xfId="2355" xr:uid="{00000000-0005-0000-0000-000030090000}"/>
    <cellStyle name="1_Bao cao giai ngan von dau tu nam 2009 (theo doi)_Ke hoach 2009 (theo doi) -1_Bao cao tinh hinh thuc hien KH 2009 den 31-01-10_Bieu du thao QD von ho tro co MT" xfId="2356" xr:uid="{00000000-0005-0000-0000-000031090000}"/>
    <cellStyle name="1_Bao cao giai ngan von dau tu nam 2009 (theo doi)_Ke hoach 2009 (theo doi) -1_Bao cao tinh hinh thuc hien KH 2009 den 31-01-10_Bieu du thao QD von ho tro co MT 2" xfId="2357" xr:uid="{00000000-0005-0000-0000-000032090000}"/>
    <cellStyle name="1_Bao cao giai ngan von dau tu nam 2009 (theo doi)_Ke hoach 2009 (theo doi) -1_Bao cao tinh hinh thuc hien KH 2009 den 31-01-10_Bieu du thao QD von ho tro co MT 2 2" xfId="2358" xr:uid="{00000000-0005-0000-0000-000033090000}"/>
    <cellStyle name="1_Bao cao giai ngan von dau tu nam 2009 (theo doi)_Ke hoach 2009 (theo doi) -1_Bao cao tinh hinh thuc hien KH 2009 den 31-01-10_Bieu du thao QD von ho tro co MT 2 2 2" xfId="2359" xr:uid="{00000000-0005-0000-0000-000034090000}"/>
    <cellStyle name="1_Bao cao giai ngan von dau tu nam 2009 (theo doi)_Ke hoach 2009 (theo doi) -1_Bao cao tinh hinh thuc hien KH 2009 den 31-01-10_Bieu du thao QD von ho tro co MT 2 2 3" xfId="2360" xr:uid="{00000000-0005-0000-0000-000035090000}"/>
    <cellStyle name="1_Bao cao giai ngan von dau tu nam 2009 (theo doi)_Ke hoach 2009 (theo doi) -1_Bao cao tinh hinh thuc hien KH 2009 den 31-01-10_Bieu du thao QD von ho tro co MT 2 2 4" xfId="2361" xr:uid="{00000000-0005-0000-0000-000036090000}"/>
    <cellStyle name="1_Bao cao giai ngan von dau tu nam 2009 (theo doi)_Ke hoach 2009 (theo doi) -1_Bao cao tinh hinh thuc hien KH 2009 den 31-01-10_Bieu du thao QD von ho tro co MT 2 3" xfId="2362" xr:uid="{00000000-0005-0000-0000-000037090000}"/>
    <cellStyle name="1_Bao cao giai ngan von dau tu nam 2009 (theo doi)_Ke hoach 2009 (theo doi) -1_Bao cao tinh hinh thuc hien KH 2009 den 31-01-10_Bieu du thao QD von ho tro co MT 2 4" xfId="2363" xr:uid="{00000000-0005-0000-0000-000038090000}"/>
    <cellStyle name="1_Bao cao giai ngan von dau tu nam 2009 (theo doi)_Ke hoach 2009 (theo doi) -1_Bao cao tinh hinh thuc hien KH 2009 den 31-01-10_Bieu du thao QD von ho tro co MT 2 5" xfId="2364" xr:uid="{00000000-0005-0000-0000-000039090000}"/>
    <cellStyle name="1_Bao cao giai ngan von dau tu nam 2009 (theo doi)_Ke hoach 2009 (theo doi) -1_Bao cao tinh hinh thuc hien KH 2009 den 31-01-10_Bieu du thao QD von ho tro co MT 3" xfId="2365" xr:uid="{00000000-0005-0000-0000-00003A090000}"/>
    <cellStyle name="1_Bao cao giai ngan von dau tu nam 2009 (theo doi)_Ke hoach 2009 (theo doi) -1_Bao cao tinh hinh thuc hien KH 2009 den 31-01-10_Bieu du thao QD von ho tro co MT 3 2" xfId="2366" xr:uid="{00000000-0005-0000-0000-00003B090000}"/>
    <cellStyle name="1_Bao cao giai ngan von dau tu nam 2009 (theo doi)_Ke hoach 2009 (theo doi) -1_Bao cao tinh hinh thuc hien KH 2009 den 31-01-10_Bieu du thao QD von ho tro co MT 3 3" xfId="2367" xr:uid="{00000000-0005-0000-0000-00003C090000}"/>
    <cellStyle name="1_Bao cao giai ngan von dau tu nam 2009 (theo doi)_Ke hoach 2009 (theo doi) -1_Bao cao tinh hinh thuc hien KH 2009 den 31-01-10_Bieu du thao QD von ho tro co MT 3 4" xfId="2368" xr:uid="{00000000-0005-0000-0000-00003D090000}"/>
    <cellStyle name="1_Bao cao giai ngan von dau tu nam 2009 (theo doi)_Ke hoach 2009 (theo doi) -1_Bao cao tinh hinh thuc hien KH 2009 den 31-01-10_Bieu du thao QD von ho tro co MT 4" xfId="2369" xr:uid="{00000000-0005-0000-0000-00003E090000}"/>
    <cellStyle name="1_Bao cao giai ngan von dau tu nam 2009 (theo doi)_Ke hoach 2009 (theo doi) -1_Bao cao tinh hinh thuc hien KH 2009 den 31-01-10_Bieu du thao QD von ho tro co MT 5" xfId="2370" xr:uid="{00000000-0005-0000-0000-00003F090000}"/>
    <cellStyle name="1_Bao cao giai ngan von dau tu nam 2009 (theo doi)_Ke hoach 2009 (theo doi) -1_Bao cao tinh hinh thuc hien KH 2009 den 31-01-10_Bieu du thao QD von ho tro co MT 6" xfId="2371" xr:uid="{00000000-0005-0000-0000-000040090000}"/>
    <cellStyle name="1_Bao cao giai ngan von dau tu nam 2009 (theo doi)_Ke hoach 2009 (theo doi) -1_Bao cao tinh hinh thuc hien KH 2009 den 31-01-10_Ke hoach 2012 (theo doi)" xfId="2372" xr:uid="{00000000-0005-0000-0000-000041090000}"/>
    <cellStyle name="1_Bao cao giai ngan von dau tu nam 2009 (theo doi)_Ke hoach 2009 (theo doi) -1_Bao cao tinh hinh thuc hien KH 2009 den 31-01-10_Ke hoach 2012 (theo doi) 2" xfId="2373" xr:uid="{00000000-0005-0000-0000-000042090000}"/>
    <cellStyle name="1_Bao cao giai ngan von dau tu nam 2009 (theo doi)_Ke hoach 2009 (theo doi) -1_Bao cao tinh hinh thuc hien KH 2009 den 31-01-10_Ke hoach 2012 (theo doi) 2 2" xfId="2374" xr:uid="{00000000-0005-0000-0000-000043090000}"/>
    <cellStyle name="1_Bao cao giai ngan von dau tu nam 2009 (theo doi)_Ke hoach 2009 (theo doi) -1_Bao cao tinh hinh thuc hien KH 2009 den 31-01-10_Ke hoach 2012 (theo doi) 2 2 2" xfId="2375" xr:uid="{00000000-0005-0000-0000-000044090000}"/>
    <cellStyle name="1_Bao cao giai ngan von dau tu nam 2009 (theo doi)_Ke hoach 2009 (theo doi) -1_Bao cao tinh hinh thuc hien KH 2009 den 31-01-10_Ke hoach 2012 (theo doi) 2 2 3" xfId="2376" xr:uid="{00000000-0005-0000-0000-000045090000}"/>
    <cellStyle name="1_Bao cao giai ngan von dau tu nam 2009 (theo doi)_Ke hoach 2009 (theo doi) -1_Bao cao tinh hinh thuc hien KH 2009 den 31-01-10_Ke hoach 2012 (theo doi) 2 2 4" xfId="2377" xr:uid="{00000000-0005-0000-0000-000046090000}"/>
    <cellStyle name="1_Bao cao giai ngan von dau tu nam 2009 (theo doi)_Ke hoach 2009 (theo doi) -1_Bao cao tinh hinh thuc hien KH 2009 den 31-01-10_Ke hoach 2012 (theo doi) 2 3" xfId="2378" xr:uid="{00000000-0005-0000-0000-000047090000}"/>
    <cellStyle name="1_Bao cao giai ngan von dau tu nam 2009 (theo doi)_Ke hoach 2009 (theo doi) -1_Bao cao tinh hinh thuc hien KH 2009 den 31-01-10_Ke hoach 2012 (theo doi) 2 4" xfId="2379" xr:uid="{00000000-0005-0000-0000-000048090000}"/>
    <cellStyle name="1_Bao cao giai ngan von dau tu nam 2009 (theo doi)_Ke hoach 2009 (theo doi) -1_Bao cao tinh hinh thuc hien KH 2009 den 31-01-10_Ke hoach 2012 (theo doi) 2 5" xfId="2380" xr:uid="{00000000-0005-0000-0000-000049090000}"/>
    <cellStyle name="1_Bao cao giai ngan von dau tu nam 2009 (theo doi)_Ke hoach 2009 (theo doi) -1_Bao cao tinh hinh thuc hien KH 2009 den 31-01-10_Ke hoach 2012 (theo doi) 3" xfId="2381" xr:uid="{00000000-0005-0000-0000-00004A090000}"/>
    <cellStyle name="1_Bao cao giai ngan von dau tu nam 2009 (theo doi)_Ke hoach 2009 (theo doi) -1_Bao cao tinh hinh thuc hien KH 2009 den 31-01-10_Ke hoach 2012 (theo doi) 3 2" xfId="2382" xr:uid="{00000000-0005-0000-0000-00004B090000}"/>
    <cellStyle name="1_Bao cao giai ngan von dau tu nam 2009 (theo doi)_Ke hoach 2009 (theo doi) -1_Bao cao tinh hinh thuc hien KH 2009 den 31-01-10_Ke hoach 2012 (theo doi) 3 3" xfId="2383" xr:uid="{00000000-0005-0000-0000-00004C090000}"/>
    <cellStyle name="1_Bao cao giai ngan von dau tu nam 2009 (theo doi)_Ke hoach 2009 (theo doi) -1_Bao cao tinh hinh thuc hien KH 2009 den 31-01-10_Ke hoach 2012 (theo doi) 3 4" xfId="2384" xr:uid="{00000000-0005-0000-0000-00004D090000}"/>
    <cellStyle name="1_Bao cao giai ngan von dau tu nam 2009 (theo doi)_Ke hoach 2009 (theo doi) -1_Bao cao tinh hinh thuc hien KH 2009 den 31-01-10_Ke hoach 2012 (theo doi) 4" xfId="2385" xr:uid="{00000000-0005-0000-0000-00004E090000}"/>
    <cellStyle name="1_Bao cao giai ngan von dau tu nam 2009 (theo doi)_Ke hoach 2009 (theo doi) -1_Bao cao tinh hinh thuc hien KH 2009 den 31-01-10_Ke hoach 2012 (theo doi) 5" xfId="2386" xr:uid="{00000000-0005-0000-0000-00004F090000}"/>
    <cellStyle name="1_Bao cao giai ngan von dau tu nam 2009 (theo doi)_Ke hoach 2009 (theo doi) -1_Bao cao tinh hinh thuc hien KH 2009 den 31-01-10_Ke hoach 2012 (theo doi) 6" xfId="2387" xr:uid="{00000000-0005-0000-0000-000050090000}"/>
    <cellStyle name="1_Bao cao giai ngan von dau tu nam 2009 (theo doi)_Ke hoach 2009 (theo doi) -1_Bao cao tinh hinh thuc hien KH 2009 den 31-01-10_Ke hoach 2012 theo doi (giai ngan 30.6.12)" xfId="2388" xr:uid="{00000000-0005-0000-0000-000051090000}"/>
    <cellStyle name="1_Bao cao giai ngan von dau tu nam 2009 (theo doi)_Ke hoach 2009 (theo doi) -1_Bao cao tinh hinh thuc hien KH 2009 den 31-01-10_Ke hoach 2012 theo doi (giai ngan 30.6.12) 2" xfId="2389" xr:uid="{00000000-0005-0000-0000-000052090000}"/>
    <cellStyle name="1_Bao cao giai ngan von dau tu nam 2009 (theo doi)_Ke hoach 2009 (theo doi) -1_Bao cao tinh hinh thuc hien KH 2009 den 31-01-10_Ke hoach 2012 theo doi (giai ngan 30.6.12) 2 2" xfId="2390" xr:uid="{00000000-0005-0000-0000-000053090000}"/>
    <cellStyle name="1_Bao cao giai ngan von dau tu nam 2009 (theo doi)_Ke hoach 2009 (theo doi) -1_Bao cao tinh hinh thuc hien KH 2009 den 31-01-10_Ke hoach 2012 theo doi (giai ngan 30.6.12) 2 2 2" xfId="2391" xr:uid="{00000000-0005-0000-0000-000054090000}"/>
    <cellStyle name="1_Bao cao giai ngan von dau tu nam 2009 (theo doi)_Ke hoach 2009 (theo doi) -1_Bao cao tinh hinh thuc hien KH 2009 den 31-01-10_Ke hoach 2012 theo doi (giai ngan 30.6.12) 2 2 3" xfId="2392" xr:uid="{00000000-0005-0000-0000-000055090000}"/>
    <cellStyle name="1_Bao cao giai ngan von dau tu nam 2009 (theo doi)_Ke hoach 2009 (theo doi) -1_Bao cao tinh hinh thuc hien KH 2009 den 31-01-10_Ke hoach 2012 theo doi (giai ngan 30.6.12) 2 2 4" xfId="2393" xr:uid="{00000000-0005-0000-0000-000056090000}"/>
    <cellStyle name="1_Bao cao giai ngan von dau tu nam 2009 (theo doi)_Ke hoach 2009 (theo doi) -1_Bao cao tinh hinh thuc hien KH 2009 den 31-01-10_Ke hoach 2012 theo doi (giai ngan 30.6.12) 2 3" xfId="2394" xr:uid="{00000000-0005-0000-0000-000057090000}"/>
    <cellStyle name="1_Bao cao giai ngan von dau tu nam 2009 (theo doi)_Ke hoach 2009 (theo doi) -1_Bao cao tinh hinh thuc hien KH 2009 den 31-01-10_Ke hoach 2012 theo doi (giai ngan 30.6.12) 2 4" xfId="2395" xr:uid="{00000000-0005-0000-0000-000058090000}"/>
    <cellStyle name="1_Bao cao giai ngan von dau tu nam 2009 (theo doi)_Ke hoach 2009 (theo doi) -1_Bao cao tinh hinh thuc hien KH 2009 den 31-01-10_Ke hoach 2012 theo doi (giai ngan 30.6.12) 2 5" xfId="2396" xr:uid="{00000000-0005-0000-0000-000059090000}"/>
    <cellStyle name="1_Bao cao giai ngan von dau tu nam 2009 (theo doi)_Ke hoach 2009 (theo doi) -1_Bao cao tinh hinh thuc hien KH 2009 den 31-01-10_Ke hoach 2012 theo doi (giai ngan 30.6.12) 3" xfId="2397" xr:uid="{00000000-0005-0000-0000-00005A090000}"/>
    <cellStyle name="1_Bao cao giai ngan von dau tu nam 2009 (theo doi)_Ke hoach 2009 (theo doi) -1_Bao cao tinh hinh thuc hien KH 2009 den 31-01-10_Ke hoach 2012 theo doi (giai ngan 30.6.12) 3 2" xfId="2398" xr:uid="{00000000-0005-0000-0000-00005B090000}"/>
    <cellStyle name="1_Bao cao giai ngan von dau tu nam 2009 (theo doi)_Ke hoach 2009 (theo doi) -1_Bao cao tinh hinh thuc hien KH 2009 den 31-01-10_Ke hoach 2012 theo doi (giai ngan 30.6.12) 3 3" xfId="2399" xr:uid="{00000000-0005-0000-0000-00005C090000}"/>
    <cellStyle name="1_Bao cao giai ngan von dau tu nam 2009 (theo doi)_Ke hoach 2009 (theo doi) -1_Bao cao tinh hinh thuc hien KH 2009 den 31-01-10_Ke hoach 2012 theo doi (giai ngan 30.6.12) 3 4" xfId="2400" xr:uid="{00000000-0005-0000-0000-00005D090000}"/>
    <cellStyle name="1_Bao cao giai ngan von dau tu nam 2009 (theo doi)_Ke hoach 2009 (theo doi) -1_Bao cao tinh hinh thuc hien KH 2009 den 31-01-10_Ke hoach 2012 theo doi (giai ngan 30.6.12) 4" xfId="2401" xr:uid="{00000000-0005-0000-0000-00005E090000}"/>
    <cellStyle name="1_Bao cao giai ngan von dau tu nam 2009 (theo doi)_Ke hoach 2009 (theo doi) -1_Bao cao tinh hinh thuc hien KH 2009 den 31-01-10_Ke hoach 2012 theo doi (giai ngan 30.6.12) 5" xfId="2402" xr:uid="{00000000-0005-0000-0000-00005F090000}"/>
    <cellStyle name="1_Bao cao giai ngan von dau tu nam 2009 (theo doi)_Ke hoach 2009 (theo doi) -1_Bao cao tinh hinh thuc hien KH 2009 den 31-01-10_Ke hoach 2012 theo doi (giai ngan 30.6.12) 6" xfId="2403" xr:uid="{00000000-0005-0000-0000-000060090000}"/>
    <cellStyle name="1_Bao cao giai ngan von dau tu nam 2009 (theo doi)_Ke hoach 2009 (theo doi) -1_BC von DTPT 6 thang 2012" xfId="2404" xr:uid="{00000000-0005-0000-0000-000061090000}"/>
    <cellStyle name="1_Bao cao giai ngan von dau tu nam 2009 (theo doi)_Ke hoach 2009 (theo doi) -1_BC von DTPT 6 thang 2012 2" xfId="2405" xr:uid="{00000000-0005-0000-0000-000062090000}"/>
    <cellStyle name="1_Bao cao giai ngan von dau tu nam 2009 (theo doi)_Ke hoach 2009 (theo doi) -1_BC von DTPT 6 thang 2012 2 2" xfId="2406" xr:uid="{00000000-0005-0000-0000-000063090000}"/>
    <cellStyle name="1_Bao cao giai ngan von dau tu nam 2009 (theo doi)_Ke hoach 2009 (theo doi) -1_BC von DTPT 6 thang 2012 2 3" xfId="2407" xr:uid="{00000000-0005-0000-0000-000064090000}"/>
    <cellStyle name="1_Bao cao giai ngan von dau tu nam 2009 (theo doi)_Ke hoach 2009 (theo doi) -1_BC von DTPT 6 thang 2012 2 4" xfId="2408" xr:uid="{00000000-0005-0000-0000-000065090000}"/>
    <cellStyle name="1_Bao cao giai ngan von dau tu nam 2009 (theo doi)_Ke hoach 2009 (theo doi) -1_BC von DTPT 6 thang 2012 3" xfId="2409" xr:uid="{00000000-0005-0000-0000-000066090000}"/>
    <cellStyle name="1_Bao cao giai ngan von dau tu nam 2009 (theo doi)_Ke hoach 2009 (theo doi) -1_BC von DTPT 6 thang 2012 4" xfId="2410" xr:uid="{00000000-0005-0000-0000-000067090000}"/>
    <cellStyle name="1_Bao cao giai ngan von dau tu nam 2009 (theo doi)_Ke hoach 2009 (theo doi) -1_BC von DTPT 6 thang 2012 5" xfId="2411" xr:uid="{00000000-0005-0000-0000-000068090000}"/>
    <cellStyle name="1_Bao cao giai ngan von dau tu nam 2009 (theo doi)_Ke hoach 2009 (theo doi) -1_Bieu du thao QD von ho tro co MT" xfId="2412" xr:uid="{00000000-0005-0000-0000-000069090000}"/>
    <cellStyle name="1_Bao cao giai ngan von dau tu nam 2009 (theo doi)_Ke hoach 2009 (theo doi) -1_Bieu du thao QD von ho tro co MT 2" xfId="2413" xr:uid="{00000000-0005-0000-0000-00006A090000}"/>
    <cellStyle name="1_Bao cao giai ngan von dau tu nam 2009 (theo doi)_Ke hoach 2009 (theo doi) -1_Bieu du thao QD von ho tro co MT 2 2" xfId="2414" xr:uid="{00000000-0005-0000-0000-00006B090000}"/>
    <cellStyle name="1_Bao cao giai ngan von dau tu nam 2009 (theo doi)_Ke hoach 2009 (theo doi) -1_Bieu du thao QD von ho tro co MT 2 3" xfId="2415" xr:uid="{00000000-0005-0000-0000-00006C090000}"/>
    <cellStyle name="1_Bao cao giai ngan von dau tu nam 2009 (theo doi)_Ke hoach 2009 (theo doi) -1_Bieu du thao QD von ho tro co MT 2 4" xfId="2416" xr:uid="{00000000-0005-0000-0000-00006D090000}"/>
    <cellStyle name="1_Bao cao giai ngan von dau tu nam 2009 (theo doi)_Ke hoach 2009 (theo doi) -1_Bieu du thao QD von ho tro co MT 3" xfId="2417" xr:uid="{00000000-0005-0000-0000-00006E090000}"/>
    <cellStyle name="1_Bao cao giai ngan von dau tu nam 2009 (theo doi)_Ke hoach 2009 (theo doi) -1_Bieu du thao QD von ho tro co MT 4" xfId="2418" xr:uid="{00000000-0005-0000-0000-00006F090000}"/>
    <cellStyle name="1_Bao cao giai ngan von dau tu nam 2009 (theo doi)_Ke hoach 2009 (theo doi) -1_Bieu du thao QD von ho tro co MT 5" xfId="2419" xr:uid="{00000000-0005-0000-0000-000070090000}"/>
    <cellStyle name="1_Bao cao giai ngan von dau tu nam 2009 (theo doi)_Ke hoach 2009 (theo doi) -1_Book1" xfId="2420" xr:uid="{00000000-0005-0000-0000-000071090000}"/>
    <cellStyle name="1_Bao cao giai ngan von dau tu nam 2009 (theo doi)_Ke hoach 2009 (theo doi) -1_Book1 2" xfId="2421" xr:uid="{00000000-0005-0000-0000-000072090000}"/>
    <cellStyle name="1_Bao cao giai ngan von dau tu nam 2009 (theo doi)_Ke hoach 2009 (theo doi) -1_Book1 2 2" xfId="2422" xr:uid="{00000000-0005-0000-0000-000073090000}"/>
    <cellStyle name="1_Bao cao giai ngan von dau tu nam 2009 (theo doi)_Ke hoach 2009 (theo doi) -1_Book1 2 3" xfId="2423" xr:uid="{00000000-0005-0000-0000-000074090000}"/>
    <cellStyle name="1_Bao cao giai ngan von dau tu nam 2009 (theo doi)_Ke hoach 2009 (theo doi) -1_Book1 2 4" xfId="2424" xr:uid="{00000000-0005-0000-0000-000075090000}"/>
    <cellStyle name="1_Bao cao giai ngan von dau tu nam 2009 (theo doi)_Ke hoach 2009 (theo doi) -1_Book1 3" xfId="2425" xr:uid="{00000000-0005-0000-0000-000076090000}"/>
    <cellStyle name="1_Bao cao giai ngan von dau tu nam 2009 (theo doi)_Ke hoach 2009 (theo doi) -1_Book1 3 2" xfId="2426" xr:uid="{00000000-0005-0000-0000-000077090000}"/>
    <cellStyle name="1_Bao cao giai ngan von dau tu nam 2009 (theo doi)_Ke hoach 2009 (theo doi) -1_Book1 3 3" xfId="2427" xr:uid="{00000000-0005-0000-0000-000078090000}"/>
    <cellStyle name="1_Bao cao giai ngan von dau tu nam 2009 (theo doi)_Ke hoach 2009 (theo doi) -1_Book1 3 4" xfId="2428" xr:uid="{00000000-0005-0000-0000-000079090000}"/>
    <cellStyle name="1_Bao cao giai ngan von dau tu nam 2009 (theo doi)_Ke hoach 2009 (theo doi) -1_Book1 4" xfId="2429" xr:uid="{00000000-0005-0000-0000-00007A090000}"/>
    <cellStyle name="1_Bao cao giai ngan von dau tu nam 2009 (theo doi)_Ke hoach 2009 (theo doi) -1_Book1 5" xfId="2430" xr:uid="{00000000-0005-0000-0000-00007B090000}"/>
    <cellStyle name="1_Bao cao giai ngan von dau tu nam 2009 (theo doi)_Ke hoach 2009 (theo doi) -1_Book1 6" xfId="2431" xr:uid="{00000000-0005-0000-0000-00007C090000}"/>
    <cellStyle name="1_Bao cao giai ngan von dau tu nam 2009 (theo doi)_Ke hoach 2009 (theo doi) -1_Book1_BC von DTPT 6 thang 2012" xfId="2432" xr:uid="{00000000-0005-0000-0000-00007D090000}"/>
    <cellStyle name="1_Bao cao giai ngan von dau tu nam 2009 (theo doi)_Ke hoach 2009 (theo doi) -1_Book1_BC von DTPT 6 thang 2012 2" xfId="2433" xr:uid="{00000000-0005-0000-0000-00007E090000}"/>
    <cellStyle name="1_Bao cao giai ngan von dau tu nam 2009 (theo doi)_Ke hoach 2009 (theo doi) -1_Book1_BC von DTPT 6 thang 2012 2 2" xfId="2434" xr:uid="{00000000-0005-0000-0000-00007F090000}"/>
    <cellStyle name="1_Bao cao giai ngan von dau tu nam 2009 (theo doi)_Ke hoach 2009 (theo doi) -1_Book1_BC von DTPT 6 thang 2012 2 3" xfId="2435" xr:uid="{00000000-0005-0000-0000-000080090000}"/>
    <cellStyle name="1_Bao cao giai ngan von dau tu nam 2009 (theo doi)_Ke hoach 2009 (theo doi) -1_Book1_BC von DTPT 6 thang 2012 2 4" xfId="2436" xr:uid="{00000000-0005-0000-0000-000081090000}"/>
    <cellStyle name="1_Bao cao giai ngan von dau tu nam 2009 (theo doi)_Ke hoach 2009 (theo doi) -1_Book1_BC von DTPT 6 thang 2012 3" xfId="2437" xr:uid="{00000000-0005-0000-0000-000082090000}"/>
    <cellStyle name="1_Bao cao giai ngan von dau tu nam 2009 (theo doi)_Ke hoach 2009 (theo doi) -1_Book1_BC von DTPT 6 thang 2012 3 2" xfId="2438" xr:uid="{00000000-0005-0000-0000-000083090000}"/>
    <cellStyle name="1_Bao cao giai ngan von dau tu nam 2009 (theo doi)_Ke hoach 2009 (theo doi) -1_Book1_BC von DTPT 6 thang 2012 3 3" xfId="2439" xr:uid="{00000000-0005-0000-0000-000084090000}"/>
    <cellStyle name="1_Bao cao giai ngan von dau tu nam 2009 (theo doi)_Ke hoach 2009 (theo doi) -1_Book1_BC von DTPT 6 thang 2012 3 4" xfId="2440" xr:uid="{00000000-0005-0000-0000-000085090000}"/>
    <cellStyle name="1_Bao cao giai ngan von dau tu nam 2009 (theo doi)_Ke hoach 2009 (theo doi) -1_Book1_BC von DTPT 6 thang 2012 4" xfId="2441" xr:uid="{00000000-0005-0000-0000-000086090000}"/>
    <cellStyle name="1_Bao cao giai ngan von dau tu nam 2009 (theo doi)_Ke hoach 2009 (theo doi) -1_Book1_BC von DTPT 6 thang 2012 5" xfId="2442" xr:uid="{00000000-0005-0000-0000-000087090000}"/>
    <cellStyle name="1_Bao cao giai ngan von dau tu nam 2009 (theo doi)_Ke hoach 2009 (theo doi) -1_Book1_BC von DTPT 6 thang 2012 6" xfId="2443" xr:uid="{00000000-0005-0000-0000-000088090000}"/>
    <cellStyle name="1_Bao cao giai ngan von dau tu nam 2009 (theo doi)_Ke hoach 2009 (theo doi) -1_Book1_Bieu du thao QD von ho tro co MT" xfId="2444" xr:uid="{00000000-0005-0000-0000-000089090000}"/>
    <cellStyle name="1_Bao cao giai ngan von dau tu nam 2009 (theo doi)_Ke hoach 2009 (theo doi) -1_Book1_Bieu du thao QD von ho tro co MT 2" xfId="2445" xr:uid="{00000000-0005-0000-0000-00008A090000}"/>
    <cellStyle name="1_Bao cao giai ngan von dau tu nam 2009 (theo doi)_Ke hoach 2009 (theo doi) -1_Book1_Bieu du thao QD von ho tro co MT 2 2" xfId="2446" xr:uid="{00000000-0005-0000-0000-00008B090000}"/>
    <cellStyle name="1_Bao cao giai ngan von dau tu nam 2009 (theo doi)_Ke hoach 2009 (theo doi) -1_Book1_Bieu du thao QD von ho tro co MT 2 3" xfId="2447" xr:uid="{00000000-0005-0000-0000-00008C090000}"/>
    <cellStyle name="1_Bao cao giai ngan von dau tu nam 2009 (theo doi)_Ke hoach 2009 (theo doi) -1_Book1_Bieu du thao QD von ho tro co MT 2 4" xfId="2448" xr:uid="{00000000-0005-0000-0000-00008D090000}"/>
    <cellStyle name="1_Bao cao giai ngan von dau tu nam 2009 (theo doi)_Ke hoach 2009 (theo doi) -1_Book1_Bieu du thao QD von ho tro co MT 3" xfId="2449" xr:uid="{00000000-0005-0000-0000-00008E090000}"/>
    <cellStyle name="1_Bao cao giai ngan von dau tu nam 2009 (theo doi)_Ke hoach 2009 (theo doi) -1_Book1_Bieu du thao QD von ho tro co MT 3 2" xfId="2450" xr:uid="{00000000-0005-0000-0000-00008F090000}"/>
    <cellStyle name="1_Bao cao giai ngan von dau tu nam 2009 (theo doi)_Ke hoach 2009 (theo doi) -1_Book1_Bieu du thao QD von ho tro co MT 3 3" xfId="2451" xr:uid="{00000000-0005-0000-0000-000090090000}"/>
    <cellStyle name="1_Bao cao giai ngan von dau tu nam 2009 (theo doi)_Ke hoach 2009 (theo doi) -1_Book1_Bieu du thao QD von ho tro co MT 3 4" xfId="2452" xr:uid="{00000000-0005-0000-0000-000091090000}"/>
    <cellStyle name="1_Bao cao giai ngan von dau tu nam 2009 (theo doi)_Ke hoach 2009 (theo doi) -1_Book1_Bieu du thao QD von ho tro co MT 4" xfId="2453" xr:uid="{00000000-0005-0000-0000-000092090000}"/>
    <cellStyle name="1_Bao cao giai ngan von dau tu nam 2009 (theo doi)_Ke hoach 2009 (theo doi) -1_Book1_Bieu du thao QD von ho tro co MT 5" xfId="2454" xr:uid="{00000000-0005-0000-0000-000093090000}"/>
    <cellStyle name="1_Bao cao giai ngan von dau tu nam 2009 (theo doi)_Ke hoach 2009 (theo doi) -1_Book1_Bieu du thao QD von ho tro co MT 6" xfId="2455" xr:uid="{00000000-0005-0000-0000-000094090000}"/>
    <cellStyle name="1_Bao cao giai ngan von dau tu nam 2009 (theo doi)_Ke hoach 2009 (theo doi) -1_Book1_Hoan chinh KH 2012 (o nha)" xfId="2456" xr:uid="{00000000-0005-0000-0000-000095090000}"/>
    <cellStyle name="1_Bao cao giai ngan von dau tu nam 2009 (theo doi)_Ke hoach 2009 (theo doi) -1_Book1_Hoan chinh KH 2012 (o nha) 2" xfId="2457" xr:uid="{00000000-0005-0000-0000-000096090000}"/>
    <cellStyle name="1_Bao cao giai ngan von dau tu nam 2009 (theo doi)_Ke hoach 2009 (theo doi) -1_Book1_Hoan chinh KH 2012 (o nha) 2 2" xfId="2458" xr:uid="{00000000-0005-0000-0000-000097090000}"/>
    <cellStyle name="1_Bao cao giai ngan von dau tu nam 2009 (theo doi)_Ke hoach 2009 (theo doi) -1_Book1_Hoan chinh KH 2012 (o nha) 2 3" xfId="2459" xr:uid="{00000000-0005-0000-0000-000098090000}"/>
    <cellStyle name="1_Bao cao giai ngan von dau tu nam 2009 (theo doi)_Ke hoach 2009 (theo doi) -1_Book1_Hoan chinh KH 2012 (o nha) 2 4" xfId="2460" xr:uid="{00000000-0005-0000-0000-000099090000}"/>
    <cellStyle name="1_Bao cao giai ngan von dau tu nam 2009 (theo doi)_Ke hoach 2009 (theo doi) -1_Book1_Hoan chinh KH 2012 (o nha) 3" xfId="2461" xr:uid="{00000000-0005-0000-0000-00009A090000}"/>
    <cellStyle name="1_Bao cao giai ngan von dau tu nam 2009 (theo doi)_Ke hoach 2009 (theo doi) -1_Book1_Hoan chinh KH 2012 (o nha) 3 2" xfId="2462" xr:uid="{00000000-0005-0000-0000-00009B090000}"/>
    <cellStyle name="1_Bao cao giai ngan von dau tu nam 2009 (theo doi)_Ke hoach 2009 (theo doi) -1_Book1_Hoan chinh KH 2012 (o nha) 3 3" xfId="2463" xr:uid="{00000000-0005-0000-0000-00009C090000}"/>
    <cellStyle name="1_Bao cao giai ngan von dau tu nam 2009 (theo doi)_Ke hoach 2009 (theo doi) -1_Book1_Hoan chinh KH 2012 (o nha) 3 4" xfId="2464" xr:uid="{00000000-0005-0000-0000-00009D090000}"/>
    <cellStyle name="1_Bao cao giai ngan von dau tu nam 2009 (theo doi)_Ke hoach 2009 (theo doi) -1_Book1_Hoan chinh KH 2012 (o nha) 4" xfId="2465" xr:uid="{00000000-0005-0000-0000-00009E090000}"/>
    <cellStyle name="1_Bao cao giai ngan von dau tu nam 2009 (theo doi)_Ke hoach 2009 (theo doi) -1_Book1_Hoan chinh KH 2012 (o nha) 5" xfId="2466" xr:uid="{00000000-0005-0000-0000-00009F090000}"/>
    <cellStyle name="1_Bao cao giai ngan von dau tu nam 2009 (theo doi)_Ke hoach 2009 (theo doi) -1_Book1_Hoan chinh KH 2012 (o nha) 6" xfId="2467" xr:uid="{00000000-0005-0000-0000-0000A0090000}"/>
    <cellStyle name="1_Bao cao giai ngan von dau tu nam 2009 (theo doi)_Ke hoach 2009 (theo doi) -1_Book1_Hoan chinh KH 2012 (o nha)_Bao cao giai ngan quy I" xfId="2468" xr:uid="{00000000-0005-0000-0000-0000A1090000}"/>
    <cellStyle name="1_Bao cao giai ngan von dau tu nam 2009 (theo doi)_Ke hoach 2009 (theo doi) -1_Book1_Hoan chinh KH 2012 (o nha)_Bao cao giai ngan quy I 2" xfId="2469" xr:uid="{00000000-0005-0000-0000-0000A2090000}"/>
    <cellStyle name="1_Bao cao giai ngan von dau tu nam 2009 (theo doi)_Ke hoach 2009 (theo doi) -1_Book1_Hoan chinh KH 2012 (o nha)_Bao cao giai ngan quy I 2 2" xfId="2470" xr:uid="{00000000-0005-0000-0000-0000A3090000}"/>
    <cellStyle name="1_Bao cao giai ngan von dau tu nam 2009 (theo doi)_Ke hoach 2009 (theo doi) -1_Book1_Hoan chinh KH 2012 (o nha)_Bao cao giai ngan quy I 2 3" xfId="2471" xr:uid="{00000000-0005-0000-0000-0000A4090000}"/>
    <cellStyle name="1_Bao cao giai ngan von dau tu nam 2009 (theo doi)_Ke hoach 2009 (theo doi) -1_Book1_Hoan chinh KH 2012 (o nha)_Bao cao giai ngan quy I 2 4" xfId="2472" xr:uid="{00000000-0005-0000-0000-0000A5090000}"/>
    <cellStyle name="1_Bao cao giai ngan von dau tu nam 2009 (theo doi)_Ke hoach 2009 (theo doi) -1_Book1_Hoan chinh KH 2012 (o nha)_Bao cao giai ngan quy I 3" xfId="2473" xr:uid="{00000000-0005-0000-0000-0000A6090000}"/>
    <cellStyle name="1_Bao cao giai ngan von dau tu nam 2009 (theo doi)_Ke hoach 2009 (theo doi) -1_Book1_Hoan chinh KH 2012 (o nha)_Bao cao giai ngan quy I 3 2" xfId="2474" xr:uid="{00000000-0005-0000-0000-0000A7090000}"/>
    <cellStyle name="1_Bao cao giai ngan von dau tu nam 2009 (theo doi)_Ke hoach 2009 (theo doi) -1_Book1_Hoan chinh KH 2012 (o nha)_Bao cao giai ngan quy I 3 3" xfId="2475" xr:uid="{00000000-0005-0000-0000-0000A8090000}"/>
    <cellStyle name="1_Bao cao giai ngan von dau tu nam 2009 (theo doi)_Ke hoach 2009 (theo doi) -1_Book1_Hoan chinh KH 2012 (o nha)_Bao cao giai ngan quy I 3 4" xfId="2476" xr:uid="{00000000-0005-0000-0000-0000A9090000}"/>
    <cellStyle name="1_Bao cao giai ngan von dau tu nam 2009 (theo doi)_Ke hoach 2009 (theo doi) -1_Book1_Hoan chinh KH 2012 (o nha)_Bao cao giai ngan quy I 4" xfId="2477" xr:uid="{00000000-0005-0000-0000-0000AA090000}"/>
    <cellStyle name="1_Bao cao giai ngan von dau tu nam 2009 (theo doi)_Ke hoach 2009 (theo doi) -1_Book1_Hoan chinh KH 2012 (o nha)_Bao cao giai ngan quy I 5" xfId="2478" xr:uid="{00000000-0005-0000-0000-0000AB090000}"/>
    <cellStyle name="1_Bao cao giai ngan von dau tu nam 2009 (theo doi)_Ke hoach 2009 (theo doi) -1_Book1_Hoan chinh KH 2012 (o nha)_Bao cao giai ngan quy I 6" xfId="2479" xr:uid="{00000000-0005-0000-0000-0000AC090000}"/>
    <cellStyle name="1_Bao cao giai ngan von dau tu nam 2009 (theo doi)_Ke hoach 2009 (theo doi) -1_Book1_Hoan chinh KH 2012 (o nha)_BC von DTPT 6 thang 2012" xfId="2480" xr:uid="{00000000-0005-0000-0000-0000AD090000}"/>
    <cellStyle name="1_Bao cao giai ngan von dau tu nam 2009 (theo doi)_Ke hoach 2009 (theo doi) -1_Book1_Hoan chinh KH 2012 (o nha)_BC von DTPT 6 thang 2012 2" xfId="2481" xr:uid="{00000000-0005-0000-0000-0000AE090000}"/>
    <cellStyle name="1_Bao cao giai ngan von dau tu nam 2009 (theo doi)_Ke hoach 2009 (theo doi) -1_Book1_Hoan chinh KH 2012 (o nha)_BC von DTPT 6 thang 2012 2 2" xfId="2482" xr:uid="{00000000-0005-0000-0000-0000AF090000}"/>
    <cellStyle name="1_Bao cao giai ngan von dau tu nam 2009 (theo doi)_Ke hoach 2009 (theo doi) -1_Book1_Hoan chinh KH 2012 (o nha)_BC von DTPT 6 thang 2012 2 3" xfId="2483" xr:uid="{00000000-0005-0000-0000-0000B0090000}"/>
    <cellStyle name="1_Bao cao giai ngan von dau tu nam 2009 (theo doi)_Ke hoach 2009 (theo doi) -1_Book1_Hoan chinh KH 2012 (o nha)_BC von DTPT 6 thang 2012 2 4" xfId="2484" xr:uid="{00000000-0005-0000-0000-0000B1090000}"/>
    <cellStyle name="1_Bao cao giai ngan von dau tu nam 2009 (theo doi)_Ke hoach 2009 (theo doi) -1_Book1_Hoan chinh KH 2012 (o nha)_BC von DTPT 6 thang 2012 3" xfId="2485" xr:uid="{00000000-0005-0000-0000-0000B2090000}"/>
    <cellStyle name="1_Bao cao giai ngan von dau tu nam 2009 (theo doi)_Ke hoach 2009 (theo doi) -1_Book1_Hoan chinh KH 2012 (o nha)_BC von DTPT 6 thang 2012 3 2" xfId="2486" xr:uid="{00000000-0005-0000-0000-0000B3090000}"/>
    <cellStyle name="1_Bao cao giai ngan von dau tu nam 2009 (theo doi)_Ke hoach 2009 (theo doi) -1_Book1_Hoan chinh KH 2012 (o nha)_BC von DTPT 6 thang 2012 3 3" xfId="2487" xr:uid="{00000000-0005-0000-0000-0000B4090000}"/>
    <cellStyle name="1_Bao cao giai ngan von dau tu nam 2009 (theo doi)_Ke hoach 2009 (theo doi) -1_Book1_Hoan chinh KH 2012 (o nha)_BC von DTPT 6 thang 2012 3 4" xfId="2488" xr:uid="{00000000-0005-0000-0000-0000B5090000}"/>
    <cellStyle name="1_Bao cao giai ngan von dau tu nam 2009 (theo doi)_Ke hoach 2009 (theo doi) -1_Book1_Hoan chinh KH 2012 (o nha)_BC von DTPT 6 thang 2012 4" xfId="2489" xr:uid="{00000000-0005-0000-0000-0000B6090000}"/>
    <cellStyle name="1_Bao cao giai ngan von dau tu nam 2009 (theo doi)_Ke hoach 2009 (theo doi) -1_Book1_Hoan chinh KH 2012 (o nha)_BC von DTPT 6 thang 2012 5" xfId="2490" xr:uid="{00000000-0005-0000-0000-0000B7090000}"/>
    <cellStyle name="1_Bao cao giai ngan von dau tu nam 2009 (theo doi)_Ke hoach 2009 (theo doi) -1_Book1_Hoan chinh KH 2012 (o nha)_BC von DTPT 6 thang 2012 6" xfId="2491" xr:uid="{00000000-0005-0000-0000-0000B8090000}"/>
    <cellStyle name="1_Bao cao giai ngan von dau tu nam 2009 (theo doi)_Ke hoach 2009 (theo doi) -1_Book1_Hoan chinh KH 2012 (o nha)_Bieu du thao QD von ho tro co MT" xfId="2492" xr:uid="{00000000-0005-0000-0000-0000B9090000}"/>
    <cellStyle name="1_Bao cao giai ngan von dau tu nam 2009 (theo doi)_Ke hoach 2009 (theo doi) -1_Book1_Hoan chinh KH 2012 (o nha)_Bieu du thao QD von ho tro co MT 2" xfId="2493" xr:uid="{00000000-0005-0000-0000-0000BA090000}"/>
    <cellStyle name="1_Bao cao giai ngan von dau tu nam 2009 (theo doi)_Ke hoach 2009 (theo doi) -1_Book1_Hoan chinh KH 2012 (o nha)_Bieu du thao QD von ho tro co MT 2 2" xfId="2494" xr:uid="{00000000-0005-0000-0000-0000BB090000}"/>
    <cellStyle name="1_Bao cao giai ngan von dau tu nam 2009 (theo doi)_Ke hoach 2009 (theo doi) -1_Book1_Hoan chinh KH 2012 (o nha)_Bieu du thao QD von ho tro co MT 2 3" xfId="2495" xr:uid="{00000000-0005-0000-0000-0000BC090000}"/>
    <cellStyle name="1_Bao cao giai ngan von dau tu nam 2009 (theo doi)_Ke hoach 2009 (theo doi) -1_Book1_Hoan chinh KH 2012 (o nha)_Bieu du thao QD von ho tro co MT 2 4" xfId="2496" xr:uid="{00000000-0005-0000-0000-0000BD090000}"/>
    <cellStyle name="1_Bao cao giai ngan von dau tu nam 2009 (theo doi)_Ke hoach 2009 (theo doi) -1_Book1_Hoan chinh KH 2012 (o nha)_Bieu du thao QD von ho tro co MT 3" xfId="2497" xr:uid="{00000000-0005-0000-0000-0000BE090000}"/>
    <cellStyle name="1_Bao cao giai ngan von dau tu nam 2009 (theo doi)_Ke hoach 2009 (theo doi) -1_Book1_Hoan chinh KH 2012 (o nha)_Bieu du thao QD von ho tro co MT 3 2" xfId="2498" xr:uid="{00000000-0005-0000-0000-0000BF090000}"/>
    <cellStyle name="1_Bao cao giai ngan von dau tu nam 2009 (theo doi)_Ke hoach 2009 (theo doi) -1_Book1_Hoan chinh KH 2012 (o nha)_Bieu du thao QD von ho tro co MT 3 3" xfId="2499" xr:uid="{00000000-0005-0000-0000-0000C0090000}"/>
    <cellStyle name="1_Bao cao giai ngan von dau tu nam 2009 (theo doi)_Ke hoach 2009 (theo doi) -1_Book1_Hoan chinh KH 2012 (o nha)_Bieu du thao QD von ho tro co MT 3 4" xfId="2500" xr:uid="{00000000-0005-0000-0000-0000C1090000}"/>
    <cellStyle name="1_Bao cao giai ngan von dau tu nam 2009 (theo doi)_Ke hoach 2009 (theo doi) -1_Book1_Hoan chinh KH 2012 (o nha)_Bieu du thao QD von ho tro co MT 4" xfId="2501" xr:uid="{00000000-0005-0000-0000-0000C2090000}"/>
    <cellStyle name="1_Bao cao giai ngan von dau tu nam 2009 (theo doi)_Ke hoach 2009 (theo doi) -1_Book1_Hoan chinh KH 2012 (o nha)_Bieu du thao QD von ho tro co MT 5" xfId="2502" xr:uid="{00000000-0005-0000-0000-0000C3090000}"/>
    <cellStyle name="1_Bao cao giai ngan von dau tu nam 2009 (theo doi)_Ke hoach 2009 (theo doi) -1_Book1_Hoan chinh KH 2012 (o nha)_Bieu du thao QD von ho tro co MT 6" xfId="2503" xr:uid="{00000000-0005-0000-0000-0000C4090000}"/>
    <cellStyle name="1_Bao cao giai ngan von dau tu nam 2009 (theo doi)_Ke hoach 2009 (theo doi) -1_Book1_Hoan chinh KH 2012 (o nha)_Ke hoach 2012 theo doi (giai ngan 30.6.12)" xfId="2504" xr:uid="{00000000-0005-0000-0000-0000C5090000}"/>
    <cellStyle name="1_Bao cao giai ngan von dau tu nam 2009 (theo doi)_Ke hoach 2009 (theo doi) -1_Book1_Hoan chinh KH 2012 (o nha)_Ke hoach 2012 theo doi (giai ngan 30.6.12) 2" xfId="2505" xr:uid="{00000000-0005-0000-0000-0000C6090000}"/>
    <cellStyle name="1_Bao cao giai ngan von dau tu nam 2009 (theo doi)_Ke hoach 2009 (theo doi) -1_Book1_Hoan chinh KH 2012 (o nha)_Ke hoach 2012 theo doi (giai ngan 30.6.12) 2 2" xfId="2506" xr:uid="{00000000-0005-0000-0000-0000C7090000}"/>
    <cellStyle name="1_Bao cao giai ngan von dau tu nam 2009 (theo doi)_Ke hoach 2009 (theo doi) -1_Book1_Hoan chinh KH 2012 (o nha)_Ke hoach 2012 theo doi (giai ngan 30.6.12) 2 3" xfId="2507" xr:uid="{00000000-0005-0000-0000-0000C8090000}"/>
    <cellStyle name="1_Bao cao giai ngan von dau tu nam 2009 (theo doi)_Ke hoach 2009 (theo doi) -1_Book1_Hoan chinh KH 2012 (o nha)_Ke hoach 2012 theo doi (giai ngan 30.6.12) 2 4" xfId="2508" xr:uid="{00000000-0005-0000-0000-0000C9090000}"/>
    <cellStyle name="1_Bao cao giai ngan von dau tu nam 2009 (theo doi)_Ke hoach 2009 (theo doi) -1_Book1_Hoan chinh KH 2012 (o nha)_Ke hoach 2012 theo doi (giai ngan 30.6.12) 3" xfId="2509" xr:uid="{00000000-0005-0000-0000-0000CA090000}"/>
    <cellStyle name="1_Bao cao giai ngan von dau tu nam 2009 (theo doi)_Ke hoach 2009 (theo doi) -1_Book1_Hoan chinh KH 2012 (o nha)_Ke hoach 2012 theo doi (giai ngan 30.6.12) 3 2" xfId="2510" xr:uid="{00000000-0005-0000-0000-0000CB090000}"/>
    <cellStyle name="1_Bao cao giai ngan von dau tu nam 2009 (theo doi)_Ke hoach 2009 (theo doi) -1_Book1_Hoan chinh KH 2012 (o nha)_Ke hoach 2012 theo doi (giai ngan 30.6.12) 3 3" xfId="2511" xr:uid="{00000000-0005-0000-0000-0000CC090000}"/>
    <cellStyle name="1_Bao cao giai ngan von dau tu nam 2009 (theo doi)_Ke hoach 2009 (theo doi) -1_Book1_Hoan chinh KH 2012 (o nha)_Ke hoach 2012 theo doi (giai ngan 30.6.12) 3 4" xfId="2512" xr:uid="{00000000-0005-0000-0000-0000CD090000}"/>
    <cellStyle name="1_Bao cao giai ngan von dau tu nam 2009 (theo doi)_Ke hoach 2009 (theo doi) -1_Book1_Hoan chinh KH 2012 (o nha)_Ke hoach 2012 theo doi (giai ngan 30.6.12) 4" xfId="2513" xr:uid="{00000000-0005-0000-0000-0000CE090000}"/>
    <cellStyle name="1_Bao cao giai ngan von dau tu nam 2009 (theo doi)_Ke hoach 2009 (theo doi) -1_Book1_Hoan chinh KH 2012 (o nha)_Ke hoach 2012 theo doi (giai ngan 30.6.12) 5" xfId="2514" xr:uid="{00000000-0005-0000-0000-0000CF090000}"/>
    <cellStyle name="1_Bao cao giai ngan von dau tu nam 2009 (theo doi)_Ke hoach 2009 (theo doi) -1_Book1_Hoan chinh KH 2012 (o nha)_Ke hoach 2012 theo doi (giai ngan 30.6.12) 6" xfId="2515" xr:uid="{00000000-0005-0000-0000-0000D0090000}"/>
    <cellStyle name="1_Bao cao giai ngan von dau tu nam 2009 (theo doi)_Ke hoach 2009 (theo doi) -1_Book1_Hoan chinh KH 2012 Von ho tro co MT" xfId="2516" xr:uid="{00000000-0005-0000-0000-0000D1090000}"/>
    <cellStyle name="1_Bao cao giai ngan von dau tu nam 2009 (theo doi)_Ke hoach 2009 (theo doi) -1_Book1_Hoan chinh KH 2012 Von ho tro co MT (chi tiet)" xfId="2517" xr:uid="{00000000-0005-0000-0000-0000D2090000}"/>
    <cellStyle name="1_Bao cao giai ngan von dau tu nam 2009 (theo doi)_Ke hoach 2009 (theo doi) -1_Book1_Hoan chinh KH 2012 Von ho tro co MT (chi tiet) 2" xfId="2518" xr:uid="{00000000-0005-0000-0000-0000D3090000}"/>
    <cellStyle name="1_Bao cao giai ngan von dau tu nam 2009 (theo doi)_Ke hoach 2009 (theo doi) -1_Book1_Hoan chinh KH 2012 Von ho tro co MT (chi tiet) 2 2" xfId="2519" xr:uid="{00000000-0005-0000-0000-0000D4090000}"/>
    <cellStyle name="1_Bao cao giai ngan von dau tu nam 2009 (theo doi)_Ke hoach 2009 (theo doi) -1_Book1_Hoan chinh KH 2012 Von ho tro co MT (chi tiet) 2 3" xfId="2520" xr:uid="{00000000-0005-0000-0000-0000D5090000}"/>
    <cellStyle name="1_Bao cao giai ngan von dau tu nam 2009 (theo doi)_Ke hoach 2009 (theo doi) -1_Book1_Hoan chinh KH 2012 Von ho tro co MT (chi tiet) 2 4" xfId="2521" xr:uid="{00000000-0005-0000-0000-0000D6090000}"/>
    <cellStyle name="1_Bao cao giai ngan von dau tu nam 2009 (theo doi)_Ke hoach 2009 (theo doi) -1_Book1_Hoan chinh KH 2012 Von ho tro co MT (chi tiet) 3" xfId="2522" xr:uid="{00000000-0005-0000-0000-0000D7090000}"/>
    <cellStyle name="1_Bao cao giai ngan von dau tu nam 2009 (theo doi)_Ke hoach 2009 (theo doi) -1_Book1_Hoan chinh KH 2012 Von ho tro co MT (chi tiet) 3 2" xfId="2523" xr:uid="{00000000-0005-0000-0000-0000D8090000}"/>
    <cellStyle name="1_Bao cao giai ngan von dau tu nam 2009 (theo doi)_Ke hoach 2009 (theo doi) -1_Book1_Hoan chinh KH 2012 Von ho tro co MT (chi tiet) 3 3" xfId="2524" xr:uid="{00000000-0005-0000-0000-0000D9090000}"/>
    <cellStyle name="1_Bao cao giai ngan von dau tu nam 2009 (theo doi)_Ke hoach 2009 (theo doi) -1_Book1_Hoan chinh KH 2012 Von ho tro co MT (chi tiet) 3 4" xfId="2525" xr:uid="{00000000-0005-0000-0000-0000DA090000}"/>
    <cellStyle name="1_Bao cao giai ngan von dau tu nam 2009 (theo doi)_Ke hoach 2009 (theo doi) -1_Book1_Hoan chinh KH 2012 Von ho tro co MT (chi tiet) 4" xfId="2526" xr:uid="{00000000-0005-0000-0000-0000DB090000}"/>
    <cellStyle name="1_Bao cao giai ngan von dau tu nam 2009 (theo doi)_Ke hoach 2009 (theo doi) -1_Book1_Hoan chinh KH 2012 Von ho tro co MT (chi tiet) 5" xfId="2527" xr:uid="{00000000-0005-0000-0000-0000DC090000}"/>
    <cellStyle name="1_Bao cao giai ngan von dau tu nam 2009 (theo doi)_Ke hoach 2009 (theo doi) -1_Book1_Hoan chinh KH 2012 Von ho tro co MT (chi tiet) 6" xfId="2528" xr:uid="{00000000-0005-0000-0000-0000DD090000}"/>
    <cellStyle name="1_Bao cao giai ngan von dau tu nam 2009 (theo doi)_Ke hoach 2009 (theo doi) -1_Book1_Hoan chinh KH 2012 Von ho tro co MT 10" xfId="2529" xr:uid="{00000000-0005-0000-0000-0000DE090000}"/>
    <cellStyle name="1_Bao cao giai ngan von dau tu nam 2009 (theo doi)_Ke hoach 2009 (theo doi) -1_Book1_Hoan chinh KH 2012 Von ho tro co MT 10 2" xfId="2530" xr:uid="{00000000-0005-0000-0000-0000DF090000}"/>
    <cellStyle name="1_Bao cao giai ngan von dau tu nam 2009 (theo doi)_Ke hoach 2009 (theo doi) -1_Book1_Hoan chinh KH 2012 Von ho tro co MT 10 3" xfId="2531" xr:uid="{00000000-0005-0000-0000-0000E0090000}"/>
    <cellStyle name="1_Bao cao giai ngan von dau tu nam 2009 (theo doi)_Ke hoach 2009 (theo doi) -1_Book1_Hoan chinh KH 2012 Von ho tro co MT 10 4" xfId="2532" xr:uid="{00000000-0005-0000-0000-0000E1090000}"/>
    <cellStyle name="1_Bao cao giai ngan von dau tu nam 2009 (theo doi)_Ke hoach 2009 (theo doi) -1_Book1_Hoan chinh KH 2012 Von ho tro co MT 11" xfId="2533" xr:uid="{00000000-0005-0000-0000-0000E2090000}"/>
    <cellStyle name="1_Bao cao giai ngan von dau tu nam 2009 (theo doi)_Ke hoach 2009 (theo doi) -1_Book1_Hoan chinh KH 2012 Von ho tro co MT 11 2" xfId="2534" xr:uid="{00000000-0005-0000-0000-0000E3090000}"/>
    <cellStyle name="1_Bao cao giai ngan von dau tu nam 2009 (theo doi)_Ke hoach 2009 (theo doi) -1_Book1_Hoan chinh KH 2012 Von ho tro co MT 11 3" xfId="2535" xr:uid="{00000000-0005-0000-0000-0000E4090000}"/>
    <cellStyle name="1_Bao cao giai ngan von dau tu nam 2009 (theo doi)_Ke hoach 2009 (theo doi) -1_Book1_Hoan chinh KH 2012 Von ho tro co MT 11 4" xfId="2536" xr:uid="{00000000-0005-0000-0000-0000E5090000}"/>
    <cellStyle name="1_Bao cao giai ngan von dau tu nam 2009 (theo doi)_Ke hoach 2009 (theo doi) -1_Book1_Hoan chinh KH 2012 Von ho tro co MT 12" xfId="2537" xr:uid="{00000000-0005-0000-0000-0000E6090000}"/>
    <cellStyle name="1_Bao cao giai ngan von dau tu nam 2009 (theo doi)_Ke hoach 2009 (theo doi) -1_Book1_Hoan chinh KH 2012 Von ho tro co MT 12 2" xfId="2538" xr:uid="{00000000-0005-0000-0000-0000E7090000}"/>
    <cellStyle name="1_Bao cao giai ngan von dau tu nam 2009 (theo doi)_Ke hoach 2009 (theo doi) -1_Book1_Hoan chinh KH 2012 Von ho tro co MT 12 3" xfId="2539" xr:uid="{00000000-0005-0000-0000-0000E8090000}"/>
    <cellStyle name="1_Bao cao giai ngan von dau tu nam 2009 (theo doi)_Ke hoach 2009 (theo doi) -1_Book1_Hoan chinh KH 2012 Von ho tro co MT 12 4" xfId="2540" xr:uid="{00000000-0005-0000-0000-0000E9090000}"/>
    <cellStyle name="1_Bao cao giai ngan von dau tu nam 2009 (theo doi)_Ke hoach 2009 (theo doi) -1_Book1_Hoan chinh KH 2012 Von ho tro co MT 13" xfId="2541" xr:uid="{00000000-0005-0000-0000-0000EA090000}"/>
    <cellStyle name="1_Bao cao giai ngan von dau tu nam 2009 (theo doi)_Ke hoach 2009 (theo doi) -1_Book1_Hoan chinh KH 2012 Von ho tro co MT 13 2" xfId="2542" xr:uid="{00000000-0005-0000-0000-0000EB090000}"/>
    <cellStyle name="1_Bao cao giai ngan von dau tu nam 2009 (theo doi)_Ke hoach 2009 (theo doi) -1_Book1_Hoan chinh KH 2012 Von ho tro co MT 13 3" xfId="2543" xr:uid="{00000000-0005-0000-0000-0000EC090000}"/>
    <cellStyle name="1_Bao cao giai ngan von dau tu nam 2009 (theo doi)_Ke hoach 2009 (theo doi) -1_Book1_Hoan chinh KH 2012 Von ho tro co MT 13 4" xfId="2544" xr:uid="{00000000-0005-0000-0000-0000ED090000}"/>
    <cellStyle name="1_Bao cao giai ngan von dau tu nam 2009 (theo doi)_Ke hoach 2009 (theo doi) -1_Book1_Hoan chinh KH 2012 Von ho tro co MT 14" xfId="2545" xr:uid="{00000000-0005-0000-0000-0000EE090000}"/>
    <cellStyle name="1_Bao cao giai ngan von dau tu nam 2009 (theo doi)_Ke hoach 2009 (theo doi) -1_Book1_Hoan chinh KH 2012 Von ho tro co MT 14 2" xfId="2546" xr:uid="{00000000-0005-0000-0000-0000EF090000}"/>
    <cellStyle name="1_Bao cao giai ngan von dau tu nam 2009 (theo doi)_Ke hoach 2009 (theo doi) -1_Book1_Hoan chinh KH 2012 Von ho tro co MT 14 3" xfId="2547" xr:uid="{00000000-0005-0000-0000-0000F0090000}"/>
    <cellStyle name="1_Bao cao giai ngan von dau tu nam 2009 (theo doi)_Ke hoach 2009 (theo doi) -1_Book1_Hoan chinh KH 2012 Von ho tro co MT 14 4" xfId="2548" xr:uid="{00000000-0005-0000-0000-0000F1090000}"/>
    <cellStyle name="1_Bao cao giai ngan von dau tu nam 2009 (theo doi)_Ke hoach 2009 (theo doi) -1_Book1_Hoan chinh KH 2012 Von ho tro co MT 15" xfId="2549" xr:uid="{00000000-0005-0000-0000-0000F2090000}"/>
    <cellStyle name="1_Bao cao giai ngan von dau tu nam 2009 (theo doi)_Ke hoach 2009 (theo doi) -1_Book1_Hoan chinh KH 2012 Von ho tro co MT 15 2" xfId="2550" xr:uid="{00000000-0005-0000-0000-0000F3090000}"/>
    <cellStyle name="1_Bao cao giai ngan von dau tu nam 2009 (theo doi)_Ke hoach 2009 (theo doi) -1_Book1_Hoan chinh KH 2012 Von ho tro co MT 15 3" xfId="2551" xr:uid="{00000000-0005-0000-0000-0000F4090000}"/>
    <cellStyle name="1_Bao cao giai ngan von dau tu nam 2009 (theo doi)_Ke hoach 2009 (theo doi) -1_Book1_Hoan chinh KH 2012 Von ho tro co MT 15 4" xfId="2552" xr:uid="{00000000-0005-0000-0000-0000F5090000}"/>
    <cellStyle name="1_Bao cao giai ngan von dau tu nam 2009 (theo doi)_Ke hoach 2009 (theo doi) -1_Book1_Hoan chinh KH 2012 Von ho tro co MT 16" xfId="2553" xr:uid="{00000000-0005-0000-0000-0000F6090000}"/>
    <cellStyle name="1_Bao cao giai ngan von dau tu nam 2009 (theo doi)_Ke hoach 2009 (theo doi) -1_Book1_Hoan chinh KH 2012 Von ho tro co MT 16 2" xfId="2554" xr:uid="{00000000-0005-0000-0000-0000F7090000}"/>
    <cellStyle name="1_Bao cao giai ngan von dau tu nam 2009 (theo doi)_Ke hoach 2009 (theo doi) -1_Book1_Hoan chinh KH 2012 Von ho tro co MT 16 3" xfId="2555" xr:uid="{00000000-0005-0000-0000-0000F8090000}"/>
    <cellStyle name="1_Bao cao giai ngan von dau tu nam 2009 (theo doi)_Ke hoach 2009 (theo doi) -1_Book1_Hoan chinh KH 2012 Von ho tro co MT 16 4" xfId="2556" xr:uid="{00000000-0005-0000-0000-0000F9090000}"/>
    <cellStyle name="1_Bao cao giai ngan von dau tu nam 2009 (theo doi)_Ke hoach 2009 (theo doi) -1_Book1_Hoan chinh KH 2012 Von ho tro co MT 17" xfId="2557" xr:uid="{00000000-0005-0000-0000-0000FA090000}"/>
    <cellStyle name="1_Bao cao giai ngan von dau tu nam 2009 (theo doi)_Ke hoach 2009 (theo doi) -1_Book1_Hoan chinh KH 2012 Von ho tro co MT 17 2" xfId="2558" xr:uid="{00000000-0005-0000-0000-0000FB090000}"/>
    <cellStyle name="1_Bao cao giai ngan von dau tu nam 2009 (theo doi)_Ke hoach 2009 (theo doi) -1_Book1_Hoan chinh KH 2012 Von ho tro co MT 17 3" xfId="2559" xr:uid="{00000000-0005-0000-0000-0000FC090000}"/>
    <cellStyle name="1_Bao cao giai ngan von dau tu nam 2009 (theo doi)_Ke hoach 2009 (theo doi) -1_Book1_Hoan chinh KH 2012 Von ho tro co MT 17 4" xfId="2560" xr:uid="{00000000-0005-0000-0000-0000FD090000}"/>
    <cellStyle name="1_Bao cao giai ngan von dau tu nam 2009 (theo doi)_Ke hoach 2009 (theo doi) -1_Book1_Hoan chinh KH 2012 Von ho tro co MT 18" xfId="2561" xr:uid="{00000000-0005-0000-0000-0000FE090000}"/>
    <cellStyle name="1_Bao cao giai ngan von dau tu nam 2009 (theo doi)_Ke hoach 2009 (theo doi) -1_Book1_Hoan chinh KH 2012 Von ho tro co MT 19" xfId="2562" xr:uid="{00000000-0005-0000-0000-0000FF090000}"/>
    <cellStyle name="1_Bao cao giai ngan von dau tu nam 2009 (theo doi)_Ke hoach 2009 (theo doi) -1_Book1_Hoan chinh KH 2012 Von ho tro co MT 2" xfId="2563" xr:uid="{00000000-0005-0000-0000-0000000A0000}"/>
    <cellStyle name="1_Bao cao giai ngan von dau tu nam 2009 (theo doi)_Ke hoach 2009 (theo doi) -1_Book1_Hoan chinh KH 2012 Von ho tro co MT 2 2" xfId="2564" xr:uid="{00000000-0005-0000-0000-0000010A0000}"/>
    <cellStyle name="1_Bao cao giai ngan von dau tu nam 2009 (theo doi)_Ke hoach 2009 (theo doi) -1_Book1_Hoan chinh KH 2012 Von ho tro co MT 2 3" xfId="2565" xr:uid="{00000000-0005-0000-0000-0000020A0000}"/>
    <cellStyle name="1_Bao cao giai ngan von dau tu nam 2009 (theo doi)_Ke hoach 2009 (theo doi) -1_Book1_Hoan chinh KH 2012 Von ho tro co MT 2 4" xfId="2566" xr:uid="{00000000-0005-0000-0000-0000030A0000}"/>
    <cellStyle name="1_Bao cao giai ngan von dau tu nam 2009 (theo doi)_Ke hoach 2009 (theo doi) -1_Book1_Hoan chinh KH 2012 Von ho tro co MT 20" xfId="2567" xr:uid="{00000000-0005-0000-0000-0000040A0000}"/>
    <cellStyle name="1_Bao cao giai ngan von dau tu nam 2009 (theo doi)_Ke hoach 2009 (theo doi) -1_Book1_Hoan chinh KH 2012 Von ho tro co MT 3" xfId="2568" xr:uid="{00000000-0005-0000-0000-0000050A0000}"/>
    <cellStyle name="1_Bao cao giai ngan von dau tu nam 2009 (theo doi)_Ke hoach 2009 (theo doi) -1_Book1_Hoan chinh KH 2012 Von ho tro co MT 3 2" xfId="2569" xr:uid="{00000000-0005-0000-0000-0000060A0000}"/>
    <cellStyle name="1_Bao cao giai ngan von dau tu nam 2009 (theo doi)_Ke hoach 2009 (theo doi) -1_Book1_Hoan chinh KH 2012 Von ho tro co MT 3 3" xfId="2570" xr:uid="{00000000-0005-0000-0000-0000070A0000}"/>
    <cellStyle name="1_Bao cao giai ngan von dau tu nam 2009 (theo doi)_Ke hoach 2009 (theo doi) -1_Book1_Hoan chinh KH 2012 Von ho tro co MT 3 4" xfId="2571" xr:uid="{00000000-0005-0000-0000-0000080A0000}"/>
    <cellStyle name="1_Bao cao giai ngan von dau tu nam 2009 (theo doi)_Ke hoach 2009 (theo doi) -1_Book1_Hoan chinh KH 2012 Von ho tro co MT 4" xfId="2572" xr:uid="{00000000-0005-0000-0000-0000090A0000}"/>
    <cellStyle name="1_Bao cao giai ngan von dau tu nam 2009 (theo doi)_Ke hoach 2009 (theo doi) -1_Book1_Hoan chinh KH 2012 Von ho tro co MT 4 2" xfId="2573" xr:uid="{00000000-0005-0000-0000-00000A0A0000}"/>
    <cellStyle name="1_Bao cao giai ngan von dau tu nam 2009 (theo doi)_Ke hoach 2009 (theo doi) -1_Book1_Hoan chinh KH 2012 Von ho tro co MT 4 3" xfId="2574" xr:uid="{00000000-0005-0000-0000-00000B0A0000}"/>
    <cellStyle name="1_Bao cao giai ngan von dau tu nam 2009 (theo doi)_Ke hoach 2009 (theo doi) -1_Book1_Hoan chinh KH 2012 Von ho tro co MT 4 4" xfId="2575" xr:uid="{00000000-0005-0000-0000-00000C0A0000}"/>
    <cellStyle name="1_Bao cao giai ngan von dau tu nam 2009 (theo doi)_Ke hoach 2009 (theo doi) -1_Book1_Hoan chinh KH 2012 Von ho tro co MT 5" xfId="2576" xr:uid="{00000000-0005-0000-0000-00000D0A0000}"/>
    <cellStyle name="1_Bao cao giai ngan von dau tu nam 2009 (theo doi)_Ke hoach 2009 (theo doi) -1_Book1_Hoan chinh KH 2012 Von ho tro co MT 5 2" xfId="2577" xr:uid="{00000000-0005-0000-0000-00000E0A0000}"/>
    <cellStyle name="1_Bao cao giai ngan von dau tu nam 2009 (theo doi)_Ke hoach 2009 (theo doi) -1_Book1_Hoan chinh KH 2012 Von ho tro co MT 5 3" xfId="2578" xr:uid="{00000000-0005-0000-0000-00000F0A0000}"/>
    <cellStyle name="1_Bao cao giai ngan von dau tu nam 2009 (theo doi)_Ke hoach 2009 (theo doi) -1_Book1_Hoan chinh KH 2012 Von ho tro co MT 5 4" xfId="2579" xr:uid="{00000000-0005-0000-0000-0000100A0000}"/>
    <cellStyle name="1_Bao cao giai ngan von dau tu nam 2009 (theo doi)_Ke hoach 2009 (theo doi) -1_Book1_Hoan chinh KH 2012 Von ho tro co MT 6" xfId="2580" xr:uid="{00000000-0005-0000-0000-0000110A0000}"/>
    <cellStyle name="1_Bao cao giai ngan von dau tu nam 2009 (theo doi)_Ke hoach 2009 (theo doi) -1_Book1_Hoan chinh KH 2012 Von ho tro co MT 6 2" xfId="2581" xr:uid="{00000000-0005-0000-0000-0000120A0000}"/>
    <cellStyle name="1_Bao cao giai ngan von dau tu nam 2009 (theo doi)_Ke hoach 2009 (theo doi) -1_Book1_Hoan chinh KH 2012 Von ho tro co MT 6 3" xfId="2582" xr:uid="{00000000-0005-0000-0000-0000130A0000}"/>
    <cellStyle name="1_Bao cao giai ngan von dau tu nam 2009 (theo doi)_Ke hoach 2009 (theo doi) -1_Book1_Hoan chinh KH 2012 Von ho tro co MT 6 4" xfId="2583" xr:uid="{00000000-0005-0000-0000-0000140A0000}"/>
    <cellStyle name="1_Bao cao giai ngan von dau tu nam 2009 (theo doi)_Ke hoach 2009 (theo doi) -1_Book1_Hoan chinh KH 2012 Von ho tro co MT 7" xfId="2584" xr:uid="{00000000-0005-0000-0000-0000150A0000}"/>
    <cellStyle name="1_Bao cao giai ngan von dau tu nam 2009 (theo doi)_Ke hoach 2009 (theo doi) -1_Book1_Hoan chinh KH 2012 Von ho tro co MT 7 2" xfId="2585" xr:uid="{00000000-0005-0000-0000-0000160A0000}"/>
    <cellStyle name="1_Bao cao giai ngan von dau tu nam 2009 (theo doi)_Ke hoach 2009 (theo doi) -1_Book1_Hoan chinh KH 2012 Von ho tro co MT 7 3" xfId="2586" xr:uid="{00000000-0005-0000-0000-0000170A0000}"/>
    <cellStyle name="1_Bao cao giai ngan von dau tu nam 2009 (theo doi)_Ke hoach 2009 (theo doi) -1_Book1_Hoan chinh KH 2012 Von ho tro co MT 7 4" xfId="2587" xr:uid="{00000000-0005-0000-0000-0000180A0000}"/>
    <cellStyle name="1_Bao cao giai ngan von dau tu nam 2009 (theo doi)_Ke hoach 2009 (theo doi) -1_Book1_Hoan chinh KH 2012 Von ho tro co MT 8" xfId="2588" xr:uid="{00000000-0005-0000-0000-0000190A0000}"/>
    <cellStyle name="1_Bao cao giai ngan von dau tu nam 2009 (theo doi)_Ke hoach 2009 (theo doi) -1_Book1_Hoan chinh KH 2012 Von ho tro co MT 8 2" xfId="2589" xr:uid="{00000000-0005-0000-0000-00001A0A0000}"/>
    <cellStyle name="1_Bao cao giai ngan von dau tu nam 2009 (theo doi)_Ke hoach 2009 (theo doi) -1_Book1_Hoan chinh KH 2012 Von ho tro co MT 8 3" xfId="2590" xr:uid="{00000000-0005-0000-0000-00001B0A0000}"/>
    <cellStyle name="1_Bao cao giai ngan von dau tu nam 2009 (theo doi)_Ke hoach 2009 (theo doi) -1_Book1_Hoan chinh KH 2012 Von ho tro co MT 8 4" xfId="2591" xr:uid="{00000000-0005-0000-0000-00001C0A0000}"/>
    <cellStyle name="1_Bao cao giai ngan von dau tu nam 2009 (theo doi)_Ke hoach 2009 (theo doi) -1_Book1_Hoan chinh KH 2012 Von ho tro co MT 9" xfId="2592" xr:uid="{00000000-0005-0000-0000-00001D0A0000}"/>
    <cellStyle name="1_Bao cao giai ngan von dau tu nam 2009 (theo doi)_Ke hoach 2009 (theo doi) -1_Book1_Hoan chinh KH 2012 Von ho tro co MT 9 2" xfId="2593" xr:uid="{00000000-0005-0000-0000-00001E0A0000}"/>
    <cellStyle name="1_Bao cao giai ngan von dau tu nam 2009 (theo doi)_Ke hoach 2009 (theo doi) -1_Book1_Hoan chinh KH 2012 Von ho tro co MT 9 3" xfId="2594" xr:uid="{00000000-0005-0000-0000-00001F0A0000}"/>
    <cellStyle name="1_Bao cao giai ngan von dau tu nam 2009 (theo doi)_Ke hoach 2009 (theo doi) -1_Book1_Hoan chinh KH 2012 Von ho tro co MT 9 4" xfId="2595" xr:uid="{00000000-0005-0000-0000-0000200A0000}"/>
    <cellStyle name="1_Bao cao giai ngan von dau tu nam 2009 (theo doi)_Ke hoach 2009 (theo doi) -1_Book1_Hoan chinh KH 2012 Von ho tro co MT_Bao cao giai ngan quy I" xfId="2596" xr:uid="{00000000-0005-0000-0000-0000210A0000}"/>
    <cellStyle name="1_Bao cao giai ngan von dau tu nam 2009 (theo doi)_Ke hoach 2009 (theo doi) -1_Book1_Hoan chinh KH 2012 Von ho tro co MT_Bao cao giai ngan quy I 2" xfId="2597" xr:uid="{00000000-0005-0000-0000-0000220A0000}"/>
    <cellStyle name="1_Bao cao giai ngan von dau tu nam 2009 (theo doi)_Ke hoach 2009 (theo doi) -1_Book1_Hoan chinh KH 2012 Von ho tro co MT_Bao cao giai ngan quy I 2 2" xfId="2598" xr:uid="{00000000-0005-0000-0000-0000230A0000}"/>
    <cellStyle name="1_Bao cao giai ngan von dau tu nam 2009 (theo doi)_Ke hoach 2009 (theo doi) -1_Book1_Hoan chinh KH 2012 Von ho tro co MT_Bao cao giai ngan quy I 2 3" xfId="2599" xr:uid="{00000000-0005-0000-0000-0000240A0000}"/>
    <cellStyle name="1_Bao cao giai ngan von dau tu nam 2009 (theo doi)_Ke hoach 2009 (theo doi) -1_Book1_Hoan chinh KH 2012 Von ho tro co MT_Bao cao giai ngan quy I 2 4" xfId="2600" xr:uid="{00000000-0005-0000-0000-0000250A0000}"/>
    <cellStyle name="1_Bao cao giai ngan von dau tu nam 2009 (theo doi)_Ke hoach 2009 (theo doi) -1_Book1_Hoan chinh KH 2012 Von ho tro co MT_Bao cao giai ngan quy I 3" xfId="2601" xr:uid="{00000000-0005-0000-0000-0000260A0000}"/>
    <cellStyle name="1_Bao cao giai ngan von dau tu nam 2009 (theo doi)_Ke hoach 2009 (theo doi) -1_Book1_Hoan chinh KH 2012 Von ho tro co MT_Bao cao giai ngan quy I 3 2" xfId="2602" xr:uid="{00000000-0005-0000-0000-0000270A0000}"/>
    <cellStyle name="1_Bao cao giai ngan von dau tu nam 2009 (theo doi)_Ke hoach 2009 (theo doi) -1_Book1_Hoan chinh KH 2012 Von ho tro co MT_Bao cao giai ngan quy I 3 3" xfId="2603" xr:uid="{00000000-0005-0000-0000-0000280A0000}"/>
    <cellStyle name="1_Bao cao giai ngan von dau tu nam 2009 (theo doi)_Ke hoach 2009 (theo doi) -1_Book1_Hoan chinh KH 2012 Von ho tro co MT_Bao cao giai ngan quy I 3 4" xfId="2604" xr:uid="{00000000-0005-0000-0000-0000290A0000}"/>
    <cellStyle name="1_Bao cao giai ngan von dau tu nam 2009 (theo doi)_Ke hoach 2009 (theo doi) -1_Book1_Hoan chinh KH 2012 Von ho tro co MT_Bao cao giai ngan quy I 4" xfId="2605" xr:uid="{00000000-0005-0000-0000-00002A0A0000}"/>
    <cellStyle name="1_Bao cao giai ngan von dau tu nam 2009 (theo doi)_Ke hoach 2009 (theo doi) -1_Book1_Hoan chinh KH 2012 Von ho tro co MT_Bao cao giai ngan quy I 5" xfId="2606" xr:uid="{00000000-0005-0000-0000-00002B0A0000}"/>
    <cellStyle name="1_Bao cao giai ngan von dau tu nam 2009 (theo doi)_Ke hoach 2009 (theo doi) -1_Book1_Hoan chinh KH 2012 Von ho tro co MT_Bao cao giai ngan quy I 6" xfId="2607" xr:uid="{00000000-0005-0000-0000-00002C0A0000}"/>
    <cellStyle name="1_Bao cao giai ngan von dau tu nam 2009 (theo doi)_Ke hoach 2009 (theo doi) -1_Book1_Hoan chinh KH 2012 Von ho tro co MT_BC von DTPT 6 thang 2012" xfId="2608" xr:uid="{00000000-0005-0000-0000-00002D0A0000}"/>
    <cellStyle name="1_Bao cao giai ngan von dau tu nam 2009 (theo doi)_Ke hoach 2009 (theo doi) -1_Book1_Hoan chinh KH 2012 Von ho tro co MT_BC von DTPT 6 thang 2012 2" xfId="2609" xr:uid="{00000000-0005-0000-0000-00002E0A0000}"/>
    <cellStyle name="1_Bao cao giai ngan von dau tu nam 2009 (theo doi)_Ke hoach 2009 (theo doi) -1_Book1_Hoan chinh KH 2012 Von ho tro co MT_BC von DTPT 6 thang 2012 2 2" xfId="2610" xr:uid="{00000000-0005-0000-0000-00002F0A0000}"/>
    <cellStyle name="1_Bao cao giai ngan von dau tu nam 2009 (theo doi)_Ke hoach 2009 (theo doi) -1_Book1_Hoan chinh KH 2012 Von ho tro co MT_BC von DTPT 6 thang 2012 2 3" xfId="2611" xr:uid="{00000000-0005-0000-0000-0000300A0000}"/>
    <cellStyle name="1_Bao cao giai ngan von dau tu nam 2009 (theo doi)_Ke hoach 2009 (theo doi) -1_Book1_Hoan chinh KH 2012 Von ho tro co MT_BC von DTPT 6 thang 2012 2 4" xfId="2612" xr:uid="{00000000-0005-0000-0000-0000310A0000}"/>
    <cellStyle name="1_Bao cao giai ngan von dau tu nam 2009 (theo doi)_Ke hoach 2009 (theo doi) -1_Book1_Hoan chinh KH 2012 Von ho tro co MT_BC von DTPT 6 thang 2012 3" xfId="2613" xr:uid="{00000000-0005-0000-0000-0000320A0000}"/>
    <cellStyle name="1_Bao cao giai ngan von dau tu nam 2009 (theo doi)_Ke hoach 2009 (theo doi) -1_Book1_Hoan chinh KH 2012 Von ho tro co MT_BC von DTPT 6 thang 2012 3 2" xfId="2614" xr:uid="{00000000-0005-0000-0000-0000330A0000}"/>
    <cellStyle name="1_Bao cao giai ngan von dau tu nam 2009 (theo doi)_Ke hoach 2009 (theo doi) -1_Book1_Hoan chinh KH 2012 Von ho tro co MT_BC von DTPT 6 thang 2012 3 3" xfId="2615" xr:uid="{00000000-0005-0000-0000-0000340A0000}"/>
    <cellStyle name="1_Bao cao giai ngan von dau tu nam 2009 (theo doi)_Ke hoach 2009 (theo doi) -1_Book1_Hoan chinh KH 2012 Von ho tro co MT_BC von DTPT 6 thang 2012 3 4" xfId="2616" xr:uid="{00000000-0005-0000-0000-0000350A0000}"/>
    <cellStyle name="1_Bao cao giai ngan von dau tu nam 2009 (theo doi)_Ke hoach 2009 (theo doi) -1_Book1_Hoan chinh KH 2012 Von ho tro co MT_BC von DTPT 6 thang 2012 4" xfId="2617" xr:uid="{00000000-0005-0000-0000-0000360A0000}"/>
    <cellStyle name="1_Bao cao giai ngan von dau tu nam 2009 (theo doi)_Ke hoach 2009 (theo doi) -1_Book1_Hoan chinh KH 2012 Von ho tro co MT_BC von DTPT 6 thang 2012 5" xfId="2618" xr:uid="{00000000-0005-0000-0000-0000370A0000}"/>
    <cellStyle name="1_Bao cao giai ngan von dau tu nam 2009 (theo doi)_Ke hoach 2009 (theo doi) -1_Book1_Hoan chinh KH 2012 Von ho tro co MT_BC von DTPT 6 thang 2012 6" xfId="2619" xr:uid="{00000000-0005-0000-0000-0000380A0000}"/>
    <cellStyle name="1_Bao cao giai ngan von dau tu nam 2009 (theo doi)_Ke hoach 2009 (theo doi) -1_Book1_Hoan chinh KH 2012 Von ho tro co MT_Bieu du thao QD von ho tro co MT" xfId="2620" xr:uid="{00000000-0005-0000-0000-0000390A0000}"/>
    <cellStyle name="1_Bao cao giai ngan von dau tu nam 2009 (theo doi)_Ke hoach 2009 (theo doi) -1_Book1_Hoan chinh KH 2012 Von ho tro co MT_Bieu du thao QD von ho tro co MT 2" xfId="2621" xr:uid="{00000000-0005-0000-0000-00003A0A0000}"/>
    <cellStyle name="1_Bao cao giai ngan von dau tu nam 2009 (theo doi)_Ke hoach 2009 (theo doi) -1_Book1_Hoan chinh KH 2012 Von ho tro co MT_Bieu du thao QD von ho tro co MT 2 2" xfId="2622" xr:uid="{00000000-0005-0000-0000-00003B0A0000}"/>
    <cellStyle name="1_Bao cao giai ngan von dau tu nam 2009 (theo doi)_Ke hoach 2009 (theo doi) -1_Book1_Hoan chinh KH 2012 Von ho tro co MT_Bieu du thao QD von ho tro co MT 2 3" xfId="2623" xr:uid="{00000000-0005-0000-0000-00003C0A0000}"/>
    <cellStyle name="1_Bao cao giai ngan von dau tu nam 2009 (theo doi)_Ke hoach 2009 (theo doi) -1_Book1_Hoan chinh KH 2012 Von ho tro co MT_Bieu du thao QD von ho tro co MT 2 4" xfId="2624" xr:uid="{00000000-0005-0000-0000-00003D0A0000}"/>
    <cellStyle name="1_Bao cao giai ngan von dau tu nam 2009 (theo doi)_Ke hoach 2009 (theo doi) -1_Book1_Hoan chinh KH 2012 Von ho tro co MT_Bieu du thao QD von ho tro co MT 3" xfId="2625" xr:uid="{00000000-0005-0000-0000-00003E0A0000}"/>
    <cellStyle name="1_Bao cao giai ngan von dau tu nam 2009 (theo doi)_Ke hoach 2009 (theo doi) -1_Book1_Hoan chinh KH 2012 Von ho tro co MT_Bieu du thao QD von ho tro co MT 3 2" xfId="2626" xr:uid="{00000000-0005-0000-0000-00003F0A0000}"/>
    <cellStyle name="1_Bao cao giai ngan von dau tu nam 2009 (theo doi)_Ke hoach 2009 (theo doi) -1_Book1_Hoan chinh KH 2012 Von ho tro co MT_Bieu du thao QD von ho tro co MT 3 3" xfId="2627" xr:uid="{00000000-0005-0000-0000-0000400A0000}"/>
    <cellStyle name="1_Bao cao giai ngan von dau tu nam 2009 (theo doi)_Ke hoach 2009 (theo doi) -1_Book1_Hoan chinh KH 2012 Von ho tro co MT_Bieu du thao QD von ho tro co MT 3 4" xfId="2628" xr:uid="{00000000-0005-0000-0000-0000410A0000}"/>
    <cellStyle name="1_Bao cao giai ngan von dau tu nam 2009 (theo doi)_Ke hoach 2009 (theo doi) -1_Book1_Hoan chinh KH 2012 Von ho tro co MT_Bieu du thao QD von ho tro co MT 4" xfId="2629" xr:uid="{00000000-0005-0000-0000-0000420A0000}"/>
    <cellStyle name="1_Bao cao giai ngan von dau tu nam 2009 (theo doi)_Ke hoach 2009 (theo doi) -1_Book1_Hoan chinh KH 2012 Von ho tro co MT_Bieu du thao QD von ho tro co MT 5" xfId="2630" xr:uid="{00000000-0005-0000-0000-0000430A0000}"/>
    <cellStyle name="1_Bao cao giai ngan von dau tu nam 2009 (theo doi)_Ke hoach 2009 (theo doi) -1_Book1_Hoan chinh KH 2012 Von ho tro co MT_Bieu du thao QD von ho tro co MT 6" xfId="2631" xr:uid="{00000000-0005-0000-0000-0000440A0000}"/>
    <cellStyle name="1_Bao cao giai ngan von dau tu nam 2009 (theo doi)_Ke hoach 2009 (theo doi) -1_Book1_Hoan chinh KH 2012 Von ho tro co MT_Ke hoach 2012 theo doi (giai ngan 30.6.12)" xfId="2632" xr:uid="{00000000-0005-0000-0000-0000450A0000}"/>
    <cellStyle name="1_Bao cao giai ngan von dau tu nam 2009 (theo doi)_Ke hoach 2009 (theo doi) -1_Book1_Hoan chinh KH 2012 Von ho tro co MT_Ke hoach 2012 theo doi (giai ngan 30.6.12) 2" xfId="2633" xr:uid="{00000000-0005-0000-0000-0000460A0000}"/>
    <cellStyle name="1_Bao cao giai ngan von dau tu nam 2009 (theo doi)_Ke hoach 2009 (theo doi) -1_Book1_Hoan chinh KH 2012 Von ho tro co MT_Ke hoach 2012 theo doi (giai ngan 30.6.12) 2 2" xfId="2634" xr:uid="{00000000-0005-0000-0000-0000470A0000}"/>
    <cellStyle name="1_Bao cao giai ngan von dau tu nam 2009 (theo doi)_Ke hoach 2009 (theo doi) -1_Book1_Hoan chinh KH 2012 Von ho tro co MT_Ke hoach 2012 theo doi (giai ngan 30.6.12) 2 3" xfId="2635" xr:uid="{00000000-0005-0000-0000-0000480A0000}"/>
    <cellStyle name="1_Bao cao giai ngan von dau tu nam 2009 (theo doi)_Ke hoach 2009 (theo doi) -1_Book1_Hoan chinh KH 2012 Von ho tro co MT_Ke hoach 2012 theo doi (giai ngan 30.6.12) 2 4" xfId="2636" xr:uid="{00000000-0005-0000-0000-0000490A0000}"/>
    <cellStyle name="1_Bao cao giai ngan von dau tu nam 2009 (theo doi)_Ke hoach 2009 (theo doi) -1_Book1_Hoan chinh KH 2012 Von ho tro co MT_Ke hoach 2012 theo doi (giai ngan 30.6.12) 3" xfId="2637" xr:uid="{00000000-0005-0000-0000-00004A0A0000}"/>
    <cellStyle name="1_Bao cao giai ngan von dau tu nam 2009 (theo doi)_Ke hoach 2009 (theo doi) -1_Book1_Hoan chinh KH 2012 Von ho tro co MT_Ke hoach 2012 theo doi (giai ngan 30.6.12) 3 2" xfId="2638" xr:uid="{00000000-0005-0000-0000-00004B0A0000}"/>
    <cellStyle name="1_Bao cao giai ngan von dau tu nam 2009 (theo doi)_Ke hoach 2009 (theo doi) -1_Book1_Hoan chinh KH 2012 Von ho tro co MT_Ke hoach 2012 theo doi (giai ngan 30.6.12) 3 3" xfId="2639" xr:uid="{00000000-0005-0000-0000-00004C0A0000}"/>
    <cellStyle name="1_Bao cao giai ngan von dau tu nam 2009 (theo doi)_Ke hoach 2009 (theo doi) -1_Book1_Hoan chinh KH 2012 Von ho tro co MT_Ke hoach 2012 theo doi (giai ngan 30.6.12) 3 4" xfId="2640" xr:uid="{00000000-0005-0000-0000-00004D0A0000}"/>
    <cellStyle name="1_Bao cao giai ngan von dau tu nam 2009 (theo doi)_Ke hoach 2009 (theo doi) -1_Book1_Hoan chinh KH 2012 Von ho tro co MT_Ke hoach 2012 theo doi (giai ngan 30.6.12) 4" xfId="2641" xr:uid="{00000000-0005-0000-0000-00004E0A0000}"/>
    <cellStyle name="1_Bao cao giai ngan von dau tu nam 2009 (theo doi)_Ke hoach 2009 (theo doi) -1_Book1_Hoan chinh KH 2012 Von ho tro co MT_Ke hoach 2012 theo doi (giai ngan 30.6.12) 5" xfId="2642" xr:uid="{00000000-0005-0000-0000-00004F0A0000}"/>
    <cellStyle name="1_Bao cao giai ngan von dau tu nam 2009 (theo doi)_Ke hoach 2009 (theo doi) -1_Book1_Hoan chinh KH 2012 Von ho tro co MT_Ke hoach 2012 theo doi (giai ngan 30.6.12) 6" xfId="2643" xr:uid="{00000000-0005-0000-0000-0000500A0000}"/>
    <cellStyle name="1_Bao cao giai ngan von dau tu nam 2009 (theo doi)_Ke hoach 2009 (theo doi) -1_Book1_Ke hoach 2012 (theo doi)" xfId="2644" xr:uid="{00000000-0005-0000-0000-0000510A0000}"/>
    <cellStyle name="1_Bao cao giai ngan von dau tu nam 2009 (theo doi)_Ke hoach 2009 (theo doi) -1_Book1_Ke hoach 2012 (theo doi) 2" xfId="2645" xr:uid="{00000000-0005-0000-0000-0000520A0000}"/>
    <cellStyle name="1_Bao cao giai ngan von dau tu nam 2009 (theo doi)_Ke hoach 2009 (theo doi) -1_Book1_Ke hoach 2012 (theo doi) 2 2" xfId="2646" xr:uid="{00000000-0005-0000-0000-0000530A0000}"/>
    <cellStyle name="1_Bao cao giai ngan von dau tu nam 2009 (theo doi)_Ke hoach 2009 (theo doi) -1_Book1_Ke hoach 2012 (theo doi) 2 3" xfId="2647" xr:uid="{00000000-0005-0000-0000-0000540A0000}"/>
    <cellStyle name="1_Bao cao giai ngan von dau tu nam 2009 (theo doi)_Ke hoach 2009 (theo doi) -1_Book1_Ke hoach 2012 (theo doi) 2 4" xfId="2648" xr:uid="{00000000-0005-0000-0000-0000550A0000}"/>
    <cellStyle name="1_Bao cao giai ngan von dau tu nam 2009 (theo doi)_Ke hoach 2009 (theo doi) -1_Book1_Ke hoach 2012 (theo doi) 3" xfId="2649" xr:uid="{00000000-0005-0000-0000-0000560A0000}"/>
    <cellStyle name="1_Bao cao giai ngan von dau tu nam 2009 (theo doi)_Ke hoach 2009 (theo doi) -1_Book1_Ke hoach 2012 (theo doi) 3 2" xfId="2650" xr:uid="{00000000-0005-0000-0000-0000570A0000}"/>
    <cellStyle name="1_Bao cao giai ngan von dau tu nam 2009 (theo doi)_Ke hoach 2009 (theo doi) -1_Book1_Ke hoach 2012 (theo doi) 3 3" xfId="2651" xr:uid="{00000000-0005-0000-0000-0000580A0000}"/>
    <cellStyle name="1_Bao cao giai ngan von dau tu nam 2009 (theo doi)_Ke hoach 2009 (theo doi) -1_Book1_Ke hoach 2012 (theo doi) 3 4" xfId="2652" xr:uid="{00000000-0005-0000-0000-0000590A0000}"/>
    <cellStyle name="1_Bao cao giai ngan von dau tu nam 2009 (theo doi)_Ke hoach 2009 (theo doi) -1_Book1_Ke hoach 2012 (theo doi) 4" xfId="2653" xr:uid="{00000000-0005-0000-0000-00005A0A0000}"/>
    <cellStyle name="1_Bao cao giai ngan von dau tu nam 2009 (theo doi)_Ke hoach 2009 (theo doi) -1_Book1_Ke hoach 2012 (theo doi) 5" xfId="2654" xr:uid="{00000000-0005-0000-0000-00005B0A0000}"/>
    <cellStyle name="1_Bao cao giai ngan von dau tu nam 2009 (theo doi)_Ke hoach 2009 (theo doi) -1_Book1_Ke hoach 2012 (theo doi) 6" xfId="2655" xr:uid="{00000000-0005-0000-0000-00005C0A0000}"/>
    <cellStyle name="1_Bao cao giai ngan von dau tu nam 2009 (theo doi)_Ke hoach 2009 (theo doi) -1_Book1_Ke hoach 2012 theo doi (giai ngan 30.6.12)" xfId="2656" xr:uid="{00000000-0005-0000-0000-00005D0A0000}"/>
    <cellStyle name="1_Bao cao giai ngan von dau tu nam 2009 (theo doi)_Ke hoach 2009 (theo doi) -1_Book1_Ke hoach 2012 theo doi (giai ngan 30.6.12) 2" xfId="2657" xr:uid="{00000000-0005-0000-0000-00005E0A0000}"/>
    <cellStyle name="1_Bao cao giai ngan von dau tu nam 2009 (theo doi)_Ke hoach 2009 (theo doi) -1_Book1_Ke hoach 2012 theo doi (giai ngan 30.6.12) 2 2" xfId="2658" xr:uid="{00000000-0005-0000-0000-00005F0A0000}"/>
    <cellStyle name="1_Bao cao giai ngan von dau tu nam 2009 (theo doi)_Ke hoach 2009 (theo doi) -1_Book1_Ke hoach 2012 theo doi (giai ngan 30.6.12) 2 3" xfId="2659" xr:uid="{00000000-0005-0000-0000-0000600A0000}"/>
    <cellStyle name="1_Bao cao giai ngan von dau tu nam 2009 (theo doi)_Ke hoach 2009 (theo doi) -1_Book1_Ke hoach 2012 theo doi (giai ngan 30.6.12) 2 4" xfId="2660" xr:uid="{00000000-0005-0000-0000-0000610A0000}"/>
    <cellStyle name="1_Bao cao giai ngan von dau tu nam 2009 (theo doi)_Ke hoach 2009 (theo doi) -1_Book1_Ke hoach 2012 theo doi (giai ngan 30.6.12) 3" xfId="2661" xr:uid="{00000000-0005-0000-0000-0000620A0000}"/>
    <cellStyle name="1_Bao cao giai ngan von dau tu nam 2009 (theo doi)_Ke hoach 2009 (theo doi) -1_Book1_Ke hoach 2012 theo doi (giai ngan 30.6.12) 3 2" xfId="2662" xr:uid="{00000000-0005-0000-0000-0000630A0000}"/>
    <cellStyle name="1_Bao cao giai ngan von dau tu nam 2009 (theo doi)_Ke hoach 2009 (theo doi) -1_Book1_Ke hoach 2012 theo doi (giai ngan 30.6.12) 3 3" xfId="2663" xr:uid="{00000000-0005-0000-0000-0000640A0000}"/>
    <cellStyle name="1_Bao cao giai ngan von dau tu nam 2009 (theo doi)_Ke hoach 2009 (theo doi) -1_Book1_Ke hoach 2012 theo doi (giai ngan 30.6.12) 3 4" xfId="2664" xr:uid="{00000000-0005-0000-0000-0000650A0000}"/>
    <cellStyle name="1_Bao cao giai ngan von dau tu nam 2009 (theo doi)_Ke hoach 2009 (theo doi) -1_Book1_Ke hoach 2012 theo doi (giai ngan 30.6.12) 4" xfId="2665" xr:uid="{00000000-0005-0000-0000-0000660A0000}"/>
    <cellStyle name="1_Bao cao giai ngan von dau tu nam 2009 (theo doi)_Ke hoach 2009 (theo doi) -1_Book1_Ke hoach 2012 theo doi (giai ngan 30.6.12) 5" xfId="2666" xr:uid="{00000000-0005-0000-0000-0000670A0000}"/>
    <cellStyle name="1_Bao cao giai ngan von dau tu nam 2009 (theo doi)_Ke hoach 2009 (theo doi) -1_Book1_Ke hoach 2012 theo doi (giai ngan 30.6.12) 6" xfId="2667" xr:uid="{00000000-0005-0000-0000-0000680A0000}"/>
    <cellStyle name="1_Bao cao giai ngan von dau tu nam 2009 (theo doi)_Ke hoach 2009 (theo doi) -1_Dang ky phan khai von ODA (gui Bo)" xfId="2668" xr:uid="{00000000-0005-0000-0000-0000690A0000}"/>
    <cellStyle name="1_Bao cao giai ngan von dau tu nam 2009 (theo doi)_Ke hoach 2009 (theo doi) -1_Dang ky phan khai von ODA (gui Bo) 2" xfId="2669" xr:uid="{00000000-0005-0000-0000-00006A0A0000}"/>
    <cellStyle name="1_Bao cao giai ngan von dau tu nam 2009 (theo doi)_Ke hoach 2009 (theo doi) -1_Dang ky phan khai von ODA (gui Bo) 2 2" xfId="2670" xr:uid="{00000000-0005-0000-0000-00006B0A0000}"/>
    <cellStyle name="1_Bao cao giai ngan von dau tu nam 2009 (theo doi)_Ke hoach 2009 (theo doi) -1_Dang ky phan khai von ODA (gui Bo) 2 3" xfId="2671" xr:uid="{00000000-0005-0000-0000-00006C0A0000}"/>
    <cellStyle name="1_Bao cao giai ngan von dau tu nam 2009 (theo doi)_Ke hoach 2009 (theo doi) -1_Dang ky phan khai von ODA (gui Bo) 2 4" xfId="2672" xr:uid="{00000000-0005-0000-0000-00006D0A0000}"/>
    <cellStyle name="1_Bao cao giai ngan von dau tu nam 2009 (theo doi)_Ke hoach 2009 (theo doi) -1_Dang ky phan khai von ODA (gui Bo) 3" xfId="2673" xr:uid="{00000000-0005-0000-0000-00006E0A0000}"/>
    <cellStyle name="1_Bao cao giai ngan von dau tu nam 2009 (theo doi)_Ke hoach 2009 (theo doi) -1_Dang ky phan khai von ODA (gui Bo) 4" xfId="2674" xr:uid="{00000000-0005-0000-0000-00006F0A0000}"/>
    <cellStyle name="1_Bao cao giai ngan von dau tu nam 2009 (theo doi)_Ke hoach 2009 (theo doi) -1_Dang ky phan khai von ODA (gui Bo) 5" xfId="2675" xr:uid="{00000000-0005-0000-0000-0000700A0000}"/>
    <cellStyle name="1_Bao cao giai ngan von dau tu nam 2009 (theo doi)_Ke hoach 2009 (theo doi) -1_Dang ky phan khai von ODA (gui Bo)_BC von DTPT 6 thang 2012" xfId="2676" xr:uid="{00000000-0005-0000-0000-0000710A0000}"/>
    <cellStyle name="1_Bao cao giai ngan von dau tu nam 2009 (theo doi)_Ke hoach 2009 (theo doi) -1_Dang ky phan khai von ODA (gui Bo)_BC von DTPT 6 thang 2012 2" xfId="2677" xr:uid="{00000000-0005-0000-0000-0000720A0000}"/>
    <cellStyle name="1_Bao cao giai ngan von dau tu nam 2009 (theo doi)_Ke hoach 2009 (theo doi) -1_Dang ky phan khai von ODA (gui Bo)_BC von DTPT 6 thang 2012 2 2" xfId="2678" xr:uid="{00000000-0005-0000-0000-0000730A0000}"/>
    <cellStyle name="1_Bao cao giai ngan von dau tu nam 2009 (theo doi)_Ke hoach 2009 (theo doi) -1_Dang ky phan khai von ODA (gui Bo)_BC von DTPT 6 thang 2012 2 3" xfId="2679" xr:uid="{00000000-0005-0000-0000-0000740A0000}"/>
    <cellStyle name="1_Bao cao giai ngan von dau tu nam 2009 (theo doi)_Ke hoach 2009 (theo doi) -1_Dang ky phan khai von ODA (gui Bo)_BC von DTPT 6 thang 2012 2 4" xfId="2680" xr:uid="{00000000-0005-0000-0000-0000750A0000}"/>
    <cellStyle name="1_Bao cao giai ngan von dau tu nam 2009 (theo doi)_Ke hoach 2009 (theo doi) -1_Dang ky phan khai von ODA (gui Bo)_BC von DTPT 6 thang 2012 3" xfId="2681" xr:uid="{00000000-0005-0000-0000-0000760A0000}"/>
    <cellStyle name="1_Bao cao giai ngan von dau tu nam 2009 (theo doi)_Ke hoach 2009 (theo doi) -1_Dang ky phan khai von ODA (gui Bo)_BC von DTPT 6 thang 2012 4" xfId="2682" xr:uid="{00000000-0005-0000-0000-0000770A0000}"/>
    <cellStyle name="1_Bao cao giai ngan von dau tu nam 2009 (theo doi)_Ke hoach 2009 (theo doi) -1_Dang ky phan khai von ODA (gui Bo)_BC von DTPT 6 thang 2012 5" xfId="2683" xr:uid="{00000000-0005-0000-0000-0000780A0000}"/>
    <cellStyle name="1_Bao cao giai ngan von dau tu nam 2009 (theo doi)_Ke hoach 2009 (theo doi) -1_Dang ky phan khai von ODA (gui Bo)_Bieu du thao QD von ho tro co MT" xfId="2684" xr:uid="{00000000-0005-0000-0000-0000790A0000}"/>
    <cellStyle name="1_Bao cao giai ngan von dau tu nam 2009 (theo doi)_Ke hoach 2009 (theo doi) -1_Dang ky phan khai von ODA (gui Bo)_Bieu du thao QD von ho tro co MT 2" xfId="2685" xr:uid="{00000000-0005-0000-0000-00007A0A0000}"/>
    <cellStyle name="1_Bao cao giai ngan von dau tu nam 2009 (theo doi)_Ke hoach 2009 (theo doi) -1_Dang ky phan khai von ODA (gui Bo)_Bieu du thao QD von ho tro co MT 2 2" xfId="2686" xr:uid="{00000000-0005-0000-0000-00007B0A0000}"/>
    <cellStyle name="1_Bao cao giai ngan von dau tu nam 2009 (theo doi)_Ke hoach 2009 (theo doi) -1_Dang ky phan khai von ODA (gui Bo)_Bieu du thao QD von ho tro co MT 2 3" xfId="2687" xr:uid="{00000000-0005-0000-0000-00007C0A0000}"/>
    <cellStyle name="1_Bao cao giai ngan von dau tu nam 2009 (theo doi)_Ke hoach 2009 (theo doi) -1_Dang ky phan khai von ODA (gui Bo)_Bieu du thao QD von ho tro co MT 2 4" xfId="2688" xr:uid="{00000000-0005-0000-0000-00007D0A0000}"/>
    <cellStyle name="1_Bao cao giai ngan von dau tu nam 2009 (theo doi)_Ke hoach 2009 (theo doi) -1_Dang ky phan khai von ODA (gui Bo)_Bieu du thao QD von ho tro co MT 3" xfId="2689" xr:uid="{00000000-0005-0000-0000-00007E0A0000}"/>
    <cellStyle name="1_Bao cao giai ngan von dau tu nam 2009 (theo doi)_Ke hoach 2009 (theo doi) -1_Dang ky phan khai von ODA (gui Bo)_Bieu du thao QD von ho tro co MT 4" xfId="2690" xr:uid="{00000000-0005-0000-0000-00007F0A0000}"/>
    <cellStyle name="1_Bao cao giai ngan von dau tu nam 2009 (theo doi)_Ke hoach 2009 (theo doi) -1_Dang ky phan khai von ODA (gui Bo)_Bieu du thao QD von ho tro co MT 5" xfId="2691" xr:uid="{00000000-0005-0000-0000-0000800A0000}"/>
    <cellStyle name="1_Bao cao giai ngan von dau tu nam 2009 (theo doi)_Ke hoach 2009 (theo doi) -1_Dang ky phan khai von ODA (gui Bo)_Ke hoach 2012 theo doi (giai ngan 30.6.12)" xfId="2692" xr:uid="{00000000-0005-0000-0000-0000810A0000}"/>
    <cellStyle name="1_Bao cao giai ngan von dau tu nam 2009 (theo doi)_Ke hoach 2009 (theo doi) -1_Dang ky phan khai von ODA (gui Bo)_Ke hoach 2012 theo doi (giai ngan 30.6.12) 2" xfId="2693" xr:uid="{00000000-0005-0000-0000-0000820A0000}"/>
    <cellStyle name="1_Bao cao giai ngan von dau tu nam 2009 (theo doi)_Ke hoach 2009 (theo doi) -1_Dang ky phan khai von ODA (gui Bo)_Ke hoach 2012 theo doi (giai ngan 30.6.12) 2 2" xfId="2694" xr:uid="{00000000-0005-0000-0000-0000830A0000}"/>
    <cellStyle name="1_Bao cao giai ngan von dau tu nam 2009 (theo doi)_Ke hoach 2009 (theo doi) -1_Dang ky phan khai von ODA (gui Bo)_Ke hoach 2012 theo doi (giai ngan 30.6.12) 2 3" xfId="2695" xr:uid="{00000000-0005-0000-0000-0000840A0000}"/>
    <cellStyle name="1_Bao cao giai ngan von dau tu nam 2009 (theo doi)_Ke hoach 2009 (theo doi) -1_Dang ky phan khai von ODA (gui Bo)_Ke hoach 2012 theo doi (giai ngan 30.6.12) 2 4" xfId="2696" xr:uid="{00000000-0005-0000-0000-0000850A0000}"/>
    <cellStyle name="1_Bao cao giai ngan von dau tu nam 2009 (theo doi)_Ke hoach 2009 (theo doi) -1_Dang ky phan khai von ODA (gui Bo)_Ke hoach 2012 theo doi (giai ngan 30.6.12) 3" xfId="2697" xr:uid="{00000000-0005-0000-0000-0000860A0000}"/>
    <cellStyle name="1_Bao cao giai ngan von dau tu nam 2009 (theo doi)_Ke hoach 2009 (theo doi) -1_Dang ky phan khai von ODA (gui Bo)_Ke hoach 2012 theo doi (giai ngan 30.6.12) 4" xfId="2698" xr:uid="{00000000-0005-0000-0000-0000870A0000}"/>
    <cellStyle name="1_Bao cao giai ngan von dau tu nam 2009 (theo doi)_Ke hoach 2009 (theo doi) -1_Dang ky phan khai von ODA (gui Bo)_Ke hoach 2012 theo doi (giai ngan 30.6.12) 5" xfId="2699" xr:uid="{00000000-0005-0000-0000-0000880A0000}"/>
    <cellStyle name="1_Bao cao giai ngan von dau tu nam 2009 (theo doi)_Ke hoach 2009 (theo doi) -1_Ke hoach 2012 (theo doi)" xfId="2700" xr:uid="{00000000-0005-0000-0000-0000890A0000}"/>
    <cellStyle name="1_Bao cao giai ngan von dau tu nam 2009 (theo doi)_Ke hoach 2009 (theo doi) -1_Ke hoach 2012 (theo doi) 2" xfId="2701" xr:uid="{00000000-0005-0000-0000-00008A0A0000}"/>
    <cellStyle name="1_Bao cao giai ngan von dau tu nam 2009 (theo doi)_Ke hoach 2009 (theo doi) -1_Ke hoach 2012 (theo doi) 2 2" xfId="2702" xr:uid="{00000000-0005-0000-0000-00008B0A0000}"/>
    <cellStyle name="1_Bao cao giai ngan von dau tu nam 2009 (theo doi)_Ke hoach 2009 (theo doi) -1_Ke hoach 2012 (theo doi) 2 3" xfId="2703" xr:uid="{00000000-0005-0000-0000-00008C0A0000}"/>
    <cellStyle name="1_Bao cao giai ngan von dau tu nam 2009 (theo doi)_Ke hoach 2009 (theo doi) -1_Ke hoach 2012 (theo doi) 2 4" xfId="2704" xr:uid="{00000000-0005-0000-0000-00008D0A0000}"/>
    <cellStyle name="1_Bao cao giai ngan von dau tu nam 2009 (theo doi)_Ke hoach 2009 (theo doi) -1_Ke hoach 2012 (theo doi) 3" xfId="2705" xr:uid="{00000000-0005-0000-0000-00008E0A0000}"/>
    <cellStyle name="1_Bao cao giai ngan von dau tu nam 2009 (theo doi)_Ke hoach 2009 (theo doi) -1_Ke hoach 2012 (theo doi) 4" xfId="2706" xr:uid="{00000000-0005-0000-0000-00008F0A0000}"/>
    <cellStyle name="1_Bao cao giai ngan von dau tu nam 2009 (theo doi)_Ke hoach 2009 (theo doi) -1_Ke hoach 2012 (theo doi) 5" xfId="2707" xr:uid="{00000000-0005-0000-0000-0000900A0000}"/>
    <cellStyle name="1_Bao cao giai ngan von dau tu nam 2009 (theo doi)_Ke hoach 2009 (theo doi) -1_Ke hoach 2012 theo doi (giai ngan 30.6.12)" xfId="2708" xr:uid="{00000000-0005-0000-0000-0000910A0000}"/>
    <cellStyle name="1_Bao cao giai ngan von dau tu nam 2009 (theo doi)_Ke hoach 2009 (theo doi) -1_Ke hoach 2012 theo doi (giai ngan 30.6.12) 2" xfId="2709" xr:uid="{00000000-0005-0000-0000-0000920A0000}"/>
    <cellStyle name="1_Bao cao giai ngan von dau tu nam 2009 (theo doi)_Ke hoach 2009 (theo doi) -1_Ke hoach 2012 theo doi (giai ngan 30.6.12) 2 2" xfId="2710" xr:uid="{00000000-0005-0000-0000-0000930A0000}"/>
    <cellStyle name="1_Bao cao giai ngan von dau tu nam 2009 (theo doi)_Ke hoach 2009 (theo doi) -1_Ke hoach 2012 theo doi (giai ngan 30.6.12) 2 3" xfId="2711" xr:uid="{00000000-0005-0000-0000-0000940A0000}"/>
    <cellStyle name="1_Bao cao giai ngan von dau tu nam 2009 (theo doi)_Ke hoach 2009 (theo doi) -1_Ke hoach 2012 theo doi (giai ngan 30.6.12) 2 4" xfId="2712" xr:uid="{00000000-0005-0000-0000-0000950A0000}"/>
    <cellStyle name="1_Bao cao giai ngan von dau tu nam 2009 (theo doi)_Ke hoach 2009 (theo doi) -1_Ke hoach 2012 theo doi (giai ngan 30.6.12) 3" xfId="2713" xr:uid="{00000000-0005-0000-0000-0000960A0000}"/>
    <cellStyle name="1_Bao cao giai ngan von dau tu nam 2009 (theo doi)_Ke hoach 2009 (theo doi) -1_Ke hoach 2012 theo doi (giai ngan 30.6.12) 4" xfId="2714" xr:uid="{00000000-0005-0000-0000-0000970A0000}"/>
    <cellStyle name="1_Bao cao giai ngan von dau tu nam 2009 (theo doi)_Ke hoach 2009 (theo doi) -1_Ke hoach 2012 theo doi (giai ngan 30.6.12) 5" xfId="2715" xr:uid="{00000000-0005-0000-0000-0000980A0000}"/>
    <cellStyle name="1_Bao cao giai ngan von dau tu nam 2009 (theo doi)_Ke hoach 2009 (theo doi) -1_Tong hop theo doi von TPCP (BC)" xfId="2716" xr:uid="{00000000-0005-0000-0000-0000990A0000}"/>
    <cellStyle name="1_Bao cao giai ngan von dau tu nam 2009 (theo doi)_Ke hoach 2009 (theo doi) -1_Tong hop theo doi von TPCP (BC) 2" xfId="2717" xr:uid="{00000000-0005-0000-0000-00009A0A0000}"/>
    <cellStyle name="1_Bao cao giai ngan von dau tu nam 2009 (theo doi)_Ke hoach 2009 (theo doi) -1_Tong hop theo doi von TPCP (BC) 2 2" xfId="2718" xr:uid="{00000000-0005-0000-0000-00009B0A0000}"/>
    <cellStyle name="1_Bao cao giai ngan von dau tu nam 2009 (theo doi)_Ke hoach 2009 (theo doi) -1_Tong hop theo doi von TPCP (BC) 2 3" xfId="2719" xr:uid="{00000000-0005-0000-0000-00009C0A0000}"/>
    <cellStyle name="1_Bao cao giai ngan von dau tu nam 2009 (theo doi)_Ke hoach 2009 (theo doi) -1_Tong hop theo doi von TPCP (BC) 2 4" xfId="2720" xr:uid="{00000000-0005-0000-0000-00009D0A0000}"/>
    <cellStyle name="1_Bao cao giai ngan von dau tu nam 2009 (theo doi)_Ke hoach 2009 (theo doi) -1_Tong hop theo doi von TPCP (BC) 3" xfId="2721" xr:uid="{00000000-0005-0000-0000-00009E0A0000}"/>
    <cellStyle name="1_Bao cao giai ngan von dau tu nam 2009 (theo doi)_Ke hoach 2009 (theo doi) -1_Tong hop theo doi von TPCP (BC) 4" xfId="2722" xr:uid="{00000000-0005-0000-0000-00009F0A0000}"/>
    <cellStyle name="1_Bao cao giai ngan von dau tu nam 2009 (theo doi)_Ke hoach 2009 (theo doi) -1_Tong hop theo doi von TPCP (BC) 5" xfId="2723" xr:uid="{00000000-0005-0000-0000-0000A00A0000}"/>
    <cellStyle name="1_Bao cao giai ngan von dau tu nam 2009 (theo doi)_Ke hoach 2009 (theo doi) -1_Tong hop theo doi von TPCP (BC)_BC von DTPT 6 thang 2012" xfId="2724" xr:uid="{00000000-0005-0000-0000-0000A10A0000}"/>
    <cellStyle name="1_Bao cao giai ngan von dau tu nam 2009 (theo doi)_Ke hoach 2009 (theo doi) -1_Tong hop theo doi von TPCP (BC)_BC von DTPT 6 thang 2012 2" xfId="2725" xr:uid="{00000000-0005-0000-0000-0000A20A0000}"/>
    <cellStyle name="1_Bao cao giai ngan von dau tu nam 2009 (theo doi)_Ke hoach 2009 (theo doi) -1_Tong hop theo doi von TPCP (BC)_BC von DTPT 6 thang 2012 2 2" xfId="2726" xr:uid="{00000000-0005-0000-0000-0000A30A0000}"/>
    <cellStyle name="1_Bao cao giai ngan von dau tu nam 2009 (theo doi)_Ke hoach 2009 (theo doi) -1_Tong hop theo doi von TPCP (BC)_BC von DTPT 6 thang 2012 2 3" xfId="2727" xr:uid="{00000000-0005-0000-0000-0000A40A0000}"/>
    <cellStyle name="1_Bao cao giai ngan von dau tu nam 2009 (theo doi)_Ke hoach 2009 (theo doi) -1_Tong hop theo doi von TPCP (BC)_BC von DTPT 6 thang 2012 2 4" xfId="2728" xr:uid="{00000000-0005-0000-0000-0000A50A0000}"/>
    <cellStyle name="1_Bao cao giai ngan von dau tu nam 2009 (theo doi)_Ke hoach 2009 (theo doi) -1_Tong hop theo doi von TPCP (BC)_BC von DTPT 6 thang 2012 3" xfId="2729" xr:uid="{00000000-0005-0000-0000-0000A60A0000}"/>
    <cellStyle name="1_Bao cao giai ngan von dau tu nam 2009 (theo doi)_Ke hoach 2009 (theo doi) -1_Tong hop theo doi von TPCP (BC)_BC von DTPT 6 thang 2012 4" xfId="2730" xr:uid="{00000000-0005-0000-0000-0000A70A0000}"/>
    <cellStyle name="1_Bao cao giai ngan von dau tu nam 2009 (theo doi)_Ke hoach 2009 (theo doi) -1_Tong hop theo doi von TPCP (BC)_BC von DTPT 6 thang 2012 5" xfId="2731" xr:uid="{00000000-0005-0000-0000-0000A80A0000}"/>
    <cellStyle name="1_Bao cao giai ngan von dau tu nam 2009 (theo doi)_Ke hoach 2009 (theo doi) -1_Tong hop theo doi von TPCP (BC)_Bieu du thao QD von ho tro co MT" xfId="2732" xr:uid="{00000000-0005-0000-0000-0000A90A0000}"/>
    <cellStyle name="1_Bao cao giai ngan von dau tu nam 2009 (theo doi)_Ke hoach 2009 (theo doi) -1_Tong hop theo doi von TPCP (BC)_Bieu du thao QD von ho tro co MT 2" xfId="2733" xr:uid="{00000000-0005-0000-0000-0000AA0A0000}"/>
    <cellStyle name="1_Bao cao giai ngan von dau tu nam 2009 (theo doi)_Ke hoach 2009 (theo doi) -1_Tong hop theo doi von TPCP (BC)_Bieu du thao QD von ho tro co MT 2 2" xfId="2734" xr:uid="{00000000-0005-0000-0000-0000AB0A0000}"/>
    <cellStyle name="1_Bao cao giai ngan von dau tu nam 2009 (theo doi)_Ke hoach 2009 (theo doi) -1_Tong hop theo doi von TPCP (BC)_Bieu du thao QD von ho tro co MT 2 3" xfId="2735" xr:uid="{00000000-0005-0000-0000-0000AC0A0000}"/>
    <cellStyle name="1_Bao cao giai ngan von dau tu nam 2009 (theo doi)_Ke hoach 2009 (theo doi) -1_Tong hop theo doi von TPCP (BC)_Bieu du thao QD von ho tro co MT 2 4" xfId="2736" xr:uid="{00000000-0005-0000-0000-0000AD0A0000}"/>
    <cellStyle name="1_Bao cao giai ngan von dau tu nam 2009 (theo doi)_Ke hoach 2009 (theo doi) -1_Tong hop theo doi von TPCP (BC)_Bieu du thao QD von ho tro co MT 3" xfId="2737" xr:uid="{00000000-0005-0000-0000-0000AE0A0000}"/>
    <cellStyle name="1_Bao cao giai ngan von dau tu nam 2009 (theo doi)_Ke hoach 2009 (theo doi) -1_Tong hop theo doi von TPCP (BC)_Bieu du thao QD von ho tro co MT 4" xfId="2738" xr:uid="{00000000-0005-0000-0000-0000AF0A0000}"/>
    <cellStyle name="1_Bao cao giai ngan von dau tu nam 2009 (theo doi)_Ke hoach 2009 (theo doi) -1_Tong hop theo doi von TPCP (BC)_Bieu du thao QD von ho tro co MT 5" xfId="2739" xr:uid="{00000000-0005-0000-0000-0000B00A0000}"/>
    <cellStyle name="1_Bao cao giai ngan von dau tu nam 2009 (theo doi)_Ke hoach 2009 (theo doi) -1_Tong hop theo doi von TPCP (BC)_Ke hoach 2012 (theo doi)" xfId="2740" xr:uid="{00000000-0005-0000-0000-0000B10A0000}"/>
    <cellStyle name="1_Bao cao giai ngan von dau tu nam 2009 (theo doi)_Ke hoach 2009 (theo doi) -1_Tong hop theo doi von TPCP (BC)_Ke hoach 2012 (theo doi) 2" xfId="2741" xr:uid="{00000000-0005-0000-0000-0000B20A0000}"/>
    <cellStyle name="1_Bao cao giai ngan von dau tu nam 2009 (theo doi)_Ke hoach 2009 (theo doi) -1_Tong hop theo doi von TPCP (BC)_Ke hoach 2012 (theo doi) 2 2" xfId="2742" xr:uid="{00000000-0005-0000-0000-0000B30A0000}"/>
    <cellStyle name="1_Bao cao giai ngan von dau tu nam 2009 (theo doi)_Ke hoach 2009 (theo doi) -1_Tong hop theo doi von TPCP (BC)_Ke hoach 2012 (theo doi) 2 3" xfId="2743" xr:uid="{00000000-0005-0000-0000-0000B40A0000}"/>
    <cellStyle name="1_Bao cao giai ngan von dau tu nam 2009 (theo doi)_Ke hoach 2009 (theo doi) -1_Tong hop theo doi von TPCP (BC)_Ke hoach 2012 (theo doi) 2 4" xfId="2744" xr:uid="{00000000-0005-0000-0000-0000B50A0000}"/>
    <cellStyle name="1_Bao cao giai ngan von dau tu nam 2009 (theo doi)_Ke hoach 2009 (theo doi) -1_Tong hop theo doi von TPCP (BC)_Ke hoach 2012 (theo doi) 3" xfId="2745" xr:uid="{00000000-0005-0000-0000-0000B60A0000}"/>
    <cellStyle name="1_Bao cao giai ngan von dau tu nam 2009 (theo doi)_Ke hoach 2009 (theo doi) -1_Tong hop theo doi von TPCP (BC)_Ke hoach 2012 (theo doi) 4" xfId="2746" xr:uid="{00000000-0005-0000-0000-0000B70A0000}"/>
    <cellStyle name="1_Bao cao giai ngan von dau tu nam 2009 (theo doi)_Ke hoach 2009 (theo doi) -1_Tong hop theo doi von TPCP (BC)_Ke hoach 2012 (theo doi) 5" xfId="2747" xr:uid="{00000000-0005-0000-0000-0000B80A0000}"/>
    <cellStyle name="1_Bao cao giai ngan von dau tu nam 2009 (theo doi)_Ke hoach 2009 (theo doi) -1_Tong hop theo doi von TPCP (BC)_Ke hoach 2012 theo doi (giai ngan 30.6.12)" xfId="2748" xr:uid="{00000000-0005-0000-0000-0000B90A0000}"/>
    <cellStyle name="1_Bao cao giai ngan von dau tu nam 2009 (theo doi)_Ke hoach 2009 (theo doi) -1_Tong hop theo doi von TPCP (BC)_Ke hoach 2012 theo doi (giai ngan 30.6.12) 2" xfId="2749" xr:uid="{00000000-0005-0000-0000-0000BA0A0000}"/>
    <cellStyle name="1_Bao cao giai ngan von dau tu nam 2009 (theo doi)_Ke hoach 2009 (theo doi) -1_Tong hop theo doi von TPCP (BC)_Ke hoach 2012 theo doi (giai ngan 30.6.12) 2 2" xfId="2750" xr:uid="{00000000-0005-0000-0000-0000BB0A0000}"/>
    <cellStyle name="1_Bao cao giai ngan von dau tu nam 2009 (theo doi)_Ke hoach 2009 (theo doi) -1_Tong hop theo doi von TPCP (BC)_Ke hoach 2012 theo doi (giai ngan 30.6.12) 2 3" xfId="2751" xr:uid="{00000000-0005-0000-0000-0000BC0A0000}"/>
    <cellStyle name="1_Bao cao giai ngan von dau tu nam 2009 (theo doi)_Ke hoach 2009 (theo doi) -1_Tong hop theo doi von TPCP (BC)_Ke hoach 2012 theo doi (giai ngan 30.6.12) 2 4" xfId="2752" xr:uid="{00000000-0005-0000-0000-0000BD0A0000}"/>
    <cellStyle name="1_Bao cao giai ngan von dau tu nam 2009 (theo doi)_Ke hoach 2009 (theo doi) -1_Tong hop theo doi von TPCP (BC)_Ke hoach 2012 theo doi (giai ngan 30.6.12) 3" xfId="2753" xr:uid="{00000000-0005-0000-0000-0000BE0A0000}"/>
    <cellStyle name="1_Bao cao giai ngan von dau tu nam 2009 (theo doi)_Ke hoach 2009 (theo doi) -1_Tong hop theo doi von TPCP (BC)_Ke hoach 2012 theo doi (giai ngan 30.6.12) 4" xfId="2754" xr:uid="{00000000-0005-0000-0000-0000BF0A0000}"/>
    <cellStyle name="1_Bao cao giai ngan von dau tu nam 2009 (theo doi)_Ke hoach 2009 (theo doi) -1_Tong hop theo doi von TPCP (BC)_Ke hoach 2012 theo doi (giai ngan 30.6.12) 5" xfId="2755" xr:uid="{00000000-0005-0000-0000-0000C00A0000}"/>
    <cellStyle name="1_Bao cao giai ngan von dau tu nam 2009 (theo doi)_Ke hoach 2010 (theo doi)" xfId="2756" xr:uid="{00000000-0005-0000-0000-0000C10A0000}"/>
    <cellStyle name="1_Bao cao giai ngan von dau tu nam 2009 (theo doi)_Ke hoach 2010 (theo doi) 2" xfId="2757" xr:uid="{00000000-0005-0000-0000-0000C20A0000}"/>
    <cellStyle name="1_Bao cao giai ngan von dau tu nam 2009 (theo doi)_Ke hoach 2010 (theo doi) 2 2" xfId="2758" xr:uid="{00000000-0005-0000-0000-0000C30A0000}"/>
    <cellStyle name="1_Bao cao giai ngan von dau tu nam 2009 (theo doi)_Ke hoach 2010 (theo doi) 2 3" xfId="2759" xr:uid="{00000000-0005-0000-0000-0000C40A0000}"/>
    <cellStyle name="1_Bao cao giai ngan von dau tu nam 2009 (theo doi)_Ke hoach 2010 (theo doi) 2 4" xfId="2760" xr:uid="{00000000-0005-0000-0000-0000C50A0000}"/>
    <cellStyle name="1_Bao cao giai ngan von dau tu nam 2009 (theo doi)_Ke hoach 2010 (theo doi) 3" xfId="2761" xr:uid="{00000000-0005-0000-0000-0000C60A0000}"/>
    <cellStyle name="1_Bao cao giai ngan von dau tu nam 2009 (theo doi)_Ke hoach 2010 (theo doi) 4" xfId="2762" xr:uid="{00000000-0005-0000-0000-0000C70A0000}"/>
    <cellStyle name="1_Bao cao giai ngan von dau tu nam 2009 (theo doi)_Ke hoach 2010 (theo doi) 5" xfId="2763" xr:uid="{00000000-0005-0000-0000-0000C80A0000}"/>
    <cellStyle name="1_Bao cao giai ngan von dau tu nam 2009 (theo doi)_Ke hoach 2010 (theo doi)_BC von DTPT 6 thang 2012" xfId="2764" xr:uid="{00000000-0005-0000-0000-0000C90A0000}"/>
    <cellStyle name="1_Bao cao giai ngan von dau tu nam 2009 (theo doi)_Ke hoach 2010 (theo doi)_BC von DTPT 6 thang 2012 2" xfId="2765" xr:uid="{00000000-0005-0000-0000-0000CA0A0000}"/>
    <cellStyle name="1_Bao cao giai ngan von dau tu nam 2009 (theo doi)_Ke hoach 2010 (theo doi)_BC von DTPT 6 thang 2012 2 2" xfId="2766" xr:uid="{00000000-0005-0000-0000-0000CB0A0000}"/>
    <cellStyle name="1_Bao cao giai ngan von dau tu nam 2009 (theo doi)_Ke hoach 2010 (theo doi)_BC von DTPT 6 thang 2012 2 3" xfId="2767" xr:uid="{00000000-0005-0000-0000-0000CC0A0000}"/>
    <cellStyle name="1_Bao cao giai ngan von dau tu nam 2009 (theo doi)_Ke hoach 2010 (theo doi)_BC von DTPT 6 thang 2012 2 4" xfId="2768" xr:uid="{00000000-0005-0000-0000-0000CD0A0000}"/>
    <cellStyle name="1_Bao cao giai ngan von dau tu nam 2009 (theo doi)_Ke hoach 2010 (theo doi)_BC von DTPT 6 thang 2012 3" xfId="2769" xr:uid="{00000000-0005-0000-0000-0000CE0A0000}"/>
    <cellStyle name="1_Bao cao giai ngan von dau tu nam 2009 (theo doi)_Ke hoach 2010 (theo doi)_BC von DTPT 6 thang 2012 4" xfId="2770" xr:uid="{00000000-0005-0000-0000-0000CF0A0000}"/>
    <cellStyle name="1_Bao cao giai ngan von dau tu nam 2009 (theo doi)_Ke hoach 2010 (theo doi)_BC von DTPT 6 thang 2012 5" xfId="2771" xr:uid="{00000000-0005-0000-0000-0000D00A0000}"/>
    <cellStyle name="1_Bao cao giai ngan von dau tu nam 2009 (theo doi)_Ke hoach 2010 (theo doi)_Bieu du thao QD von ho tro co MT" xfId="2772" xr:uid="{00000000-0005-0000-0000-0000D10A0000}"/>
    <cellStyle name="1_Bao cao giai ngan von dau tu nam 2009 (theo doi)_Ke hoach 2010 (theo doi)_Bieu du thao QD von ho tro co MT 2" xfId="2773" xr:uid="{00000000-0005-0000-0000-0000D20A0000}"/>
    <cellStyle name="1_Bao cao giai ngan von dau tu nam 2009 (theo doi)_Ke hoach 2010 (theo doi)_Bieu du thao QD von ho tro co MT 2 2" xfId="2774" xr:uid="{00000000-0005-0000-0000-0000D30A0000}"/>
    <cellStyle name="1_Bao cao giai ngan von dau tu nam 2009 (theo doi)_Ke hoach 2010 (theo doi)_Bieu du thao QD von ho tro co MT 2 3" xfId="2775" xr:uid="{00000000-0005-0000-0000-0000D40A0000}"/>
    <cellStyle name="1_Bao cao giai ngan von dau tu nam 2009 (theo doi)_Ke hoach 2010 (theo doi)_Bieu du thao QD von ho tro co MT 2 4" xfId="2776" xr:uid="{00000000-0005-0000-0000-0000D50A0000}"/>
    <cellStyle name="1_Bao cao giai ngan von dau tu nam 2009 (theo doi)_Ke hoach 2010 (theo doi)_Bieu du thao QD von ho tro co MT 3" xfId="2777" xr:uid="{00000000-0005-0000-0000-0000D60A0000}"/>
    <cellStyle name="1_Bao cao giai ngan von dau tu nam 2009 (theo doi)_Ke hoach 2010 (theo doi)_Bieu du thao QD von ho tro co MT 4" xfId="2778" xr:uid="{00000000-0005-0000-0000-0000D70A0000}"/>
    <cellStyle name="1_Bao cao giai ngan von dau tu nam 2009 (theo doi)_Ke hoach 2010 (theo doi)_Bieu du thao QD von ho tro co MT 5" xfId="2779" xr:uid="{00000000-0005-0000-0000-0000D80A0000}"/>
    <cellStyle name="1_Bao cao giai ngan von dau tu nam 2009 (theo doi)_Ke hoach 2010 (theo doi)_Ke hoach 2012 (theo doi)" xfId="2780" xr:uid="{00000000-0005-0000-0000-0000D90A0000}"/>
    <cellStyle name="1_Bao cao giai ngan von dau tu nam 2009 (theo doi)_Ke hoach 2010 (theo doi)_Ke hoach 2012 (theo doi) 2" xfId="2781" xr:uid="{00000000-0005-0000-0000-0000DA0A0000}"/>
    <cellStyle name="1_Bao cao giai ngan von dau tu nam 2009 (theo doi)_Ke hoach 2010 (theo doi)_Ke hoach 2012 (theo doi) 2 2" xfId="2782" xr:uid="{00000000-0005-0000-0000-0000DB0A0000}"/>
    <cellStyle name="1_Bao cao giai ngan von dau tu nam 2009 (theo doi)_Ke hoach 2010 (theo doi)_Ke hoach 2012 (theo doi) 2 3" xfId="2783" xr:uid="{00000000-0005-0000-0000-0000DC0A0000}"/>
    <cellStyle name="1_Bao cao giai ngan von dau tu nam 2009 (theo doi)_Ke hoach 2010 (theo doi)_Ke hoach 2012 (theo doi) 2 4" xfId="2784" xr:uid="{00000000-0005-0000-0000-0000DD0A0000}"/>
    <cellStyle name="1_Bao cao giai ngan von dau tu nam 2009 (theo doi)_Ke hoach 2010 (theo doi)_Ke hoach 2012 (theo doi) 3" xfId="2785" xr:uid="{00000000-0005-0000-0000-0000DE0A0000}"/>
    <cellStyle name="1_Bao cao giai ngan von dau tu nam 2009 (theo doi)_Ke hoach 2010 (theo doi)_Ke hoach 2012 (theo doi) 4" xfId="2786" xr:uid="{00000000-0005-0000-0000-0000DF0A0000}"/>
    <cellStyle name="1_Bao cao giai ngan von dau tu nam 2009 (theo doi)_Ke hoach 2010 (theo doi)_Ke hoach 2012 (theo doi) 5" xfId="2787" xr:uid="{00000000-0005-0000-0000-0000E00A0000}"/>
    <cellStyle name="1_Bao cao giai ngan von dau tu nam 2009 (theo doi)_Ke hoach 2010 (theo doi)_Ke hoach 2012 theo doi (giai ngan 30.6.12)" xfId="2788" xr:uid="{00000000-0005-0000-0000-0000E10A0000}"/>
    <cellStyle name="1_Bao cao giai ngan von dau tu nam 2009 (theo doi)_Ke hoach 2010 (theo doi)_Ke hoach 2012 theo doi (giai ngan 30.6.12) 2" xfId="2789" xr:uid="{00000000-0005-0000-0000-0000E20A0000}"/>
    <cellStyle name="1_Bao cao giai ngan von dau tu nam 2009 (theo doi)_Ke hoach 2010 (theo doi)_Ke hoach 2012 theo doi (giai ngan 30.6.12) 2 2" xfId="2790" xr:uid="{00000000-0005-0000-0000-0000E30A0000}"/>
    <cellStyle name="1_Bao cao giai ngan von dau tu nam 2009 (theo doi)_Ke hoach 2010 (theo doi)_Ke hoach 2012 theo doi (giai ngan 30.6.12) 2 3" xfId="2791" xr:uid="{00000000-0005-0000-0000-0000E40A0000}"/>
    <cellStyle name="1_Bao cao giai ngan von dau tu nam 2009 (theo doi)_Ke hoach 2010 (theo doi)_Ke hoach 2012 theo doi (giai ngan 30.6.12) 2 4" xfId="2792" xr:uid="{00000000-0005-0000-0000-0000E50A0000}"/>
    <cellStyle name="1_Bao cao giai ngan von dau tu nam 2009 (theo doi)_Ke hoach 2010 (theo doi)_Ke hoach 2012 theo doi (giai ngan 30.6.12) 3" xfId="2793" xr:uid="{00000000-0005-0000-0000-0000E60A0000}"/>
    <cellStyle name="1_Bao cao giai ngan von dau tu nam 2009 (theo doi)_Ke hoach 2010 (theo doi)_Ke hoach 2012 theo doi (giai ngan 30.6.12) 4" xfId="2794" xr:uid="{00000000-0005-0000-0000-0000E70A0000}"/>
    <cellStyle name="1_Bao cao giai ngan von dau tu nam 2009 (theo doi)_Ke hoach 2010 (theo doi)_Ke hoach 2012 theo doi (giai ngan 30.6.12) 5" xfId="2795" xr:uid="{00000000-0005-0000-0000-0000E80A0000}"/>
    <cellStyle name="1_Bao cao giai ngan von dau tu nam 2009 (theo doi)_Ke hoach 2012 (theo doi)" xfId="2796" xr:uid="{00000000-0005-0000-0000-0000E90A0000}"/>
    <cellStyle name="1_Bao cao giai ngan von dau tu nam 2009 (theo doi)_Ke hoach 2012 (theo doi) 2" xfId="2797" xr:uid="{00000000-0005-0000-0000-0000EA0A0000}"/>
    <cellStyle name="1_Bao cao giai ngan von dau tu nam 2009 (theo doi)_Ke hoach 2012 (theo doi) 2 2" xfId="2798" xr:uid="{00000000-0005-0000-0000-0000EB0A0000}"/>
    <cellStyle name="1_Bao cao giai ngan von dau tu nam 2009 (theo doi)_Ke hoach 2012 (theo doi) 2 3" xfId="2799" xr:uid="{00000000-0005-0000-0000-0000EC0A0000}"/>
    <cellStyle name="1_Bao cao giai ngan von dau tu nam 2009 (theo doi)_Ke hoach 2012 (theo doi) 2 4" xfId="2800" xr:uid="{00000000-0005-0000-0000-0000ED0A0000}"/>
    <cellStyle name="1_Bao cao giai ngan von dau tu nam 2009 (theo doi)_Ke hoach 2012 (theo doi) 3" xfId="2801" xr:uid="{00000000-0005-0000-0000-0000EE0A0000}"/>
    <cellStyle name="1_Bao cao giai ngan von dau tu nam 2009 (theo doi)_Ke hoach 2012 (theo doi) 4" xfId="2802" xr:uid="{00000000-0005-0000-0000-0000EF0A0000}"/>
    <cellStyle name="1_Bao cao giai ngan von dau tu nam 2009 (theo doi)_Ke hoach 2012 (theo doi) 5" xfId="2803" xr:uid="{00000000-0005-0000-0000-0000F00A0000}"/>
    <cellStyle name="1_Bao cao giai ngan von dau tu nam 2009 (theo doi)_Ke hoach 2012 theo doi (giai ngan 30.6.12)" xfId="2804" xr:uid="{00000000-0005-0000-0000-0000F10A0000}"/>
    <cellStyle name="1_Bao cao giai ngan von dau tu nam 2009 (theo doi)_Ke hoach 2012 theo doi (giai ngan 30.6.12) 2" xfId="2805" xr:uid="{00000000-0005-0000-0000-0000F20A0000}"/>
    <cellStyle name="1_Bao cao giai ngan von dau tu nam 2009 (theo doi)_Ke hoach 2012 theo doi (giai ngan 30.6.12) 2 2" xfId="2806" xr:uid="{00000000-0005-0000-0000-0000F30A0000}"/>
    <cellStyle name="1_Bao cao giai ngan von dau tu nam 2009 (theo doi)_Ke hoach 2012 theo doi (giai ngan 30.6.12) 2 3" xfId="2807" xr:uid="{00000000-0005-0000-0000-0000F40A0000}"/>
    <cellStyle name="1_Bao cao giai ngan von dau tu nam 2009 (theo doi)_Ke hoach 2012 theo doi (giai ngan 30.6.12) 2 4" xfId="2808" xr:uid="{00000000-0005-0000-0000-0000F50A0000}"/>
    <cellStyle name="1_Bao cao giai ngan von dau tu nam 2009 (theo doi)_Ke hoach 2012 theo doi (giai ngan 30.6.12) 3" xfId="2809" xr:uid="{00000000-0005-0000-0000-0000F60A0000}"/>
    <cellStyle name="1_Bao cao giai ngan von dau tu nam 2009 (theo doi)_Ke hoach 2012 theo doi (giai ngan 30.6.12) 4" xfId="2810" xr:uid="{00000000-0005-0000-0000-0000F70A0000}"/>
    <cellStyle name="1_Bao cao giai ngan von dau tu nam 2009 (theo doi)_Ke hoach 2012 theo doi (giai ngan 30.6.12) 5" xfId="2811" xr:uid="{00000000-0005-0000-0000-0000F80A0000}"/>
    <cellStyle name="1_Bao cao giai ngan von dau tu nam 2009 (theo doi)_Ke hoach nam 2013 nguon MT(theo doi) den 31-5-13" xfId="2812" xr:uid="{00000000-0005-0000-0000-0000F90A0000}"/>
    <cellStyle name="1_Bao cao giai ngan von dau tu nam 2009 (theo doi)_Ke hoach nam 2013 nguon MT(theo doi) den 31-5-13 2" xfId="2813" xr:uid="{00000000-0005-0000-0000-0000FA0A0000}"/>
    <cellStyle name="1_Bao cao giai ngan von dau tu nam 2009 (theo doi)_Ke hoach nam 2013 nguon MT(theo doi) den 31-5-13 2 2" xfId="2814" xr:uid="{00000000-0005-0000-0000-0000FB0A0000}"/>
    <cellStyle name="1_Bao cao giai ngan von dau tu nam 2009 (theo doi)_Ke hoach nam 2013 nguon MT(theo doi) den 31-5-13 2 3" xfId="2815" xr:uid="{00000000-0005-0000-0000-0000FC0A0000}"/>
    <cellStyle name="1_Bao cao giai ngan von dau tu nam 2009 (theo doi)_Ke hoach nam 2013 nguon MT(theo doi) den 31-5-13 2 4" xfId="2816" xr:uid="{00000000-0005-0000-0000-0000FD0A0000}"/>
    <cellStyle name="1_Bao cao giai ngan von dau tu nam 2009 (theo doi)_Ke hoach nam 2013 nguon MT(theo doi) den 31-5-13 3" xfId="2817" xr:uid="{00000000-0005-0000-0000-0000FE0A0000}"/>
    <cellStyle name="1_Bao cao giai ngan von dau tu nam 2009 (theo doi)_Ke hoach nam 2013 nguon MT(theo doi) den 31-5-13 4" xfId="2818" xr:uid="{00000000-0005-0000-0000-0000FF0A0000}"/>
    <cellStyle name="1_Bao cao giai ngan von dau tu nam 2009 (theo doi)_Ke hoach nam 2013 nguon MT(theo doi) den 31-5-13 5" xfId="2819" xr:uid="{00000000-0005-0000-0000-0000000B0000}"/>
    <cellStyle name="1_Bao cao giai ngan von dau tu nam 2009 (theo doi)_Tong hop theo doi von TPCP (BC)" xfId="2820" xr:uid="{00000000-0005-0000-0000-0000010B0000}"/>
    <cellStyle name="1_Bao cao giai ngan von dau tu nam 2009 (theo doi)_Tong hop theo doi von TPCP (BC) 2" xfId="2821" xr:uid="{00000000-0005-0000-0000-0000020B0000}"/>
    <cellStyle name="1_Bao cao giai ngan von dau tu nam 2009 (theo doi)_Tong hop theo doi von TPCP (BC) 2 2" xfId="2822" xr:uid="{00000000-0005-0000-0000-0000030B0000}"/>
    <cellStyle name="1_Bao cao giai ngan von dau tu nam 2009 (theo doi)_Tong hop theo doi von TPCP (BC) 2 3" xfId="2823" xr:uid="{00000000-0005-0000-0000-0000040B0000}"/>
    <cellStyle name="1_Bao cao giai ngan von dau tu nam 2009 (theo doi)_Tong hop theo doi von TPCP (BC) 2 4" xfId="2824" xr:uid="{00000000-0005-0000-0000-0000050B0000}"/>
    <cellStyle name="1_Bao cao giai ngan von dau tu nam 2009 (theo doi)_Tong hop theo doi von TPCP (BC) 3" xfId="2825" xr:uid="{00000000-0005-0000-0000-0000060B0000}"/>
    <cellStyle name="1_Bao cao giai ngan von dau tu nam 2009 (theo doi)_Tong hop theo doi von TPCP (BC) 4" xfId="2826" xr:uid="{00000000-0005-0000-0000-0000070B0000}"/>
    <cellStyle name="1_Bao cao giai ngan von dau tu nam 2009 (theo doi)_Tong hop theo doi von TPCP (BC) 5" xfId="2827" xr:uid="{00000000-0005-0000-0000-0000080B0000}"/>
    <cellStyle name="1_Bao cao giai ngan von dau tu nam 2009 (theo doi)_Tong hop theo doi von TPCP (BC)_BC von DTPT 6 thang 2012" xfId="2828" xr:uid="{00000000-0005-0000-0000-0000090B0000}"/>
    <cellStyle name="1_Bao cao giai ngan von dau tu nam 2009 (theo doi)_Tong hop theo doi von TPCP (BC)_BC von DTPT 6 thang 2012 2" xfId="2829" xr:uid="{00000000-0005-0000-0000-00000A0B0000}"/>
    <cellStyle name="1_Bao cao giai ngan von dau tu nam 2009 (theo doi)_Tong hop theo doi von TPCP (BC)_BC von DTPT 6 thang 2012 2 2" xfId="2830" xr:uid="{00000000-0005-0000-0000-00000B0B0000}"/>
    <cellStyle name="1_Bao cao giai ngan von dau tu nam 2009 (theo doi)_Tong hop theo doi von TPCP (BC)_BC von DTPT 6 thang 2012 2 3" xfId="2831" xr:uid="{00000000-0005-0000-0000-00000C0B0000}"/>
    <cellStyle name="1_Bao cao giai ngan von dau tu nam 2009 (theo doi)_Tong hop theo doi von TPCP (BC)_BC von DTPT 6 thang 2012 2 4" xfId="2832" xr:uid="{00000000-0005-0000-0000-00000D0B0000}"/>
    <cellStyle name="1_Bao cao giai ngan von dau tu nam 2009 (theo doi)_Tong hop theo doi von TPCP (BC)_BC von DTPT 6 thang 2012 3" xfId="2833" xr:uid="{00000000-0005-0000-0000-00000E0B0000}"/>
    <cellStyle name="1_Bao cao giai ngan von dau tu nam 2009 (theo doi)_Tong hop theo doi von TPCP (BC)_BC von DTPT 6 thang 2012 4" xfId="2834" xr:uid="{00000000-0005-0000-0000-00000F0B0000}"/>
    <cellStyle name="1_Bao cao giai ngan von dau tu nam 2009 (theo doi)_Tong hop theo doi von TPCP (BC)_BC von DTPT 6 thang 2012 5" xfId="2835" xr:uid="{00000000-0005-0000-0000-0000100B0000}"/>
    <cellStyle name="1_Bao cao giai ngan von dau tu nam 2009 (theo doi)_Tong hop theo doi von TPCP (BC)_Bieu du thao QD von ho tro co MT" xfId="2836" xr:uid="{00000000-0005-0000-0000-0000110B0000}"/>
    <cellStyle name="1_Bao cao giai ngan von dau tu nam 2009 (theo doi)_Tong hop theo doi von TPCP (BC)_Bieu du thao QD von ho tro co MT 2" xfId="2837" xr:uid="{00000000-0005-0000-0000-0000120B0000}"/>
    <cellStyle name="1_Bao cao giai ngan von dau tu nam 2009 (theo doi)_Tong hop theo doi von TPCP (BC)_Bieu du thao QD von ho tro co MT 2 2" xfId="2838" xr:uid="{00000000-0005-0000-0000-0000130B0000}"/>
    <cellStyle name="1_Bao cao giai ngan von dau tu nam 2009 (theo doi)_Tong hop theo doi von TPCP (BC)_Bieu du thao QD von ho tro co MT 2 3" xfId="2839" xr:uid="{00000000-0005-0000-0000-0000140B0000}"/>
    <cellStyle name="1_Bao cao giai ngan von dau tu nam 2009 (theo doi)_Tong hop theo doi von TPCP (BC)_Bieu du thao QD von ho tro co MT 2 4" xfId="2840" xr:uid="{00000000-0005-0000-0000-0000150B0000}"/>
    <cellStyle name="1_Bao cao giai ngan von dau tu nam 2009 (theo doi)_Tong hop theo doi von TPCP (BC)_Bieu du thao QD von ho tro co MT 3" xfId="2841" xr:uid="{00000000-0005-0000-0000-0000160B0000}"/>
    <cellStyle name="1_Bao cao giai ngan von dau tu nam 2009 (theo doi)_Tong hop theo doi von TPCP (BC)_Bieu du thao QD von ho tro co MT 4" xfId="2842" xr:uid="{00000000-0005-0000-0000-0000170B0000}"/>
    <cellStyle name="1_Bao cao giai ngan von dau tu nam 2009 (theo doi)_Tong hop theo doi von TPCP (BC)_Bieu du thao QD von ho tro co MT 5" xfId="2843" xr:uid="{00000000-0005-0000-0000-0000180B0000}"/>
    <cellStyle name="1_Bao cao giai ngan von dau tu nam 2009 (theo doi)_Tong hop theo doi von TPCP (BC)_Ke hoach 2012 (theo doi)" xfId="2844" xr:uid="{00000000-0005-0000-0000-0000190B0000}"/>
    <cellStyle name="1_Bao cao giai ngan von dau tu nam 2009 (theo doi)_Tong hop theo doi von TPCP (BC)_Ke hoach 2012 (theo doi) 2" xfId="2845" xr:uid="{00000000-0005-0000-0000-00001A0B0000}"/>
    <cellStyle name="1_Bao cao giai ngan von dau tu nam 2009 (theo doi)_Tong hop theo doi von TPCP (BC)_Ke hoach 2012 (theo doi) 2 2" xfId="2846" xr:uid="{00000000-0005-0000-0000-00001B0B0000}"/>
    <cellStyle name="1_Bao cao giai ngan von dau tu nam 2009 (theo doi)_Tong hop theo doi von TPCP (BC)_Ke hoach 2012 (theo doi) 2 3" xfId="2847" xr:uid="{00000000-0005-0000-0000-00001C0B0000}"/>
    <cellStyle name="1_Bao cao giai ngan von dau tu nam 2009 (theo doi)_Tong hop theo doi von TPCP (BC)_Ke hoach 2012 (theo doi) 2 4" xfId="2848" xr:uid="{00000000-0005-0000-0000-00001D0B0000}"/>
    <cellStyle name="1_Bao cao giai ngan von dau tu nam 2009 (theo doi)_Tong hop theo doi von TPCP (BC)_Ke hoach 2012 (theo doi) 3" xfId="2849" xr:uid="{00000000-0005-0000-0000-00001E0B0000}"/>
    <cellStyle name="1_Bao cao giai ngan von dau tu nam 2009 (theo doi)_Tong hop theo doi von TPCP (BC)_Ke hoach 2012 (theo doi) 4" xfId="2850" xr:uid="{00000000-0005-0000-0000-00001F0B0000}"/>
    <cellStyle name="1_Bao cao giai ngan von dau tu nam 2009 (theo doi)_Tong hop theo doi von TPCP (BC)_Ke hoach 2012 (theo doi) 5" xfId="2851" xr:uid="{00000000-0005-0000-0000-0000200B0000}"/>
    <cellStyle name="1_Bao cao giai ngan von dau tu nam 2009 (theo doi)_Tong hop theo doi von TPCP (BC)_Ke hoach 2012 theo doi (giai ngan 30.6.12)" xfId="2852" xr:uid="{00000000-0005-0000-0000-0000210B0000}"/>
    <cellStyle name="1_Bao cao giai ngan von dau tu nam 2009 (theo doi)_Tong hop theo doi von TPCP (BC)_Ke hoach 2012 theo doi (giai ngan 30.6.12) 2" xfId="2853" xr:uid="{00000000-0005-0000-0000-0000220B0000}"/>
    <cellStyle name="1_Bao cao giai ngan von dau tu nam 2009 (theo doi)_Tong hop theo doi von TPCP (BC)_Ke hoach 2012 theo doi (giai ngan 30.6.12) 2 2" xfId="2854" xr:uid="{00000000-0005-0000-0000-0000230B0000}"/>
    <cellStyle name="1_Bao cao giai ngan von dau tu nam 2009 (theo doi)_Tong hop theo doi von TPCP (BC)_Ke hoach 2012 theo doi (giai ngan 30.6.12) 2 3" xfId="2855" xr:uid="{00000000-0005-0000-0000-0000240B0000}"/>
    <cellStyle name="1_Bao cao giai ngan von dau tu nam 2009 (theo doi)_Tong hop theo doi von TPCP (BC)_Ke hoach 2012 theo doi (giai ngan 30.6.12) 2 4" xfId="2856" xr:uid="{00000000-0005-0000-0000-0000250B0000}"/>
    <cellStyle name="1_Bao cao giai ngan von dau tu nam 2009 (theo doi)_Tong hop theo doi von TPCP (BC)_Ke hoach 2012 theo doi (giai ngan 30.6.12) 3" xfId="2857" xr:uid="{00000000-0005-0000-0000-0000260B0000}"/>
    <cellStyle name="1_Bao cao giai ngan von dau tu nam 2009 (theo doi)_Tong hop theo doi von TPCP (BC)_Ke hoach 2012 theo doi (giai ngan 30.6.12) 4" xfId="2858" xr:uid="{00000000-0005-0000-0000-0000270B0000}"/>
    <cellStyle name="1_Bao cao giai ngan von dau tu nam 2009 (theo doi)_Tong hop theo doi von TPCP (BC)_Ke hoach 2012 theo doi (giai ngan 30.6.12) 5" xfId="2859" xr:uid="{00000000-0005-0000-0000-0000280B0000}"/>
    <cellStyle name="1_Bao cao giai ngan von dau tu nam 2009 (theo doi)_Worksheet in D: My Documents Ke Hoach KH cac nam Nam 2014 Bao cao ve Ke hoach nam 2014 ( Hoan chinh sau TL voi Bo KH)" xfId="2860" xr:uid="{00000000-0005-0000-0000-0000290B0000}"/>
    <cellStyle name="1_Bao cao giai ngan von dau tu nam 2009 (theo doi)_Worksheet in D: My Documents Ke Hoach KH cac nam Nam 2014 Bao cao ve Ke hoach nam 2014 ( Hoan chinh sau TL voi Bo KH) 2" xfId="2861" xr:uid="{00000000-0005-0000-0000-00002A0B0000}"/>
    <cellStyle name="1_Bao cao giai ngan von dau tu nam 2009 (theo doi)_Worksheet in D: My Documents Ke Hoach KH cac nam Nam 2014 Bao cao ve Ke hoach nam 2014 ( Hoan chinh sau TL voi Bo KH) 2 2" xfId="2862" xr:uid="{00000000-0005-0000-0000-00002B0B0000}"/>
    <cellStyle name="1_Bao cao giai ngan von dau tu nam 2009 (theo doi)_Worksheet in D: My Documents Ke Hoach KH cac nam Nam 2014 Bao cao ve Ke hoach nam 2014 ( Hoan chinh sau TL voi Bo KH) 2 3" xfId="2863" xr:uid="{00000000-0005-0000-0000-00002C0B0000}"/>
    <cellStyle name="1_Bao cao giai ngan von dau tu nam 2009 (theo doi)_Worksheet in D: My Documents Ke Hoach KH cac nam Nam 2014 Bao cao ve Ke hoach nam 2014 ( Hoan chinh sau TL voi Bo KH) 2 4" xfId="2864" xr:uid="{00000000-0005-0000-0000-00002D0B0000}"/>
    <cellStyle name="1_Bao cao giai ngan von dau tu nam 2009 (theo doi)_Worksheet in D: My Documents Ke Hoach KH cac nam Nam 2014 Bao cao ve Ke hoach nam 2014 ( Hoan chinh sau TL voi Bo KH) 3" xfId="2865" xr:uid="{00000000-0005-0000-0000-00002E0B0000}"/>
    <cellStyle name="1_Bao cao giai ngan von dau tu nam 2009 (theo doi)_Worksheet in D: My Documents Ke Hoach KH cac nam Nam 2014 Bao cao ve Ke hoach nam 2014 ( Hoan chinh sau TL voi Bo KH) 4" xfId="2866" xr:uid="{00000000-0005-0000-0000-00002F0B0000}"/>
    <cellStyle name="1_Bao cao giai ngan von dau tu nam 2009 (theo doi)_Worksheet in D: My Documents Ke Hoach KH cac nam Nam 2014 Bao cao ve Ke hoach nam 2014 ( Hoan chinh sau TL voi Bo KH) 5" xfId="2867" xr:uid="{00000000-0005-0000-0000-0000300B0000}"/>
    <cellStyle name="1_Bao cao KP tu chu" xfId="2868" xr:uid="{00000000-0005-0000-0000-0000310B0000}"/>
    <cellStyle name="1_Bao cao KP tu chu_Bao cao tinh hinh thuc hien KH 2009 den 31-01-10" xfId="2869" xr:uid="{00000000-0005-0000-0000-0000320B0000}"/>
    <cellStyle name="1_Bao cao KP tu chu_Bao cao tinh hinh thuc hien KH 2009 den 31-01-10 2" xfId="2870" xr:uid="{00000000-0005-0000-0000-0000330B0000}"/>
    <cellStyle name="1_Bao cao tinh hinh thuc hien KH 2009 den 31-01-10" xfId="2871" xr:uid="{00000000-0005-0000-0000-0000340B0000}"/>
    <cellStyle name="1_Bao cao tinh hinh thuc hien KH 2009 den 31-01-10 2" xfId="2872" xr:uid="{00000000-0005-0000-0000-0000350B0000}"/>
    <cellStyle name="1_Bao cao tinh hinh thuc hien KH 2009 den 31-01-10 2 2" xfId="2873" xr:uid="{00000000-0005-0000-0000-0000360B0000}"/>
    <cellStyle name="1_Bao cao tinh hinh thuc hien KH 2009 den 31-01-10 2 2 2" xfId="2874" xr:uid="{00000000-0005-0000-0000-0000370B0000}"/>
    <cellStyle name="1_Bao cao tinh hinh thuc hien KH 2009 den 31-01-10 2 2 3" xfId="2875" xr:uid="{00000000-0005-0000-0000-0000380B0000}"/>
    <cellStyle name="1_Bao cao tinh hinh thuc hien KH 2009 den 31-01-10 2 2 4" xfId="2876" xr:uid="{00000000-0005-0000-0000-0000390B0000}"/>
    <cellStyle name="1_Bao cao tinh hinh thuc hien KH 2009 den 31-01-10 2 3" xfId="2877" xr:uid="{00000000-0005-0000-0000-00003A0B0000}"/>
    <cellStyle name="1_Bao cao tinh hinh thuc hien KH 2009 den 31-01-10 2 4" xfId="2878" xr:uid="{00000000-0005-0000-0000-00003B0B0000}"/>
    <cellStyle name="1_Bao cao tinh hinh thuc hien KH 2009 den 31-01-10 2 5" xfId="2879" xr:uid="{00000000-0005-0000-0000-00003C0B0000}"/>
    <cellStyle name="1_Bao cao tinh hinh thuc hien KH 2009 den 31-01-10 3" xfId="2880" xr:uid="{00000000-0005-0000-0000-00003D0B0000}"/>
    <cellStyle name="1_Bao cao tinh hinh thuc hien KH 2009 den 31-01-10 3 2" xfId="2881" xr:uid="{00000000-0005-0000-0000-00003E0B0000}"/>
    <cellStyle name="1_Bao cao tinh hinh thuc hien KH 2009 den 31-01-10 3 3" xfId="2882" xr:uid="{00000000-0005-0000-0000-00003F0B0000}"/>
    <cellStyle name="1_Bao cao tinh hinh thuc hien KH 2009 den 31-01-10 3 4" xfId="2883" xr:uid="{00000000-0005-0000-0000-0000400B0000}"/>
    <cellStyle name="1_Bao cao tinh hinh thuc hien KH 2009 den 31-01-10 4" xfId="2884" xr:uid="{00000000-0005-0000-0000-0000410B0000}"/>
    <cellStyle name="1_Bao cao tinh hinh thuc hien KH 2009 den 31-01-10 5" xfId="2885" xr:uid="{00000000-0005-0000-0000-0000420B0000}"/>
    <cellStyle name="1_Bao cao tinh hinh thuc hien KH 2009 den 31-01-10 6" xfId="2886" xr:uid="{00000000-0005-0000-0000-0000430B0000}"/>
    <cellStyle name="1_Bao cao tinh hinh thuc hien KH 2009 den 31-01-10_BC von DTPT 6 thang 2012" xfId="2887" xr:uid="{00000000-0005-0000-0000-0000440B0000}"/>
    <cellStyle name="1_Bao cao tinh hinh thuc hien KH 2009 den 31-01-10_BC von DTPT 6 thang 2012 2" xfId="2888" xr:uid="{00000000-0005-0000-0000-0000450B0000}"/>
    <cellStyle name="1_Bao cao tinh hinh thuc hien KH 2009 den 31-01-10_BC von DTPT 6 thang 2012 2 2" xfId="2889" xr:uid="{00000000-0005-0000-0000-0000460B0000}"/>
    <cellStyle name="1_Bao cao tinh hinh thuc hien KH 2009 den 31-01-10_BC von DTPT 6 thang 2012 2 2 2" xfId="2890" xr:uid="{00000000-0005-0000-0000-0000470B0000}"/>
    <cellStyle name="1_Bao cao tinh hinh thuc hien KH 2009 den 31-01-10_BC von DTPT 6 thang 2012 2 2 3" xfId="2891" xr:uid="{00000000-0005-0000-0000-0000480B0000}"/>
    <cellStyle name="1_Bao cao tinh hinh thuc hien KH 2009 den 31-01-10_BC von DTPT 6 thang 2012 2 2 4" xfId="2892" xr:uid="{00000000-0005-0000-0000-0000490B0000}"/>
    <cellStyle name="1_Bao cao tinh hinh thuc hien KH 2009 den 31-01-10_BC von DTPT 6 thang 2012 2 3" xfId="2893" xr:uid="{00000000-0005-0000-0000-00004A0B0000}"/>
    <cellStyle name="1_Bao cao tinh hinh thuc hien KH 2009 den 31-01-10_BC von DTPT 6 thang 2012 2 4" xfId="2894" xr:uid="{00000000-0005-0000-0000-00004B0B0000}"/>
    <cellStyle name="1_Bao cao tinh hinh thuc hien KH 2009 den 31-01-10_BC von DTPT 6 thang 2012 2 5" xfId="2895" xr:uid="{00000000-0005-0000-0000-00004C0B0000}"/>
    <cellStyle name="1_Bao cao tinh hinh thuc hien KH 2009 den 31-01-10_BC von DTPT 6 thang 2012 3" xfId="2896" xr:uid="{00000000-0005-0000-0000-00004D0B0000}"/>
    <cellStyle name="1_Bao cao tinh hinh thuc hien KH 2009 den 31-01-10_BC von DTPT 6 thang 2012 3 2" xfId="2897" xr:uid="{00000000-0005-0000-0000-00004E0B0000}"/>
    <cellStyle name="1_Bao cao tinh hinh thuc hien KH 2009 den 31-01-10_BC von DTPT 6 thang 2012 3 3" xfId="2898" xr:uid="{00000000-0005-0000-0000-00004F0B0000}"/>
    <cellStyle name="1_Bao cao tinh hinh thuc hien KH 2009 den 31-01-10_BC von DTPT 6 thang 2012 3 4" xfId="2899" xr:uid="{00000000-0005-0000-0000-0000500B0000}"/>
    <cellStyle name="1_Bao cao tinh hinh thuc hien KH 2009 den 31-01-10_BC von DTPT 6 thang 2012 4" xfId="2900" xr:uid="{00000000-0005-0000-0000-0000510B0000}"/>
    <cellStyle name="1_Bao cao tinh hinh thuc hien KH 2009 den 31-01-10_BC von DTPT 6 thang 2012 5" xfId="2901" xr:uid="{00000000-0005-0000-0000-0000520B0000}"/>
    <cellStyle name="1_Bao cao tinh hinh thuc hien KH 2009 den 31-01-10_BC von DTPT 6 thang 2012 6" xfId="2902" xr:uid="{00000000-0005-0000-0000-0000530B0000}"/>
    <cellStyle name="1_Bao cao tinh hinh thuc hien KH 2009 den 31-01-10_Bieu du thao QD von ho tro co MT" xfId="2903" xr:uid="{00000000-0005-0000-0000-0000540B0000}"/>
    <cellStyle name="1_Bao cao tinh hinh thuc hien KH 2009 den 31-01-10_Bieu du thao QD von ho tro co MT 2" xfId="2904" xr:uid="{00000000-0005-0000-0000-0000550B0000}"/>
    <cellStyle name="1_Bao cao tinh hinh thuc hien KH 2009 den 31-01-10_Bieu du thao QD von ho tro co MT 2 2" xfId="2905" xr:uid="{00000000-0005-0000-0000-0000560B0000}"/>
    <cellStyle name="1_Bao cao tinh hinh thuc hien KH 2009 den 31-01-10_Bieu du thao QD von ho tro co MT 2 2 2" xfId="2906" xr:uid="{00000000-0005-0000-0000-0000570B0000}"/>
    <cellStyle name="1_Bao cao tinh hinh thuc hien KH 2009 den 31-01-10_Bieu du thao QD von ho tro co MT 2 2 3" xfId="2907" xr:uid="{00000000-0005-0000-0000-0000580B0000}"/>
    <cellStyle name="1_Bao cao tinh hinh thuc hien KH 2009 den 31-01-10_Bieu du thao QD von ho tro co MT 2 2 4" xfId="2908" xr:uid="{00000000-0005-0000-0000-0000590B0000}"/>
    <cellStyle name="1_Bao cao tinh hinh thuc hien KH 2009 den 31-01-10_Bieu du thao QD von ho tro co MT 2 3" xfId="2909" xr:uid="{00000000-0005-0000-0000-00005A0B0000}"/>
    <cellStyle name="1_Bao cao tinh hinh thuc hien KH 2009 den 31-01-10_Bieu du thao QD von ho tro co MT 2 4" xfId="2910" xr:uid="{00000000-0005-0000-0000-00005B0B0000}"/>
    <cellStyle name="1_Bao cao tinh hinh thuc hien KH 2009 den 31-01-10_Bieu du thao QD von ho tro co MT 2 5" xfId="2911" xr:uid="{00000000-0005-0000-0000-00005C0B0000}"/>
    <cellStyle name="1_Bao cao tinh hinh thuc hien KH 2009 den 31-01-10_Bieu du thao QD von ho tro co MT 3" xfId="2912" xr:uid="{00000000-0005-0000-0000-00005D0B0000}"/>
    <cellStyle name="1_Bao cao tinh hinh thuc hien KH 2009 den 31-01-10_Bieu du thao QD von ho tro co MT 3 2" xfId="2913" xr:uid="{00000000-0005-0000-0000-00005E0B0000}"/>
    <cellStyle name="1_Bao cao tinh hinh thuc hien KH 2009 den 31-01-10_Bieu du thao QD von ho tro co MT 3 3" xfId="2914" xr:uid="{00000000-0005-0000-0000-00005F0B0000}"/>
    <cellStyle name="1_Bao cao tinh hinh thuc hien KH 2009 den 31-01-10_Bieu du thao QD von ho tro co MT 3 4" xfId="2915" xr:uid="{00000000-0005-0000-0000-0000600B0000}"/>
    <cellStyle name="1_Bao cao tinh hinh thuc hien KH 2009 den 31-01-10_Bieu du thao QD von ho tro co MT 4" xfId="2916" xr:uid="{00000000-0005-0000-0000-0000610B0000}"/>
    <cellStyle name="1_Bao cao tinh hinh thuc hien KH 2009 den 31-01-10_Bieu du thao QD von ho tro co MT 5" xfId="2917" xr:uid="{00000000-0005-0000-0000-0000620B0000}"/>
    <cellStyle name="1_Bao cao tinh hinh thuc hien KH 2009 den 31-01-10_Bieu du thao QD von ho tro co MT 6" xfId="2918" xr:uid="{00000000-0005-0000-0000-0000630B0000}"/>
    <cellStyle name="1_Bao cao tinh hinh thuc hien KH 2009 den 31-01-10_Ke hoach 2012 (theo doi)" xfId="2919" xr:uid="{00000000-0005-0000-0000-0000640B0000}"/>
    <cellStyle name="1_Bao cao tinh hinh thuc hien KH 2009 den 31-01-10_Ke hoach 2012 (theo doi) 2" xfId="2920" xr:uid="{00000000-0005-0000-0000-0000650B0000}"/>
    <cellStyle name="1_Bao cao tinh hinh thuc hien KH 2009 den 31-01-10_Ke hoach 2012 (theo doi) 2 2" xfId="2921" xr:uid="{00000000-0005-0000-0000-0000660B0000}"/>
    <cellStyle name="1_Bao cao tinh hinh thuc hien KH 2009 den 31-01-10_Ke hoach 2012 (theo doi) 2 2 2" xfId="2922" xr:uid="{00000000-0005-0000-0000-0000670B0000}"/>
    <cellStyle name="1_Bao cao tinh hinh thuc hien KH 2009 den 31-01-10_Ke hoach 2012 (theo doi) 2 2 3" xfId="2923" xr:uid="{00000000-0005-0000-0000-0000680B0000}"/>
    <cellStyle name="1_Bao cao tinh hinh thuc hien KH 2009 den 31-01-10_Ke hoach 2012 (theo doi) 2 2 4" xfId="2924" xr:uid="{00000000-0005-0000-0000-0000690B0000}"/>
    <cellStyle name="1_Bao cao tinh hinh thuc hien KH 2009 den 31-01-10_Ke hoach 2012 (theo doi) 2 3" xfId="2925" xr:uid="{00000000-0005-0000-0000-00006A0B0000}"/>
    <cellStyle name="1_Bao cao tinh hinh thuc hien KH 2009 den 31-01-10_Ke hoach 2012 (theo doi) 2 4" xfId="2926" xr:uid="{00000000-0005-0000-0000-00006B0B0000}"/>
    <cellStyle name="1_Bao cao tinh hinh thuc hien KH 2009 den 31-01-10_Ke hoach 2012 (theo doi) 2 5" xfId="2927" xr:uid="{00000000-0005-0000-0000-00006C0B0000}"/>
    <cellStyle name="1_Bao cao tinh hinh thuc hien KH 2009 den 31-01-10_Ke hoach 2012 (theo doi) 3" xfId="2928" xr:uid="{00000000-0005-0000-0000-00006D0B0000}"/>
    <cellStyle name="1_Bao cao tinh hinh thuc hien KH 2009 den 31-01-10_Ke hoach 2012 (theo doi) 3 2" xfId="2929" xr:uid="{00000000-0005-0000-0000-00006E0B0000}"/>
    <cellStyle name="1_Bao cao tinh hinh thuc hien KH 2009 den 31-01-10_Ke hoach 2012 (theo doi) 3 3" xfId="2930" xr:uid="{00000000-0005-0000-0000-00006F0B0000}"/>
    <cellStyle name="1_Bao cao tinh hinh thuc hien KH 2009 den 31-01-10_Ke hoach 2012 (theo doi) 3 4" xfId="2931" xr:uid="{00000000-0005-0000-0000-0000700B0000}"/>
    <cellStyle name="1_Bao cao tinh hinh thuc hien KH 2009 den 31-01-10_Ke hoach 2012 (theo doi) 4" xfId="2932" xr:uid="{00000000-0005-0000-0000-0000710B0000}"/>
    <cellStyle name="1_Bao cao tinh hinh thuc hien KH 2009 den 31-01-10_Ke hoach 2012 (theo doi) 5" xfId="2933" xr:uid="{00000000-0005-0000-0000-0000720B0000}"/>
    <cellStyle name="1_Bao cao tinh hinh thuc hien KH 2009 den 31-01-10_Ke hoach 2012 (theo doi) 6" xfId="2934" xr:uid="{00000000-0005-0000-0000-0000730B0000}"/>
    <cellStyle name="1_Bao cao tinh hinh thuc hien KH 2009 den 31-01-10_Ke hoach 2012 theo doi (giai ngan 30.6.12)" xfId="2935" xr:uid="{00000000-0005-0000-0000-0000740B0000}"/>
    <cellStyle name="1_Bao cao tinh hinh thuc hien KH 2009 den 31-01-10_Ke hoach 2012 theo doi (giai ngan 30.6.12) 2" xfId="2936" xr:uid="{00000000-0005-0000-0000-0000750B0000}"/>
    <cellStyle name="1_Bao cao tinh hinh thuc hien KH 2009 den 31-01-10_Ke hoach 2012 theo doi (giai ngan 30.6.12) 2 2" xfId="2937" xr:uid="{00000000-0005-0000-0000-0000760B0000}"/>
    <cellStyle name="1_Bao cao tinh hinh thuc hien KH 2009 den 31-01-10_Ke hoach 2012 theo doi (giai ngan 30.6.12) 2 2 2" xfId="2938" xr:uid="{00000000-0005-0000-0000-0000770B0000}"/>
    <cellStyle name="1_Bao cao tinh hinh thuc hien KH 2009 den 31-01-10_Ke hoach 2012 theo doi (giai ngan 30.6.12) 2 2 3" xfId="2939" xr:uid="{00000000-0005-0000-0000-0000780B0000}"/>
    <cellStyle name="1_Bao cao tinh hinh thuc hien KH 2009 den 31-01-10_Ke hoach 2012 theo doi (giai ngan 30.6.12) 2 2 4" xfId="2940" xr:uid="{00000000-0005-0000-0000-0000790B0000}"/>
    <cellStyle name="1_Bao cao tinh hinh thuc hien KH 2009 den 31-01-10_Ke hoach 2012 theo doi (giai ngan 30.6.12) 2 3" xfId="2941" xr:uid="{00000000-0005-0000-0000-00007A0B0000}"/>
    <cellStyle name="1_Bao cao tinh hinh thuc hien KH 2009 den 31-01-10_Ke hoach 2012 theo doi (giai ngan 30.6.12) 2 4" xfId="2942" xr:uid="{00000000-0005-0000-0000-00007B0B0000}"/>
    <cellStyle name="1_Bao cao tinh hinh thuc hien KH 2009 den 31-01-10_Ke hoach 2012 theo doi (giai ngan 30.6.12) 2 5" xfId="2943" xr:uid="{00000000-0005-0000-0000-00007C0B0000}"/>
    <cellStyle name="1_Bao cao tinh hinh thuc hien KH 2009 den 31-01-10_Ke hoach 2012 theo doi (giai ngan 30.6.12) 3" xfId="2944" xr:uid="{00000000-0005-0000-0000-00007D0B0000}"/>
    <cellStyle name="1_Bao cao tinh hinh thuc hien KH 2009 den 31-01-10_Ke hoach 2012 theo doi (giai ngan 30.6.12) 3 2" xfId="2945" xr:uid="{00000000-0005-0000-0000-00007E0B0000}"/>
    <cellStyle name="1_Bao cao tinh hinh thuc hien KH 2009 den 31-01-10_Ke hoach 2012 theo doi (giai ngan 30.6.12) 3 3" xfId="2946" xr:uid="{00000000-0005-0000-0000-00007F0B0000}"/>
    <cellStyle name="1_Bao cao tinh hinh thuc hien KH 2009 den 31-01-10_Ke hoach 2012 theo doi (giai ngan 30.6.12) 3 4" xfId="2947" xr:uid="{00000000-0005-0000-0000-0000800B0000}"/>
    <cellStyle name="1_Bao cao tinh hinh thuc hien KH 2009 den 31-01-10_Ke hoach 2012 theo doi (giai ngan 30.6.12) 4" xfId="2948" xr:uid="{00000000-0005-0000-0000-0000810B0000}"/>
    <cellStyle name="1_Bao cao tinh hinh thuc hien KH 2009 den 31-01-10_Ke hoach 2012 theo doi (giai ngan 30.6.12) 5" xfId="2949" xr:uid="{00000000-0005-0000-0000-0000820B0000}"/>
    <cellStyle name="1_Bao cao tinh hinh thuc hien KH 2009 den 31-01-10_Ke hoach 2012 theo doi (giai ngan 30.6.12) 6" xfId="2950" xr:uid="{00000000-0005-0000-0000-0000830B0000}"/>
    <cellStyle name="1_BAO GIA NGAY 24-10-08 (co dam)" xfId="2951" xr:uid="{00000000-0005-0000-0000-0000840B0000}"/>
    <cellStyle name="1_BC 2010 ve CT trong diem (5nam)" xfId="2952" xr:uid="{00000000-0005-0000-0000-0000850B0000}"/>
    <cellStyle name="1_BC 2010 ve CT trong diem (5nam) 2" xfId="2953" xr:uid="{00000000-0005-0000-0000-0000860B0000}"/>
    <cellStyle name="1_BC 2010 ve CT trong diem (5nam) 2 2" xfId="2954" xr:uid="{00000000-0005-0000-0000-0000870B0000}"/>
    <cellStyle name="1_BC 2010 ve CT trong diem (5nam) 2 2 2" xfId="2955" xr:uid="{00000000-0005-0000-0000-0000880B0000}"/>
    <cellStyle name="1_BC 2010 ve CT trong diem (5nam) 2 2 3" xfId="2956" xr:uid="{00000000-0005-0000-0000-0000890B0000}"/>
    <cellStyle name="1_BC 2010 ve CT trong diem (5nam) 2 2 4" xfId="2957" xr:uid="{00000000-0005-0000-0000-00008A0B0000}"/>
    <cellStyle name="1_BC 2010 ve CT trong diem (5nam) 2 3" xfId="2958" xr:uid="{00000000-0005-0000-0000-00008B0B0000}"/>
    <cellStyle name="1_BC 2010 ve CT trong diem (5nam) 2 4" xfId="2959" xr:uid="{00000000-0005-0000-0000-00008C0B0000}"/>
    <cellStyle name="1_BC 2010 ve CT trong diem (5nam) 2 5" xfId="2960" xr:uid="{00000000-0005-0000-0000-00008D0B0000}"/>
    <cellStyle name="1_BC 2010 ve CT trong diem (5nam) 3" xfId="2961" xr:uid="{00000000-0005-0000-0000-00008E0B0000}"/>
    <cellStyle name="1_BC 2010 ve CT trong diem (5nam) 3 2" xfId="2962" xr:uid="{00000000-0005-0000-0000-00008F0B0000}"/>
    <cellStyle name="1_BC 2010 ve CT trong diem (5nam) 3 3" xfId="2963" xr:uid="{00000000-0005-0000-0000-0000900B0000}"/>
    <cellStyle name="1_BC 2010 ve CT trong diem (5nam) 3 4" xfId="2964" xr:uid="{00000000-0005-0000-0000-0000910B0000}"/>
    <cellStyle name="1_BC 2010 ve CT trong diem (5nam) 4" xfId="2965" xr:uid="{00000000-0005-0000-0000-0000920B0000}"/>
    <cellStyle name="1_BC 2010 ve CT trong diem (5nam) 5" xfId="2966" xr:uid="{00000000-0005-0000-0000-0000930B0000}"/>
    <cellStyle name="1_BC 2010 ve CT trong diem (5nam) 6" xfId="2967" xr:uid="{00000000-0005-0000-0000-0000940B0000}"/>
    <cellStyle name="1_BC 2010 ve CT trong diem (5nam)_BC von DTPT 6 thang 2012" xfId="2968" xr:uid="{00000000-0005-0000-0000-0000950B0000}"/>
    <cellStyle name="1_BC 2010 ve CT trong diem (5nam)_BC von DTPT 6 thang 2012 2" xfId="2969" xr:uid="{00000000-0005-0000-0000-0000960B0000}"/>
    <cellStyle name="1_BC 2010 ve CT trong diem (5nam)_BC von DTPT 6 thang 2012 2 2" xfId="2970" xr:uid="{00000000-0005-0000-0000-0000970B0000}"/>
    <cellStyle name="1_BC 2010 ve CT trong diem (5nam)_BC von DTPT 6 thang 2012 2 2 2" xfId="2971" xr:uid="{00000000-0005-0000-0000-0000980B0000}"/>
    <cellStyle name="1_BC 2010 ve CT trong diem (5nam)_BC von DTPT 6 thang 2012 2 2 3" xfId="2972" xr:uid="{00000000-0005-0000-0000-0000990B0000}"/>
    <cellStyle name="1_BC 2010 ve CT trong diem (5nam)_BC von DTPT 6 thang 2012 2 2 4" xfId="2973" xr:uid="{00000000-0005-0000-0000-00009A0B0000}"/>
    <cellStyle name="1_BC 2010 ve CT trong diem (5nam)_BC von DTPT 6 thang 2012 2 3" xfId="2974" xr:uid="{00000000-0005-0000-0000-00009B0B0000}"/>
    <cellStyle name="1_BC 2010 ve CT trong diem (5nam)_BC von DTPT 6 thang 2012 2 4" xfId="2975" xr:uid="{00000000-0005-0000-0000-00009C0B0000}"/>
    <cellStyle name="1_BC 2010 ve CT trong diem (5nam)_BC von DTPT 6 thang 2012 2 5" xfId="2976" xr:uid="{00000000-0005-0000-0000-00009D0B0000}"/>
    <cellStyle name="1_BC 2010 ve CT trong diem (5nam)_BC von DTPT 6 thang 2012 3" xfId="2977" xr:uid="{00000000-0005-0000-0000-00009E0B0000}"/>
    <cellStyle name="1_BC 2010 ve CT trong diem (5nam)_BC von DTPT 6 thang 2012 3 2" xfId="2978" xr:uid="{00000000-0005-0000-0000-00009F0B0000}"/>
    <cellStyle name="1_BC 2010 ve CT trong diem (5nam)_BC von DTPT 6 thang 2012 3 3" xfId="2979" xr:uid="{00000000-0005-0000-0000-0000A00B0000}"/>
    <cellStyle name="1_BC 2010 ve CT trong diem (5nam)_BC von DTPT 6 thang 2012 3 4" xfId="2980" xr:uid="{00000000-0005-0000-0000-0000A10B0000}"/>
    <cellStyle name="1_BC 2010 ve CT trong diem (5nam)_BC von DTPT 6 thang 2012 4" xfId="2981" xr:uid="{00000000-0005-0000-0000-0000A20B0000}"/>
    <cellStyle name="1_BC 2010 ve CT trong diem (5nam)_BC von DTPT 6 thang 2012 5" xfId="2982" xr:uid="{00000000-0005-0000-0000-0000A30B0000}"/>
    <cellStyle name="1_BC 2010 ve CT trong diem (5nam)_BC von DTPT 6 thang 2012 6" xfId="2983" xr:uid="{00000000-0005-0000-0000-0000A40B0000}"/>
    <cellStyle name="1_BC 2010 ve CT trong diem (5nam)_Bieu du thao QD von ho tro co MT" xfId="2984" xr:uid="{00000000-0005-0000-0000-0000A50B0000}"/>
    <cellStyle name="1_BC 2010 ve CT trong diem (5nam)_Bieu du thao QD von ho tro co MT 2" xfId="2985" xr:uid="{00000000-0005-0000-0000-0000A60B0000}"/>
    <cellStyle name="1_BC 2010 ve CT trong diem (5nam)_Bieu du thao QD von ho tro co MT 2 2" xfId="2986" xr:uid="{00000000-0005-0000-0000-0000A70B0000}"/>
    <cellStyle name="1_BC 2010 ve CT trong diem (5nam)_Bieu du thao QD von ho tro co MT 2 2 2" xfId="2987" xr:uid="{00000000-0005-0000-0000-0000A80B0000}"/>
    <cellStyle name="1_BC 2010 ve CT trong diem (5nam)_Bieu du thao QD von ho tro co MT 2 2 3" xfId="2988" xr:uid="{00000000-0005-0000-0000-0000A90B0000}"/>
    <cellStyle name="1_BC 2010 ve CT trong diem (5nam)_Bieu du thao QD von ho tro co MT 2 2 4" xfId="2989" xr:uid="{00000000-0005-0000-0000-0000AA0B0000}"/>
    <cellStyle name="1_BC 2010 ve CT trong diem (5nam)_Bieu du thao QD von ho tro co MT 2 3" xfId="2990" xr:uid="{00000000-0005-0000-0000-0000AB0B0000}"/>
    <cellStyle name="1_BC 2010 ve CT trong diem (5nam)_Bieu du thao QD von ho tro co MT 2 4" xfId="2991" xr:uid="{00000000-0005-0000-0000-0000AC0B0000}"/>
    <cellStyle name="1_BC 2010 ve CT trong diem (5nam)_Bieu du thao QD von ho tro co MT 2 5" xfId="2992" xr:uid="{00000000-0005-0000-0000-0000AD0B0000}"/>
    <cellStyle name="1_BC 2010 ve CT trong diem (5nam)_Bieu du thao QD von ho tro co MT 3" xfId="2993" xr:uid="{00000000-0005-0000-0000-0000AE0B0000}"/>
    <cellStyle name="1_BC 2010 ve CT trong diem (5nam)_Bieu du thao QD von ho tro co MT 3 2" xfId="2994" xr:uid="{00000000-0005-0000-0000-0000AF0B0000}"/>
    <cellStyle name="1_BC 2010 ve CT trong diem (5nam)_Bieu du thao QD von ho tro co MT 3 3" xfId="2995" xr:uid="{00000000-0005-0000-0000-0000B00B0000}"/>
    <cellStyle name="1_BC 2010 ve CT trong diem (5nam)_Bieu du thao QD von ho tro co MT 3 4" xfId="2996" xr:uid="{00000000-0005-0000-0000-0000B10B0000}"/>
    <cellStyle name="1_BC 2010 ve CT trong diem (5nam)_Bieu du thao QD von ho tro co MT 4" xfId="2997" xr:uid="{00000000-0005-0000-0000-0000B20B0000}"/>
    <cellStyle name="1_BC 2010 ve CT trong diem (5nam)_Bieu du thao QD von ho tro co MT 5" xfId="2998" xr:uid="{00000000-0005-0000-0000-0000B30B0000}"/>
    <cellStyle name="1_BC 2010 ve CT trong diem (5nam)_Bieu du thao QD von ho tro co MT 6" xfId="2999" xr:uid="{00000000-0005-0000-0000-0000B40B0000}"/>
    <cellStyle name="1_BC 2010 ve CT trong diem (5nam)_Ke hoach 2012 (theo doi)" xfId="3000" xr:uid="{00000000-0005-0000-0000-0000B50B0000}"/>
    <cellStyle name="1_BC 2010 ve CT trong diem (5nam)_Ke hoach 2012 (theo doi) 2" xfId="3001" xr:uid="{00000000-0005-0000-0000-0000B60B0000}"/>
    <cellStyle name="1_BC 2010 ve CT trong diem (5nam)_Ke hoach 2012 (theo doi) 2 2" xfId="3002" xr:uid="{00000000-0005-0000-0000-0000B70B0000}"/>
    <cellStyle name="1_BC 2010 ve CT trong diem (5nam)_Ke hoach 2012 (theo doi) 2 2 2" xfId="3003" xr:uid="{00000000-0005-0000-0000-0000B80B0000}"/>
    <cellStyle name="1_BC 2010 ve CT trong diem (5nam)_Ke hoach 2012 (theo doi) 2 2 3" xfId="3004" xr:uid="{00000000-0005-0000-0000-0000B90B0000}"/>
    <cellStyle name="1_BC 2010 ve CT trong diem (5nam)_Ke hoach 2012 (theo doi) 2 2 4" xfId="3005" xr:uid="{00000000-0005-0000-0000-0000BA0B0000}"/>
    <cellStyle name="1_BC 2010 ve CT trong diem (5nam)_Ke hoach 2012 (theo doi) 2 3" xfId="3006" xr:uid="{00000000-0005-0000-0000-0000BB0B0000}"/>
    <cellStyle name="1_BC 2010 ve CT trong diem (5nam)_Ke hoach 2012 (theo doi) 2 4" xfId="3007" xr:uid="{00000000-0005-0000-0000-0000BC0B0000}"/>
    <cellStyle name="1_BC 2010 ve CT trong diem (5nam)_Ke hoach 2012 (theo doi) 2 5" xfId="3008" xr:uid="{00000000-0005-0000-0000-0000BD0B0000}"/>
    <cellStyle name="1_BC 2010 ve CT trong diem (5nam)_Ke hoach 2012 (theo doi) 3" xfId="3009" xr:uid="{00000000-0005-0000-0000-0000BE0B0000}"/>
    <cellStyle name="1_BC 2010 ve CT trong diem (5nam)_Ke hoach 2012 (theo doi) 3 2" xfId="3010" xr:uid="{00000000-0005-0000-0000-0000BF0B0000}"/>
    <cellStyle name="1_BC 2010 ve CT trong diem (5nam)_Ke hoach 2012 (theo doi) 3 3" xfId="3011" xr:uid="{00000000-0005-0000-0000-0000C00B0000}"/>
    <cellStyle name="1_BC 2010 ve CT trong diem (5nam)_Ke hoach 2012 (theo doi) 3 4" xfId="3012" xr:uid="{00000000-0005-0000-0000-0000C10B0000}"/>
    <cellStyle name="1_BC 2010 ve CT trong diem (5nam)_Ke hoach 2012 (theo doi) 4" xfId="3013" xr:uid="{00000000-0005-0000-0000-0000C20B0000}"/>
    <cellStyle name="1_BC 2010 ve CT trong diem (5nam)_Ke hoach 2012 (theo doi) 5" xfId="3014" xr:uid="{00000000-0005-0000-0000-0000C30B0000}"/>
    <cellStyle name="1_BC 2010 ve CT trong diem (5nam)_Ke hoach 2012 (theo doi) 6" xfId="3015" xr:uid="{00000000-0005-0000-0000-0000C40B0000}"/>
    <cellStyle name="1_BC 2010 ve CT trong diem (5nam)_Ke hoach 2012 theo doi (giai ngan 30.6.12)" xfId="3016" xr:uid="{00000000-0005-0000-0000-0000C50B0000}"/>
    <cellStyle name="1_BC 2010 ve CT trong diem (5nam)_Ke hoach 2012 theo doi (giai ngan 30.6.12) 2" xfId="3017" xr:uid="{00000000-0005-0000-0000-0000C60B0000}"/>
    <cellStyle name="1_BC 2010 ve CT trong diem (5nam)_Ke hoach 2012 theo doi (giai ngan 30.6.12) 2 2" xfId="3018" xr:uid="{00000000-0005-0000-0000-0000C70B0000}"/>
    <cellStyle name="1_BC 2010 ve CT trong diem (5nam)_Ke hoach 2012 theo doi (giai ngan 30.6.12) 2 2 2" xfId="3019" xr:uid="{00000000-0005-0000-0000-0000C80B0000}"/>
    <cellStyle name="1_BC 2010 ve CT trong diem (5nam)_Ke hoach 2012 theo doi (giai ngan 30.6.12) 2 2 3" xfId="3020" xr:uid="{00000000-0005-0000-0000-0000C90B0000}"/>
    <cellStyle name="1_BC 2010 ve CT trong diem (5nam)_Ke hoach 2012 theo doi (giai ngan 30.6.12) 2 2 4" xfId="3021" xr:uid="{00000000-0005-0000-0000-0000CA0B0000}"/>
    <cellStyle name="1_BC 2010 ve CT trong diem (5nam)_Ke hoach 2012 theo doi (giai ngan 30.6.12) 2 3" xfId="3022" xr:uid="{00000000-0005-0000-0000-0000CB0B0000}"/>
    <cellStyle name="1_BC 2010 ve CT trong diem (5nam)_Ke hoach 2012 theo doi (giai ngan 30.6.12) 2 4" xfId="3023" xr:uid="{00000000-0005-0000-0000-0000CC0B0000}"/>
    <cellStyle name="1_BC 2010 ve CT trong diem (5nam)_Ke hoach 2012 theo doi (giai ngan 30.6.12) 2 5" xfId="3024" xr:uid="{00000000-0005-0000-0000-0000CD0B0000}"/>
    <cellStyle name="1_BC 2010 ve CT trong diem (5nam)_Ke hoach 2012 theo doi (giai ngan 30.6.12) 3" xfId="3025" xr:uid="{00000000-0005-0000-0000-0000CE0B0000}"/>
    <cellStyle name="1_BC 2010 ve CT trong diem (5nam)_Ke hoach 2012 theo doi (giai ngan 30.6.12) 3 2" xfId="3026" xr:uid="{00000000-0005-0000-0000-0000CF0B0000}"/>
    <cellStyle name="1_BC 2010 ve CT trong diem (5nam)_Ke hoach 2012 theo doi (giai ngan 30.6.12) 3 3" xfId="3027" xr:uid="{00000000-0005-0000-0000-0000D00B0000}"/>
    <cellStyle name="1_BC 2010 ve CT trong diem (5nam)_Ke hoach 2012 theo doi (giai ngan 30.6.12) 3 4" xfId="3028" xr:uid="{00000000-0005-0000-0000-0000D10B0000}"/>
    <cellStyle name="1_BC 2010 ve CT trong diem (5nam)_Ke hoach 2012 theo doi (giai ngan 30.6.12) 4" xfId="3029" xr:uid="{00000000-0005-0000-0000-0000D20B0000}"/>
    <cellStyle name="1_BC 2010 ve CT trong diem (5nam)_Ke hoach 2012 theo doi (giai ngan 30.6.12) 5" xfId="3030" xr:uid="{00000000-0005-0000-0000-0000D30B0000}"/>
    <cellStyle name="1_BC 2010 ve CT trong diem (5nam)_Ke hoach 2012 theo doi (giai ngan 30.6.12) 6" xfId="3031" xr:uid="{00000000-0005-0000-0000-0000D40B0000}"/>
    <cellStyle name="1_BC 8 thang 2009 ve CT trong diem 5nam" xfId="3032" xr:uid="{00000000-0005-0000-0000-0000D50B0000}"/>
    <cellStyle name="1_BC 8 thang 2009 ve CT trong diem 5nam 2" xfId="3033" xr:uid="{00000000-0005-0000-0000-0000D60B0000}"/>
    <cellStyle name="1_BC 8 thang 2009 ve CT trong diem 5nam 2 2" xfId="3034" xr:uid="{00000000-0005-0000-0000-0000D70B0000}"/>
    <cellStyle name="1_BC 8 thang 2009 ve CT trong diem 5nam 2 3" xfId="3035" xr:uid="{00000000-0005-0000-0000-0000D80B0000}"/>
    <cellStyle name="1_BC 8 thang 2009 ve CT trong diem 5nam 2 4" xfId="3036" xr:uid="{00000000-0005-0000-0000-0000D90B0000}"/>
    <cellStyle name="1_BC 8 thang 2009 ve CT trong diem 5nam 3" xfId="3037" xr:uid="{00000000-0005-0000-0000-0000DA0B0000}"/>
    <cellStyle name="1_BC 8 thang 2009 ve CT trong diem 5nam 4" xfId="3038" xr:uid="{00000000-0005-0000-0000-0000DB0B0000}"/>
    <cellStyle name="1_BC 8 thang 2009 ve CT trong diem 5nam 5" xfId="3039" xr:uid="{00000000-0005-0000-0000-0000DC0B0000}"/>
    <cellStyle name="1_BC 8 thang 2009 ve CT trong diem 5nam_1 Bieu 6 thang nam 2011" xfId="3040" xr:uid="{00000000-0005-0000-0000-0000DD0B0000}"/>
    <cellStyle name="1_BC 8 thang 2009 ve CT trong diem 5nam_1 Bieu 6 thang nam 2011 2" xfId="3041" xr:uid="{00000000-0005-0000-0000-0000DE0B0000}"/>
    <cellStyle name="1_BC 8 thang 2009 ve CT trong diem 5nam_1 Bieu 6 thang nam 2011 2 2" xfId="3042" xr:uid="{00000000-0005-0000-0000-0000DF0B0000}"/>
    <cellStyle name="1_BC 8 thang 2009 ve CT trong diem 5nam_1 Bieu 6 thang nam 2011 2 2 2" xfId="3043" xr:uid="{00000000-0005-0000-0000-0000E00B0000}"/>
    <cellStyle name="1_BC 8 thang 2009 ve CT trong diem 5nam_1 Bieu 6 thang nam 2011 2 2 3" xfId="3044" xr:uid="{00000000-0005-0000-0000-0000E10B0000}"/>
    <cellStyle name="1_BC 8 thang 2009 ve CT trong diem 5nam_1 Bieu 6 thang nam 2011 2 2 4" xfId="3045" xr:uid="{00000000-0005-0000-0000-0000E20B0000}"/>
    <cellStyle name="1_BC 8 thang 2009 ve CT trong diem 5nam_1 Bieu 6 thang nam 2011 2 3" xfId="3046" xr:uid="{00000000-0005-0000-0000-0000E30B0000}"/>
    <cellStyle name="1_BC 8 thang 2009 ve CT trong diem 5nam_1 Bieu 6 thang nam 2011 2 4" xfId="3047" xr:uid="{00000000-0005-0000-0000-0000E40B0000}"/>
    <cellStyle name="1_BC 8 thang 2009 ve CT trong diem 5nam_1 Bieu 6 thang nam 2011 2 5" xfId="3048" xr:uid="{00000000-0005-0000-0000-0000E50B0000}"/>
    <cellStyle name="1_BC 8 thang 2009 ve CT trong diem 5nam_1 Bieu 6 thang nam 2011 3" xfId="3049" xr:uid="{00000000-0005-0000-0000-0000E60B0000}"/>
    <cellStyle name="1_BC 8 thang 2009 ve CT trong diem 5nam_1 Bieu 6 thang nam 2011 3 2" xfId="3050" xr:uid="{00000000-0005-0000-0000-0000E70B0000}"/>
    <cellStyle name="1_BC 8 thang 2009 ve CT trong diem 5nam_1 Bieu 6 thang nam 2011 3 3" xfId="3051" xr:uid="{00000000-0005-0000-0000-0000E80B0000}"/>
    <cellStyle name="1_BC 8 thang 2009 ve CT trong diem 5nam_1 Bieu 6 thang nam 2011 3 4" xfId="3052" xr:uid="{00000000-0005-0000-0000-0000E90B0000}"/>
    <cellStyle name="1_BC 8 thang 2009 ve CT trong diem 5nam_1 Bieu 6 thang nam 2011 4" xfId="3053" xr:uid="{00000000-0005-0000-0000-0000EA0B0000}"/>
    <cellStyle name="1_BC 8 thang 2009 ve CT trong diem 5nam_1 Bieu 6 thang nam 2011 5" xfId="3054" xr:uid="{00000000-0005-0000-0000-0000EB0B0000}"/>
    <cellStyle name="1_BC 8 thang 2009 ve CT trong diem 5nam_1 Bieu 6 thang nam 2011 6" xfId="3055" xr:uid="{00000000-0005-0000-0000-0000EC0B0000}"/>
    <cellStyle name="1_BC 8 thang 2009 ve CT trong diem 5nam_1 Bieu 6 thang nam 2011_BC von DTPT 6 thang 2012" xfId="3056" xr:uid="{00000000-0005-0000-0000-0000ED0B0000}"/>
    <cellStyle name="1_BC 8 thang 2009 ve CT trong diem 5nam_1 Bieu 6 thang nam 2011_BC von DTPT 6 thang 2012 2" xfId="3057" xr:uid="{00000000-0005-0000-0000-0000EE0B0000}"/>
    <cellStyle name="1_BC 8 thang 2009 ve CT trong diem 5nam_1 Bieu 6 thang nam 2011_BC von DTPT 6 thang 2012 2 2" xfId="3058" xr:uid="{00000000-0005-0000-0000-0000EF0B0000}"/>
    <cellStyle name="1_BC 8 thang 2009 ve CT trong diem 5nam_1 Bieu 6 thang nam 2011_BC von DTPT 6 thang 2012 2 2 2" xfId="3059" xr:uid="{00000000-0005-0000-0000-0000F00B0000}"/>
    <cellStyle name="1_BC 8 thang 2009 ve CT trong diem 5nam_1 Bieu 6 thang nam 2011_BC von DTPT 6 thang 2012 2 2 3" xfId="3060" xr:uid="{00000000-0005-0000-0000-0000F10B0000}"/>
    <cellStyle name="1_BC 8 thang 2009 ve CT trong diem 5nam_1 Bieu 6 thang nam 2011_BC von DTPT 6 thang 2012 2 2 4" xfId="3061" xr:uid="{00000000-0005-0000-0000-0000F20B0000}"/>
    <cellStyle name="1_BC 8 thang 2009 ve CT trong diem 5nam_1 Bieu 6 thang nam 2011_BC von DTPT 6 thang 2012 2 3" xfId="3062" xr:uid="{00000000-0005-0000-0000-0000F30B0000}"/>
    <cellStyle name="1_BC 8 thang 2009 ve CT trong diem 5nam_1 Bieu 6 thang nam 2011_BC von DTPT 6 thang 2012 2 4" xfId="3063" xr:uid="{00000000-0005-0000-0000-0000F40B0000}"/>
    <cellStyle name="1_BC 8 thang 2009 ve CT trong diem 5nam_1 Bieu 6 thang nam 2011_BC von DTPT 6 thang 2012 2 5" xfId="3064" xr:uid="{00000000-0005-0000-0000-0000F50B0000}"/>
    <cellStyle name="1_BC 8 thang 2009 ve CT trong diem 5nam_1 Bieu 6 thang nam 2011_BC von DTPT 6 thang 2012 3" xfId="3065" xr:uid="{00000000-0005-0000-0000-0000F60B0000}"/>
    <cellStyle name="1_BC 8 thang 2009 ve CT trong diem 5nam_1 Bieu 6 thang nam 2011_BC von DTPT 6 thang 2012 3 2" xfId="3066" xr:uid="{00000000-0005-0000-0000-0000F70B0000}"/>
    <cellStyle name="1_BC 8 thang 2009 ve CT trong diem 5nam_1 Bieu 6 thang nam 2011_BC von DTPT 6 thang 2012 3 3" xfId="3067" xr:uid="{00000000-0005-0000-0000-0000F80B0000}"/>
    <cellStyle name="1_BC 8 thang 2009 ve CT trong diem 5nam_1 Bieu 6 thang nam 2011_BC von DTPT 6 thang 2012 3 4" xfId="3068" xr:uid="{00000000-0005-0000-0000-0000F90B0000}"/>
    <cellStyle name="1_BC 8 thang 2009 ve CT trong diem 5nam_1 Bieu 6 thang nam 2011_BC von DTPT 6 thang 2012 4" xfId="3069" xr:uid="{00000000-0005-0000-0000-0000FA0B0000}"/>
    <cellStyle name="1_BC 8 thang 2009 ve CT trong diem 5nam_1 Bieu 6 thang nam 2011_BC von DTPT 6 thang 2012 5" xfId="3070" xr:uid="{00000000-0005-0000-0000-0000FB0B0000}"/>
    <cellStyle name="1_BC 8 thang 2009 ve CT trong diem 5nam_1 Bieu 6 thang nam 2011_BC von DTPT 6 thang 2012 6" xfId="3071" xr:uid="{00000000-0005-0000-0000-0000FC0B0000}"/>
    <cellStyle name="1_BC 8 thang 2009 ve CT trong diem 5nam_1 Bieu 6 thang nam 2011_Bieu du thao QD von ho tro co MT" xfId="3072" xr:uid="{00000000-0005-0000-0000-0000FD0B0000}"/>
    <cellStyle name="1_BC 8 thang 2009 ve CT trong diem 5nam_1 Bieu 6 thang nam 2011_Bieu du thao QD von ho tro co MT 2" xfId="3073" xr:uid="{00000000-0005-0000-0000-0000FE0B0000}"/>
    <cellStyle name="1_BC 8 thang 2009 ve CT trong diem 5nam_1 Bieu 6 thang nam 2011_Bieu du thao QD von ho tro co MT 2 2" xfId="3074" xr:uid="{00000000-0005-0000-0000-0000FF0B0000}"/>
    <cellStyle name="1_BC 8 thang 2009 ve CT trong diem 5nam_1 Bieu 6 thang nam 2011_Bieu du thao QD von ho tro co MT 2 2 2" xfId="3075" xr:uid="{00000000-0005-0000-0000-0000000C0000}"/>
    <cellStyle name="1_BC 8 thang 2009 ve CT trong diem 5nam_1 Bieu 6 thang nam 2011_Bieu du thao QD von ho tro co MT 2 2 3" xfId="3076" xr:uid="{00000000-0005-0000-0000-0000010C0000}"/>
    <cellStyle name="1_BC 8 thang 2009 ve CT trong diem 5nam_1 Bieu 6 thang nam 2011_Bieu du thao QD von ho tro co MT 2 2 4" xfId="3077" xr:uid="{00000000-0005-0000-0000-0000020C0000}"/>
    <cellStyle name="1_BC 8 thang 2009 ve CT trong diem 5nam_1 Bieu 6 thang nam 2011_Bieu du thao QD von ho tro co MT 2 3" xfId="3078" xr:uid="{00000000-0005-0000-0000-0000030C0000}"/>
    <cellStyle name="1_BC 8 thang 2009 ve CT trong diem 5nam_1 Bieu 6 thang nam 2011_Bieu du thao QD von ho tro co MT 2 4" xfId="3079" xr:uid="{00000000-0005-0000-0000-0000040C0000}"/>
    <cellStyle name="1_BC 8 thang 2009 ve CT trong diem 5nam_1 Bieu 6 thang nam 2011_Bieu du thao QD von ho tro co MT 2 5" xfId="3080" xr:uid="{00000000-0005-0000-0000-0000050C0000}"/>
    <cellStyle name="1_BC 8 thang 2009 ve CT trong diem 5nam_1 Bieu 6 thang nam 2011_Bieu du thao QD von ho tro co MT 3" xfId="3081" xr:uid="{00000000-0005-0000-0000-0000060C0000}"/>
    <cellStyle name="1_BC 8 thang 2009 ve CT trong diem 5nam_1 Bieu 6 thang nam 2011_Bieu du thao QD von ho tro co MT 3 2" xfId="3082" xr:uid="{00000000-0005-0000-0000-0000070C0000}"/>
    <cellStyle name="1_BC 8 thang 2009 ve CT trong diem 5nam_1 Bieu 6 thang nam 2011_Bieu du thao QD von ho tro co MT 3 3" xfId="3083" xr:uid="{00000000-0005-0000-0000-0000080C0000}"/>
    <cellStyle name="1_BC 8 thang 2009 ve CT trong diem 5nam_1 Bieu 6 thang nam 2011_Bieu du thao QD von ho tro co MT 3 4" xfId="3084" xr:uid="{00000000-0005-0000-0000-0000090C0000}"/>
    <cellStyle name="1_BC 8 thang 2009 ve CT trong diem 5nam_1 Bieu 6 thang nam 2011_Bieu du thao QD von ho tro co MT 4" xfId="3085" xr:uid="{00000000-0005-0000-0000-00000A0C0000}"/>
    <cellStyle name="1_BC 8 thang 2009 ve CT trong diem 5nam_1 Bieu 6 thang nam 2011_Bieu du thao QD von ho tro co MT 5" xfId="3086" xr:uid="{00000000-0005-0000-0000-00000B0C0000}"/>
    <cellStyle name="1_BC 8 thang 2009 ve CT trong diem 5nam_1 Bieu 6 thang nam 2011_Bieu du thao QD von ho tro co MT 6" xfId="3087" xr:uid="{00000000-0005-0000-0000-00000C0C0000}"/>
    <cellStyle name="1_BC 8 thang 2009 ve CT trong diem 5nam_1 Bieu 6 thang nam 2011_Ke hoach 2012 (theo doi)" xfId="3088" xr:uid="{00000000-0005-0000-0000-00000D0C0000}"/>
    <cellStyle name="1_BC 8 thang 2009 ve CT trong diem 5nam_1 Bieu 6 thang nam 2011_Ke hoach 2012 (theo doi) 2" xfId="3089" xr:uid="{00000000-0005-0000-0000-00000E0C0000}"/>
    <cellStyle name="1_BC 8 thang 2009 ve CT trong diem 5nam_1 Bieu 6 thang nam 2011_Ke hoach 2012 (theo doi) 2 2" xfId="3090" xr:uid="{00000000-0005-0000-0000-00000F0C0000}"/>
    <cellStyle name="1_BC 8 thang 2009 ve CT trong diem 5nam_1 Bieu 6 thang nam 2011_Ke hoach 2012 (theo doi) 2 2 2" xfId="3091" xr:uid="{00000000-0005-0000-0000-0000100C0000}"/>
    <cellStyle name="1_BC 8 thang 2009 ve CT trong diem 5nam_1 Bieu 6 thang nam 2011_Ke hoach 2012 (theo doi) 2 2 3" xfId="3092" xr:uid="{00000000-0005-0000-0000-0000110C0000}"/>
    <cellStyle name="1_BC 8 thang 2009 ve CT trong diem 5nam_1 Bieu 6 thang nam 2011_Ke hoach 2012 (theo doi) 2 2 4" xfId="3093" xr:uid="{00000000-0005-0000-0000-0000120C0000}"/>
    <cellStyle name="1_BC 8 thang 2009 ve CT trong diem 5nam_1 Bieu 6 thang nam 2011_Ke hoach 2012 (theo doi) 2 3" xfId="3094" xr:uid="{00000000-0005-0000-0000-0000130C0000}"/>
    <cellStyle name="1_BC 8 thang 2009 ve CT trong diem 5nam_1 Bieu 6 thang nam 2011_Ke hoach 2012 (theo doi) 2 4" xfId="3095" xr:uid="{00000000-0005-0000-0000-0000140C0000}"/>
    <cellStyle name="1_BC 8 thang 2009 ve CT trong diem 5nam_1 Bieu 6 thang nam 2011_Ke hoach 2012 (theo doi) 2 5" xfId="3096" xr:uid="{00000000-0005-0000-0000-0000150C0000}"/>
    <cellStyle name="1_BC 8 thang 2009 ve CT trong diem 5nam_1 Bieu 6 thang nam 2011_Ke hoach 2012 (theo doi) 3" xfId="3097" xr:uid="{00000000-0005-0000-0000-0000160C0000}"/>
    <cellStyle name="1_BC 8 thang 2009 ve CT trong diem 5nam_1 Bieu 6 thang nam 2011_Ke hoach 2012 (theo doi) 3 2" xfId="3098" xr:uid="{00000000-0005-0000-0000-0000170C0000}"/>
    <cellStyle name="1_BC 8 thang 2009 ve CT trong diem 5nam_1 Bieu 6 thang nam 2011_Ke hoach 2012 (theo doi) 3 3" xfId="3099" xr:uid="{00000000-0005-0000-0000-0000180C0000}"/>
    <cellStyle name="1_BC 8 thang 2009 ve CT trong diem 5nam_1 Bieu 6 thang nam 2011_Ke hoach 2012 (theo doi) 3 4" xfId="3100" xr:uid="{00000000-0005-0000-0000-0000190C0000}"/>
    <cellStyle name="1_BC 8 thang 2009 ve CT trong diem 5nam_1 Bieu 6 thang nam 2011_Ke hoach 2012 (theo doi) 4" xfId="3101" xr:uid="{00000000-0005-0000-0000-00001A0C0000}"/>
    <cellStyle name="1_BC 8 thang 2009 ve CT trong diem 5nam_1 Bieu 6 thang nam 2011_Ke hoach 2012 (theo doi) 5" xfId="3102" xr:uid="{00000000-0005-0000-0000-00001B0C0000}"/>
    <cellStyle name="1_BC 8 thang 2009 ve CT trong diem 5nam_1 Bieu 6 thang nam 2011_Ke hoach 2012 (theo doi) 6" xfId="3103" xr:uid="{00000000-0005-0000-0000-00001C0C0000}"/>
    <cellStyle name="1_BC 8 thang 2009 ve CT trong diem 5nam_1 Bieu 6 thang nam 2011_Ke hoach 2012 theo doi (giai ngan 30.6.12)" xfId="3104" xr:uid="{00000000-0005-0000-0000-00001D0C0000}"/>
    <cellStyle name="1_BC 8 thang 2009 ve CT trong diem 5nam_1 Bieu 6 thang nam 2011_Ke hoach 2012 theo doi (giai ngan 30.6.12) 2" xfId="3105" xr:uid="{00000000-0005-0000-0000-00001E0C0000}"/>
    <cellStyle name="1_BC 8 thang 2009 ve CT trong diem 5nam_1 Bieu 6 thang nam 2011_Ke hoach 2012 theo doi (giai ngan 30.6.12) 2 2" xfId="3106" xr:uid="{00000000-0005-0000-0000-00001F0C0000}"/>
    <cellStyle name="1_BC 8 thang 2009 ve CT trong diem 5nam_1 Bieu 6 thang nam 2011_Ke hoach 2012 theo doi (giai ngan 30.6.12) 2 2 2" xfId="3107" xr:uid="{00000000-0005-0000-0000-0000200C0000}"/>
    <cellStyle name="1_BC 8 thang 2009 ve CT trong diem 5nam_1 Bieu 6 thang nam 2011_Ke hoach 2012 theo doi (giai ngan 30.6.12) 2 2 3" xfId="3108" xr:uid="{00000000-0005-0000-0000-0000210C0000}"/>
    <cellStyle name="1_BC 8 thang 2009 ve CT trong diem 5nam_1 Bieu 6 thang nam 2011_Ke hoach 2012 theo doi (giai ngan 30.6.12) 2 2 4" xfId="3109" xr:uid="{00000000-0005-0000-0000-0000220C0000}"/>
    <cellStyle name="1_BC 8 thang 2009 ve CT trong diem 5nam_1 Bieu 6 thang nam 2011_Ke hoach 2012 theo doi (giai ngan 30.6.12) 2 3" xfId="3110" xr:uid="{00000000-0005-0000-0000-0000230C0000}"/>
    <cellStyle name="1_BC 8 thang 2009 ve CT trong diem 5nam_1 Bieu 6 thang nam 2011_Ke hoach 2012 theo doi (giai ngan 30.6.12) 2 4" xfId="3111" xr:uid="{00000000-0005-0000-0000-0000240C0000}"/>
    <cellStyle name="1_BC 8 thang 2009 ve CT trong diem 5nam_1 Bieu 6 thang nam 2011_Ke hoach 2012 theo doi (giai ngan 30.6.12) 2 5" xfId="3112" xr:uid="{00000000-0005-0000-0000-0000250C0000}"/>
    <cellStyle name="1_BC 8 thang 2009 ve CT trong diem 5nam_1 Bieu 6 thang nam 2011_Ke hoach 2012 theo doi (giai ngan 30.6.12) 3" xfId="3113" xr:uid="{00000000-0005-0000-0000-0000260C0000}"/>
    <cellStyle name="1_BC 8 thang 2009 ve CT trong diem 5nam_1 Bieu 6 thang nam 2011_Ke hoach 2012 theo doi (giai ngan 30.6.12) 3 2" xfId="3114" xr:uid="{00000000-0005-0000-0000-0000270C0000}"/>
    <cellStyle name="1_BC 8 thang 2009 ve CT trong diem 5nam_1 Bieu 6 thang nam 2011_Ke hoach 2012 theo doi (giai ngan 30.6.12) 3 3" xfId="3115" xr:uid="{00000000-0005-0000-0000-0000280C0000}"/>
    <cellStyle name="1_BC 8 thang 2009 ve CT trong diem 5nam_1 Bieu 6 thang nam 2011_Ke hoach 2012 theo doi (giai ngan 30.6.12) 3 4" xfId="3116" xr:uid="{00000000-0005-0000-0000-0000290C0000}"/>
    <cellStyle name="1_BC 8 thang 2009 ve CT trong diem 5nam_1 Bieu 6 thang nam 2011_Ke hoach 2012 theo doi (giai ngan 30.6.12) 4" xfId="3117" xr:uid="{00000000-0005-0000-0000-00002A0C0000}"/>
    <cellStyle name="1_BC 8 thang 2009 ve CT trong diem 5nam_1 Bieu 6 thang nam 2011_Ke hoach 2012 theo doi (giai ngan 30.6.12) 5" xfId="3118" xr:uid="{00000000-0005-0000-0000-00002B0C0000}"/>
    <cellStyle name="1_BC 8 thang 2009 ve CT trong diem 5nam_1 Bieu 6 thang nam 2011_Ke hoach 2012 theo doi (giai ngan 30.6.12) 6" xfId="3119" xr:uid="{00000000-0005-0000-0000-00002C0C0000}"/>
    <cellStyle name="1_BC 8 thang 2009 ve CT trong diem 5nam_Bao cao doan cong tac cua Bo thang 4-2010" xfId="3120" xr:uid="{00000000-0005-0000-0000-00002D0C0000}"/>
    <cellStyle name="1_BC 8 thang 2009 ve CT trong diem 5nam_Bao cao doan cong tac cua Bo thang 4-2010 2" xfId="3121" xr:uid="{00000000-0005-0000-0000-00002E0C0000}"/>
    <cellStyle name="1_BC 8 thang 2009 ve CT trong diem 5nam_Bao cao doan cong tac cua Bo thang 4-2010 2 2" xfId="3122" xr:uid="{00000000-0005-0000-0000-00002F0C0000}"/>
    <cellStyle name="1_BC 8 thang 2009 ve CT trong diem 5nam_Bao cao doan cong tac cua Bo thang 4-2010 2 3" xfId="3123" xr:uid="{00000000-0005-0000-0000-0000300C0000}"/>
    <cellStyle name="1_BC 8 thang 2009 ve CT trong diem 5nam_Bao cao doan cong tac cua Bo thang 4-2010 2 4" xfId="3124" xr:uid="{00000000-0005-0000-0000-0000310C0000}"/>
    <cellStyle name="1_BC 8 thang 2009 ve CT trong diem 5nam_Bao cao doan cong tac cua Bo thang 4-2010 3" xfId="3125" xr:uid="{00000000-0005-0000-0000-0000320C0000}"/>
    <cellStyle name="1_BC 8 thang 2009 ve CT trong diem 5nam_Bao cao doan cong tac cua Bo thang 4-2010 4" xfId="3126" xr:uid="{00000000-0005-0000-0000-0000330C0000}"/>
    <cellStyle name="1_BC 8 thang 2009 ve CT trong diem 5nam_Bao cao doan cong tac cua Bo thang 4-2010 5" xfId="3127" xr:uid="{00000000-0005-0000-0000-0000340C0000}"/>
    <cellStyle name="1_BC 8 thang 2009 ve CT trong diem 5nam_Bao cao doan cong tac cua Bo thang 4-2010_BC von DTPT 6 thang 2012" xfId="3128" xr:uid="{00000000-0005-0000-0000-0000350C0000}"/>
    <cellStyle name="1_BC 8 thang 2009 ve CT trong diem 5nam_Bao cao doan cong tac cua Bo thang 4-2010_BC von DTPT 6 thang 2012 2" xfId="3129" xr:uid="{00000000-0005-0000-0000-0000360C0000}"/>
    <cellStyle name="1_BC 8 thang 2009 ve CT trong diem 5nam_Bao cao doan cong tac cua Bo thang 4-2010_BC von DTPT 6 thang 2012 2 2" xfId="3130" xr:uid="{00000000-0005-0000-0000-0000370C0000}"/>
    <cellStyle name="1_BC 8 thang 2009 ve CT trong diem 5nam_Bao cao doan cong tac cua Bo thang 4-2010_BC von DTPT 6 thang 2012 2 3" xfId="3131" xr:uid="{00000000-0005-0000-0000-0000380C0000}"/>
    <cellStyle name="1_BC 8 thang 2009 ve CT trong diem 5nam_Bao cao doan cong tac cua Bo thang 4-2010_BC von DTPT 6 thang 2012 2 4" xfId="3132" xr:uid="{00000000-0005-0000-0000-0000390C0000}"/>
    <cellStyle name="1_BC 8 thang 2009 ve CT trong diem 5nam_Bao cao doan cong tac cua Bo thang 4-2010_BC von DTPT 6 thang 2012 3" xfId="3133" xr:uid="{00000000-0005-0000-0000-00003A0C0000}"/>
    <cellStyle name="1_BC 8 thang 2009 ve CT trong diem 5nam_Bao cao doan cong tac cua Bo thang 4-2010_BC von DTPT 6 thang 2012 4" xfId="3134" xr:uid="{00000000-0005-0000-0000-00003B0C0000}"/>
    <cellStyle name="1_BC 8 thang 2009 ve CT trong diem 5nam_Bao cao doan cong tac cua Bo thang 4-2010_BC von DTPT 6 thang 2012 5" xfId="3135" xr:uid="{00000000-0005-0000-0000-00003C0C0000}"/>
    <cellStyle name="1_BC 8 thang 2009 ve CT trong diem 5nam_Bao cao doan cong tac cua Bo thang 4-2010_Bieu du thao QD von ho tro co MT" xfId="3136" xr:uid="{00000000-0005-0000-0000-00003D0C0000}"/>
    <cellStyle name="1_BC 8 thang 2009 ve CT trong diem 5nam_Bao cao doan cong tac cua Bo thang 4-2010_Bieu du thao QD von ho tro co MT 2" xfId="3137" xr:uid="{00000000-0005-0000-0000-00003E0C0000}"/>
    <cellStyle name="1_BC 8 thang 2009 ve CT trong diem 5nam_Bao cao doan cong tac cua Bo thang 4-2010_Bieu du thao QD von ho tro co MT 2 2" xfId="3138" xr:uid="{00000000-0005-0000-0000-00003F0C0000}"/>
    <cellStyle name="1_BC 8 thang 2009 ve CT trong diem 5nam_Bao cao doan cong tac cua Bo thang 4-2010_Bieu du thao QD von ho tro co MT 2 3" xfId="3139" xr:uid="{00000000-0005-0000-0000-0000400C0000}"/>
    <cellStyle name="1_BC 8 thang 2009 ve CT trong diem 5nam_Bao cao doan cong tac cua Bo thang 4-2010_Bieu du thao QD von ho tro co MT 2 4" xfId="3140" xr:uid="{00000000-0005-0000-0000-0000410C0000}"/>
    <cellStyle name="1_BC 8 thang 2009 ve CT trong diem 5nam_Bao cao doan cong tac cua Bo thang 4-2010_Bieu du thao QD von ho tro co MT 3" xfId="3141" xr:uid="{00000000-0005-0000-0000-0000420C0000}"/>
    <cellStyle name="1_BC 8 thang 2009 ve CT trong diem 5nam_Bao cao doan cong tac cua Bo thang 4-2010_Bieu du thao QD von ho tro co MT 4" xfId="3142" xr:uid="{00000000-0005-0000-0000-0000430C0000}"/>
    <cellStyle name="1_BC 8 thang 2009 ve CT trong diem 5nam_Bao cao doan cong tac cua Bo thang 4-2010_Bieu du thao QD von ho tro co MT 5" xfId="3143" xr:uid="{00000000-0005-0000-0000-0000440C0000}"/>
    <cellStyle name="1_BC 8 thang 2009 ve CT trong diem 5nam_Bao cao doan cong tac cua Bo thang 4-2010_Dang ky phan khai von ODA (gui Bo)" xfId="3144" xr:uid="{00000000-0005-0000-0000-0000450C0000}"/>
    <cellStyle name="1_BC 8 thang 2009 ve CT trong diem 5nam_Bao cao doan cong tac cua Bo thang 4-2010_Dang ky phan khai von ODA (gui Bo) 2" xfId="3145" xr:uid="{00000000-0005-0000-0000-0000460C0000}"/>
    <cellStyle name="1_BC 8 thang 2009 ve CT trong diem 5nam_Bao cao doan cong tac cua Bo thang 4-2010_Dang ky phan khai von ODA (gui Bo) 2 2" xfId="3146" xr:uid="{00000000-0005-0000-0000-0000470C0000}"/>
    <cellStyle name="1_BC 8 thang 2009 ve CT trong diem 5nam_Bao cao doan cong tac cua Bo thang 4-2010_Dang ky phan khai von ODA (gui Bo) 2 3" xfId="3147" xr:uid="{00000000-0005-0000-0000-0000480C0000}"/>
    <cellStyle name="1_BC 8 thang 2009 ve CT trong diem 5nam_Bao cao doan cong tac cua Bo thang 4-2010_Dang ky phan khai von ODA (gui Bo) 2 4" xfId="3148" xr:uid="{00000000-0005-0000-0000-0000490C0000}"/>
    <cellStyle name="1_BC 8 thang 2009 ve CT trong diem 5nam_Bao cao doan cong tac cua Bo thang 4-2010_Dang ky phan khai von ODA (gui Bo) 3" xfId="3149" xr:uid="{00000000-0005-0000-0000-00004A0C0000}"/>
    <cellStyle name="1_BC 8 thang 2009 ve CT trong diem 5nam_Bao cao doan cong tac cua Bo thang 4-2010_Dang ky phan khai von ODA (gui Bo) 4" xfId="3150" xr:uid="{00000000-0005-0000-0000-00004B0C0000}"/>
    <cellStyle name="1_BC 8 thang 2009 ve CT trong diem 5nam_Bao cao doan cong tac cua Bo thang 4-2010_Dang ky phan khai von ODA (gui Bo) 5" xfId="3151" xr:uid="{00000000-0005-0000-0000-00004C0C0000}"/>
    <cellStyle name="1_BC 8 thang 2009 ve CT trong diem 5nam_Bao cao doan cong tac cua Bo thang 4-2010_Dang ky phan khai von ODA (gui Bo)_BC von DTPT 6 thang 2012" xfId="3152" xr:uid="{00000000-0005-0000-0000-00004D0C0000}"/>
    <cellStyle name="1_BC 8 thang 2009 ve CT trong diem 5nam_Bao cao doan cong tac cua Bo thang 4-2010_Dang ky phan khai von ODA (gui Bo)_BC von DTPT 6 thang 2012 2" xfId="3153" xr:uid="{00000000-0005-0000-0000-00004E0C0000}"/>
    <cellStyle name="1_BC 8 thang 2009 ve CT trong diem 5nam_Bao cao doan cong tac cua Bo thang 4-2010_Dang ky phan khai von ODA (gui Bo)_BC von DTPT 6 thang 2012 2 2" xfId="3154" xr:uid="{00000000-0005-0000-0000-00004F0C0000}"/>
    <cellStyle name="1_BC 8 thang 2009 ve CT trong diem 5nam_Bao cao doan cong tac cua Bo thang 4-2010_Dang ky phan khai von ODA (gui Bo)_BC von DTPT 6 thang 2012 2 3" xfId="3155" xr:uid="{00000000-0005-0000-0000-0000500C0000}"/>
    <cellStyle name="1_BC 8 thang 2009 ve CT trong diem 5nam_Bao cao doan cong tac cua Bo thang 4-2010_Dang ky phan khai von ODA (gui Bo)_BC von DTPT 6 thang 2012 2 4" xfId="3156" xr:uid="{00000000-0005-0000-0000-0000510C0000}"/>
    <cellStyle name="1_BC 8 thang 2009 ve CT trong diem 5nam_Bao cao doan cong tac cua Bo thang 4-2010_Dang ky phan khai von ODA (gui Bo)_BC von DTPT 6 thang 2012 3" xfId="3157" xr:uid="{00000000-0005-0000-0000-0000520C0000}"/>
    <cellStyle name="1_BC 8 thang 2009 ve CT trong diem 5nam_Bao cao doan cong tac cua Bo thang 4-2010_Dang ky phan khai von ODA (gui Bo)_BC von DTPT 6 thang 2012 4" xfId="3158" xr:uid="{00000000-0005-0000-0000-0000530C0000}"/>
    <cellStyle name="1_BC 8 thang 2009 ve CT trong diem 5nam_Bao cao doan cong tac cua Bo thang 4-2010_Dang ky phan khai von ODA (gui Bo)_BC von DTPT 6 thang 2012 5" xfId="3159" xr:uid="{00000000-0005-0000-0000-0000540C0000}"/>
    <cellStyle name="1_BC 8 thang 2009 ve CT trong diem 5nam_Bao cao doan cong tac cua Bo thang 4-2010_Dang ky phan khai von ODA (gui Bo)_Bieu du thao QD von ho tro co MT" xfId="3160" xr:uid="{00000000-0005-0000-0000-0000550C0000}"/>
    <cellStyle name="1_BC 8 thang 2009 ve CT trong diem 5nam_Bao cao doan cong tac cua Bo thang 4-2010_Dang ky phan khai von ODA (gui Bo)_Bieu du thao QD von ho tro co MT 2" xfId="3161" xr:uid="{00000000-0005-0000-0000-0000560C0000}"/>
    <cellStyle name="1_BC 8 thang 2009 ve CT trong diem 5nam_Bao cao doan cong tac cua Bo thang 4-2010_Dang ky phan khai von ODA (gui Bo)_Bieu du thao QD von ho tro co MT 2 2" xfId="3162" xr:uid="{00000000-0005-0000-0000-0000570C0000}"/>
    <cellStyle name="1_BC 8 thang 2009 ve CT trong diem 5nam_Bao cao doan cong tac cua Bo thang 4-2010_Dang ky phan khai von ODA (gui Bo)_Bieu du thao QD von ho tro co MT 2 3" xfId="3163" xr:uid="{00000000-0005-0000-0000-0000580C0000}"/>
    <cellStyle name="1_BC 8 thang 2009 ve CT trong diem 5nam_Bao cao doan cong tac cua Bo thang 4-2010_Dang ky phan khai von ODA (gui Bo)_Bieu du thao QD von ho tro co MT 2 4" xfId="3164" xr:uid="{00000000-0005-0000-0000-0000590C0000}"/>
    <cellStyle name="1_BC 8 thang 2009 ve CT trong diem 5nam_Bao cao doan cong tac cua Bo thang 4-2010_Dang ky phan khai von ODA (gui Bo)_Bieu du thao QD von ho tro co MT 3" xfId="3165" xr:uid="{00000000-0005-0000-0000-00005A0C0000}"/>
    <cellStyle name="1_BC 8 thang 2009 ve CT trong diem 5nam_Bao cao doan cong tac cua Bo thang 4-2010_Dang ky phan khai von ODA (gui Bo)_Bieu du thao QD von ho tro co MT 4" xfId="3166" xr:uid="{00000000-0005-0000-0000-00005B0C0000}"/>
    <cellStyle name="1_BC 8 thang 2009 ve CT trong diem 5nam_Bao cao doan cong tac cua Bo thang 4-2010_Dang ky phan khai von ODA (gui Bo)_Bieu du thao QD von ho tro co MT 5" xfId="3167" xr:uid="{00000000-0005-0000-0000-00005C0C0000}"/>
    <cellStyle name="1_BC 8 thang 2009 ve CT trong diem 5nam_Bao cao doan cong tac cua Bo thang 4-2010_Dang ky phan khai von ODA (gui Bo)_Ke hoach 2012 theo doi (giai ngan 30.6.12)" xfId="3168" xr:uid="{00000000-0005-0000-0000-00005D0C0000}"/>
    <cellStyle name="1_BC 8 thang 2009 ve CT trong diem 5nam_Bao cao doan cong tac cua Bo thang 4-2010_Dang ky phan khai von ODA (gui Bo)_Ke hoach 2012 theo doi (giai ngan 30.6.12) 2" xfId="3169" xr:uid="{00000000-0005-0000-0000-00005E0C0000}"/>
    <cellStyle name="1_BC 8 thang 2009 ve CT trong diem 5nam_Bao cao doan cong tac cua Bo thang 4-2010_Dang ky phan khai von ODA (gui Bo)_Ke hoach 2012 theo doi (giai ngan 30.6.12) 2 2" xfId="3170" xr:uid="{00000000-0005-0000-0000-00005F0C0000}"/>
    <cellStyle name="1_BC 8 thang 2009 ve CT trong diem 5nam_Bao cao doan cong tac cua Bo thang 4-2010_Dang ky phan khai von ODA (gui Bo)_Ke hoach 2012 theo doi (giai ngan 30.6.12) 2 3" xfId="3171" xr:uid="{00000000-0005-0000-0000-0000600C0000}"/>
    <cellStyle name="1_BC 8 thang 2009 ve CT trong diem 5nam_Bao cao doan cong tac cua Bo thang 4-2010_Dang ky phan khai von ODA (gui Bo)_Ke hoach 2012 theo doi (giai ngan 30.6.12) 2 4" xfId="3172" xr:uid="{00000000-0005-0000-0000-0000610C0000}"/>
    <cellStyle name="1_BC 8 thang 2009 ve CT trong diem 5nam_Bao cao doan cong tac cua Bo thang 4-2010_Dang ky phan khai von ODA (gui Bo)_Ke hoach 2012 theo doi (giai ngan 30.6.12) 3" xfId="3173" xr:uid="{00000000-0005-0000-0000-0000620C0000}"/>
    <cellStyle name="1_BC 8 thang 2009 ve CT trong diem 5nam_Bao cao doan cong tac cua Bo thang 4-2010_Dang ky phan khai von ODA (gui Bo)_Ke hoach 2012 theo doi (giai ngan 30.6.12) 4" xfId="3174" xr:uid="{00000000-0005-0000-0000-0000630C0000}"/>
    <cellStyle name="1_BC 8 thang 2009 ve CT trong diem 5nam_Bao cao doan cong tac cua Bo thang 4-2010_Dang ky phan khai von ODA (gui Bo)_Ke hoach 2012 theo doi (giai ngan 30.6.12) 5" xfId="3175" xr:uid="{00000000-0005-0000-0000-0000640C0000}"/>
    <cellStyle name="1_BC 8 thang 2009 ve CT trong diem 5nam_Bao cao doan cong tac cua Bo thang 4-2010_Ke hoach 2012 (theo doi)" xfId="3176" xr:uid="{00000000-0005-0000-0000-0000650C0000}"/>
    <cellStyle name="1_BC 8 thang 2009 ve CT trong diem 5nam_Bao cao doan cong tac cua Bo thang 4-2010_Ke hoach 2012 (theo doi) 2" xfId="3177" xr:uid="{00000000-0005-0000-0000-0000660C0000}"/>
    <cellStyle name="1_BC 8 thang 2009 ve CT trong diem 5nam_Bao cao doan cong tac cua Bo thang 4-2010_Ke hoach 2012 (theo doi) 2 2" xfId="3178" xr:uid="{00000000-0005-0000-0000-0000670C0000}"/>
    <cellStyle name="1_BC 8 thang 2009 ve CT trong diem 5nam_Bao cao doan cong tac cua Bo thang 4-2010_Ke hoach 2012 (theo doi) 2 3" xfId="3179" xr:uid="{00000000-0005-0000-0000-0000680C0000}"/>
    <cellStyle name="1_BC 8 thang 2009 ve CT trong diem 5nam_Bao cao doan cong tac cua Bo thang 4-2010_Ke hoach 2012 (theo doi) 2 4" xfId="3180" xr:uid="{00000000-0005-0000-0000-0000690C0000}"/>
    <cellStyle name="1_BC 8 thang 2009 ve CT trong diem 5nam_Bao cao doan cong tac cua Bo thang 4-2010_Ke hoach 2012 (theo doi) 3" xfId="3181" xr:uid="{00000000-0005-0000-0000-00006A0C0000}"/>
    <cellStyle name="1_BC 8 thang 2009 ve CT trong diem 5nam_Bao cao doan cong tac cua Bo thang 4-2010_Ke hoach 2012 (theo doi) 4" xfId="3182" xr:uid="{00000000-0005-0000-0000-00006B0C0000}"/>
    <cellStyle name="1_BC 8 thang 2009 ve CT trong diem 5nam_Bao cao doan cong tac cua Bo thang 4-2010_Ke hoach 2012 (theo doi) 5" xfId="3183" xr:uid="{00000000-0005-0000-0000-00006C0C0000}"/>
    <cellStyle name="1_BC 8 thang 2009 ve CT trong diem 5nam_Bao cao doan cong tac cua Bo thang 4-2010_Ke hoach 2012 theo doi (giai ngan 30.6.12)" xfId="3184" xr:uid="{00000000-0005-0000-0000-00006D0C0000}"/>
    <cellStyle name="1_BC 8 thang 2009 ve CT trong diem 5nam_Bao cao doan cong tac cua Bo thang 4-2010_Ke hoach 2012 theo doi (giai ngan 30.6.12) 2" xfId="3185" xr:uid="{00000000-0005-0000-0000-00006E0C0000}"/>
    <cellStyle name="1_BC 8 thang 2009 ve CT trong diem 5nam_Bao cao doan cong tac cua Bo thang 4-2010_Ke hoach 2012 theo doi (giai ngan 30.6.12) 2 2" xfId="3186" xr:uid="{00000000-0005-0000-0000-00006F0C0000}"/>
    <cellStyle name="1_BC 8 thang 2009 ve CT trong diem 5nam_Bao cao doan cong tac cua Bo thang 4-2010_Ke hoach 2012 theo doi (giai ngan 30.6.12) 2 3" xfId="3187" xr:uid="{00000000-0005-0000-0000-0000700C0000}"/>
    <cellStyle name="1_BC 8 thang 2009 ve CT trong diem 5nam_Bao cao doan cong tac cua Bo thang 4-2010_Ke hoach 2012 theo doi (giai ngan 30.6.12) 2 4" xfId="3188" xr:uid="{00000000-0005-0000-0000-0000710C0000}"/>
    <cellStyle name="1_BC 8 thang 2009 ve CT trong diem 5nam_Bao cao doan cong tac cua Bo thang 4-2010_Ke hoach 2012 theo doi (giai ngan 30.6.12) 3" xfId="3189" xr:uid="{00000000-0005-0000-0000-0000720C0000}"/>
    <cellStyle name="1_BC 8 thang 2009 ve CT trong diem 5nam_Bao cao doan cong tac cua Bo thang 4-2010_Ke hoach 2012 theo doi (giai ngan 30.6.12) 4" xfId="3190" xr:uid="{00000000-0005-0000-0000-0000730C0000}"/>
    <cellStyle name="1_BC 8 thang 2009 ve CT trong diem 5nam_Bao cao doan cong tac cua Bo thang 4-2010_Ke hoach 2012 theo doi (giai ngan 30.6.12) 5" xfId="3191" xr:uid="{00000000-0005-0000-0000-0000740C0000}"/>
    <cellStyle name="1_BC 8 thang 2009 ve CT trong diem 5nam_BC cong trinh trong diem" xfId="3192" xr:uid="{00000000-0005-0000-0000-0000750C0000}"/>
    <cellStyle name="1_BC 8 thang 2009 ve CT trong diem 5nam_BC cong trinh trong diem 2" xfId="3193" xr:uid="{00000000-0005-0000-0000-0000760C0000}"/>
    <cellStyle name="1_BC 8 thang 2009 ve CT trong diem 5nam_BC cong trinh trong diem 2 2" xfId="3194" xr:uid="{00000000-0005-0000-0000-0000770C0000}"/>
    <cellStyle name="1_BC 8 thang 2009 ve CT trong diem 5nam_BC cong trinh trong diem 2 2 2" xfId="3195" xr:uid="{00000000-0005-0000-0000-0000780C0000}"/>
    <cellStyle name="1_BC 8 thang 2009 ve CT trong diem 5nam_BC cong trinh trong diem 2 2 3" xfId="3196" xr:uid="{00000000-0005-0000-0000-0000790C0000}"/>
    <cellStyle name="1_BC 8 thang 2009 ve CT trong diem 5nam_BC cong trinh trong diem 2 2 4" xfId="3197" xr:uid="{00000000-0005-0000-0000-00007A0C0000}"/>
    <cellStyle name="1_BC 8 thang 2009 ve CT trong diem 5nam_BC cong trinh trong diem 2 3" xfId="3198" xr:uid="{00000000-0005-0000-0000-00007B0C0000}"/>
    <cellStyle name="1_BC 8 thang 2009 ve CT trong diem 5nam_BC cong trinh trong diem 2 4" xfId="3199" xr:uid="{00000000-0005-0000-0000-00007C0C0000}"/>
    <cellStyle name="1_BC 8 thang 2009 ve CT trong diem 5nam_BC cong trinh trong diem 2 5" xfId="3200" xr:uid="{00000000-0005-0000-0000-00007D0C0000}"/>
    <cellStyle name="1_BC 8 thang 2009 ve CT trong diem 5nam_BC cong trinh trong diem 3" xfId="3201" xr:uid="{00000000-0005-0000-0000-00007E0C0000}"/>
    <cellStyle name="1_BC 8 thang 2009 ve CT trong diem 5nam_BC cong trinh trong diem 3 2" xfId="3202" xr:uid="{00000000-0005-0000-0000-00007F0C0000}"/>
    <cellStyle name="1_BC 8 thang 2009 ve CT trong diem 5nam_BC cong trinh trong diem 3 3" xfId="3203" xr:uid="{00000000-0005-0000-0000-0000800C0000}"/>
    <cellStyle name="1_BC 8 thang 2009 ve CT trong diem 5nam_BC cong trinh trong diem 3 4" xfId="3204" xr:uid="{00000000-0005-0000-0000-0000810C0000}"/>
    <cellStyle name="1_BC 8 thang 2009 ve CT trong diem 5nam_BC cong trinh trong diem 4" xfId="3205" xr:uid="{00000000-0005-0000-0000-0000820C0000}"/>
    <cellStyle name="1_BC 8 thang 2009 ve CT trong diem 5nam_BC cong trinh trong diem 5" xfId="3206" xr:uid="{00000000-0005-0000-0000-0000830C0000}"/>
    <cellStyle name="1_BC 8 thang 2009 ve CT trong diem 5nam_BC cong trinh trong diem 6" xfId="3207" xr:uid="{00000000-0005-0000-0000-0000840C0000}"/>
    <cellStyle name="1_BC 8 thang 2009 ve CT trong diem 5nam_BC cong trinh trong diem_BC von DTPT 6 thang 2012" xfId="3208" xr:uid="{00000000-0005-0000-0000-0000850C0000}"/>
    <cellStyle name="1_BC 8 thang 2009 ve CT trong diem 5nam_BC cong trinh trong diem_BC von DTPT 6 thang 2012 2" xfId="3209" xr:uid="{00000000-0005-0000-0000-0000860C0000}"/>
    <cellStyle name="1_BC 8 thang 2009 ve CT trong diem 5nam_BC cong trinh trong diem_BC von DTPT 6 thang 2012 2 2" xfId="3210" xr:uid="{00000000-0005-0000-0000-0000870C0000}"/>
    <cellStyle name="1_BC 8 thang 2009 ve CT trong diem 5nam_BC cong trinh trong diem_BC von DTPT 6 thang 2012 2 2 2" xfId="3211" xr:uid="{00000000-0005-0000-0000-0000880C0000}"/>
    <cellStyle name="1_BC 8 thang 2009 ve CT trong diem 5nam_BC cong trinh trong diem_BC von DTPT 6 thang 2012 2 2 3" xfId="3212" xr:uid="{00000000-0005-0000-0000-0000890C0000}"/>
    <cellStyle name="1_BC 8 thang 2009 ve CT trong diem 5nam_BC cong trinh trong diem_BC von DTPT 6 thang 2012 2 2 4" xfId="3213" xr:uid="{00000000-0005-0000-0000-00008A0C0000}"/>
    <cellStyle name="1_BC 8 thang 2009 ve CT trong diem 5nam_BC cong trinh trong diem_BC von DTPT 6 thang 2012 2 3" xfId="3214" xr:uid="{00000000-0005-0000-0000-00008B0C0000}"/>
    <cellStyle name="1_BC 8 thang 2009 ve CT trong diem 5nam_BC cong trinh trong diem_BC von DTPT 6 thang 2012 2 4" xfId="3215" xr:uid="{00000000-0005-0000-0000-00008C0C0000}"/>
    <cellStyle name="1_BC 8 thang 2009 ve CT trong diem 5nam_BC cong trinh trong diem_BC von DTPT 6 thang 2012 2 5" xfId="3216" xr:uid="{00000000-0005-0000-0000-00008D0C0000}"/>
    <cellStyle name="1_BC 8 thang 2009 ve CT trong diem 5nam_BC cong trinh trong diem_BC von DTPT 6 thang 2012 3" xfId="3217" xr:uid="{00000000-0005-0000-0000-00008E0C0000}"/>
    <cellStyle name="1_BC 8 thang 2009 ve CT trong diem 5nam_BC cong trinh trong diem_BC von DTPT 6 thang 2012 3 2" xfId="3218" xr:uid="{00000000-0005-0000-0000-00008F0C0000}"/>
    <cellStyle name="1_BC 8 thang 2009 ve CT trong diem 5nam_BC cong trinh trong diem_BC von DTPT 6 thang 2012 3 3" xfId="3219" xr:uid="{00000000-0005-0000-0000-0000900C0000}"/>
    <cellStyle name="1_BC 8 thang 2009 ve CT trong diem 5nam_BC cong trinh trong diem_BC von DTPT 6 thang 2012 3 4" xfId="3220" xr:uid="{00000000-0005-0000-0000-0000910C0000}"/>
    <cellStyle name="1_BC 8 thang 2009 ve CT trong diem 5nam_BC cong trinh trong diem_BC von DTPT 6 thang 2012 4" xfId="3221" xr:uid="{00000000-0005-0000-0000-0000920C0000}"/>
    <cellStyle name="1_BC 8 thang 2009 ve CT trong diem 5nam_BC cong trinh trong diem_BC von DTPT 6 thang 2012 5" xfId="3222" xr:uid="{00000000-0005-0000-0000-0000930C0000}"/>
    <cellStyle name="1_BC 8 thang 2009 ve CT trong diem 5nam_BC cong trinh trong diem_BC von DTPT 6 thang 2012 6" xfId="3223" xr:uid="{00000000-0005-0000-0000-0000940C0000}"/>
    <cellStyle name="1_BC 8 thang 2009 ve CT trong diem 5nam_BC cong trinh trong diem_Bieu du thao QD von ho tro co MT" xfId="3224" xr:uid="{00000000-0005-0000-0000-0000950C0000}"/>
    <cellStyle name="1_BC 8 thang 2009 ve CT trong diem 5nam_BC cong trinh trong diem_Bieu du thao QD von ho tro co MT 2" xfId="3225" xr:uid="{00000000-0005-0000-0000-0000960C0000}"/>
    <cellStyle name="1_BC 8 thang 2009 ve CT trong diem 5nam_BC cong trinh trong diem_Bieu du thao QD von ho tro co MT 2 2" xfId="3226" xr:uid="{00000000-0005-0000-0000-0000970C0000}"/>
    <cellStyle name="1_BC 8 thang 2009 ve CT trong diem 5nam_BC cong trinh trong diem_Bieu du thao QD von ho tro co MT 2 2 2" xfId="3227" xr:uid="{00000000-0005-0000-0000-0000980C0000}"/>
    <cellStyle name="1_BC 8 thang 2009 ve CT trong diem 5nam_BC cong trinh trong diem_Bieu du thao QD von ho tro co MT 2 2 3" xfId="3228" xr:uid="{00000000-0005-0000-0000-0000990C0000}"/>
    <cellStyle name="1_BC 8 thang 2009 ve CT trong diem 5nam_BC cong trinh trong diem_Bieu du thao QD von ho tro co MT 2 2 4" xfId="3229" xr:uid="{00000000-0005-0000-0000-00009A0C0000}"/>
    <cellStyle name="1_BC 8 thang 2009 ve CT trong diem 5nam_BC cong trinh trong diem_Bieu du thao QD von ho tro co MT 2 3" xfId="3230" xr:uid="{00000000-0005-0000-0000-00009B0C0000}"/>
    <cellStyle name="1_BC 8 thang 2009 ve CT trong diem 5nam_BC cong trinh trong diem_Bieu du thao QD von ho tro co MT 2 4" xfId="3231" xr:uid="{00000000-0005-0000-0000-00009C0C0000}"/>
    <cellStyle name="1_BC 8 thang 2009 ve CT trong diem 5nam_BC cong trinh trong diem_Bieu du thao QD von ho tro co MT 2 5" xfId="3232" xr:uid="{00000000-0005-0000-0000-00009D0C0000}"/>
    <cellStyle name="1_BC 8 thang 2009 ve CT trong diem 5nam_BC cong trinh trong diem_Bieu du thao QD von ho tro co MT 3" xfId="3233" xr:uid="{00000000-0005-0000-0000-00009E0C0000}"/>
    <cellStyle name="1_BC 8 thang 2009 ve CT trong diem 5nam_BC cong trinh trong diem_Bieu du thao QD von ho tro co MT 3 2" xfId="3234" xr:uid="{00000000-0005-0000-0000-00009F0C0000}"/>
    <cellStyle name="1_BC 8 thang 2009 ve CT trong diem 5nam_BC cong trinh trong diem_Bieu du thao QD von ho tro co MT 3 3" xfId="3235" xr:uid="{00000000-0005-0000-0000-0000A00C0000}"/>
    <cellStyle name="1_BC 8 thang 2009 ve CT trong diem 5nam_BC cong trinh trong diem_Bieu du thao QD von ho tro co MT 3 4" xfId="3236" xr:uid="{00000000-0005-0000-0000-0000A10C0000}"/>
    <cellStyle name="1_BC 8 thang 2009 ve CT trong diem 5nam_BC cong trinh trong diem_Bieu du thao QD von ho tro co MT 4" xfId="3237" xr:uid="{00000000-0005-0000-0000-0000A20C0000}"/>
    <cellStyle name="1_BC 8 thang 2009 ve CT trong diem 5nam_BC cong trinh trong diem_Bieu du thao QD von ho tro co MT 5" xfId="3238" xr:uid="{00000000-0005-0000-0000-0000A30C0000}"/>
    <cellStyle name="1_BC 8 thang 2009 ve CT trong diem 5nam_BC cong trinh trong diem_Bieu du thao QD von ho tro co MT 6" xfId="3239" xr:uid="{00000000-0005-0000-0000-0000A40C0000}"/>
    <cellStyle name="1_BC 8 thang 2009 ve CT trong diem 5nam_BC cong trinh trong diem_Ke hoach 2012 (theo doi)" xfId="3240" xr:uid="{00000000-0005-0000-0000-0000A50C0000}"/>
    <cellStyle name="1_BC 8 thang 2009 ve CT trong diem 5nam_BC cong trinh trong diem_Ke hoach 2012 (theo doi) 2" xfId="3241" xr:uid="{00000000-0005-0000-0000-0000A60C0000}"/>
    <cellStyle name="1_BC 8 thang 2009 ve CT trong diem 5nam_BC cong trinh trong diem_Ke hoach 2012 (theo doi) 2 2" xfId="3242" xr:uid="{00000000-0005-0000-0000-0000A70C0000}"/>
    <cellStyle name="1_BC 8 thang 2009 ve CT trong diem 5nam_BC cong trinh trong diem_Ke hoach 2012 (theo doi) 2 2 2" xfId="3243" xr:uid="{00000000-0005-0000-0000-0000A80C0000}"/>
    <cellStyle name="1_BC 8 thang 2009 ve CT trong diem 5nam_BC cong trinh trong diem_Ke hoach 2012 (theo doi) 2 2 3" xfId="3244" xr:uid="{00000000-0005-0000-0000-0000A90C0000}"/>
    <cellStyle name="1_BC 8 thang 2009 ve CT trong diem 5nam_BC cong trinh trong diem_Ke hoach 2012 (theo doi) 2 2 4" xfId="3245" xr:uid="{00000000-0005-0000-0000-0000AA0C0000}"/>
    <cellStyle name="1_BC 8 thang 2009 ve CT trong diem 5nam_BC cong trinh trong diem_Ke hoach 2012 (theo doi) 2 3" xfId="3246" xr:uid="{00000000-0005-0000-0000-0000AB0C0000}"/>
    <cellStyle name="1_BC 8 thang 2009 ve CT trong diem 5nam_BC cong trinh trong diem_Ke hoach 2012 (theo doi) 2 4" xfId="3247" xr:uid="{00000000-0005-0000-0000-0000AC0C0000}"/>
    <cellStyle name="1_BC 8 thang 2009 ve CT trong diem 5nam_BC cong trinh trong diem_Ke hoach 2012 (theo doi) 2 5" xfId="3248" xr:uid="{00000000-0005-0000-0000-0000AD0C0000}"/>
    <cellStyle name="1_BC 8 thang 2009 ve CT trong diem 5nam_BC cong trinh trong diem_Ke hoach 2012 (theo doi) 3" xfId="3249" xr:uid="{00000000-0005-0000-0000-0000AE0C0000}"/>
    <cellStyle name="1_BC 8 thang 2009 ve CT trong diem 5nam_BC cong trinh trong diem_Ke hoach 2012 (theo doi) 3 2" xfId="3250" xr:uid="{00000000-0005-0000-0000-0000AF0C0000}"/>
    <cellStyle name="1_BC 8 thang 2009 ve CT trong diem 5nam_BC cong trinh trong diem_Ke hoach 2012 (theo doi) 3 3" xfId="3251" xr:uid="{00000000-0005-0000-0000-0000B00C0000}"/>
    <cellStyle name="1_BC 8 thang 2009 ve CT trong diem 5nam_BC cong trinh trong diem_Ke hoach 2012 (theo doi) 3 4" xfId="3252" xr:uid="{00000000-0005-0000-0000-0000B10C0000}"/>
    <cellStyle name="1_BC 8 thang 2009 ve CT trong diem 5nam_BC cong trinh trong diem_Ke hoach 2012 (theo doi) 4" xfId="3253" xr:uid="{00000000-0005-0000-0000-0000B20C0000}"/>
    <cellStyle name="1_BC 8 thang 2009 ve CT trong diem 5nam_BC cong trinh trong diem_Ke hoach 2012 (theo doi) 5" xfId="3254" xr:uid="{00000000-0005-0000-0000-0000B30C0000}"/>
    <cellStyle name="1_BC 8 thang 2009 ve CT trong diem 5nam_BC cong trinh trong diem_Ke hoach 2012 (theo doi) 6" xfId="3255" xr:uid="{00000000-0005-0000-0000-0000B40C0000}"/>
    <cellStyle name="1_BC 8 thang 2009 ve CT trong diem 5nam_BC cong trinh trong diem_Ke hoach 2012 theo doi (giai ngan 30.6.12)" xfId="3256" xr:uid="{00000000-0005-0000-0000-0000B50C0000}"/>
    <cellStyle name="1_BC 8 thang 2009 ve CT trong diem 5nam_BC cong trinh trong diem_Ke hoach 2012 theo doi (giai ngan 30.6.12) 2" xfId="3257" xr:uid="{00000000-0005-0000-0000-0000B60C0000}"/>
    <cellStyle name="1_BC 8 thang 2009 ve CT trong diem 5nam_BC cong trinh trong diem_Ke hoach 2012 theo doi (giai ngan 30.6.12) 2 2" xfId="3258" xr:uid="{00000000-0005-0000-0000-0000B70C0000}"/>
    <cellStyle name="1_BC 8 thang 2009 ve CT trong diem 5nam_BC cong trinh trong diem_Ke hoach 2012 theo doi (giai ngan 30.6.12) 2 2 2" xfId="3259" xr:uid="{00000000-0005-0000-0000-0000B80C0000}"/>
    <cellStyle name="1_BC 8 thang 2009 ve CT trong diem 5nam_BC cong trinh trong diem_Ke hoach 2012 theo doi (giai ngan 30.6.12) 2 2 3" xfId="3260" xr:uid="{00000000-0005-0000-0000-0000B90C0000}"/>
    <cellStyle name="1_BC 8 thang 2009 ve CT trong diem 5nam_BC cong trinh trong diem_Ke hoach 2012 theo doi (giai ngan 30.6.12) 2 2 4" xfId="3261" xr:uid="{00000000-0005-0000-0000-0000BA0C0000}"/>
    <cellStyle name="1_BC 8 thang 2009 ve CT trong diem 5nam_BC cong trinh trong diem_Ke hoach 2012 theo doi (giai ngan 30.6.12) 2 3" xfId="3262" xr:uid="{00000000-0005-0000-0000-0000BB0C0000}"/>
    <cellStyle name="1_BC 8 thang 2009 ve CT trong diem 5nam_BC cong trinh trong diem_Ke hoach 2012 theo doi (giai ngan 30.6.12) 2 4" xfId="3263" xr:uid="{00000000-0005-0000-0000-0000BC0C0000}"/>
    <cellStyle name="1_BC 8 thang 2009 ve CT trong diem 5nam_BC cong trinh trong diem_Ke hoach 2012 theo doi (giai ngan 30.6.12) 2 5" xfId="3264" xr:uid="{00000000-0005-0000-0000-0000BD0C0000}"/>
    <cellStyle name="1_BC 8 thang 2009 ve CT trong diem 5nam_BC cong trinh trong diem_Ke hoach 2012 theo doi (giai ngan 30.6.12) 3" xfId="3265" xr:uid="{00000000-0005-0000-0000-0000BE0C0000}"/>
    <cellStyle name="1_BC 8 thang 2009 ve CT trong diem 5nam_BC cong trinh trong diem_Ke hoach 2012 theo doi (giai ngan 30.6.12) 3 2" xfId="3266" xr:uid="{00000000-0005-0000-0000-0000BF0C0000}"/>
    <cellStyle name="1_BC 8 thang 2009 ve CT trong diem 5nam_BC cong trinh trong diem_Ke hoach 2012 theo doi (giai ngan 30.6.12) 3 3" xfId="3267" xr:uid="{00000000-0005-0000-0000-0000C00C0000}"/>
    <cellStyle name="1_BC 8 thang 2009 ve CT trong diem 5nam_BC cong trinh trong diem_Ke hoach 2012 theo doi (giai ngan 30.6.12) 3 4" xfId="3268" xr:uid="{00000000-0005-0000-0000-0000C10C0000}"/>
    <cellStyle name="1_BC 8 thang 2009 ve CT trong diem 5nam_BC cong trinh trong diem_Ke hoach 2012 theo doi (giai ngan 30.6.12) 4" xfId="3269" xr:uid="{00000000-0005-0000-0000-0000C20C0000}"/>
    <cellStyle name="1_BC 8 thang 2009 ve CT trong diem 5nam_BC cong trinh trong diem_Ke hoach 2012 theo doi (giai ngan 30.6.12) 5" xfId="3270" xr:uid="{00000000-0005-0000-0000-0000C30C0000}"/>
    <cellStyle name="1_BC 8 thang 2009 ve CT trong diem 5nam_BC cong trinh trong diem_Ke hoach 2012 theo doi (giai ngan 30.6.12) 6" xfId="3271" xr:uid="{00000000-0005-0000-0000-0000C40C0000}"/>
    <cellStyle name="1_BC 8 thang 2009 ve CT trong diem 5nam_BC von DTPT 6 thang 2012" xfId="3272" xr:uid="{00000000-0005-0000-0000-0000C50C0000}"/>
    <cellStyle name="1_BC 8 thang 2009 ve CT trong diem 5nam_BC von DTPT 6 thang 2012 2" xfId="3273" xr:uid="{00000000-0005-0000-0000-0000C60C0000}"/>
    <cellStyle name="1_BC 8 thang 2009 ve CT trong diem 5nam_BC von DTPT 6 thang 2012 2 2" xfId="3274" xr:uid="{00000000-0005-0000-0000-0000C70C0000}"/>
    <cellStyle name="1_BC 8 thang 2009 ve CT trong diem 5nam_BC von DTPT 6 thang 2012 2 3" xfId="3275" xr:uid="{00000000-0005-0000-0000-0000C80C0000}"/>
    <cellStyle name="1_BC 8 thang 2009 ve CT trong diem 5nam_BC von DTPT 6 thang 2012 2 4" xfId="3276" xr:uid="{00000000-0005-0000-0000-0000C90C0000}"/>
    <cellStyle name="1_BC 8 thang 2009 ve CT trong diem 5nam_BC von DTPT 6 thang 2012 3" xfId="3277" xr:uid="{00000000-0005-0000-0000-0000CA0C0000}"/>
    <cellStyle name="1_BC 8 thang 2009 ve CT trong diem 5nam_BC von DTPT 6 thang 2012 4" xfId="3278" xr:uid="{00000000-0005-0000-0000-0000CB0C0000}"/>
    <cellStyle name="1_BC 8 thang 2009 ve CT trong diem 5nam_BC von DTPT 6 thang 2012 5" xfId="3279" xr:uid="{00000000-0005-0000-0000-0000CC0C0000}"/>
    <cellStyle name="1_BC 8 thang 2009 ve CT trong diem 5nam_bieu 01" xfId="3280" xr:uid="{00000000-0005-0000-0000-0000CD0C0000}"/>
    <cellStyle name="1_BC 8 thang 2009 ve CT trong diem 5nam_bieu 01 2" xfId="3281" xr:uid="{00000000-0005-0000-0000-0000CE0C0000}"/>
    <cellStyle name="1_BC 8 thang 2009 ve CT trong diem 5nam_bieu 01 2 2" xfId="3282" xr:uid="{00000000-0005-0000-0000-0000CF0C0000}"/>
    <cellStyle name="1_BC 8 thang 2009 ve CT trong diem 5nam_bieu 01 2 3" xfId="3283" xr:uid="{00000000-0005-0000-0000-0000D00C0000}"/>
    <cellStyle name="1_BC 8 thang 2009 ve CT trong diem 5nam_bieu 01 2 4" xfId="3284" xr:uid="{00000000-0005-0000-0000-0000D10C0000}"/>
    <cellStyle name="1_BC 8 thang 2009 ve CT trong diem 5nam_bieu 01 3" xfId="3285" xr:uid="{00000000-0005-0000-0000-0000D20C0000}"/>
    <cellStyle name="1_BC 8 thang 2009 ve CT trong diem 5nam_bieu 01 4" xfId="3286" xr:uid="{00000000-0005-0000-0000-0000D30C0000}"/>
    <cellStyle name="1_BC 8 thang 2009 ve CT trong diem 5nam_bieu 01 5" xfId="3287" xr:uid="{00000000-0005-0000-0000-0000D40C0000}"/>
    <cellStyle name="1_BC 8 thang 2009 ve CT trong diem 5nam_Bieu 01 UB(hung)" xfId="3288" xr:uid="{00000000-0005-0000-0000-0000D50C0000}"/>
    <cellStyle name="1_BC 8 thang 2009 ve CT trong diem 5nam_Bieu 01 UB(hung) 2" xfId="3289" xr:uid="{00000000-0005-0000-0000-0000D60C0000}"/>
    <cellStyle name="1_BC 8 thang 2009 ve CT trong diem 5nam_Bieu 01 UB(hung) 2 2" xfId="3290" xr:uid="{00000000-0005-0000-0000-0000D70C0000}"/>
    <cellStyle name="1_BC 8 thang 2009 ve CT trong diem 5nam_Bieu 01 UB(hung) 2 2 2" xfId="3291" xr:uid="{00000000-0005-0000-0000-0000D80C0000}"/>
    <cellStyle name="1_BC 8 thang 2009 ve CT trong diem 5nam_Bieu 01 UB(hung) 2 2 3" xfId="3292" xr:uid="{00000000-0005-0000-0000-0000D90C0000}"/>
    <cellStyle name="1_BC 8 thang 2009 ve CT trong diem 5nam_Bieu 01 UB(hung) 2 2 4" xfId="3293" xr:uid="{00000000-0005-0000-0000-0000DA0C0000}"/>
    <cellStyle name="1_BC 8 thang 2009 ve CT trong diem 5nam_Bieu 01 UB(hung) 2 3" xfId="3294" xr:uid="{00000000-0005-0000-0000-0000DB0C0000}"/>
    <cellStyle name="1_BC 8 thang 2009 ve CT trong diem 5nam_Bieu 01 UB(hung) 2 4" xfId="3295" xr:uid="{00000000-0005-0000-0000-0000DC0C0000}"/>
    <cellStyle name="1_BC 8 thang 2009 ve CT trong diem 5nam_Bieu 01 UB(hung) 2 5" xfId="3296" xr:uid="{00000000-0005-0000-0000-0000DD0C0000}"/>
    <cellStyle name="1_BC 8 thang 2009 ve CT trong diem 5nam_Bieu 01 UB(hung) 3" xfId="3297" xr:uid="{00000000-0005-0000-0000-0000DE0C0000}"/>
    <cellStyle name="1_BC 8 thang 2009 ve CT trong diem 5nam_Bieu 01 UB(hung) 3 2" xfId="3298" xr:uid="{00000000-0005-0000-0000-0000DF0C0000}"/>
    <cellStyle name="1_BC 8 thang 2009 ve CT trong diem 5nam_Bieu 01 UB(hung) 3 3" xfId="3299" xr:uid="{00000000-0005-0000-0000-0000E00C0000}"/>
    <cellStyle name="1_BC 8 thang 2009 ve CT trong diem 5nam_Bieu 01 UB(hung) 3 4" xfId="3300" xr:uid="{00000000-0005-0000-0000-0000E10C0000}"/>
    <cellStyle name="1_BC 8 thang 2009 ve CT trong diem 5nam_Bieu 01 UB(hung) 4" xfId="3301" xr:uid="{00000000-0005-0000-0000-0000E20C0000}"/>
    <cellStyle name="1_BC 8 thang 2009 ve CT trong diem 5nam_Bieu 01 UB(hung) 5" xfId="3302" xr:uid="{00000000-0005-0000-0000-0000E30C0000}"/>
    <cellStyle name="1_BC 8 thang 2009 ve CT trong diem 5nam_Bieu 01 UB(hung) 6" xfId="3303" xr:uid="{00000000-0005-0000-0000-0000E40C0000}"/>
    <cellStyle name="1_BC 8 thang 2009 ve CT trong diem 5nam_bieu 01_Bao cao doan cong tac cua Bo thang 4-2010" xfId="3304" xr:uid="{00000000-0005-0000-0000-0000E50C0000}"/>
    <cellStyle name="1_BC 8 thang 2009 ve CT trong diem 5nam_bieu 01_Bao cao doan cong tac cua Bo thang 4-2010 2" xfId="3305" xr:uid="{00000000-0005-0000-0000-0000E60C0000}"/>
    <cellStyle name="1_BC 8 thang 2009 ve CT trong diem 5nam_bieu 01_Bao cao doan cong tac cua Bo thang 4-2010 2 2" xfId="3306" xr:uid="{00000000-0005-0000-0000-0000E70C0000}"/>
    <cellStyle name="1_BC 8 thang 2009 ve CT trong diem 5nam_bieu 01_Bao cao doan cong tac cua Bo thang 4-2010 2 3" xfId="3307" xr:uid="{00000000-0005-0000-0000-0000E80C0000}"/>
    <cellStyle name="1_BC 8 thang 2009 ve CT trong diem 5nam_bieu 01_Bao cao doan cong tac cua Bo thang 4-2010 2 4" xfId="3308" xr:uid="{00000000-0005-0000-0000-0000E90C0000}"/>
    <cellStyle name="1_BC 8 thang 2009 ve CT trong diem 5nam_bieu 01_Bao cao doan cong tac cua Bo thang 4-2010 3" xfId="3309" xr:uid="{00000000-0005-0000-0000-0000EA0C0000}"/>
    <cellStyle name="1_BC 8 thang 2009 ve CT trong diem 5nam_bieu 01_Bao cao doan cong tac cua Bo thang 4-2010 4" xfId="3310" xr:uid="{00000000-0005-0000-0000-0000EB0C0000}"/>
    <cellStyle name="1_BC 8 thang 2009 ve CT trong diem 5nam_bieu 01_Bao cao doan cong tac cua Bo thang 4-2010 5" xfId="3311" xr:uid="{00000000-0005-0000-0000-0000EC0C0000}"/>
    <cellStyle name="1_BC 8 thang 2009 ve CT trong diem 5nam_bieu 01_Bao cao doan cong tac cua Bo thang 4-2010_BC von DTPT 6 thang 2012" xfId="3312" xr:uid="{00000000-0005-0000-0000-0000ED0C0000}"/>
    <cellStyle name="1_BC 8 thang 2009 ve CT trong diem 5nam_bieu 01_Bao cao doan cong tac cua Bo thang 4-2010_BC von DTPT 6 thang 2012 2" xfId="3313" xr:uid="{00000000-0005-0000-0000-0000EE0C0000}"/>
    <cellStyle name="1_BC 8 thang 2009 ve CT trong diem 5nam_bieu 01_Bao cao doan cong tac cua Bo thang 4-2010_BC von DTPT 6 thang 2012 2 2" xfId="3314" xr:uid="{00000000-0005-0000-0000-0000EF0C0000}"/>
    <cellStyle name="1_BC 8 thang 2009 ve CT trong diem 5nam_bieu 01_Bao cao doan cong tac cua Bo thang 4-2010_BC von DTPT 6 thang 2012 2 3" xfId="3315" xr:uid="{00000000-0005-0000-0000-0000F00C0000}"/>
    <cellStyle name="1_BC 8 thang 2009 ve CT trong diem 5nam_bieu 01_Bao cao doan cong tac cua Bo thang 4-2010_BC von DTPT 6 thang 2012 2 4" xfId="3316" xr:uid="{00000000-0005-0000-0000-0000F10C0000}"/>
    <cellStyle name="1_BC 8 thang 2009 ve CT trong diem 5nam_bieu 01_Bao cao doan cong tac cua Bo thang 4-2010_BC von DTPT 6 thang 2012 3" xfId="3317" xr:uid="{00000000-0005-0000-0000-0000F20C0000}"/>
    <cellStyle name="1_BC 8 thang 2009 ve CT trong diem 5nam_bieu 01_Bao cao doan cong tac cua Bo thang 4-2010_BC von DTPT 6 thang 2012 4" xfId="3318" xr:uid="{00000000-0005-0000-0000-0000F30C0000}"/>
    <cellStyle name="1_BC 8 thang 2009 ve CT trong diem 5nam_bieu 01_Bao cao doan cong tac cua Bo thang 4-2010_BC von DTPT 6 thang 2012 5" xfId="3319" xr:uid="{00000000-0005-0000-0000-0000F40C0000}"/>
    <cellStyle name="1_BC 8 thang 2009 ve CT trong diem 5nam_bieu 01_Bao cao doan cong tac cua Bo thang 4-2010_Bieu du thao QD von ho tro co MT" xfId="3320" xr:uid="{00000000-0005-0000-0000-0000F50C0000}"/>
    <cellStyle name="1_BC 8 thang 2009 ve CT trong diem 5nam_bieu 01_Bao cao doan cong tac cua Bo thang 4-2010_Bieu du thao QD von ho tro co MT 2" xfId="3321" xr:uid="{00000000-0005-0000-0000-0000F60C0000}"/>
    <cellStyle name="1_BC 8 thang 2009 ve CT trong diem 5nam_bieu 01_Bao cao doan cong tac cua Bo thang 4-2010_Bieu du thao QD von ho tro co MT 2 2" xfId="3322" xr:uid="{00000000-0005-0000-0000-0000F70C0000}"/>
    <cellStyle name="1_BC 8 thang 2009 ve CT trong diem 5nam_bieu 01_Bao cao doan cong tac cua Bo thang 4-2010_Bieu du thao QD von ho tro co MT 2 3" xfId="3323" xr:uid="{00000000-0005-0000-0000-0000F80C0000}"/>
    <cellStyle name="1_BC 8 thang 2009 ve CT trong diem 5nam_bieu 01_Bao cao doan cong tac cua Bo thang 4-2010_Bieu du thao QD von ho tro co MT 2 4" xfId="3324" xr:uid="{00000000-0005-0000-0000-0000F90C0000}"/>
    <cellStyle name="1_BC 8 thang 2009 ve CT trong diem 5nam_bieu 01_Bao cao doan cong tac cua Bo thang 4-2010_Bieu du thao QD von ho tro co MT 3" xfId="3325" xr:uid="{00000000-0005-0000-0000-0000FA0C0000}"/>
    <cellStyle name="1_BC 8 thang 2009 ve CT trong diem 5nam_bieu 01_Bao cao doan cong tac cua Bo thang 4-2010_Bieu du thao QD von ho tro co MT 4" xfId="3326" xr:uid="{00000000-0005-0000-0000-0000FB0C0000}"/>
    <cellStyle name="1_BC 8 thang 2009 ve CT trong diem 5nam_bieu 01_Bao cao doan cong tac cua Bo thang 4-2010_Bieu du thao QD von ho tro co MT 5" xfId="3327" xr:uid="{00000000-0005-0000-0000-0000FC0C0000}"/>
    <cellStyle name="1_BC 8 thang 2009 ve CT trong diem 5nam_bieu 01_Bao cao doan cong tac cua Bo thang 4-2010_Dang ky phan khai von ODA (gui Bo)" xfId="3328" xr:uid="{00000000-0005-0000-0000-0000FD0C0000}"/>
    <cellStyle name="1_BC 8 thang 2009 ve CT trong diem 5nam_bieu 01_Bao cao doan cong tac cua Bo thang 4-2010_Dang ky phan khai von ODA (gui Bo) 2" xfId="3329" xr:uid="{00000000-0005-0000-0000-0000FE0C0000}"/>
    <cellStyle name="1_BC 8 thang 2009 ve CT trong diem 5nam_bieu 01_Bao cao doan cong tac cua Bo thang 4-2010_Dang ky phan khai von ODA (gui Bo) 2 2" xfId="3330" xr:uid="{00000000-0005-0000-0000-0000FF0C0000}"/>
    <cellStyle name="1_BC 8 thang 2009 ve CT trong diem 5nam_bieu 01_Bao cao doan cong tac cua Bo thang 4-2010_Dang ky phan khai von ODA (gui Bo) 2 3" xfId="3331" xr:uid="{00000000-0005-0000-0000-0000000D0000}"/>
    <cellStyle name="1_BC 8 thang 2009 ve CT trong diem 5nam_bieu 01_Bao cao doan cong tac cua Bo thang 4-2010_Dang ky phan khai von ODA (gui Bo) 2 4" xfId="3332" xr:uid="{00000000-0005-0000-0000-0000010D0000}"/>
    <cellStyle name="1_BC 8 thang 2009 ve CT trong diem 5nam_bieu 01_Bao cao doan cong tac cua Bo thang 4-2010_Dang ky phan khai von ODA (gui Bo) 3" xfId="3333" xr:uid="{00000000-0005-0000-0000-0000020D0000}"/>
    <cellStyle name="1_BC 8 thang 2009 ve CT trong diem 5nam_bieu 01_Bao cao doan cong tac cua Bo thang 4-2010_Dang ky phan khai von ODA (gui Bo) 4" xfId="3334" xr:uid="{00000000-0005-0000-0000-0000030D0000}"/>
    <cellStyle name="1_BC 8 thang 2009 ve CT trong diem 5nam_bieu 01_Bao cao doan cong tac cua Bo thang 4-2010_Dang ky phan khai von ODA (gui Bo) 5" xfId="3335" xr:uid="{00000000-0005-0000-0000-0000040D0000}"/>
    <cellStyle name="1_BC 8 thang 2009 ve CT trong diem 5nam_bieu 01_Bao cao doan cong tac cua Bo thang 4-2010_Dang ky phan khai von ODA (gui Bo)_BC von DTPT 6 thang 2012" xfId="3336" xr:uid="{00000000-0005-0000-0000-0000050D0000}"/>
    <cellStyle name="1_BC 8 thang 2009 ve CT trong diem 5nam_bieu 01_Bao cao doan cong tac cua Bo thang 4-2010_Dang ky phan khai von ODA (gui Bo)_BC von DTPT 6 thang 2012 2" xfId="3337" xr:uid="{00000000-0005-0000-0000-0000060D0000}"/>
    <cellStyle name="1_BC 8 thang 2009 ve CT trong diem 5nam_bieu 01_Bao cao doan cong tac cua Bo thang 4-2010_Dang ky phan khai von ODA (gui Bo)_BC von DTPT 6 thang 2012 2 2" xfId="3338" xr:uid="{00000000-0005-0000-0000-0000070D0000}"/>
    <cellStyle name="1_BC 8 thang 2009 ve CT trong diem 5nam_bieu 01_Bao cao doan cong tac cua Bo thang 4-2010_Dang ky phan khai von ODA (gui Bo)_BC von DTPT 6 thang 2012 2 3" xfId="3339" xr:uid="{00000000-0005-0000-0000-0000080D0000}"/>
    <cellStyle name="1_BC 8 thang 2009 ve CT trong diem 5nam_bieu 01_Bao cao doan cong tac cua Bo thang 4-2010_Dang ky phan khai von ODA (gui Bo)_BC von DTPT 6 thang 2012 2 4" xfId="3340" xr:uid="{00000000-0005-0000-0000-0000090D0000}"/>
    <cellStyle name="1_BC 8 thang 2009 ve CT trong diem 5nam_bieu 01_Bao cao doan cong tac cua Bo thang 4-2010_Dang ky phan khai von ODA (gui Bo)_BC von DTPT 6 thang 2012 3" xfId="3341" xr:uid="{00000000-0005-0000-0000-00000A0D0000}"/>
    <cellStyle name="1_BC 8 thang 2009 ve CT trong diem 5nam_bieu 01_Bao cao doan cong tac cua Bo thang 4-2010_Dang ky phan khai von ODA (gui Bo)_BC von DTPT 6 thang 2012 4" xfId="3342" xr:uid="{00000000-0005-0000-0000-00000B0D0000}"/>
    <cellStyle name="1_BC 8 thang 2009 ve CT trong diem 5nam_bieu 01_Bao cao doan cong tac cua Bo thang 4-2010_Dang ky phan khai von ODA (gui Bo)_BC von DTPT 6 thang 2012 5" xfId="3343" xr:uid="{00000000-0005-0000-0000-00000C0D0000}"/>
    <cellStyle name="1_BC 8 thang 2009 ve CT trong diem 5nam_bieu 01_Bao cao doan cong tac cua Bo thang 4-2010_Dang ky phan khai von ODA (gui Bo)_Bieu du thao QD von ho tro co MT" xfId="3344" xr:uid="{00000000-0005-0000-0000-00000D0D0000}"/>
    <cellStyle name="1_BC 8 thang 2009 ve CT trong diem 5nam_bieu 01_Bao cao doan cong tac cua Bo thang 4-2010_Dang ky phan khai von ODA (gui Bo)_Bieu du thao QD von ho tro co MT 2" xfId="3345" xr:uid="{00000000-0005-0000-0000-00000E0D0000}"/>
    <cellStyle name="1_BC 8 thang 2009 ve CT trong diem 5nam_bieu 01_Bao cao doan cong tac cua Bo thang 4-2010_Dang ky phan khai von ODA (gui Bo)_Bieu du thao QD von ho tro co MT 2 2" xfId="3346" xr:uid="{00000000-0005-0000-0000-00000F0D0000}"/>
    <cellStyle name="1_BC 8 thang 2009 ve CT trong diem 5nam_bieu 01_Bao cao doan cong tac cua Bo thang 4-2010_Dang ky phan khai von ODA (gui Bo)_Bieu du thao QD von ho tro co MT 2 3" xfId="3347" xr:uid="{00000000-0005-0000-0000-0000100D0000}"/>
    <cellStyle name="1_BC 8 thang 2009 ve CT trong diem 5nam_bieu 01_Bao cao doan cong tac cua Bo thang 4-2010_Dang ky phan khai von ODA (gui Bo)_Bieu du thao QD von ho tro co MT 2 4" xfId="3348" xr:uid="{00000000-0005-0000-0000-0000110D0000}"/>
    <cellStyle name="1_BC 8 thang 2009 ve CT trong diem 5nam_bieu 01_Bao cao doan cong tac cua Bo thang 4-2010_Dang ky phan khai von ODA (gui Bo)_Bieu du thao QD von ho tro co MT 3" xfId="3349" xr:uid="{00000000-0005-0000-0000-0000120D0000}"/>
    <cellStyle name="1_BC 8 thang 2009 ve CT trong diem 5nam_bieu 01_Bao cao doan cong tac cua Bo thang 4-2010_Dang ky phan khai von ODA (gui Bo)_Bieu du thao QD von ho tro co MT 4" xfId="3350" xr:uid="{00000000-0005-0000-0000-0000130D0000}"/>
    <cellStyle name="1_BC 8 thang 2009 ve CT trong diem 5nam_bieu 01_Bao cao doan cong tac cua Bo thang 4-2010_Dang ky phan khai von ODA (gui Bo)_Bieu du thao QD von ho tro co MT 5" xfId="3351" xr:uid="{00000000-0005-0000-0000-0000140D0000}"/>
    <cellStyle name="1_BC 8 thang 2009 ve CT trong diem 5nam_bieu 01_Bao cao doan cong tac cua Bo thang 4-2010_Dang ky phan khai von ODA (gui Bo)_Ke hoach 2012 theo doi (giai ngan 30.6.12)" xfId="3352" xr:uid="{00000000-0005-0000-0000-0000150D0000}"/>
    <cellStyle name="1_BC 8 thang 2009 ve CT trong diem 5nam_bieu 01_Bao cao doan cong tac cua Bo thang 4-2010_Dang ky phan khai von ODA (gui Bo)_Ke hoach 2012 theo doi (giai ngan 30.6.12) 2" xfId="3353" xr:uid="{00000000-0005-0000-0000-0000160D0000}"/>
    <cellStyle name="1_BC 8 thang 2009 ve CT trong diem 5nam_bieu 01_Bao cao doan cong tac cua Bo thang 4-2010_Dang ky phan khai von ODA (gui Bo)_Ke hoach 2012 theo doi (giai ngan 30.6.12) 2 2" xfId="3354" xr:uid="{00000000-0005-0000-0000-0000170D0000}"/>
    <cellStyle name="1_BC 8 thang 2009 ve CT trong diem 5nam_bieu 01_Bao cao doan cong tac cua Bo thang 4-2010_Dang ky phan khai von ODA (gui Bo)_Ke hoach 2012 theo doi (giai ngan 30.6.12) 2 3" xfId="3355" xr:uid="{00000000-0005-0000-0000-0000180D0000}"/>
    <cellStyle name="1_BC 8 thang 2009 ve CT trong diem 5nam_bieu 01_Bao cao doan cong tac cua Bo thang 4-2010_Dang ky phan khai von ODA (gui Bo)_Ke hoach 2012 theo doi (giai ngan 30.6.12) 2 4" xfId="3356" xr:uid="{00000000-0005-0000-0000-0000190D0000}"/>
    <cellStyle name="1_BC 8 thang 2009 ve CT trong diem 5nam_bieu 01_Bao cao doan cong tac cua Bo thang 4-2010_Dang ky phan khai von ODA (gui Bo)_Ke hoach 2012 theo doi (giai ngan 30.6.12) 3" xfId="3357" xr:uid="{00000000-0005-0000-0000-00001A0D0000}"/>
    <cellStyle name="1_BC 8 thang 2009 ve CT trong diem 5nam_bieu 01_Bao cao doan cong tac cua Bo thang 4-2010_Dang ky phan khai von ODA (gui Bo)_Ke hoach 2012 theo doi (giai ngan 30.6.12) 4" xfId="3358" xr:uid="{00000000-0005-0000-0000-00001B0D0000}"/>
    <cellStyle name="1_BC 8 thang 2009 ve CT trong diem 5nam_bieu 01_Bao cao doan cong tac cua Bo thang 4-2010_Dang ky phan khai von ODA (gui Bo)_Ke hoach 2012 theo doi (giai ngan 30.6.12) 5" xfId="3359" xr:uid="{00000000-0005-0000-0000-00001C0D0000}"/>
    <cellStyle name="1_BC 8 thang 2009 ve CT trong diem 5nam_bieu 01_Bao cao doan cong tac cua Bo thang 4-2010_Ke hoach 2012 (theo doi)" xfId="3360" xr:uid="{00000000-0005-0000-0000-00001D0D0000}"/>
    <cellStyle name="1_BC 8 thang 2009 ve CT trong diem 5nam_bieu 01_Bao cao doan cong tac cua Bo thang 4-2010_Ke hoach 2012 (theo doi) 2" xfId="3361" xr:uid="{00000000-0005-0000-0000-00001E0D0000}"/>
    <cellStyle name="1_BC 8 thang 2009 ve CT trong diem 5nam_bieu 01_Bao cao doan cong tac cua Bo thang 4-2010_Ke hoach 2012 (theo doi) 2 2" xfId="3362" xr:uid="{00000000-0005-0000-0000-00001F0D0000}"/>
    <cellStyle name="1_BC 8 thang 2009 ve CT trong diem 5nam_bieu 01_Bao cao doan cong tac cua Bo thang 4-2010_Ke hoach 2012 (theo doi) 2 3" xfId="3363" xr:uid="{00000000-0005-0000-0000-0000200D0000}"/>
    <cellStyle name="1_BC 8 thang 2009 ve CT trong diem 5nam_bieu 01_Bao cao doan cong tac cua Bo thang 4-2010_Ke hoach 2012 (theo doi) 2 4" xfId="3364" xr:uid="{00000000-0005-0000-0000-0000210D0000}"/>
    <cellStyle name="1_BC 8 thang 2009 ve CT trong diem 5nam_bieu 01_Bao cao doan cong tac cua Bo thang 4-2010_Ke hoach 2012 (theo doi) 3" xfId="3365" xr:uid="{00000000-0005-0000-0000-0000220D0000}"/>
    <cellStyle name="1_BC 8 thang 2009 ve CT trong diem 5nam_bieu 01_Bao cao doan cong tac cua Bo thang 4-2010_Ke hoach 2012 (theo doi) 4" xfId="3366" xr:uid="{00000000-0005-0000-0000-0000230D0000}"/>
    <cellStyle name="1_BC 8 thang 2009 ve CT trong diem 5nam_bieu 01_Bao cao doan cong tac cua Bo thang 4-2010_Ke hoach 2012 (theo doi) 5" xfId="3367" xr:uid="{00000000-0005-0000-0000-0000240D0000}"/>
    <cellStyle name="1_BC 8 thang 2009 ve CT trong diem 5nam_bieu 01_Bao cao doan cong tac cua Bo thang 4-2010_Ke hoach 2012 theo doi (giai ngan 30.6.12)" xfId="3368" xr:uid="{00000000-0005-0000-0000-0000250D0000}"/>
    <cellStyle name="1_BC 8 thang 2009 ve CT trong diem 5nam_bieu 01_Bao cao doan cong tac cua Bo thang 4-2010_Ke hoach 2012 theo doi (giai ngan 30.6.12) 2" xfId="3369" xr:uid="{00000000-0005-0000-0000-0000260D0000}"/>
    <cellStyle name="1_BC 8 thang 2009 ve CT trong diem 5nam_bieu 01_Bao cao doan cong tac cua Bo thang 4-2010_Ke hoach 2012 theo doi (giai ngan 30.6.12) 2 2" xfId="3370" xr:uid="{00000000-0005-0000-0000-0000270D0000}"/>
    <cellStyle name="1_BC 8 thang 2009 ve CT trong diem 5nam_bieu 01_Bao cao doan cong tac cua Bo thang 4-2010_Ke hoach 2012 theo doi (giai ngan 30.6.12) 2 3" xfId="3371" xr:uid="{00000000-0005-0000-0000-0000280D0000}"/>
    <cellStyle name="1_BC 8 thang 2009 ve CT trong diem 5nam_bieu 01_Bao cao doan cong tac cua Bo thang 4-2010_Ke hoach 2012 theo doi (giai ngan 30.6.12) 2 4" xfId="3372" xr:uid="{00000000-0005-0000-0000-0000290D0000}"/>
    <cellStyle name="1_BC 8 thang 2009 ve CT trong diem 5nam_bieu 01_Bao cao doan cong tac cua Bo thang 4-2010_Ke hoach 2012 theo doi (giai ngan 30.6.12) 3" xfId="3373" xr:uid="{00000000-0005-0000-0000-00002A0D0000}"/>
    <cellStyle name="1_BC 8 thang 2009 ve CT trong diem 5nam_bieu 01_Bao cao doan cong tac cua Bo thang 4-2010_Ke hoach 2012 theo doi (giai ngan 30.6.12) 4" xfId="3374" xr:uid="{00000000-0005-0000-0000-00002B0D0000}"/>
    <cellStyle name="1_BC 8 thang 2009 ve CT trong diem 5nam_bieu 01_Bao cao doan cong tac cua Bo thang 4-2010_Ke hoach 2012 theo doi (giai ngan 30.6.12) 5" xfId="3375" xr:uid="{00000000-0005-0000-0000-00002C0D0000}"/>
    <cellStyle name="1_BC 8 thang 2009 ve CT trong diem 5nam_bieu 01_BC von DTPT 6 thang 2012" xfId="3376" xr:uid="{00000000-0005-0000-0000-00002D0D0000}"/>
    <cellStyle name="1_BC 8 thang 2009 ve CT trong diem 5nam_bieu 01_BC von DTPT 6 thang 2012 2" xfId="3377" xr:uid="{00000000-0005-0000-0000-00002E0D0000}"/>
    <cellStyle name="1_BC 8 thang 2009 ve CT trong diem 5nam_bieu 01_BC von DTPT 6 thang 2012 2 2" xfId="3378" xr:uid="{00000000-0005-0000-0000-00002F0D0000}"/>
    <cellStyle name="1_BC 8 thang 2009 ve CT trong diem 5nam_bieu 01_BC von DTPT 6 thang 2012 2 3" xfId="3379" xr:uid="{00000000-0005-0000-0000-0000300D0000}"/>
    <cellStyle name="1_BC 8 thang 2009 ve CT trong diem 5nam_bieu 01_BC von DTPT 6 thang 2012 2 4" xfId="3380" xr:uid="{00000000-0005-0000-0000-0000310D0000}"/>
    <cellStyle name="1_BC 8 thang 2009 ve CT trong diem 5nam_bieu 01_BC von DTPT 6 thang 2012 3" xfId="3381" xr:uid="{00000000-0005-0000-0000-0000320D0000}"/>
    <cellStyle name="1_BC 8 thang 2009 ve CT trong diem 5nam_bieu 01_BC von DTPT 6 thang 2012 4" xfId="3382" xr:uid="{00000000-0005-0000-0000-0000330D0000}"/>
    <cellStyle name="1_BC 8 thang 2009 ve CT trong diem 5nam_bieu 01_BC von DTPT 6 thang 2012 5" xfId="3383" xr:uid="{00000000-0005-0000-0000-0000340D0000}"/>
    <cellStyle name="1_BC 8 thang 2009 ve CT trong diem 5nam_bieu 01_Bieu du thao QD von ho tro co MT" xfId="3384" xr:uid="{00000000-0005-0000-0000-0000350D0000}"/>
    <cellStyle name="1_BC 8 thang 2009 ve CT trong diem 5nam_bieu 01_Bieu du thao QD von ho tro co MT 2" xfId="3385" xr:uid="{00000000-0005-0000-0000-0000360D0000}"/>
    <cellStyle name="1_BC 8 thang 2009 ve CT trong diem 5nam_bieu 01_Bieu du thao QD von ho tro co MT 2 2" xfId="3386" xr:uid="{00000000-0005-0000-0000-0000370D0000}"/>
    <cellStyle name="1_BC 8 thang 2009 ve CT trong diem 5nam_bieu 01_Bieu du thao QD von ho tro co MT 2 3" xfId="3387" xr:uid="{00000000-0005-0000-0000-0000380D0000}"/>
    <cellStyle name="1_BC 8 thang 2009 ve CT trong diem 5nam_bieu 01_Bieu du thao QD von ho tro co MT 2 4" xfId="3388" xr:uid="{00000000-0005-0000-0000-0000390D0000}"/>
    <cellStyle name="1_BC 8 thang 2009 ve CT trong diem 5nam_bieu 01_Bieu du thao QD von ho tro co MT 3" xfId="3389" xr:uid="{00000000-0005-0000-0000-00003A0D0000}"/>
    <cellStyle name="1_BC 8 thang 2009 ve CT trong diem 5nam_bieu 01_Bieu du thao QD von ho tro co MT 4" xfId="3390" xr:uid="{00000000-0005-0000-0000-00003B0D0000}"/>
    <cellStyle name="1_BC 8 thang 2009 ve CT trong diem 5nam_bieu 01_Bieu du thao QD von ho tro co MT 5" xfId="3391" xr:uid="{00000000-0005-0000-0000-00003C0D0000}"/>
    <cellStyle name="1_BC 8 thang 2009 ve CT trong diem 5nam_bieu 01_Book1" xfId="3392" xr:uid="{00000000-0005-0000-0000-00003D0D0000}"/>
    <cellStyle name="1_BC 8 thang 2009 ve CT trong diem 5nam_bieu 01_Book1 2" xfId="3393" xr:uid="{00000000-0005-0000-0000-00003E0D0000}"/>
    <cellStyle name="1_BC 8 thang 2009 ve CT trong diem 5nam_bieu 01_Book1 2 2" xfId="3394" xr:uid="{00000000-0005-0000-0000-00003F0D0000}"/>
    <cellStyle name="1_BC 8 thang 2009 ve CT trong diem 5nam_bieu 01_Book1 2 3" xfId="3395" xr:uid="{00000000-0005-0000-0000-0000400D0000}"/>
    <cellStyle name="1_BC 8 thang 2009 ve CT trong diem 5nam_bieu 01_Book1 2 4" xfId="3396" xr:uid="{00000000-0005-0000-0000-0000410D0000}"/>
    <cellStyle name="1_BC 8 thang 2009 ve CT trong diem 5nam_bieu 01_Book1 3" xfId="3397" xr:uid="{00000000-0005-0000-0000-0000420D0000}"/>
    <cellStyle name="1_BC 8 thang 2009 ve CT trong diem 5nam_bieu 01_Book1 3 2" xfId="3398" xr:uid="{00000000-0005-0000-0000-0000430D0000}"/>
    <cellStyle name="1_BC 8 thang 2009 ve CT trong diem 5nam_bieu 01_Book1 3 3" xfId="3399" xr:uid="{00000000-0005-0000-0000-0000440D0000}"/>
    <cellStyle name="1_BC 8 thang 2009 ve CT trong diem 5nam_bieu 01_Book1 3 4" xfId="3400" xr:uid="{00000000-0005-0000-0000-0000450D0000}"/>
    <cellStyle name="1_BC 8 thang 2009 ve CT trong diem 5nam_bieu 01_Book1 4" xfId="3401" xr:uid="{00000000-0005-0000-0000-0000460D0000}"/>
    <cellStyle name="1_BC 8 thang 2009 ve CT trong diem 5nam_bieu 01_Book1 5" xfId="3402" xr:uid="{00000000-0005-0000-0000-0000470D0000}"/>
    <cellStyle name="1_BC 8 thang 2009 ve CT trong diem 5nam_bieu 01_Book1 6" xfId="3403" xr:uid="{00000000-0005-0000-0000-0000480D0000}"/>
    <cellStyle name="1_BC 8 thang 2009 ve CT trong diem 5nam_bieu 01_Book1_BC von DTPT 6 thang 2012" xfId="3404" xr:uid="{00000000-0005-0000-0000-0000490D0000}"/>
    <cellStyle name="1_BC 8 thang 2009 ve CT trong diem 5nam_bieu 01_Book1_BC von DTPT 6 thang 2012 2" xfId="3405" xr:uid="{00000000-0005-0000-0000-00004A0D0000}"/>
    <cellStyle name="1_BC 8 thang 2009 ve CT trong diem 5nam_bieu 01_Book1_BC von DTPT 6 thang 2012 2 2" xfId="3406" xr:uid="{00000000-0005-0000-0000-00004B0D0000}"/>
    <cellStyle name="1_BC 8 thang 2009 ve CT trong diem 5nam_bieu 01_Book1_BC von DTPT 6 thang 2012 2 3" xfId="3407" xr:uid="{00000000-0005-0000-0000-00004C0D0000}"/>
    <cellStyle name="1_BC 8 thang 2009 ve CT trong diem 5nam_bieu 01_Book1_BC von DTPT 6 thang 2012 2 4" xfId="3408" xr:uid="{00000000-0005-0000-0000-00004D0D0000}"/>
    <cellStyle name="1_BC 8 thang 2009 ve CT trong diem 5nam_bieu 01_Book1_BC von DTPT 6 thang 2012 3" xfId="3409" xr:uid="{00000000-0005-0000-0000-00004E0D0000}"/>
    <cellStyle name="1_BC 8 thang 2009 ve CT trong diem 5nam_bieu 01_Book1_BC von DTPT 6 thang 2012 3 2" xfId="3410" xr:uid="{00000000-0005-0000-0000-00004F0D0000}"/>
    <cellStyle name="1_BC 8 thang 2009 ve CT trong diem 5nam_bieu 01_Book1_BC von DTPT 6 thang 2012 3 3" xfId="3411" xr:uid="{00000000-0005-0000-0000-0000500D0000}"/>
    <cellStyle name="1_BC 8 thang 2009 ve CT trong diem 5nam_bieu 01_Book1_BC von DTPT 6 thang 2012 3 4" xfId="3412" xr:uid="{00000000-0005-0000-0000-0000510D0000}"/>
    <cellStyle name="1_BC 8 thang 2009 ve CT trong diem 5nam_bieu 01_Book1_BC von DTPT 6 thang 2012 4" xfId="3413" xr:uid="{00000000-0005-0000-0000-0000520D0000}"/>
    <cellStyle name="1_BC 8 thang 2009 ve CT trong diem 5nam_bieu 01_Book1_BC von DTPT 6 thang 2012 5" xfId="3414" xr:uid="{00000000-0005-0000-0000-0000530D0000}"/>
    <cellStyle name="1_BC 8 thang 2009 ve CT trong diem 5nam_bieu 01_Book1_BC von DTPT 6 thang 2012 6" xfId="3415" xr:uid="{00000000-0005-0000-0000-0000540D0000}"/>
    <cellStyle name="1_BC 8 thang 2009 ve CT trong diem 5nam_bieu 01_Book1_Bieu du thao QD von ho tro co MT" xfId="3416" xr:uid="{00000000-0005-0000-0000-0000550D0000}"/>
    <cellStyle name="1_BC 8 thang 2009 ve CT trong diem 5nam_bieu 01_Book1_Bieu du thao QD von ho tro co MT 2" xfId="3417" xr:uid="{00000000-0005-0000-0000-0000560D0000}"/>
    <cellStyle name="1_BC 8 thang 2009 ve CT trong diem 5nam_bieu 01_Book1_Bieu du thao QD von ho tro co MT 2 2" xfId="3418" xr:uid="{00000000-0005-0000-0000-0000570D0000}"/>
    <cellStyle name="1_BC 8 thang 2009 ve CT trong diem 5nam_bieu 01_Book1_Bieu du thao QD von ho tro co MT 2 3" xfId="3419" xr:uid="{00000000-0005-0000-0000-0000580D0000}"/>
    <cellStyle name="1_BC 8 thang 2009 ve CT trong diem 5nam_bieu 01_Book1_Bieu du thao QD von ho tro co MT 2 4" xfId="3420" xr:uid="{00000000-0005-0000-0000-0000590D0000}"/>
    <cellStyle name="1_BC 8 thang 2009 ve CT trong diem 5nam_bieu 01_Book1_Bieu du thao QD von ho tro co MT 3" xfId="3421" xr:uid="{00000000-0005-0000-0000-00005A0D0000}"/>
    <cellStyle name="1_BC 8 thang 2009 ve CT trong diem 5nam_bieu 01_Book1_Bieu du thao QD von ho tro co MT 3 2" xfId="3422" xr:uid="{00000000-0005-0000-0000-00005B0D0000}"/>
    <cellStyle name="1_BC 8 thang 2009 ve CT trong diem 5nam_bieu 01_Book1_Bieu du thao QD von ho tro co MT 3 3" xfId="3423" xr:uid="{00000000-0005-0000-0000-00005C0D0000}"/>
    <cellStyle name="1_BC 8 thang 2009 ve CT trong diem 5nam_bieu 01_Book1_Bieu du thao QD von ho tro co MT 3 4" xfId="3424" xr:uid="{00000000-0005-0000-0000-00005D0D0000}"/>
    <cellStyle name="1_BC 8 thang 2009 ve CT trong diem 5nam_bieu 01_Book1_Bieu du thao QD von ho tro co MT 4" xfId="3425" xr:uid="{00000000-0005-0000-0000-00005E0D0000}"/>
    <cellStyle name="1_BC 8 thang 2009 ve CT trong diem 5nam_bieu 01_Book1_Bieu du thao QD von ho tro co MT 5" xfId="3426" xr:uid="{00000000-0005-0000-0000-00005F0D0000}"/>
    <cellStyle name="1_BC 8 thang 2009 ve CT trong diem 5nam_bieu 01_Book1_Bieu du thao QD von ho tro co MT 6" xfId="3427" xr:uid="{00000000-0005-0000-0000-0000600D0000}"/>
    <cellStyle name="1_BC 8 thang 2009 ve CT trong diem 5nam_bieu 01_Book1_Hoan chinh KH 2012 (o nha)" xfId="3428" xr:uid="{00000000-0005-0000-0000-0000610D0000}"/>
    <cellStyle name="1_BC 8 thang 2009 ve CT trong diem 5nam_bieu 01_Book1_Hoan chinh KH 2012 (o nha) 2" xfId="3429" xr:uid="{00000000-0005-0000-0000-0000620D0000}"/>
    <cellStyle name="1_BC 8 thang 2009 ve CT trong diem 5nam_bieu 01_Book1_Hoan chinh KH 2012 (o nha) 2 2" xfId="3430" xr:uid="{00000000-0005-0000-0000-0000630D0000}"/>
    <cellStyle name="1_BC 8 thang 2009 ve CT trong diem 5nam_bieu 01_Book1_Hoan chinh KH 2012 (o nha) 2 3" xfId="3431" xr:uid="{00000000-0005-0000-0000-0000640D0000}"/>
    <cellStyle name="1_BC 8 thang 2009 ve CT trong diem 5nam_bieu 01_Book1_Hoan chinh KH 2012 (o nha) 2 4" xfId="3432" xr:uid="{00000000-0005-0000-0000-0000650D0000}"/>
    <cellStyle name="1_BC 8 thang 2009 ve CT trong diem 5nam_bieu 01_Book1_Hoan chinh KH 2012 (o nha) 3" xfId="3433" xr:uid="{00000000-0005-0000-0000-0000660D0000}"/>
    <cellStyle name="1_BC 8 thang 2009 ve CT trong diem 5nam_bieu 01_Book1_Hoan chinh KH 2012 (o nha) 3 2" xfId="3434" xr:uid="{00000000-0005-0000-0000-0000670D0000}"/>
    <cellStyle name="1_BC 8 thang 2009 ve CT trong diem 5nam_bieu 01_Book1_Hoan chinh KH 2012 (o nha) 3 3" xfId="3435" xr:uid="{00000000-0005-0000-0000-0000680D0000}"/>
    <cellStyle name="1_BC 8 thang 2009 ve CT trong diem 5nam_bieu 01_Book1_Hoan chinh KH 2012 (o nha) 3 4" xfId="3436" xr:uid="{00000000-0005-0000-0000-0000690D0000}"/>
    <cellStyle name="1_BC 8 thang 2009 ve CT trong diem 5nam_bieu 01_Book1_Hoan chinh KH 2012 (o nha) 4" xfId="3437" xr:uid="{00000000-0005-0000-0000-00006A0D0000}"/>
    <cellStyle name="1_BC 8 thang 2009 ve CT trong diem 5nam_bieu 01_Book1_Hoan chinh KH 2012 (o nha) 5" xfId="3438" xr:uid="{00000000-0005-0000-0000-00006B0D0000}"/>
    <cellStyle name="1_BC 8 thang 2009 ve CT trong diem 5nam_bieu 01_Book1_Hoan chinh KH 2012 (o nha) 6" xfId="3439" xr:uid="{00000000-0005-0000-0000-00006C0D0000}"/>
    <cellStyle name="1_BC 8 thang 2009 ve CT trong diem 5nam_bieu 01_Book1_Hoan chinh KH 2012 (o nha)_Bao cao giai ngan quy I" xfId="3440" xr:uid="{00000000-0005-0000-0000-00006D0D0000}"/>
    <cellStyle name="1_BC 8 thang 2009 ve CT trong diem 5nam_bieu 01_Book1_Hoan chinh KH 2012 (o nha)_Bao cao giai ngan quy I 2" xfId="3441" xr:uid="{00000000-0005-0000-0000-00006E0D0000}"/>
    <cellStyle name="1_BC 8 thang 2009 ve CT trong diem 5nam_bieu 01_Book1_Hoan chinh KH 2012 (o nha)_Bao cao giai ngan quy I 2 2" xfId="3442" xr:uid="{00000000-0005-0000-0000-00006F0D0000}"/>
    <cellStyle name="1_BC 8 thang 2009 ve CT trong diem 5nam_bieu 01_Book1_Hoan chinh KH 2012 (o nha)_Bao cao giai ngan quy I 2 3" xfId="3443" xr:uid="{00000000-0005-0000-0000-0000700D0000}"/>
    <cellStyle name="1_BC 8 thang 2009 ve CT trong diem 5nam_bieu 01_Book1_Hoan chinh KH 2012 (o nha)_Bao cao giai ngan quy I 2 4" xfId="3444" xr:uid="{00000000-0005-0000-0000-0000710D0000}"/>
    <cellStyle name="1_BC 8 thang 2009 ve CT trong diem 5nam_bieu 01_Book1_Hoan chinh KH 2012 (o nha)_Bao cao giai ngan quy I 3" xfId="3445" xr:uid="{00000000-0005-0000-0000-0000720D0000}"/>
    <cellStyle name="1_BC 8 thang 2009 ve CT trong diem 5nam_bieu 01_Book1_Hoan chinh KH 2012 (o nha)_Bao cao giai ngan quy I 3 2" xfId="3446" xr:uid="{00000000-0005-0000-0000-0000730D0000}"/>
    <cellStyle name="1_BC 8 thang 2009 ve CT trong diem 5nam_bieu 01_Book1_Hoan chinh KH 2012 (o nha)_Bao cao giai ngan quy I 3 3" xfId="3447" xr:uid="{00000000-0005-0000-0000-0000740D0000}"/>
    <cellStyle name="1_BC 8 thang 2009 ve CT trong diem 5nam_bieu 01_Book1_Hoan chinh KH 2012 (o nha)_Bao cao giai ngan quy I 3 4" xfId="3448" xr:uid="{00000000-0005-0000-0000-0000750D0000}"/>
    <cellStyle name="1_BC 8 thang 2009 ve CT trong diem 5nam_bieu 01_Book1_Hoan chinh KH 2012 (o nha)_Bao cao giai ngan quy I 4" xfId="3449" xr:uid="{00000000-0005-0000-0000-0000760D0000}"/>
    <cellStyle name="1_BC 8 thang 2009 ve CT trong diem 5nam_bieu 01_Book1_Hoan chinh KH 2012 (o nha)_Bao cao giai ngan quy I 5" xfId="3450" xr:uid="{00000000-0005-0000-0000-0000770D0000}"/>
    <cellStyle name="1_BC 8 thang 2009 ve CT trong diem 5nam_bieu 01_Book1_Hoan chinh KH 2012 (o nha)_Bao cao giai ngan quy I 6" xfId="3451" xr:uid="{00000000-0005-0000-0000-0000780D0000}"/>
    <cellStyle name="1_BC 8 thang 2009 ve CT trong diem 5nam_bieu 01_Book1_Hoan chinh KH 2012 (o nha)_BC von DTPT 6 thang 2012" xfId="3452" xr:uid="{00000000-0005-0000-0000-0000790D0000}"/>
    <cellStyle name="1_BC 8 thang 2009 ve CT trong diem 5nam_bieu 01_Book1_Hoan chinh KH 2012 (o nha)_BC von DTPT 6 thang 2012 2" xfId="3453" xr:uid="{00000000-0005-0000-0000-00007A0D0000}"/>
    <cellStyle name="1_BC 8 thang 2009 ve CT trong diem 5nam_bieu 01_Book1_Hoan chinh KH 2012 (o nha)_BC von DTPT 6 thang 2012 2 2" xfId="3454" xr:uid="{00000000-0005-0000-0000-00007B0D0000}"/>
    <cellStyle name="1_BC 8 thang 2009 ve CT trong diem 5nam_bieu 01_Book1_Hoan chinh KH 2012 (o nha)_BC von DTPT 6 thang 2012 2 3" xfId="3455" xr:uid="{00000000-0005-0000-0000-00007C0D0000}"/>
    <cellStyle name="1_BC 8 thang 2009 ve CT trong diem 5nam_bieu 01_Book1_Hoan chinh KH 2012 (o nha)_BC von DTPT 6 thang 2012 2 4" xfId="3456" xr:uid="{00000000-0005-0000-0000-00007D0D0000}"/>
    <cellStyle name="1_BC 8 thang 2009 ve CT trong diem 5nam_bieu 01_Book1_Hoan chinh KH 2012 (o nha)_BC von DTPT 6 thang 2012 3" xfId="3457" xr:uid="{00000000-0005-0000-0000-00007E0D0000}"/>
    <cellStyle name="1_BC 8 thang 2009 ve CT trong diem 5nam_bieu 01_Book1_Hoan chinh KH 2012 (o nha)_BC von DTPT 6 thang 2012 3 2" xfId="3458" xr:uid="{00000000-0005-0000-0000-00007F0D0000}"/>
    <cellStyle name="1_BC 8 thang 2009 ve CT trong diem 5nam_bieu 01_Book1_Hoan chinh KH 2012 (o nha)_BC von DTPT 6 thang 2012 3 3" xfId="3459" xr:uid="{00000000-0005-0000-0000-0000800D0000}"/>
    <cellStyle name="1_BC 8 thang 2009 ve CT trong diem 5nam_bieu 01_Book1_Hoan chinh KH 2012 (o nha)_BC von DTPT 6 thang 2012 3 4" xfId="3460" xr:uid="{00000000-0005-0000-0000-0000810D0000}"/>
    <cellStyle name="1_BC 8 thang 2009 ve CT trong diem 5nam_bieu 01_Book1_Hoan chinh KH 2012 (o nha)_BC von DTPT 6 thang 2012 4" xfId="3461" xr:uid="{00000000-0005-0000-0000-0000820D0000}"/>
    <cellStyle name="1_BC 8 thang 2009 ve CT trong diem 5nam_bieu 01_Book1_Hoan chinh KH 2012 (o nha)_BC von DTPT 6 thang 2012 5" xfId="3462" xr:uid="{00000000-0005-0000-0000-0000830D0000}"/>
    <cellStyle name="1_BC 8 thang 2009 ve CT trong diem 5nam_bieu 01_Book1_Hoan chinh KH 2012 (o nha)_BC von DTPT 6 thang 2012 6" xfId="3463" xr:uid="{00000000-0005-0000-0000-0000840D0000}"/>
    <cellStyle name="1_BC 8 thang 2009 ve CT trong diem 5nam_bieu 01_Book1_Hoan chinh KH 2012 (o nha)_Bieu du thao QD von ho tro co MT" xfId="3464" xr:uid="{00000000-0005-0000-0000-0000850D0000}"/>
    <cellStyle name="1_BC 8 thang 2009 ve CT trong diem 5nam_bieu 01_Book1_Hoan chinh KH 2012 (o nha)_Bieu du thao QD von ho tro co MT 2" xfId="3465" xr:uid="{00000000-0005-0000-0000-0000860D0000}"/>
    <cellStyle name="1_BC 8 thang 2009 ve CT trong diem 5nam_bieu 01_Book1_Hoan chinh KH 2012 (o nha)_Bieu du thao QD von ho tro co MT 2 2" xfId="3466" xr:uid="{00000000-0005-0000-0000-0000870D0000}"/>
    <cellStyle name="1_BC 8 thang 2009 ve CT trong diem 5nam_bieu 01_Book1_Hoan chinh KH 2012 (o nha)_Bieu du thao QD von ho tro co MT 2 3" xfId="3467" xr:uid="{00000000-0005-0000-0000-0000880D0000}"/>
    <cellStyle name="1_BC 8 thang 2009 ve CT trong diem 5nam_bieu 01_Book1_Hoan chinh KH 2012 (o nha)_Bieu du thao QD von ho tro co MT 2 4" xfId="3468" xr:uid="{00000000-0005-0000-0000-0000890D0000}"/>
    <cellStyle name="1_BC 8 thang 2009 ve CT trong diem 5nam_bieu 01_Book1_Hoan chinh KH 2012 (o nha)_Bieu du thao QD von ho tro co MT 3" xfId="3469" xr:uid="{00000000-0005-0000-0000-00008A0D0000}"/>
    <cellStyle name="1_BC 8 thang 2009 ve CT trong diem 5nam_bieu 01_Book1_Hoan chinh KH 2012 (o nha)_Bieu du thao QD von ho tro co MT 3 2" xfId="3470" xr:uid="{00000000-0005-0000-0000-00008B0D0000}"/>
    <cellStyle name="1_BC 8 thang 2009 ve CT trong diem 5nam_bieu 01_Book1_Hoan chinh KH 2012 (o nha)_Bieu du thao QD von ho tro co MT 3 3" xfId="3471" xr:uid="{00000000-0005-0000-0000-00008C0D0000}"/>
    <cellStyle name="1_BC 8 thang 2009 ve CT trong diem 5nam_bieu 01_Book1_Hoan chinh KH 2012 (o nha)_Bieu du thao QD von ho tro co MT 3 4" xfId="3472" xr:uid="{00000000-0005-0000-0000-00008D0D0000}"/>
    <cellStyle name="1_BC 8 thang 2009 ve CT trong diem 5nam_bieu 01_Book1_Hoan chinh KH 2012 (o nha)_Bieu du thao QD von ho tro co MT 4" xfId="3473" xr:uid="{00000000-0005-0000-0000-00008E0D0000}"/>
    <cellStyle name="1_BC 8 thang 2009 ve CT trong diem 5nam_bieu 01_Book1_Hoan chinh KH 2012 (o nha)_Bieu du thao QD von ho tro co MT 5" xfId="3474" xr:uid="{00000000-0005-0000-0000-00008F0D0000}"/>
    <cellStyle name="1_BC 8 thang 2009 ve CT trong diem 5nam_bieu 01_Book1_Hoan chinh KH 2012 (o nha)_Bieu du thao QD von ho tro co MT 6" xfId="3475" xr:uid="{00000000-0005-0000-0000-0000900D0000}"/>
    <cellStyle name="1_BC 8 thang 2009 ve CT trong diem 5nam_bieu 01_Book1_Hoan chinh KH 2012 (o nha)_Ke hoach 2012 theo doi (giai ngan 30.6.12)" xfId="3476" xr:uid="{00000000-0005-0000-0000-0000910D0000}"/>
    <cellStyle name="1_BC 8 thang 2009 ve CT trong diem 5nam_bieu 01_Book1_Hoan chinh KH 2012 (o nha)_Ke hoach 2012 theo doi (giai ngan 30.6.12) 2" xfId="3477" xr:uid="{00000000-0005-0000-0000-0000920D0000}"/>
    <cellStyle name="1_BC 8 thang 2009 ve CT trong diem 5nam_bieu 01_Book1_Hoan chinh KH 2012 (o nha)_Ke hoach 2012 theo doi (giai ngan 30.6.12) 2 2" xfId="3478" xr:uid="{00000000-0005-0000-0000-0000930D0000}"/>
    <cellStyle name="1_BC 8 thang 2009 ve CT trong diem 5nam_bieu 01_Book1_Hoan chinh KH 2012 (o nha)_Ke hoach 2012 theo doi (giai ngan 30.6.12) 2 3" xfId="3479" xr:uid="{00000000-0005-0000-0000-0000940D0000}"/>
    <cellStyle name="1_BC 8 thang 2009 ve CT trong diem 5nam_bieu 01_Book1_Hoan chinh KH 2012 (o nha)_Ke hoach 2012 theo doi (giai ngan 30.6.12) 2 4" xfId="3480" xr:uid="{00000000-0005-0000-0000-0000950D0000}"/>
    <cellStyle name="1_BC 8 thang 2009 ve CT trong diem 5nam_bieu 01_Book1_Hoan chinh KH 2012 (o nha)_Ke hoach 2012 theo doi (giai ngan 30.6.12) 3" xfId="3481" xr:uid="{00000000-0005-0000-0000-0000960D0000}"/>
    <cellStyle name="1_BC 8 thang 2009 ve CT trong diem 5nam_bieu 01_Book1_Hoan chinh KH 2012 (o nha)_Ke hoach 2012 theo doi (giai ngan 30.6.12) 3 2" xfId="3482" xr:uid="{00000000-0005-0000-0000-0000970D0000}"/>
    <cellStyle name="1_BC 8 thang 2009 ve CT trong diem 5nam_bieu 01_Book1_Hoan chinh KH 2012 (o nha)_Ke hoach 2012 theo doi (giai ngan 30.6.12) 3 3" xfId="3483" xr:uid="{00000000-0005-0000-0000-0000980D0000}"/>
    <cellStyle name="1_BC 8 thang 2009 ve CT trong diem 5nam_bieu 01_Book1_Hoan chinh KH 2012 (o nha)_Ke hoach 2012 theo doi (giai ngan 30.6.12) 3 4" xfId="3484" xr:uid="{00000000-0005-0000-0000-0000990D0000}"/>
    <cellStyle name="1_BC 8 thang 2009 ve CT trong diem 5nam_bieu 01_Book1_Hoan chinh KH 2012 (o nha)_Ke hoach 2012 theo doi (giai ngan 30.6.12) 4" xfId="3485" xr:uid="{00000000-0005-0000-0000-00009A0D0000}"/>
    <cellStyle name="1_BC 8 thang 2009 ve CT trong diem 5nam_bieu 01_Book1_Hoan chinh KH 2012 (o nha)_Ke hoach 2012 theo doi (giai ngan 30.6.12) 5" xfId="3486" xr:uid="{00000000-0005-0000-0000-00009B0D0000}"/>
    <cellStyle name="1_BC 8 thang 2009 ve CT trong diem 5nam_bieu 01_Book1_Hoan chinh KH 2012 (o nha)_Ke hoach 2012 theo doi (giai ngan 30.6.12) 6" xfId="3487" xr:uid="{00000000-0005-0000-0000-00009C0D0000}"/>
    <cellStyle name="1_BC 8 thang 2009 ve CT trong diem 5nam_bieu 01_Book1_Hoan chinh KH 2012 Von ho tro co MT" xfId="3488" xr:uid="{00000000-0005-0000-0000-00009D0D0000}"/>
    <cellStyle name="1_BC 8 thang 2009 ve CT trong diem 5nam_bieu 01_Book1_Hoan chinh KH 2012 Von ho tro co MT (chi tiet)" xfId="3489" xr:uid="{00000000-0005-0000-0000-00009E0D0000}"/>
    <cellStyle name="1_BC 8 thang 2009 ve CT trong diem 5nam_bieu 01_Book1_Hoan chinh KH 2012 Von ho tro co MT (chi tiet) 2" xfId="3490" xr:uid="{00000000-0005-0000-0000-00009F0D0000}"/>
    <cellStyle name="1_BC 8 thang 2009 ve CT trong diem 5nam_bieu 01_Book1_Hoan chinh KH 2012 Von ho tro co MT (chi tiet) 2 2" xfId="3491" xr:uid="{00000000-0005-0000-0000-0000A00D0000}"/>
    <cellStyle name="1_BC 8 thang 2009 ve CT trong diem 5nam_bieu 01_Book1_Hoan chinh KH 2012 Von ho tro co MT (chi tiet) 2 3" xfId="3492" xr:uid="{00000000-0005-0000-0000-0000A10D0000}"/>
    <cellStyle name="1_BC 8 thang 2009 ve CT trong diem 5nam_bieu 01_Book1_Hoan chinh KH 2012 Von ho tro co MT (chi tiet) 2 4" xfId="3493" xr:uid="{00000000-0005-0000-0000-0000A20D0000}"/>
    <cellStyle name="1_BC 8 thang 2009 ve CT trong diem 5nam_bieu 01_Book1_Hoan chinh KH 2012 Von ho tro co MT (chi tiet) 3" xfId="3494" xr:uid="{00000000-0005-0000-0000-0000A30D0000}"/>
    <cellStyle name="1_BC 8 thang 2009 ve CT trong diem 5nam_bieu 01_Book1_Hoan chinh KH 2012 Von ho tro co MT (chi tiet) 3 2" xfId="3495" xr:uid="{00000000-0005-0000-0000-0000A40D0000}"/>
    <cellStyle name="1_BC 8 thang 2009 ve CT trong diem 5nam_bieu 01_Book1_Hoan chinh KH 2012 Von ho tro co MT (chi tiet) 3 3" xfId="3496" xr:uid="{00000000-0005-0000-0000-0000A50D0000}"/>
    <cellStyle name="1_BC 8 thang 2009 ve CT trong diem 5nam_bieu 01_Book1_Hoan chinh KH 2012 Von ho tro co MT (chi tiet) 3 4" xfId="3497" xr:uid="{00000000-0005-0000-0000-0000A60D0000}"/>
    <cellStyle name="1_BC 8 thang 2009 ve CT trong diem 5nam_bieu 01_Book1_Hoan chinh KH 2012 Von ho tro co MT (chi tiet) 4" xfId="3498" xr:uid="{00000000-0005-0000-0000-0000A70D0000}"/>
    <cellStyle name="1_BC 8 thang 2009 ve CT trong diem 5nam_bieu 01_Book1_Hoan chinh KH 2012 Von ho tro co MT (chi tiet) 5" xfId="3499" xr:uid="{00000000-0005-0000-0000-0000A80D0000}"/>
    <cellStyle name="1_BC 8 thang 2009 ve CT trong diem 5nam_bieu 01_Book1_Hoan chinh KH 2012 Von ho tro co MT (chi tiet) 6" xfId="3500" xr:uid="{00000000-0005-0000-0000-0000A90D0000}"/>
    <cellStyle name="1_BC 8 thang 2009 ve CT trong diem 5nam_bieu 01_Book1_Hoan chinh KH 2012 Von ho tro co MT 10" xfId="3501" xr:uid="{00000000-0005-0000-0000-0000AA0D0000}"/>
    <cellStyle name="1_BC 8 thang 2009 ve CT trong diem 5nam_bieu 01_Book1_Hoan chinh KH 2012 Von ho tro co MT 10 2" xfId="3502" xr:uid="{00000000-0005-0000-0000-0000AB0D0000}"/>
    <cellStyle name="1_BC 8 thang 2009 ve CT trong diem 5nam_bieu 01_Book1_Hoan chinh KH 2012 Von ho tro co MT 10 3" xfId="3503" xr:uid="{00000000-0005-0000-0000-0000AC0D0000}"/>
    <cellStyle name="1_BC 8 thang 2009 ve CT trong diem 5nam_bieu 01_Book1_Hoan chinh KH 2012 Von ho tro co MT 10 4" xfId="3504" xr:uid="{00000000-0005-0000-0000-0000AD0D0000}"/>
    <cellStyle name="1_BC 8 thang 2009 ve CT trong diem 5nam_bieu 01_Book1_Hoan chinh KH 2012 Von ho tro co MT 11" xfId="3505" xr:uid="{00000000-0005-0000-0000-0000AE0D0000}"/>
    <cellStyle name="1_BC 8 thang 2009 ve CT trong diem 5nam_bieu 01_Book1_Hoan chinh KH 2012 Von ho tro co MT 11 2" xfId="3506" xr:uid="{00000000-0005-0000-0000-0000AF0D0000}"/>
    <cellStyle name="1_BC 8 thang 2009 ve CT trong diem 5nam_bieu 01_Book1_Hoan chinh KH 2012 Von ho tro co MT 11 3" xfId="3507" xr:uid="{00000000-0005-0000-0000-0000B00D0000}"/>
    <cellStyle name="1_BC 8 thang 2009 ve CT trong diem 5nam_bieu 01_Book1_Hoan chinh KH 2012 Von ho tro co MT 11 4" xfId="3508" xr:uid="{00000000-0005-0000-0000-0000B10D0000}"/>
    <cellStyle name="1_BC 8 thang 2009 ve CT trong diem 5nam_bieu 01_Book1_Hoan chinh KH 2012 Von ho tro co MT 12" xfId="3509" xr:uid="{00000000-0005-0000-0000-0000B20D0000}"/>
    <cellStyle name="1_BC 8 thang 2009 ve CT trong diem 5nam_bieu 01_Book1_Hoan chinh KH 2012 Von ho tro co MT 12 2" xfId="3510" xr:uid="{00000000-0005-0000-0000-0000B30D0000}"/>
    <cellStyle name="1_BC 8 thang 2009 ve CT trong diem 5nam_bieu 01_Book1_Hoan chinh KH 2012 Von ho tro co MT 12 3" xfId="3511" xr:uid="{00000000-0005-0000-0000-0000B40D0000}"/>
    <cellStyle name="1_BC 8 thang 2009 ve CT trong diem 5nam_bieu 01_Book1_Hoan chinh KH 2012 Von ho tro co MT 12 4" xfId="3512" xr:uid="{00000000-0005-0000-0000-0000B50D0000}"/>
    <cellStyle name="1_BC 8 thang 2009 ve CT trong diem 5nam_bieu 01_Book1_Hoan chinh KH 2012 Von ho tro co MT 13" xfId="3513" xr:uid="{00000000-0005-0000-0000-0000B60D0000}"/>
    <cellStyle name="1_BC 8 thang 2009 ve CT trong diem 5nam_bieu 01_Book1_Hoan chinh KH 2012 Von ho tro co MT 13 2" xfId="3514" xr:uid="{00000000-0005-0000-0000-0000B70D0000}"/>
    <cellStyle name="1_BC 8 thang 2009 ve CT trong diem 5nam_bieu 01_Book1_Hoan chinh KH 2012 Von ho tro co MT 13 3" xfId="3515" xr:uid="{00000000-0005-0000-0000-0000B80D0000}"/>
    <cellStyle name="1_BC 8 thang 2009 ve CT trong diem 5nam_bieu 01_Book1_Hoan chinh KH 2012 Von ho tro co MT 13 4" xfId="3516" xr:uid="{00000000-0005-0000-0000-0000B90D0000}"/>
    <cellStyle name="1_BC 8 thang 2009 ve CT trong diem 5nam_bieu 01_Book1_Hoan chinh KH 2012 Von ho tro co MT 14" xfId="3517" xr:uid="{00000000-0005-0000-0000-0000BA0D0000}"/>
    <cellStyle name="1_BC 8 thang 2009 ve CT trong diem 5nam_bieu 01_Book1_Hoan chinh KH 2012 Von ho tro co MT 14 2" xfId="3518" xr:uid="{00000000-0005-0000-0000-0000BB0D0000}"/>
    <cellStyle name="1_BC 8 thang 2009 ve CT trong diem 5nam_bieu 01_Book1_Hoan chinh KH 2012 Von ho tro co MT 14 3" xfId="3519" xr:uid="{00000000-0005-0000-0000-0000BC0D0000}"/>
    <cellStyle name="1_BC 8 thang 2009 ve CT trong diem 5nam_bieu 01_Book1_Hoan chinh KH 2012 Von ho tro co MT 14 4" xfId="3520" xr:uid="{00000000-0005-0000-0000-0000BD0D0000}"/>
    <cellStyle name="1_BC 8 thang 2009 ve CT trong diem 5nam_bieu 01_Book1_Hoan chinh KH 2012 Von ho tro co MT 15" xfId="3521" xr:uid="{00000000-0005-0000-0000-0000BE0D0000}"/>
    <cellStyle name="1_BC 8 thang 2009 ve CT trong diem 5nam_bieu 01_Book1_Hoan chinh KH 2012 Von ho tro co MT 15 2" xfId="3522" xr:uid="{00000000-0005-0000-0000-0000BF0D0000}"/>
    <cellStyle name="1_BC 8 thang 2009 ve CT trong diem 5nam_bieu 01_Book1_Hoan chinh KH 2012 Von ho tro co MT 15 3" xfId="3523" xr:uid="{00000000-0005-0000-0000-0000C00D0000}"/>
    <cellStyle name="1_BC 8 thang 2009 ve CT trong diem 5nam_bieu 01_Book1_Hoan chinh KH 2012 Von ho tro co MT 15 4" xfId="3524" xr:uid="{00000000-0005-0000-0000-0000C10D0000}"/>
    <cellStyle name="1_BC 8 thang 2009 ve CT trong diem 5nam_bieu 01_Book1_Hoan chinh KH 2012 Von ho tro co MT 16" xfId="3525" xr:uid="{00000000-0005-0000-0000-0000C20D0000}"/>
    <cellStyle name="1_BC 8 thang 2009 ve CT trong diem 5nam_bieu 01_Book1_Hoan chinh KH 2012 Von ho tro co MT 16 2" xfId="3526" xr:uid="{00000000-0005-0000-0000-0000C30D0000}"/>
    <cellStyle name="1_BC 8 thang 2009 ve CT trong diem 5nam_bieu 01_Book1_Hoan chinh KH 2012 Von ho tro co MT 16 3" xfId="3527" xr:uid="{00000000-0005-0000-0000-0000C40D0000}"/>
    <cellStyle name="1_BC 8 thang 2009 ve CT trong diem 5nam_bieu 01_Book1_Hoan chinh KH 2012 Von ho tro co MT 16 4" xfId="3528" xr:uid="{00000000-0005-0000-0000-0000C50D0000}"/>
    <cellStyle name="1_BC 8 thang 2009 ve CT trong diem 5nam_bieu 01_Book1_Hoan chinh KH 2012 Von ho tro co MT 17" xfId="3529" xr:uid="{00000000-0005-0000-0000-0000C60D0000}"/>
    <cellStyle name="1_BC 8 thang 2009 ve CT trong diem 5nam_bieu 01_Book1_Hoan chinh KH 2012 Von ho tro co MT 17 2" xfId="3530" xr:uid="{00000000-0005-0000-0000-0000C70D0000}"/>
    <cellStyle name="1_BC 8 thang 2009 ve CT trong diem 5nam_bieu 01_Book1_Hoan chinh KH 2012 Von ho tro co MT 17 3" xfId="3531" xr:uid="{00000000-0005-0000-0000-0000C80D0000}"/>
    <cellStyle name="1_BC 8 thang 2009 ve CT trong diem 5nam_bieu 01_Book1_Hoan chinh KH 2012 Von ho tro co MT 17 4" xfId="3532" xr:uid="{00000000-0005-0000-0000-0000C90D0000}"/>
    <cellStyle name="1_BC 8 thang 2009 ve CT trong diem 5nam_bieu 01_Book1_Hoan chinh KH 2012 Von ho tro co MT 18" xfId="3533" xr:uid="{00000000-0005-0000-0000-0000CA0D0000}"/>
    <cellStyle name="1_BC 8 thang 2009 ve CT trong diem 5nam_bieu 01_Book1_Hoan chinh KH 2012 Von ho tro co MT 19" xfId="3534" xr:uid="{00000000-0005-0000-0000-0000CB0D0000}"/>
    <cellStyle name="1_BC 8 thang 2009 ve CT trong diem 5nam_bieu 01_Book1_Hoan chinh KH 2012 Von ho tro co MT 2" xfId="3535" xr:uid="{00000000-0005-0000-0000-0000CC0D0000}"/>
    <cellStyle name="1_BC 8 thang 2009 ve CT trong diem 5nam_bieu 01_Book1_Hoan chinh KH 2012 Von ho tro co MT 2 2" xfId="3536" xr:uid="{00000000-0005-0000-0000-0000CD0D0000}"/>
    <cellStyle name="1_BC 8 thang 2009 ve CT trong diem 5nam_bieu 01_Book1_Hoan chinh KH 2012 Von ho tro co MT 2 3" xfId="3537" xr:uid="{00000000-0005-0000-0000-0000CE0D0000}"/>
    <cellStyle name="1_BC 8 thang 2009 ve CT trong diem 5nam_bieu 01_Book1_Hoan chinh KH 2012 Von ho tro co MT 2 4" xfId="3538" xr:uid="{00000000-0005-0000-0000-0000CF0D0000}"/>
    <cellStyle name="1_BC 8 thang 2009 ve CT trong diem 5nam_bieu 01_Book1_Hoan chinh KH 2012 Von ho tro co MT 20" xfId="3539" xr:uid="{00000000-0005-0000-0000-0000D00D0000}"/>
    <cellStyle name="1_BC 8 thang 2009 ve CT trong diem 5nam_bieu 01_Book1_Hoan chinh KH 2012 Von ho tro co MT 3" xfId="3540" xr:uid="{00000000-0005-0000-0000-0000D10D0000}"/>
    <cellStyle name="1_BC 8 thang 2009 ve CT trong diem 5nam_bieu 01_Book1_Hoan chinh KH 2012 Von ho tro co MT 3 2" xfId="3541" xr:uid="{00000000-0005-0000-0000-0000D20D0000}"/>
    <cellStyle name="1_BC 8 thang 2009 ve CT trong diem 5nam_bieu 01_Book1_Hoan chinh KH 2012 Von ho tro co MT 3 3" xfId="3542" xr:uid="{00000000-0005-0000-0000-0000D30D0000}"/>
    <cellStyle name="1_BC 8 thang 2009 ve CT trong diem 5nam_bieu 01_Book1_Hoan chinh KH 2012 Von ho tro co MT 3 4" xfId="3543" xr:uid="{00000000-0005-0000-0000-0000D40D0000}"/>
    <cellStyle name="1_BC 8 thang 2009 ve CT trong diem 5nam_bieu 01_Book1_Hoan chinh KH 2012 Von ho tro co MT 4" xfId="3544" xr:uid="{00000000-0005-0000-0000-0000D50D0000}"/>
    <cellStyle name="1_BC 8 thang 2009 ve CT trong diem 5nam_bieu 01_Book1_Hoan chinh KH 2012 Von ho tro co MT 4 2" xfId="3545" xr:uid="{00000000-0005-0000-0000-0000D60D0000}"/>
    <cellStyle name="1_BC 8 thang 2009 ve CT trong diem 5nam_bieu 01_Book1_Hoan chinh KH 2012 Von ho tro co MT 4 3" xfId="3546" xr:uid="{00000000-0005-0000-0000-0000D70D0000}"/>
    <cellStyle name="1_BC 8 thang 2009 ve CT trong diem 5nam_bieu 01_Book1_Hoan chinh KH 2012 Von ho tro co MT 4 4" xfId="3547" xr:uid="{00000000-0005-0000-0000-0000D80D0000}"/>
    <cellStyle name="1_BC 8 thang 2009 ve CT trong diem 5nam_bieu 01_Book1_Hoan chinh KH 2012 Von ho tro co MT 5" xfId="3548" xr:uid="{00000000-0005-0000-0000-0000D90D0000}"/>
    <cellStyle name="1_BC 8 thang 2009 ve CT trong diem 5nam_bieu 01_Book1_Hoan chinh KH 2012 Von ho tro co MT 5 2" xfId="3549" xr:uid="{00000000-0005-0000-0000-0000DA0D0000}"/>
    <cellStyle name="1_BC 8 thang 2009 ve CT trong diem 5nam_bieu 01_Book1_Hoan chinh KH 2012 Von ho tro co MT 5 3" xfId="3550" xr:uid="{00000000-0005-0000-0000-0000DB0D0000}"/>
    <cellStyle name="1_BC 8 thang 2009 ve CT trong diem 5nam_bieu 01_Book1_Hoan chinh KH 2012 Von ho tro co MT 5 4" xfId="3551" xr:uid="{00000000-0005-0000-0000-0000DC0D0000}"/>
    <cellStyle name="1_BC 8 thang 2009 ve CT trong diem 5nam_bieu 01_Book1_Hoan chinh KH 2012 Von ho tro co MT 6" xfId="3552" xr:uid="{00000000-0005-0000-0000-0000DD0D0000}"/>
    <cellStyle name="1_BC 8 thang 2009 ve CT trong diem 5nam_bieu 01_Book1_Hoan chinh KH 2012 Von ho tro co MT 6 2" xfId="3553" xr:uid="{00000000-0005-0000-0000-0000DE0D0000}"/>
    <cellStyle name="1_BC 8 thang 2009 ve CT trong diem 5nam_bieu 01_Book1_Hoan chinh KH 2012 Von ho tro co MT 6 3" xfId="3554" xr:uid="{00000000-0005-0000-0000-0000DF0D0000}"/>
    <cellStyle name="1_BC 8 thang 2009 ve CT trong diem 5nam_bieu 01_Book1_Hoan chinh KH 2012 Von ho tro co MT 6 4" xfId="3555" xr:uid="{00000000-0005-0000-0000-0000E00D0000}"/>
    <cellStyle name="1_BC 8 thang 2009 ve CT trong diem 5nam_bieu 01_Book1_Hoan chinh KH 2012 Von ho tro co MT 7" xfId="3556" xr:uid="{00000000-0005-0000-0000-0000E10D0000}"/>
    <cellStyle name="1_BC 8 thang 2009 ve CT trong diem 5nam_bieu 01_Book1_Hoan chinh KH 2012 Von ho tro co MT 7 2" xfId="3557" xr:uid="{00000000-0005-0000-0000-0000E20D0000}"/>
    <cellStyle name="1_BC 8 thang 2009 ve CT trong diem 5nam_bieu 01_Book1_Hoan chinh KH 2012 Von ho tro co MT 7 3" xfId="3558" xr:uid="{00000000-0005-0000-0000-0000E30D0000}"/>
    <cellStyle name="1_BC 8 thang 2009 ve CT trong diem 5nam_bieu 01_Book1_Hoan chinh KH 2012 Von ho tro co MT 7 4" xfId="3559" xr:uid="{00000000-0005-0000-0000-0000E40D0000}"/>
    <cellStyle name="1_BC 8 thang 2009 ve CT trong diem 5nam_bieu 01_Book1_Hoan chinh KH 2012 Von ho tro co MT 8" xfId="3560" xr:uid="{00000000-0005-0000-0000-0000E50D0000}"/>
    <cellStyle name="1_BC 8 thang 2009 ve CT trong diem 5nam_bieu 01_Book1_Hoan chinh KH 2012 Von ho tro co MT 8 2" xfId="3561" xr:uid="{00000000-0005-0000-0000-0000E60D0000}"/>
    <cellStyle name="1_BC 8 thang 2009 ve CT trong diem 5nam_bieu 01_Book1_Hoan chinh KH 2012 Von ho tro co MT 8 3" xfId="3562" xr:uid="{00000000-0005-0000-0000-0000E70D0000}"/>
    <cellStyle name="1_BC 8 thang 2009 ve CT trong diem 5nam_bieu 01_Book1_Hoan chinh KH 2012 Von ho tro co MT 8 4" xfId="3563" xr:uid="{00000000-0005-0000-0000-0000E80D0000}"/>
    <cellStyle name="1_BC 8 thang 2009 ve CT trong diem 5nam_bieu 01_Book1_Hoan chinh KH 2012 Von ho tro co MT 9" xfId="3564" xr:uid="{00000000-0005-0000-0000-0000E90D0000}"/>
    <cellStyle name="1_BC 8 thang 2009 ve CT trong diem 5nam_bieu 01_Book1_Hoan chinh KH 2012 Von ho tro co MT 9 2" xfId="3565" xr:uid="{00000000-0005-0000-0000-0000EA0D0000}"/>
    <cellStyle name="1_BC 8 thang 2009 ve CT trong diem 5nam_bieu 01_Book1_Hoan chinh KH 2012 Von ho tro co MT 9 3" xfId="3566" xr:uid="{00000000-0005-0000-0000-0000EB0D0000}"/>
    <cellStyle name="1_BC 8 thang 2009 ve CT trong diem 5nam_bieu 01_Book1_Hoan chinh KH 2012 Von ho tro co MT 9 4" xfId="3567" xr:uid="{00000000-0005-0000-0000-0000EC0D0000}"/>
    <cellStyle name="1_BC 8 thang 2009 ve CT trong diem 5nam_bieu 01_Book1_Hoan chinh KH 2012 Von ho tro co MT_Bao cao giai ngan quy I" xfId="3568" xr:uid="{00000000-0005-0000-0000-0000ED0D0000}"/>
    <cellStyle name="1_BC 8 thang 2009 ve CT trong diem 5nam_bieu 01_Book1_Hoan chinh KH 2012 Von ho tro co MT_Bao cao giai ngan quy I 2" xfId="3569" xr:uid="{00000000-0005-0000-0000-0000EE0D0000}"/>
    <cellStyle name="1_BC 8 thang 2009 ve CT trong diem 5nam_bieu 01_Book1_Hoan chinh KH 2012 Von ho tro co MT_Bao cao giai ngan quy I 2 2" xfId="3570" xr:uid="{00000000-0005-0000-0000-0000EF0D0000}"/>
    <cellStyle name="1_BC 8 thang 2009 ve CT trong diem 5nam_bieu 01_Book1_Hoan chinh KH 2012 Von ho tro co MT_Bao cao giai ngan quy I 2 3" xfId="3571" xr:uid="{00000000-0005-0000-0000-0000F00D0000}"/>
    <cellStyle name="1_BC 8 thang 2009 ve CT trong diem 5nam_bieu 01_Book1_Hoan chinh KH 2012 Von ho tro co MT_Bao cao giai ngan quy I 2 4" xfId="3572" xr:uid="{00000000-0005-0000-0000-0000F10D0000}"/>
    <cellStyle name="1_BC 8 thang 2009 ve CT trong diem 5nam_bieu 01_Book1_Hoan chinh KH 2012 Von ho tro co MT_Bao cao giai ngan quy I 3" xfId="3573" xr:uid="{00000000-0005-0000-0000-0000F20D0000}"/>
    <cellStyle name="1_BC 8 thang 2009 ve CT trong diem 5nam_bieu 01_Book1_Hoan chinh KH 2012 Von ho tro co MT_Bao cao giai ngan quy I 3 2" xfId="3574" xr:uid="{00000000-0005-0000-0000-0000F30D0000}"/>
    <cellStyle name="1_BC 8 thang 2009 ve CT trong diem 5nam_bieu 01_Book1_Hoan chinh KH 2012 Von ho tro co MT_Bao cao giai ngan quy I 3 3" xfId="3575" xr:uid="{00000000-0005-0000-0000-0000F40D0000}"/>
    <cellStyle name="1_BC 8 thang 2009 ve CT trong diem 5nam_bieu 01_Book1_Hoan chinh KH 2012 Von ho tro co MT_Bao cao giai ngan quy I 3 4" xfId="3576" xr:uid="{00000000-0005-0000-0000-0000F50D0000}"/>
    <cellStyle name="1_BC 8 thang 2009 ve CT trong diem 5nam_bieu 01_Book1_Hoan chinh KH 2012 Von ho tro co MT_Bao cao giai ngan quy I 4" xfId="3577" xr:uid="{00000000-0005-0000-0000-0000F60D0000}"/>
    <cellStyle name="1_BC 8 thang 2009 ve CT trong diem 5nam_bieu 01_Book1_Hoan chinh KH 2012 Von ho tro co MT_Bao cao giai ngan quy I 5" xfId="3578" xr:uid="{00000000-0005-0000-0000-0000F70D0000}"/>
    <cellStyle name="1_BC 8 thang 2009 ve CT trong diem 5nam_bieu 01_Book1_Hoan chinh KH 2012 Von ho tro co MT_Bao cao giai ngan quy I 6" xfId="3579" xr:uid="{00000000-0005-0000-0000-0000F80D0000}"/>
    <cellStyle name="1_BC 8 thang 2009 ve CT trong diem 5nam_bieu 01_Book1_Hoan chinh KH 2012 Von ho tro co MT_BC von DTPT 6 thang 2012" xfId="3580" xr:uid="{00000000-0005-0000-0000-0000F90D0000}"/>
    <cellStyle name="1_BC 8 thang 2009 ve CT trong diem 5nam_bieu 01_Book1_Hoan chinh KH 2012 Von ho tro co MT_BC von DTPT 6 thang 2012 2" xfId="3581" xr:uid="{00000000-0005-0000-0000-0000FA0D0000}"/>
    <cellStyle name="1_BC 8 thang 2009 ve CT trong diem 5nam_bieu 01_Book1_Hoan chinh KH 2012 Von ho tro co MT_BC von DTPT 6 thang 2012 2 2" xfId="3582" xr:uid="{00000000-0005-0000-0000-0000FB0D0000}"/>
    <cellStyle name="1_BC 8 thang 2009 ve CT trong diem 5nam_bieu 01_Book1_Hoan chinh KH 2012 Von ho tro co MT_BC von DTPT 6 thang 2012 2 3" xfId="3583" xr:uid="{00000000-0005-0000-0000-0000FC0D0000}"/>
    <cellStyle name="1_BC 8 thang 2009 ve CT trong diem 5nam_bieu 01_Book1_Hoan chinh KH 2012 Von ho tro co MT_BC von DTPT 6 thang 2012 2 4" xfId="3584" xr:uid="{00000000-0005-0000-0000-0000FD0D0000}"/>
    <cellStyle name="1_BC 8 thang 2009 ve CT trong diem 5nam_bieu 01_Book1_Hoan chinh KH 2012 Von ho tro co MT_BC von DTPT 6 thang 2012 3" xfId="3585" xr:uid="{00000000-0005-0000-0000-0000FE0D0000}"/>
    <cellStyle name="1_BC 8 thang 2009 ve CT trong diem 5nam_bieu 01_Book1_Hoan chinh KH 2012 Von ho tro co MT_BC von DTPT 6 thang 2012 3 2" xfId="3586" xr:uid="{00000000-0005-0000-0000-0000FF0D0000}"/>
    <cellStyle name="1_BC 8 thang 2009 ve CT trong diem 5nam_bieu 01_Book1_Hoan chinh KH 2012 Von ho tro co MT_BC von DTPT 6 thang 2012 3 3" xfId="3587" xr:uid="{00000000-0005-0000-0000-0000000E0000}"/>
    <cellStyle name="1_BC 8 thang 2009 ve CT trong diem 5nam_bieu 01_Book1_Hoan chinh KH 2012 Von ho tro co MT_BC von DTPT 6 thang 2012 3 4" xfId="3588" xr:uid="{00000000-0005-0000-0000-0000010E0000}"/>
    <cellStyle name="1_BC 8 thang 2009 ve CT trong diem 5nam_bieu 01_Book1_Hoan chinh KH 2012 Von ho tro co MT_BC von DTPT 6 thang 2012 4" xfId="3589" xr:uid="{00000000-0005-0000-0000-0000020E0000}"/>
    <cellStyle name="1_BC 8 thang 2009 ve CT trong diem 5nam_bieu 01_Book1_Hoan chinh KH 2012 Von ho tro co MT_BC von DTPT 6 thang 2012 5" xfId="3590" xr:uid="{00000000-0005-0000-0000-0000030E0000}"/>
    <cellStyle name="1_BC 8 thang 2009 ve CT trong diem 5nam_bieu 01_Book1_Hoan chinh KH 2012 Von ho tro co MT_BC von DTPT 6 thang 2012 6" xfId="3591" xr:uid="{00000000-0005-0000-0000-0000040E0000}"/>
    <cellStyle name="1_BC 8 thang 2009 ve CT trong diem 5nam_bieu 01_Book1_Hoan chinh KH 2012 Von ho tro co MT_Bieu du thao QD von ho tro co MT" xfId="3592" xr:uid="{00000000-0005-0000-0000-0000050E0000}"/>
    <cellStyle name="1_BC 8 thang 2009 ve CT trong diem 5nam_bieu 01_Book1_Hoan chinh KH 2012 Von ho tro co MT_Bieu du thao QD von ho tro co MT 2" xfId="3593" xr:uid="{00000000-0005-0000-0000-0000060E0000}"/>
    <cellStyle name="1_BC 8 thang 2009 ve CT trong diem 5nam_bieu 01_Book1_Hoan chinh KH 2012 Von ho tro co MT_Bieu du thao QD von ho tro co MT 2 2" xfId="3594" xr:uid="{00000000-0005-0000-0000-0000070E0000}"/>
    <cellStyle name="1_BC 8 thang 2009 ve CT trong diem 5nam_bieu 01_Book1_Hoan chinh KH 2012 Von ho tro co MT_Bieu du thao QD von ho tro co MT 2 3" xfId="3595" xr:uid="{00000000-0005-0000-0000-0000080E0000}"/>
    <cellStyle name="1_BC 8 thang 2009 ve CT trong diem 5nam_bieu 01_Book1_Hoan chinh KH 2012 Von ho tro co MT_Bieu du thao QD von ho tro co MT 2 4" xfId="3596" xr:uid="{00000000-0005-0000-0000-0000090E0000}"/>
    <cellStyle name="1_BC 8 thang 2009 ve CT trong diem 5nam_bieu 01_Book1_Hoan chinh KH 2012 Von ho tro co MT_Bieu du thao QD von ho tro co MT 3" xfId="3597" xr:uid="{00000000-0005-0000-0000-00000A0E0000}"/>
    <cellStyle name="1_BC 8 thang 2009 ve CT trong diem 5nam_bieu 01_Book1_Hoan chinh KH 2012 Von ho tro co MT_Bieu du thao QD von ho tro co MT 3 2" xfId="3598" xr:uid="{00000000-0005-0000-0000-00000B0E0000}"/>
    <cellStyle name="1_BC 8 thang 2009 ve CT trong diem 5nam_bieu 01_Book1_Hoan chinh KH 2012 Von ho tro co MT_Bieu du thao QD von ho tro co MT 3 3" xfId="3599" xr:uid="{00000000-0005-0000-0000-00000C0E0000}"/>
    <cellStyle name="1_BC 8 thang 2009 ve CT trong diem 5nam_bieu 01_Book1_Hoan chinh KH 2012 Von ho tro co MT_Bieu du thao QD von ho tro co MT 3 4" xfId="3600" xr:uid="{00000000-0005-0000-0000-00000D0E0000}"/>
    <cellStyle name="1_BC 8 thang 2009 ve CT trong diem 5nam_bieu 01_Book1_Hoan chinh KH 2012 Von ho tro co MT_Bieu du thao QD von ho tro co MT 4" xfId="3601" xr:uid="{00000000-0005-0000-0000-00000E0E0000}"/>
    <cellStyle name="1_BC 8 thang 2009 ve CT trong diem 5nam_bieu 01_Book1_Hoan chinh KH 2012 Von ho tro co MT_Bieu du thao QD von ho tro co MT 5" xfId="3602" xr:uid="{00000000-0005-0000-0000-00000F0E0000}"/>
    <cellStyle name="1_BC 8 thang 2009 ve CT trong diem 5nam_bieu 01_Book1_Hoan chinh KH 2012 Von ho tro co MT_Bieu du thao QD von ho tro co MT 6" xfId="3603" xr:uid="{00000000-0005-0000-0000-0000100E0000}"/>
    <cellStyle name="1_BC 8 thang 2009 ve CT trong diem 5nam_bieu 01_Book1_Hoan chinh KH 2012 Von ho tro co MT_Ke hoach 2012 theo doi (giai ngan 30.6.12)" xfId="3604" xr:uid="{00000000-0005-0000-0000-0000110E0000}"/>
    <cellStyle name="1_BC 8 thang 2009 ve CT trong diem 5nam_bieu 01_Book1_Hoan chinh KH 2012 Von ho tro co MT_Ke hoach 2012 theo doi (giai ngan 30.6.12) 2" xfId="3605" xr:uid="{00000000-0005-0000-0000-0000120E0000}"/>
    <cellStyle name="1_BC 8 thang 2009 ve CT trong diem 5nam_bieu 01_Book1_Hoan chinh KH 2012 Von ho tro co MT_Ke hoach 2012 theo doi (giai ngan 30.6.12) 2 2" xfId="3606" xr:uid="{00000000-0005-0000-0000-0000130E0000}"/>
    <cellStyle name="1_BC 8 thang 2009 ve CT trong diem 5nam_bieu 01_Book1_Hoan chinh KH 2012 Von ho tro co MT_Ke hoach 2012 theo doi (giai ngan 30.6.12) 2 3" xfId="3607" xr:uid="{00000000-0005-0000-0000-0000140E0000}"/>
    <cellStyle name="1_BC 8 thang 2009 ve CT trong diem 5nam_bieu 01_Book1_Hoan chinh KH 2012 Von ho tro co MT_Ke hoach 2012 theo doi (giai ngan 30.6.12) 2 4" xfId="3608" xr:uid="{00000000-0005-0000-0000-0000150E0000}"/>
    <cellStyle name="1_BC 8 thang 2009 ve CT trong diem 5nam_bieu 01_Book1_Hoan chinh KH 2012 Von ho tro co MT_Ke hoach 2012 theo doi (giai ngan 30.6.12) 3" xfId="3609" xr:uid="{00000000-0005-0000-0000-0000160E0000}"/>
    <cellStyle name="1_BC 8 thang 2009 ve CT trong diem 5nam_bieu 01_Book1_Hoan chinh KH 2012 Von ho tro co MT_Ke hoach 2012 theo doi (giai ngan 30.6.12) 3 2" xfId="3610" xr:uid="{00000000-0005-0000-0000-0000170E0000}"/>
    <cellStyle name="1_BC 8 thang 2009 ve CT trong diem 5nam_bieu 01_Book1_Hoan chinh KH 2012 Von ho tro co MT_Ke hoach 2012 theo doi (giai ngan 30.6.12) 3 3" xfId="3611" xr:uid="{00000000-0005-0000-0000-0000180E0000}"/>
    <cellStyle name="1_BC 8 thang 2009 ve CT trong diem 5nam_bieu 01_Book1_Hoan chinh KH 2012 Von ho tro co MT_Ke hoach 2012 theo doi (giai ngan 30.6.12) 3 4" xfId="3612" xr:uid="{00000000-0005-0000-0000-0000190E0000}"/>
    <cellStyle name="1_BC 8 thang 2009 ve CT trong diem 5nam_bieu 01_Book1_Hoan chinh KH 2012 Von ho tro co MT_Ke hoach 2012 theo doi (giai ngan 30.6.12) 4" xfId="3613" xr:uid="{00000000-0005-0000-0000-00001A0E0000}"/>
    <cellStyle name="1_BC 8 thang 2009 ve CT trong diem 5nam_bieu 01_Book1_Hoan chinh KH 2012 Von ho tro co MT_Ke hoach 2012 theo doi (giai ngan 30.6.12) 5" xfId="3614" xr:uid="{00000000-0005-0000-0000-00001B0E0000}"/>
    <cellStyle name="1_BC 8 thang 2009 ve CT trong diem 5nam_bieu 01_Book1_Hoan chinh KH 2012 Von ho tro co MT_Ke hoach 2012 theo doi (giai ngan 30.6.12) 6" xfId="3615" xr:uid="{00000000-0005-0000-0000-00001C0E0000}"/>
    <cellStyle name="1_BC 8 thang 2009 ve CT trong diem 5nam_bieu 01_Book1_Ke hoach 2012 (theo doi)" xfId="3616" xr:uid="{00000000-0005-0000-0000-00001D0E0000}"/>
    <cellStyle name="1_BC 8 thang 2009 ve CT trong diem 5nam_bieu 01_Book1_Ke hoach 2012 (theo doi) 2" xfId="3617" xr:uid="{00000000-0005-0000-0000-00001E0E0000}"/>
    <cellStyle name="1_BC 8 thang 2009 ve CT trong diem 5nam_bieu 01_Book1_Ke hoach 2012 (theo doi) 2 2" xfId="3618" xr:uid="{00000000-0005-0000-0000-00001F0E0000}"/>
    <cellStyle name="1_BC 8 thang 2009 ve CT trong diem 5nam_bieu 01_Book1_Ke hoach 2012 (theo doi) 2 3" xfId="3619" xr:uid="{00000000-0005-0000-0000-0000200E0000}"/>
    <cellStyle name="1_BC 8 thang 2009 ve CT trong diem 5nam_bieu 01_Book1_Ke hoach 2012 (theo doi) 2 4" xfId="3620" xr:uid="{00000000-0005-0000-0000-0000210E0000}"/>
    <cellStyle name="1_BC 8 thang 2009 ve CT trong diem 5nam_bieu 01_Book1_Ke hoach 2012 (theo doi) 3" xfId="3621" xr:uid="{00000000-0005-0000-0000-0000220E0000}"/>
    <cellStyle name="1_BC 8 thang 2009 ve CT trong diem 5nam_bieu 01_Book1_Ke hoach 2012 (theo doi) 3 2" xfId="3622" xr:uid="{00000000-0005-0000-0000-0000230E0000}"/>
    <cellStyle name="1_BC 8 thang 2009 ve CT trong diem 5nam_bieu 01_Book1_Ke hoach 2012 (theo doi) 3 3" xfId="3623" xr:uid="{00000000-0005-0000-0000-0000240E0000}"/>
    <cellStyle name="1_BC 8 thang 2009 ve CT trong diem 5nam_bieu 01_Book1_Ke hoach 2012 (theo doi) 3 4" xfId="3624" xr:uid="{00000000-0005-0000-0000-0000250E0000}"/>
    <cellStyle name="1_BC 8 thang 2009 ve CT trong diem 5nam_bieu 01_Book1_Ke hoach 2012 (theo doi) 4" xfId="3625" xr:uid="{00000000-0005-0000-0000-0000260E0000}"/>
    <cellStyle name="1_BC 8 thang 2009 ve CT trong diem 5nam_bieu 01_Book1_Ke hoach 2012 (theo doi) 5" xfId="3626" xr:uid="{00000000-0005-0000-0000-0000270E0000}"/>
    <cellStyle name="1_BC 8 thang 2009 ve CT trong diem 5nam_bieu 01_Book1_Ke hoach 2012 (theo doi) 6" xfId="3627" xr:uid="{00000000-0005-0000-0000-0000280E0000}"/>
    <cellStyle name="1_BC 8 thang 2009 ve CT trong diem 5nam_bieu 01_Book1_Ke hoach 2012 theo doi (giai ngan 30.6.12)" xfId="3628" xr:uid="{00000000-0005-0000-0000-0000290E0000}"/>
    <cellStyle name="1_BC 8 thang 2009 ve CT trong diem 5nam_bieu 01_Book1_Ke hoach 2012 theo doi (giai ngan 30.6.12) 2" xfId="3629" xr:uid="{00000000-0005-0000-0000-00002A0E0000}"/>
    <cellStyle name="1_BC 8 thang 2009 ve CT trong diem 5nam_bieu 01_Book1_Ke hoach 2012 theo doi (giai ngan 30.6.12) 2 2" xfId="3630" xr:uid="{00000000-0005-0000-0000-00002B0E0000}"/>
    <cellStyle name="1_BC 8 thang 2009 ve CT trong diem 5nam_bieu 01_Book1_Ke hoach 2012 theo doi (giai ngan 30.6.12) 2 3" xfId="3631" xr:uid="{00000000-0005-0000-0000-00002C0E0000}"/>
    <cellStyle name="1_BC 8 thang 2009 ve CT trong diem 5nam_bieu 01_Book1_Ke hoach 2012 theo doi (giai ngan 30.6.12) 2 4" xfId="3632" xr:uid="{00000000-0005-0000-0000-00002D0E0000}"/>
    <cellStyle name="1_BC 8 thang 2009 ve CT trong diem 5nam_bieu 01_Book1_Ke hoach 2012 theo doi (giai ngan 30.6.12) 3" xfId="3633" xr:uid="{00000000-0005-0000-0000-00002E0E0000}"/>
    <cellStyle name="1_BC 8 thang 2009 ve CT trong diem 5nam_bieu 01_Book1_Ke hoach 2012 theo doi (giai ngan 30.6.12) 3 2" xfId="3634" xr:uid="{00000000-0005-0000-0000-00002F0E0000}"/>
    <cellStyle name="1_BC 8 thang 2009 ve CT trong diem 5nam_bieu 01_Book1_Ke hoach 2012 theo doi (giai ngan 30.6.12) 3 3" xfId="3635" xr:uid="{00000000-0005-0000-0000-0000300E0000}"/>
    <cellStyle name="1_BC 8 thang 2009 ve CT trong diem 5nam_bieu 01_Book1_Ke hoach 2012 theo doi (giai ngan 30.6.12) 3 4" xfId="3636" xr:uid="{00000000-0005-0000-0000-0000310E0000}"/>
    <cellStyle name="1_BC 8 thang 2009 ve CT trong diem 5nam_bieu 01_Book1_Ke hoach 2012 theo doi (giai ngan 30.6.12) 4" xfId="3637" xr:uid="{00000000-0005-0000-0000-0000320E0000}"/>
    <cellStyle name="1_BC 8 thang 2009 ve CT trong diem 5nam_bieu 01_Book1_Ke hoach 2012 theo doi (giai ngan 30.6.12) 5" xfId="3638" xr:uid="{00000000-0005-0000-0000-0000330E0000}"/>
    <cellStyle name="1_BC 8 thang 2009 ve CT trong diem 5nam_bieu 01_Book1_Ke hoach 2012 theo doi (giai ngan 30.6.12) 6" xfId="3639" xr:uid="{00000000-0005-0000-0000-0000340E0000}"/>
    <cellStyle name="1_BC 8 thang 2009 ve CT trong diem 5nam_bieu 01_Dang ky phan khai von ODA (gui Bo)" xfId="3640" xr:uid="{00000000-0005-0000-0000-0000350E0000}"/>
    <cellStyle name="1_BC 8 thang 2009 ve CT trong diem 5nam_bieu 01_Dang ky phan khai von ODA (gui Bo) 2" xfId="3641" xr:uid="{00000000-0005-0000-0000-0000360E0000}"/>
    <cellStyle name="1_BC 8 thang 2009 ve CT trong diem 5nam_bieu 01_Dang ky phan khai von ODA (gui Bo) 2 2" xfId="3642" xr:uid="{00000000-0005-0000-0000-0000370E0000}"/>
    <cellStyle name="1_BC 8 thang 2009 ve CT trong diem 5nam_bieu 01_Dang ky phan khai von ODA (gui Bo) 2 3" xfId="3643" xr:uid="{00000000-0005-0000-0000-0000380E0000}"/>
    <cellStyle name="1_BC 8 thang 2009 ve CT trong diem 5nam_bieu 01_Dang ky phan khai von ODA (gui Bo) 2 4" xfId="3644" xr:uid="{00000000-0005-0000-0000-0000390E0000}"/>
    <cellStyle name="1_BC 8 thang 2009 ve CT trong diem 5nam_bieu 01_Dang ky phan khai von ODA (gui Bo) 3" xfId="3645" xr:uid="{00000000-0005-0000-0000-00003A0E0000}"/>
    <cellStyle name="1_BC 8 thang 2009 ve CT trong diem 5nam_bieu 01_Dang ky phan khai von ODA (gui Bo) 4" xfId="3646" xr:uid="{00000000-0005-0000-0000-00003B0E0000}"/>
    <cellStyle name="1_BC 8 thang 2009 ve CT trong diem 5nam_bieu 01_Dang ky phan khai von ODA (gui Bo) 5" xfId="3647" xr:uid="{00000000-0005-0000-0000-00003C0E0000}"/>
    <cellStyle name="1_BC 8 thang 2009 ve CT trong diem 5nam_bieu 01_Dang ky phan khai von ODA (gui Bo)_BC von DTPT 6 thang 2012" xfId="3648" xr:uid="{00000000-0005-0000-0000-00003D0E0000}"/>
    <cellStyle name="1_BC 8 thang 2009 ve CT trong diem 5nam_bieu 01_Dang ky phan khai von ODA (gui Bo)_BC von DTPT 6 thang 2012 2" xfId="3649" xr:uid="{00000000-0005-0000-0000-00003E0E0000}"/>
    <cellStyle name="1_BC 8 thang 2009 ve CT trong diem 5nam_bieu 01_Dang ky phan khai von ODA (gui Bo)_BC von DTPT 6 thang 2012 2 2" xfId="3650" xr:uid="{00000000-0005-0000-0000-00003F0E0000}"/>
    <cellStyle name="1_BC 8 thang 2009 ve CT trong diem 5nam_bieu 01_Dang ky phan khai von ODA (gui Bo)_BC von DTPT 6 thang 2012 2 3" xfId="3651" xr:uid="{00000000-0005-0000-0000-0000400E0000}"/>
    <cellStyle name="1_BC 8 thang 2009 ve CT trong diem 5nam_bieu 01_Dang ky phan khai von ODA (gui Bo)_BC von DTPT 6 thang 2012 2 4" xfId="3652" xr:uid="{00000000-0005-0000-0000-0000410E0000}"/>
    <cellStyle name="1_BC 8 thang 2009 ve CT trong diem 5nam_bieu 01_Dang ky phan khai von ODA (gui Bo)_BC von DTPT 6 thang 2012 3" xfId="3653" xr:uid="{00000000-0005-0000-0000-0000420E0000}"/>
    <cellStyle name="1_BC 8 thang 2009 ve CT trong diem 5nam_bieu 01_Dang ky phan khai von ODA (gui Bo)_BC von DTPT 6 thang 2012 4" xfId="3654" xr:uid="{00000000-0005-0000-0000-0000430E0000}"/>
    <cellStyle name="1_BC 8 thang 2009 ve CT trong diem 5nam_bieu 01_Dang ky phan khai von ODA (gui Bo)_BC von DTPT 6 thang 2012 5" xfId="3655" xr:uid="{00000000-0005-0000-0000-0000440E0000}"/>
    <cellStyle name="1_BC 8 thang 2009 ve CT trong diem 5nam_bieu 01_Dang ky phan khai von ODA (gui Bo)_Bieu du thao QD von ho tro co MT" xfId="3656" xr:uid="{00000000-0005-0000-0000-0000450E0000}"/>
    <cellStyle name="1_BC 8 thang 2009 ve CT trong diem 5nam_bieu 01_Dang ky phan khai von ODA (gui Bo)_Bieu du thao QD von ho tro co MT 2" xfId="3657" xr:uid="{00000000-0005-0000-0000-0000460E0000}"/>
    <cellStyle name="1_BC 8 thang 2009 ve CT trong diem 5nam_bieu 01_Dang ky phan khai von ODA (gui Bo)_Bieu du thao QD von ho tro co MT 2 2" xfId="3658" xr:uid="{00000000-0005-0000-0000-0000470E0000}"/>
    <cellStyle name="1_BC 8 thang 2009 ve CT trong diem 5nam_bieu 01_Dang ky phan khai von ODA (gui Bo)_Bieu du thao QD von ho tro co MT 2 3" xfId="3659" xr:uid="{00000000-0005-0000-0000-0000480E0000}"/>
    <cellStyle name="1_BC 8 thang 2009 ve CT trong diem 5nam_bieu 01_Dang ky phan khai von ODA (gui Bo)_Bieu du thao QD von ho tro co MT 2 4" xfId="3660" xr:uid="{00000000-0005-0000-0000-0000490E0000}"/>
    <cellStyle name="1_BC 8 thang 2009 ve CT trong diem 5nam_bieu 01_Dang ky phan khai von ODA (gui Bo)_Bieu du thao QD von ho tro co MT 3" xfId="3661" xr:uid="{00000000-0005-0000-0000-00004A0E0000}"/>
    <cellStyle name="1_BC 8 thang 2009 ve CT trong diem 5nam_bieu 01_Dang ky phan khai von ODA (gui Bo)_Bieu du thao QD von ho tro co MT 4" xfId="3662" xr:uid="{00000000-0005-0000-0000-00004B0E0000}"/>
    <cellStyle name="1_BC 8 thang 2009 ve CT trong diem 5nam_bieu 01_Dang ky phan khai von ODA (gui Bo)_Bieu du thao QD von ho tro co MT 5" xfId="3663" xr:uid="{00000000-0005-0000-0000-00004C0E0000}"/>
    <cellStyle name="1_BC 8 thang 2009 ve CT trong diem 5nam_bieu 01_Dang ky phan khai von ODA (gui Bo)_Ke hoach 2012 theo doi (giai ngan 30.6.12)" xfId="3664" xr:uid="{00000000-0005-0000-0000-00004D0E0000}"/>
    <cellStyle name="1_BC 8 thang 2009 ve CT trong diem 5nam_bieu 01_Dang ky phan khai von ODA (gui Bo)_Ke hoach 2012 theo doi (giai ngan 30.6.12) 2" xfId="3665" xr:uid="{00000000-0005-0000-0000-00004E0E0000}"/>
    <cellStyle name="1_BC 8 thang 2009 ve CT trong diem 5nam_bieu 01_Dang ky phan khai von ODA (gui Bo)_Ke hoach 2012 theo doi (giai ngan 30.6.12) 2 2" xfId="3666" xr:uid="{00000000-0005-0000-0000-00004F0E0000}"/>
    <cellStyle name="1_BC 8 thang 2009 ve CT trong diem 5nam_bieu 01_Dang ky phan khai von ODA (gui Bo)_Ke hoach 2012 theo doi (giai ngan 30.6.12) 2 3" xfId="3667" xr:uid="{00000000-0005-0000-0000-0000500E0000}"/>
    <cellStyle name="1_BC 8 thang 2009 ve CT trong diem 5nam_bieu 01_Dang ky phan khai von ODA (gui Bo)_Ke hoach 2012 theo doi (giai ngan 30.6.12) 2 4" xfId="3668" xr:uid="{00000000-0005-0000-0000-0000510E0000}"/>
    <cellStyle name="1_BC 8 thang 2009 ve CT trong diem 5nam_bieu 01_Dang ky phan khai von ODA (gui Bo)_Ke hoach 2012 theo doi (giai ngan 30.6.12) 3" xfId="3669" xr:uid="{00000000-0005-0000-0000-0000520E0000}"/>
    <cellStyle name="1_BC 8 thang 2009 ve CT trong diem 5nam_bieu 01_Dang ky phan khai von ODA (gui Bo)_Ke hoach 2012 theo doi (giai ngan 30.6.12) 4" xfId="3670" xr:uid="{00000000-0005-0000-0000-0000530E0000}"/>
    <cellStyle name="1_BC 8 thang 2009 ve CT trong diem 5nam_bieu 01_Dang ky phan khai von ODA (gui Bo)_Ke hoach 2012 theo doi (giai ngan 30.6.12) 5" xfId="3671" xr:uid="{00000000-0005-0000-0000-0000540E0000}"/>
    <cellStyle name="1_BC 8 thang 2009 ve CT trong diem 5nam_bieu 01_Ke hoach 2010 (theo doi)" xfId="3672" xr:uid="{00000000-0005-0000-0000-0000550E0000}"/>
    <cellStyle name="1_BC 8 thang 2009 ve CT trong diem 5nam_bieu 01_Ke hoach 2010 (theo doi) 2" xfId="3673" xr:uid="{00000000-0005-0000-0000-0000560E0000}"/>
    <cellStyle name="1_BC 8 thang 2009 ve CT trong diem 5nam_bieu 01_Ke hoach 2010 (theo doi) 2 2" xfId="3674" xr:uid="{00000000-0005-0000-0000-0000570E0000}"/>
    <cellStyle name="1_BC 8 thang 2009 ve CT trong diem 5nam_bieu 01_Ke hoach 2010 (theo doi) 2 3" xfId="3675" xr:uid="{00000000-0005-0000-0000-0000580E0000}"/>
    <cellStyle name="1_BC 8 thang 2009 ve CT trong diem 5nam_bieu 01_Ke hoach 2010 (theo doi) 2 4" xfId="3676" xr:uid="{00000000-0005-0000-0000-0000590E0000}"/>
    <cellStyle name="1_BC 8 thang 2009 ve CT trong diem 5nam_bieu 01_Ke hoach 2010 (theo doi) 3" xfId="3677" xr:uid="{00000000-0005-0000-0000-00005A0E0000}"/>
    <cellStyle name="1_BC 8 thang 2009 ve CT trong diem 5nam_bieu 01_Ke hoach 2010 (theo doi) 4" xfId="3678" xr:uid="{00000000-0005-0000-0000-00005B0E0000}"/>
    <cellStyle name="1_BC 8 thang 2009 ve CT trong diem 5nam_bieu 01_Ke hoach 2010 (theo doi) 5" xfId="3679" xr:uid="{00000000-0005-0000-0000-00005C0E0000}"/>
    <cellStyle name="1_BC 8 thang 2009 ve CT trong diem 5nam_bieu 01_Ke hoach 2010 (theo doi)_BC von DTPT 6 thang 2012" xfId="3680" xr:uid="{00000000-0005-0000-0000-00005D0E0000}"/>
    <cellStyle name="1_BC 8 thang 2009 ve CT trong diem 5nam_bieu 01_Ke hoach 2010 (theo doi)_BC von DTPT 6 thang 2012 2" xfId="3681" xr:uid="{00000000-0005-0000-0000-00005E0E0000}"/>
    <cellStyle name="1_BC 8 thang 2009 ve CT trong diem 5nam_bieu 01_Ke hoach 2010 (theo doi)_BC von DTPT 6 thang 2012 2 2" xfId="3682" xr:uid="{00000000-0005-0000-0000-00005F0E0000}"/>
    <cellStyle name="1_BC 8 thang 2009 ve CT trong diem 5nam_bieu 01_Ke hoach 2010 (theo doi)_BC von DTPT 6 thang 2012 2 3" xfId="3683" xr:uid="{00000000-0005-0000-0000-0000600E0000}"/>
    <cellStyle name="1_BC 8 thang 2009 ve CT trong diem 5nam_bieu 01_Ke hoach 2010 (theo doi)_BC von DTPT 6 thang 2012 2 4" xfId="3684" xr:uid="{00000000-0005-0000-0000-0000610E0000}"/>
    <cellStyle name="1_BC 8 thang 2009 ve CT trong diem 5nam_bieu 01_Ke hoach 2010 (theo doi)_BC von DTPT 6 thang 2012 3" xfId="3685" xr:uid="{00000000-0005-0000-0000-0000620E0000}"/>
    <cellStyle name="1_BC 8 thang 2009 ve CT trong diem 5nam_bieu 01_Ke hoach 2010 (theo doi)_BC von DTPT 6 thang 2012 4" xfId="3686" xr:uid="{00000000-0005-0000-0000-0000630E0000}"/>
    <cellStyle name="1_BC 8 thang 2009 ve CT trong diem 5nam_bieu 01_Ke hoach 2010 (theo doi)_BC von DTPT 6 thang 2012 5" xfId="3687" xr:uid="{00000000-0005-0000-0000-0000640E0000}"/>
    <cellStyle name="1_BC 8 thang 2009 ve CT trong diem 5nam_bieu 01_Ke hoach 2010 (theo doi)_Bieu du thao QD von ho tro co MT" xfId="3688" xr:uid="{00000000-0005-0000-0000-0000650E0000}"/>
    <cellStyle name="1_BC 8 thang 2009 ve CT trong diem 5nam_bieu 01_Ke hoach 2010 (theo doi)_Bieu du thao QD von ho tro co MT 2" xfId="3689" xr:uid="{00000000-0005-0000-0000-0000660E0000}"/>
    <cellStyle name="1_BC 8 thang 2009 ve CT trong diem 5nam_bieu 01_Ke hoach 2010 (theo doi)_Bieu du thao QD von ho tro co MT 2 2" xfId="3690" xr:uid="{00000000-0005-0000-0000-0000670E0000}"/>
    <cellStyle name="1_BC 8 thang 2009 ve CT trong diem 5nam_bieu 01_Ke hoach 2010 (theo doi)_Bieu du thao QD von ho tro co MT 2 3" xfId="3691" xr:uid="{00000000-0005-0000-0000-0000680E0000}"/>
    <cellStyle name="1_BC 8 thang 2009 ve CT trong diem 5nam_bieu 01_Ke hoach 2010 (theo doi)_Bieu du thao QD von ho tro co MT 2 4" xfId="3692" xr:uid="{00000000-0005-0000-0000-0000690E0000}"/>
    <cellStyle name="1_BC 8 thang 2009 ve CT trong diem 5nam_bieu 01_Ke hoach 2010 (theo doi)_Bieu du thao QD von ho tro co MT 3" xfId="3693" xr:uid="{00000000-0005-0000-0000-00006A0E0000}"/>
    <cellStyle name="1_BC 8 thang 2009 ve CT trong diem 5nam_bieu 01_Ke hoach 2010 (theo doi)_Bieu du thao QD von ho tro co MT 4" xfId="3694" xr:uid="{00000000-0005-0000-0000-00006B0E0000}"/>
    <cellStyle name="1_BC 8 thang 2009 ve CT trong diem 5nam_bieu 01_Ke hoach 2010 (theo doi)_Bieu du thao QD von ho tro co MT 5" xfId="3695" xr:uid="{00000000-0005-0000-0000-00006C0E0000}"/>
    <cellStyle name="1_BC 8 thang 2009 ve CT trong diem 5nam_bieu 01_Ke hoach 2010 (theo doi)_Ke hoach 2012 (theo doi)" xfId="3696" xr:uid="{00000000-0005-0000-0000-00006D0E0000}"/>
    <cellStyle name="1_BC 8 thang 2009 ve CT trong diem 5nam_bieu 01_Ke hoach 2010 (theo doi)_Ke hoach 2012 (theo doi) 2" xfId="3697" xr:uid="{00000000-0005-0000-0000-00006E0E0000}"/>
    <cellStyle name="1_BC 8 thang 2009 ve CT trong diem 5nam_bieu 01_Ke hoach 2010 (theo doi)_Ke hoach 2012 (theo doi) 2 2" xfId="3698" xr:uid="{00000000-0005-0000-0000-00006F0E0000}"/>
    <cellStyle name="1_BC 8 thang 2009 ve CT trong diem 5nam_bieu 01_Ke hoach 2010 (theo doi)_Ke hoach 2012 (theo doi) 2 3" xfId="3699" xr:uid="{00000000-0005-0000-0000-0000700E0000}"/>
    <cellStyle name="1_BC 8 thang 2009 ve CT trong diem 5nam_bieu 01_Ke hoach 2010 (theo doi)_Ke hoach 2012 (theo doi) 2 4" xfId="3700" xr:uid="{00000000-0005-0000-0000-0000710E0000}"/>
    <cellStyle name="1_BC 8 thang 2009 ve CT trong diem 5nam_bieu 01_Ke hoach 2010 (theo doi)_Ke hoach 2012 (theo doi) 3" xfId="3701" xr:uid="{00000000-0005-0000-0000-0000720E0000}"/>
    <cellStyle name="1_BC 8 thang 2009 ve CT trong diem 5nam_bieu 01_Ke hoach 2010 (theo doi)_Ke hoach 2012 (theo doi) 4" xfId="3702" xr:uid="{00000000-0005-0000-0000-0000730E0000}"/>
    <cellStyle name="1_BC 8 thang 2009 ve CT trong diem 5nam_bieu 01_Ke hoach 2010 (theo doi)_Ke hoach 2012 (theo doi) 5" xfId="3703" xr:uid="{00000000-0005-0000-0000-0000740E0000}"/>
    <cellStyle name="1_BC 8 thang 2009 ve CT trong diem 5nam_bieu 01_Ke hoach 2010 (theo doi)_Ke hoach 2012 theo doi (giai ngan 30.6.12)" xfId="3704" xr:uid="{00000000-0005-0000-0000-0000750E0000}"/>
    <cellStyle name="1_BC 8 thang 2009 ve CT trong diem 5nam_bieu 01_Ke hoach 2010 (theo doi)_Ke hoach 2012 theo doi (giai ngan 30.6.12) 2" xfId="3705" xr:uid="{00000000-0005-0000-0000-0000760E0000}"/>
    <cellStyle name="1_BC 8 thang 2009 ve CT trong diem 5nam_bieu 01_Ke hoach 2010 (theo doi)_Ke hoach 2012 theo doi (giai ngan 30.6.12) 2 2" xfId="3706" xr:uid="{00000000-0005-0000-0000-0000770E0000}"/>
    <cellStyle name="1_BC 8 thang 2009 ve CT trong diem 5nam_bieu 01_Ke hoach 2010 (theo doi)_Ke hoach 2012 theo doi (giai ngan 30.6.12) 2 3" xfId="3707" xr:uid="{00000000-0005-0000-0000-0000780E0000}"/>
    <cellStyle name="1_BC 8 thang 2009 ve CT trong diem 5nam_bieu 01_Ke hoach 2010 (theo doi)_Ke hoach 2012 theo doi (giai ngan 30.6.12) 2 4" xfId="3708" xr:uid="{00000000-0005-0000-0000-0000790E0000}"/>
    <cellStyle name="1_BC 8 thang 2009 ve CT trong diem 5nam_bieu 01_Ke hoach 2010 (theo doi)_Ke hoach 2012 theo doi (giai ngan 30.6.12) 3" xfId="3709" xr:uid="{00000000-0005-0000-0000-00007A0E0000}"/>
    <cellStyle name="1_BC 8 thang 2009 ve CT trong diem 5nam_bieu 01_Ke hoach 2010 (theo doi)_Ke hoach 2012 theo doi (giai ngan 30.6.12) 4" xfId="3710" xr:uid="{00000000-0005-0000-0000-00007B0E0000}"/>
    <cellStyle name="1_BC 8 thang 2009 ve CT trong diem 5nam_bieu 01_Ke hoach 2010 (theo doi)_Ke hoach 2012 theo doi (giai ngan 30.6.12) 5" xfId="3711" xr:uid="{00000000-0005-0000-0000-00007C0E0000}"/>
    <cellStyle name="1_BC 8 thang 2009 ve CT trong diem 5nam_bieu 01_Ke hoach 2012 (theo doi)" xfId="3712" xr:uid="{00000000-0005-0000-0000-00007D0E0000}"/>
    <cellStyle name="1_BC 8 thang 2009 ve CT trong diem 5nam_bieu 01_Ke hoach 2012 (theo doi) 2" xfId="3713" xr:uid="{00000000-0005-0000-0000-00007E0E0000}"/>
    <cellStyle name="1_BC 8 thang 2009 ve CT trong diem 5nam_bieu 01_Ke hoach 2012 (theo doi) 2 2" xfId="3714" xr:uid="{00000000-0005-0000-0000-00007F0E0000}"/>
    <cellStyle name="1_BC 8 thang 2009 ve CT trong diem 5nam_bieu 01_Ke hoach 2012 (theo doi) 2 3" xfId="3715" xr:uid="{00000000-0005-0000-0000-0000800E0000}"/>
    <cellStyle name="1_BC 8 thang 2009 ve CT trong diem 5nam_bieu 01_Ke hoach 2012 (theo doi) 2 4" xfId="3716" xr:uid="{00000000-0005-0000-0000-0000810E0000}"/>
    <cellStyle name="1_BC 8 thang 2009 ve CT trong diem 5nam_bieu 01_Ke hoach 2012 (theo doi) 3" xfId="3717" xr:uid="{00000000-0005-0000-0000-0000820E0000}"/>
    <cellStyle name="1_BC 8 thang 2009 ve CT trong diem 5nam_bieu 01_Ke hoach 2012 (theo doi) 4" xfId="3718" xr:uid="{00000000-0005-0000-0000-0000830E0000}"/>
    <cellStyle name="1_BC 8 thang 2009 ve CT trong diem 5nam_bieu 01_Ke hoach 2012 (theo doi) 5" xfId="3719" xr:uid="{00000000-0005-0000-0000-0000840E0000}"/>
    <cellStyle name="1_BC 8 thang 2009 ve CT trong diem 5nam_bieu 01_Ke hoach 2012 theo doi (giai ngan 30.6.12)" xfId="3720" xr:uid="{00000000-0005-0000-0000-0000850E0000}"/>
    <cellStyle name="1_BC 8 thang 2009 ve CT trong diem 5nam_bieu 01_Ke hoach 2012 theo doi (giai ngan 30.6.12) 2" xfId="3721" xr:uid="{00000000-0005-0000-0000-0000860E0000}"/>
    <cellStyle name="1_BC 8 thang 2009 ve CT trong diem 5nam_bieu 01_Ke hoach 2012 theo doi (giai ngan 30.6.12) 2 2" xfId="3722" xr:uid="{00000000-0005-0000-0000-0000870E0000}"/>
    <cellStyle name="1_BC 8 thang 2009 ve CT trong diem 5nam_bieu 01_Ke hoach 2012 theo doi (giai ngan 30.6.12) 2 3" xfId="3723" xr:uid="{00000000-0005-0000-0000-0000880E0000}"/>
    <cellStyle name="1_BC 8 thang 2009 ve CT trong diem 5nam_bieu 01_Ke hoach 2012 theo doi (giai ngan 30.6.12) 2 4" xfId="3724" xr:uid="{00000000-0005-0000-0000-0000890E0000}"/>
    <cellStyle name="1_BC 8 thang 2009 ve CT trong diem 5nam_bieu 01_Ke hoach 2012 theo doi (giai ngan 30.6.12) 3" xfId="3725" xr:uid="{00000000-0005-0000-0000-00008A0E0000}"/>
    <cellStyle name="1_BC 8 thang 2009 ve CT trong diem 5nam_bieu 01_Ke hoach 2012 theo doi (giai ngan 30.6.12) 4" xfId="3726" xr:uid="{00000000-0005-0000-0000-00008B0E0000}"/>
    <cellStyle name="1_BC 8 thang 2009 ve CT trong diem 5nam_bieu 01_Ke hoach 2012 theo doi (giai ngan 30.6.12) 5" xfId="3727" xr:uid="{00000000-0005-0000-0000-00008C0E0000}"/>
    <cellStyle name="1_BC 8 thang 2009 ve CT trong diem 5nam_bieu 01_Ke hoach nam 2013 nguon MT(theo doi) den 31-5-13" xfId="3728" xr:uid="{00000000-0005-0000-0000-00008D0E0000}"/>
    <cellStyle name="1_BC 8 thang 2009 ve CT trong diem 5nam_bieu 01_Ke hoach nam 2013 nguon MT(theo doi) den 31-5-13 2" xfId="3729" xr:uid="{00000000-0005-0000-0000-00008E0E0000}"/>
    <cellStyle name="1_BC 8 thang 2009 ve CT trong diem 5nam_bieu 01_Ke hoach nam 2013 nguon MT(theo doi) den 31-5-13 2 2" xfId="3730" xr:uid="{00000000-0005-0000-0000-00008F0E0000}"/>
    <cellStyle name="1_BC 8 thang 2009 ve CT trong diem 5nam_bieu 01_Ke hoach nam 2013 nguon MT(theo doi) den 31-5-13 2 3" xfId="3731" xr:uid="{00000000-0005-0000-0000-0000900E0000}"/>
    <cellStyle name="1_BC 8 thang 2009 ve CT trong diem 5nam_bieu 01_Ke hoach nam 2013 nguon MT(theo doi) den 31-5-13 2 4" xfId="3732" xr:uid="{00000000-0005-0000-0000-0000910E0000}"/>
    <cellStyle name="1_BC 8 thang 2009 ve CT trong diem 5nam_bieu 01_Ke hoach nam 2013 nguon MT(theo doi) den 31-5-13 3" xfId="3733" xr:uid="{00000000-0005-0000-0000-0000920E0000}"/>
    <cellStyle name="1_BC 8 thang 2009 ve CT trong diem 5nam_bieu 01_Ke hoach nam 2013 nguon MT(theo doi) den 31-5-13 4" xfId="3734" xr:uid="{00000000-0005-0000-0000-0000930E0000}"/>
    <cellStyle name="1_BC 8 thang 2009 ve CT trong diem 5nam_bieu 01_Ke hoach nam 2013 nguon MT(theo doi) den 31-5-13 5" xfId="3735" xr:uid="{00000000-0005-0000-0000-0000940E0000}"/>
    <cellStyle name="1_BC 8 thang 2009 ve CT trong diem 5nam_bieu 01_Worksheet in D: My Documents Ke Hoach KH cac nam Nam 2014 Bao cao ve Ke hoach nam 2014 ( Hoan chinh sau TL voi Bo KH)" xfId="3736" xr:uid="{00000000-0005-0000-0000-0000950E0000}"/>
    <cellStyle name="1_BC 8 thang 2009 ve CT trong diem 5nam_bieu 01_Worksheet in D: My Documents Ke Hoach KH cac nam Nam 2014 Bao cao ve Ke hoach nam 2014 ( Hoan chinh sau TL voi Bo KH) 2" xfId="3737" xr:uid="{00000000-0005-0000-0000-0000960E0000}"/>
    <cellStyle name="1_BC 8 thang 2009 ve CT trong diem 5nam_bieu 01_Worksheet in D: My Documents Ke Hoach KH cac nam Nam 2014 Bao cao ve Ke hoach nam 2014 ( Hoan chinh sau TL voi Bo KH) 2 2" xfId="3738" xr:uid="{00000000-0005-0000-0000-0000970E0000}"/>
    <cellStyle name="1_BC 8 thang 2009 ve CT trong diem 5nam_bieu 01_Worksheet in D: My Documents Ke Hoach KH cac nam Nam 2014 Bao cao ve Ke hoach nam 2014 ( Hoan chinh sau TL voi Bo KH) 2 3" xfId="3739" xr:uid="{00000000-0005-0000-0000-0000980E0000}"/>
    <cellStyle name="1_BC 8 thang 2009 ve CT trong diem 5nam_bieu 01_Worksheet in D: My Documents Ke Hoach KH cac nam Nam 2014 Bao cao ve Ke hoach nam 2014 ( Hoan chinh sau TL voi Bo KH) 2 4" xfId="3740" xr:uid="{00000000-0005-0000-0000-0000990E0000}"/>
    <cellStyle name="1_BC 8 thang 2009 ve CT trong diem 5nam_bieu 01_Worksheet in D: My Documents Ke Hoach KH cac nam Nam 2014 Bao cao ve Ke hoach nam 2014 ( Hoan chinh sau TL voi Bo KH) 3" xfId="3741" xr:uid="{00000000-0005-0000-0000-00009A0E0000}"/>
    <cellStyle name="1_BC 8 thang 2009 ve CT trong diem 5nam_bieu 01_Worksheet in D: My Documents Ke Hoach KH cac nam Nam 2014 Bao cao ve Ke hoach nam 2014 ( Hoan chinh sau TL voi Bo KH) 4" xfId="3742" xr:uid="{00000000-0005-0000-0000-00009B0E0000}"/>
    <cellStyle name="1_BC 8 thang 2009 ve CT trong diem 5nam_bieu 01_Worksheet in D: My Documents Ke Hoach KH cac nam Nam 2014 Bao cao ve Ke hoach nam 2014 ( Hoan chinh sau TL voi Bo KH) 5" xfId="3743" xr:uid="{00000000-0005-0000-0000-00009C0E0000}"/>
    <cellStyle name="1_BC 8 thang 2009 ve CT trong diem 5nam_Bieu du thao QD von ho tro co MT" xfId="3744" xr:uid="{00000000-0005-0000-0000-00009D0E0000}"/>
    <cellStyle name="1_BC 8 thang 2009 ve CT trong diem 5nam_Bieu du thao QD von ho tro co MT 2" xfId="3745" xr:uid="{00000000-0005-0000-0000-00009E0E0000}"/>
    <cellStyle name="1_BC 8 thang 2009 ve CT trong diem 5nam_Bieu du thao QD von ho tro co MT 2 2" xfId="3746" xr:uid="{00000000-0005-0000-0000-00009F0E0000}"/>
    <cellStyle name="1_BC 8 thang 2009 ve CT trong diem 5nam_Bieu du thao QD von ho tro co MT 2 3" xfId="3747" xr:uid="{00000000-0005-0000-0000-0000A00E0000}"/>
    <cellStyle name="1_BC 8 thang 2009 ve CT trong diem 5nam_Bieu du thao QD von ho tro co MT 2 4" xfId="3748" xr:uid="{00000000-0005-0000-0000-0000A10E0000}"/>
    <cellStyle name="1_BC 8 thang 2009 ve CT trong diem 5nam_Bieu du thao QD von ho tro co MT 3" xfId="3749" xr:uid="{00000000-0005-0000-0000-0000A20E0000}"/>
    <cellStyle name="1_BC 8 thang 2009 ve CT trong diem 5nam_Bieu du thao QD von ho tro co MT 4" xfId="3750" xr:uid="{00000000-0005-0000-0000-0000A30E0000}"/>
    <cellStyle name="1_BC 8 thang 2009 ve CT trong diem 5nam_Bieu du thao QD von ho tro co MT 5" xfId="3751" xr:uid="{00000000-0005-0000-0000-0000A40E0000}"/>
    <cellStyle name="1_BC 8 thang 2009 ve CT trong diem 5nam_Book1" xfId="3752" xr:uid="{00000000-0005-0000-0000-0000A50E0000}"/>
    <cellStyle name="1_BC 8 thang 2009 ve CT trong diem 5nam_Book1 2" xfId="3753" xr:uid="{00000000-0005-0000-0000-0000A60E0000}"/>
    <cellStyle name="1_BC 8 thang 2009 ve CT trong diem 5nam_Book1 2 2" xfId="3754" xr:uid="{00000000-0005-0000-0000-0000A70E0000}"/>
    <cellStyle name="1_BC 8 thang 2009 ve CT trong diem 5nam_Book1 2 3" xfId="3755" xr:uid="{00000000-0005-0000-0000-0000A80E0000}"/>
    <cellStyle name="1_BC 8 thang 2009 ve CT trong diem 5nam_Book1 2 4" xfId="3756" xr:uid="{00000000-0005-0000-0000-0000A90E0000}"/>
    <cellStyle name="1_BC 8 thang 2009 ve CT trong diem 5nam_Book1 3" xfId="3757" xr:uid="{00000000-0005-0000-0000-0000AA0E0000}"/>
    <cellStyle name="1_BC 8 thang 2009 ve CT trong diem 5nam_Book1 3 2" xfId="3758" xr:uid="{00000000-0005-0000-0000-0000AB0E0000}"/>
    <cellStyle name="1_BC 8 thang 2009 ve CT trong diem 5nam_Book1 3 3" xfId="3759" xr:uid="{00000000-0005-0000-0000-0000AC0E0000}"/>
    <cellStyle name="1_BC 8 thang 2009 ve CT trong diem 5nam_Book1 3 4" xfId="3760" xr:uid="{00000000-0005-0000-0000-0000AD0E0000}"/>
    <cellStyle name="1_BC 8 thang 2009 ve CT trong diem 5nam_Book1 4" xfId="3761" xr:uid="{00000000-0005-0000-0000-0000AE0E0000}"/>
    <cellStyle name="1_BC 8 thang 2009 ve CT trong diem 5nam_Book1 5" xfId="3762" xr:uid="{00000000-0005-0000-0000-0000AF0E0000}"/>
    <cellStyle name="1_BC 8 thang 2009 ve CT trong diem 5nam_Book1 6" xfId="3763" xr:uid="{00000000-0005-0000-0000-0000B00E0000}"/>
    <cellStyle name="1_BC 8 thang 2009 ve CT trong diem 5nam_Book1_BC von DTPT 6 thang 2012" xfId="3764" xr:uid="{00000000-0005-0000-0000-0000B10E0000}"/>
    <cellStyle name="1_BC 8 thang 2009 ve CT trong diem 5nam_Book1_BC von DTPT 6 thang 2012 2" xfId="3765" xr:uid="{00000000-0005-0000-0000-0000B20E0000}"/>
    <cellStyle name="1_BC 8 thang 2009 ve CT trong diem 5nam_Book1_BC von DTPT 6 thang 2012 2 2" xfId="3766" xr:uid="{00000000-0005-0000-0000-0000B30E0000}"/>
    <cellStyle name="1_BC 8 thang 2009 ve CT trong diem 5nam_Book1_BC von DTPT 6 thang 2012 2 3" xfId="3767" xr:uid="{00000000-0005-0000-0000-0000B40E0000}"/>
    <cellStyle name="1_BC 8 thang 2009 ve CT trong diem 5nam_Book1_BC von DTPT 6 thang 2012 2 4" xfId="3768" xr:uid="{00000000-0005-0000-0000-0000B50E0000}"/>
    <cellStyle name="1_BC 8 thang 2009 ve CT trong diem 5nam_Book1_BC von DTPT 6 thang 2012 3" xfId="3769" xr:uid="{00000000-0005-0000-0000-0000B60E0000}"/>
    <cellStyle name="1_BC 8 thang 2009 ve CT trong diem 5nam_Book1_BC von DTPT 6 thang 2012 3 2" xfId="3770" xr:uid="{00000000-0005-0000-0000-0000B70E0000}"/>
    <cellStyle name="1_BC 8 thang 2009 ve CT trong diem 5nam_Book1_BC von DTPT 6 thang 2012 3 3" xfId="3771" xr:uid="{00000000-0005-0000-0000-0000B80E0000}"/>
    <cellStyle name="1_BC 8 thang 2009 ve CT trong diem 5nam_Book1_BC von DTPT 6 thang 2012 3 4" xfId="3772" xr:uid="{00000000-0005-0000-0000-0000B90E0000}"/>
    <cellStyle name="1_BC 8 thang 2009 ve CT trong diem 5nam_Book1_BC von DTPT 6 thang 2012 4" xfId="3773" xr:uid="{00000000-0005-0000-0000-0000BA0E0000}"/>
    <cellStyle name="1_BC 8 thang 2009 ve CT trong diem 5nam_Book1_BC von DTPT 6 thang 2012 5" xfId="3774" xr:uid="{00000000-0005-0000-0000-0000BB0E0000}"/>
    <cellStyle name="1_BC 8 thang 2009 ve CT trong diem 5nam_Book1_BC von DTPT 6 thang 2012 6" xfId="3775" xr:uid="{00000000-0005-0000-0000-0000BC0E0000}"/>
    <cellStyle name="1_BC 8 thang 2009 ve CT trong diem 5nam_Book1_Bieu du thao QD von ho tro co MT" xfId="3776" xr:uid="{00000000-0005-0000-0000-0000BD0E0000}"/>
    <cellStyle name="1_BC 8 thang 2009 ve CT trong diem 5nam_Book1_Bieu du thao QD von ho tro co MT 2" xfId="3777" xr:uid="{00000000-0005-0000-0000-0000BE0E0000}"/>
    <cellStyle name="1_BC 8 thang 2009 ve CT trong diem 5nam_Book1_Bieu du thao QD von ho tro co MT 2 2" xfId="3778" xr:uid="{00000000-0005-0000-0000-0000BF0E0000}"/>
    <cellStyle name="1_BC 8 thang 2009 ve CT trong diem 5nam_Book1_Bieu du thao QD von ho tro co MT 2 3" xfId="3779" xr:uid="{00000000-0005-0000-0000-0000C00E0000}"/>
    <cellStyle name="1_BC 8 thang 2009 ve CT trong diem 5nam_Book1_Bieu du thao QD von ho tro co MT 2 4" xfId="3780" xr:uid="{00000000-0005-0000-0000-0000C10E0000}"/>
    <cellStyle name="1_BC 8 thang 2009 ve CT trong diem 5nam_Book1_Bieu du thao QD von ho tro co MT 3" xfId="3781" xr:uid="{00000000-0005-0000-0000-0000C20E0000}"/>
    <cellStyle name="1_BC 8 thang 2009 ve CT trong diem 5nam_Book1_Bieu du thao QD von ho tro co MT 3 2" xfId="3782" xr:uid="{00000000-0005-0000-0000-0000C30E0000}"/>
    <cellStyle name="1_BC 8 thang 2009 ve CT trong diem 5nam_Book1_Bieu du thao QD von ho tro co MT 3 3" xfId="3783" xr:uid="{00000000-0005-0000-0000-0000C40E0000}"/>
    <cellStyle name="1_BC 8 thang 2009 ve CT trong diem 5nam_Book1_Bieu du thao QD von ho tro co MT 3 4" xfId="3784" xr:uid="{00000000-0005-0000-0000-0000C50E0000}"/>
    <cellStyle name="1_BC 8 thang 2009 ve CT trong diem 5nam_Book1_Bieu du thao QD von ho tro co MT 4" xfId="3785" xr:uid="{00000000-0005-0000-0000-0000C60E0000}"/>
    <cellStyle name="1_BC 8 thang 2009 ve CT trong diem 5nam_Book1_Bieu du thao QD von ho tro co MT 5" xfId="3786" xr:uid="{00000000-0005-0000-0000-0000C70E0000}"/>
    <cellStyle name="1_BC 8 thang 2009 ve CT trong diem 5nam_Book1_Bieu du thao QD von ho tro co MT 6" xfId="3787" xr:uid="{00000000-0005-0000-0000-0000C80E0000}"/>
    <cellStyle name="1_BC 8 thang 2009 ve CT trong diem 5nam_Book1_Hoan chinh KH 2012 (o nha)" xfId="3788" xr:uid="{00000000-0005-0000-0000-0000C90E0000}"/>
    <cellStyle name="1_BC 8 thang 2009 ve CT trong diem 5nam_Book1_Hoan chinh KH 2012 (o nha) 2" xfId="3789" xr:uid="{00000000-0005-0000-0000-0000CA0E0000}"/>
    <cellStyle name="1_BC 8 thang 2009 ve CT trong diem 5nam_Book1_Hoan chinh KH 2012 (o nha) 2 2" xfId="3790" xr:uid="{00000000-0005-0000-0000-0000CB0E0000}"/>
    <cellStyle name="1_BC 8 thang 2009 ve CT trong diem 5nam_Book1_Hoan chinh KH 2012 (o nha) 2 3" xfId="3791" xr:uid="{00000000-0005-0000-0000-0000CC0E0000}"/>
    <cellStyle name="1_BC 8 thang 2009 ve CT trong diem 5nam_Book1_Hoan chinh KH 2012 (o nha) 2 4" xfId="3792" xr:uid="{00000000-0005-0000-0000-0000CD0E0000}"/>
    <cellStyle name="1_BC 8 thang 2009 ve CT trong diem 5nam_Book1_Hoan chinh KH 2012 (o nha) 3" xfId="3793" xr:uid="{00000000-0005-0000-0000-0000CE0E0000}"/>
    <cellStyle name="1_BC 8 thang 2009 ve CT trong diem 5nam_Book1_Hoan chinh KH 2012 (o nha) 3 2" xfId="3794" xr:uid="{00000000-0005-0000-0000-0000CF0E0000}"/>
    <cellStyle name="1_BC 8 thang 2009 ve CT trong diem 5nam_Book1_Hoan chinh KH 2012 (o nha) 3 3" xfId="3795" xr:uid="{00000000-0005-0000-0000-0000D00E0000}"/>
    <cellStyle name="1_BC 8 thang 2009 ve CT trong diem 5nam_Book1_Hoan chinh KH 2012 (o nha) 3 4" xfId="3796" xr:uid="{00000000-0005-0000-0000-0000D10E0000}"/>
    <cellStyle name="1_BC 8 thang 2009 ve CT trong diem 5nam_Book1_Hoan chinh KH 2012 (o nha) 4" xfId="3797" xr:uid="{00000000-0005-0000-0000-0000D20E0000}"/>
    <cellStyle name="1_BC 8 thang 2009 ve CT trong diem 5nam_Book1_Hoan chinh KH 2012 (o nha) 5" xfId="3798" xr:uid="{00000000-0005-0000-0000-0000D30E0000}"/>
    <cellStyle name="1_BC 8 thang 2009 ve CT trong diem 5nam_Book1_Hoan chinh KH 2012 (o nha) 6" xfId="3799" xr:uid="{00000000-0005-0000-0000-0000D40E0000}"/>
    <cellStyle name="1_BC 8 thang 2009 ve CT trong diem 5nam_Book1_Hoan chinh KH 2012 (o nha)_Bao cao giai ngan quy I" xfId="3800" xr:uid="{00000000-0005-0000-0000-0000D50E0000}"/>
    <cellStyle name="1_BC 8 thang 2009 ve CT trong diem 5nam_Book1_Hoan chinh KH 2012 (o nha)_Bao cao giai ngan quy I 2" xfId="3801" xr:uid="{00000000-0005-0000-0000-0000D60E0000}"/>
    <cellStyle name="1_BC 8 thang 2009 ve CT trong diem 5nam_Book1_Hoan chinh KH 2012 (o nha)_Bao cao giai ngan quy I 2 2" xfId="3802" xr:uid="{00000000-0005-0000-0000-0000D70E0000}"/>
    <cellStyle name="1_BC 8 thang 2009 ve CT trong diem 5nam_Book1_Hoan chinh KH 2012 (o nha)_Bao cao giai ngan quy I 2 3" xfId="3803" xr:uid="{00000000-0005-0000-0000-0000D80E0000}"/>
    <cellStyle name="1_BC 8 thang 2009 ve CT trong diem 5nam_Book1_Hoan chinh KH 2012 (o nha)_Bao cao giai ngan quy I 2 4" xfId="3804" xr:uid="{00000000-0005-0000-0000-0000D90E0000}"/>
    <cellStyle name="1_BC 8 thang 2009 ve CT trong diem 5nam_Book1_Hoan chinh KH 2012 (o nha)_Bao cao giai ngan quy I 3" xfId="3805" xr:uid="{00000000-0005-0000-0000-0000DA0E0000}"/>
    <cellStyle name="1_BC 8 thang 2009 ve CT trong diem 5nam_Book1_Hoan chinh KH 2012 (o nha)_Bao cao giai ngan quy I 3 2" xfId="3806" xr:uid="{00000000-0005-0000-0000-0000DB0E0000}"/>
    <cellStyle name="1_BC 8 thang 2009 ve CT trong diem 5nam_Book1_Hoan chinh KH 2012 (o nha)_Bao cao giai ngan quy I 3 3" xfId="3807" xr:uid="{00000000-0005-0000-0000-0000DC0E0000}"/>
    <cellStyle name="1_BC 8 thang 2009 ve CT trong diem 5nam_Book1_Hoan chinh KH 2012 (o nha)_Bao cao giai ngan quy I 3 4" xfId="3808" xr:uid="{00000000-0005-0000-0000-0000DD0E0000}"/>
    <cellStyle name="1_BC 8 thang 2009 ve CT trong diem 5nam_Book1_Hoan chinh KH 2012 (o nha)_Bao cao giai ngan quy I 4" xfId="3809" xr:uid="{00000000-0005-0000-0000-0000DE0E0000}"/>
    <cellStyle name="1_BC 8 thang 2009 ve CT trong diem 5nam_Book1_Hoan chinh KH 2012 (o nha)_Bao cao giai ngan quy I 5" xfId="3810" xr:uid="{00000000-0005-0000-0000-0000DF0E0000}"/>
    <cellStyle name="1_BC 8 thang 2009 ve CT trong diem 5nam_Book1_Hoan chinh KH 2012 (o nha)_Bao cao giai ngan quy I 6" xfId="3811" xr:uid="{00000000-0005-0000-0000-0000E00E0000}"/>
    <cellStyle name="1_BC 8 thang 2009 ve CT trong diem 5nam_Book1_Hoan chinh KH 2012 (o nha)_BC von DTPT 6 thang 2012" xfId="3812" xr:uid="{00000000-0005-0000-0000-0000E10E0000}"/>
    <cellStyle name="1_BC 8 thang 2009 ve CT trong diem 5nam_Book1_Hoan chinh KH 2012 (o nha)_BC von DTPT 6 thang 2012 2" xfId="3813" xr:uid="{00000000-0005-0000-0000-0000E20E0000}"/>
    <cellStyle name="1_BC 8 thang 2009 ve CT trong diem 5nam_Book1_Hoan chinh KH 2012 (o nha)_BC von DTPT 6 thang 2012 2 2" xfId="3814" xr:uid="{00000000-0005-0000-0000-0000E30E0000}"/>
    <cellStyle name="1_BC 8 thang 2009 ve CT trong diem 5nam_Book1_Hoan chinh KH 2012 (o nha)_BC von DTPT 6 thang 2012 2 3" xfId="3815" xr:uid="{00000000-0005-0000-0000-0000E40E0000}"/>
    <cellStyle name="1_BC 8 thang 2009 ve CT trong diem 5nam_Book1_Hoan chinh KH 2012 (o nha)_BC von DTPT 6 thang 2012 2 4" xfId="3816" xr:uid="{00000000-0005-0000-0000-0000E50E0000}"/>
    <cellStyle name="1_BC 8 thang 2009 ve CT trong diem 5nam_Book1_Hoan chinh KH 2012 (o nha)_BC von DTPT 6 thang 2012 3" xfId="3817" xr:uid="{00000000-0005-0000-0000-0000E60E0000}"/>
    <cellStyle name="1_BC 8 thang 2009 ve CT trong diem 5nam_Book1_Hoan chinh KH 2012 (o nha)_BC von DTPT 6 thang 2012 3 2" xfId="3818" xr:uid="{00000000-0005-0000-0000-0000E70E0000}"/>
    <cellStyle name="1_BC 8 thang 2009 ve CT trong diem 5nam_Book1_Hoan chinh KH 2012 (o nha)_BC von DTPT 6 thang 2012 3 3" xfId="3819" xr:uid="{00000000-0005-0000-0000-0000E80E0000}"/>
    <cellStyle name="1_BC 8 thang 2009 ve CT trong diem 5nam_Book1_Hoan chinh KH 2012 (o nha)_BC von DTPT 6 thang 2012 3 4" xfId="3820" xr:uid="{00000000-0005-0000-0000-0000E90E0000}"/>
    <cellStyle name="1_BC 8 thang 2009 ve CT trong diem 5nam_Book1_Hoan chinh KH 2012 (o nha)_BC von DTPT 6 thang 2012 4" xfId="3821" xr:uid="{00000000-0005-0000-0000-0000EA0E0000}"/>
    <cellStyle name="1_BC 8 thang 2009 ve CT trong diem 5nam_Book1_Hoan chinh KH 2012 (o nha)_BC von DTPT 6 thang 2012 5" xfId="3822" xr:uid="{00000000-0005-0000-0000-0000EB0E0000}"/>
    <cellStyle name="1_BC 8 thang 2009 ve CT trong diem 5nam_Book1_Hoan chinh KH 2012 (o nha)_BC von DTPT 6 thang 2012 6" xfId="3823" xr:uid="{00000000-0005-0000-0000-0000EC0E0000}"/>
    <cellStyle name="1_BC 8 thang 2009 ve CT trong diem 5nam_Book1_Hoan chinh KH 2012 (o nha)_Bieu du thao QD von ho tro co MT" xfId="3824" xr:uid="{00000000-0005-0000-0000-0000ED0E0000}"/>
    <cellStyle name="1_BC 8 thang 2009 ve CT trong diem 5nam_Book1_Hoan chinh KH 2012 (o nha)_Bieu du thao QD von ho tro co MT 2" xfId="3825" xr:uid="{00000000-0005-0000-0000-0000EE0E0000}"/>
    <cellStyle name="1_BC 8 thang 2009 ve CT trong diem 5nam_Book1_Hoan chinh KH 2012 (o nha)_Bieu du thao QD von ho tro co MT 2 2" xfId="3826" xr:uid="{00000000-0005-0000-0000-0000EF0E0000}"/>
    <cellStyle name="1_BC 8 thang 2009 ve CT trong diem 5nam_Book1_Hoan chinh KH 2012 (o nha)_Bieu du thao QD von ho tro co MT 2 3" xfId="3827" xr:uid="{00000000-0005-0000-0000-0000F00E0000}"/>
    <cellStyle name="1_BC 8 thang 2009 ve CT trong diem 5nam_Book1_Hoan chinh KH 2012 (o nha)_Bieu du thao QD von ho tro co MT 2 4" xfId="3828" xr:uid="{00000000-0005-0000-0000-0000F10E0000}"/>
    <cellStyle name="1_BC 8 thang 2009 ve CT trong diem 5nam_Book1_Hoan chinh KH 2012 (o nha)_Bieu du thao QD von ho tro co MT 3" xfId="3829" xr:uid="{00000000-0005-0000-0000-0000F20E0000}"/>
    <cellStyle name="1_BC 8 thang 2009 ve CT trong diem 5nam_Book1_Hoan chinh KH 2012 (o nha)_Bieu du thao QD von ho tro co MT 3 2" xfId="3830" xr:uid="{00000000-0005-0000-0000-0000F30E0000}"/>
    <cellStyle name="1_BC 8 thang 2009 ve CT trong diem 5nam_Book1_Hoan chinh KH 2012 (o nha)_Bieu du thao QD von ho tro co MT 3 3" xfId="3831" xr:uid="{00000000-0005-0000-0000-0000F40E0000}"/>
    <cellStyle name="1_BC 8 thang 2009 ve CT trong diem 5nam_Book1_Hoan chinh KH 2012 (o nha)_Bieu du thao QD von ho tro co MT 3 4" xfId="3832" xr:uid="{00000000-0005-0000-0000-0000F50E0000}"/>
    <cellStyle name="1_BC 8 thang 2009 ve CT trong diem 5nam_Book1_Hoan chinh KH 2012 (o nha)_Bieu du thao QD von ho tro co MT 4" xfId="3833" xr:uid="{00000000-0005-0000-0000-0000F60E0000}"/>
    <cellStyle name="1_BC 8 thang 2009 ve CT trong diem 5nam_Book1_Hoan chinh KH 2012 (o nha)_Bieu du thao QD von ho tro co MT 5" xfId="3834" xr:uid="{00000000-0005-0000-0000-0000F70E0000}"/>
    <cellStyle name="1_BC 8 thang 2009 ve CT trong diem 5nam_Book1_Hoan chinh KH 2012 (o nha)_Bieu du thao QD von ho tro co MT 6" xfId="3835" xr:uid="{00000000-0005-0000-0000-0000F80E0000}"/>
    <cellStyle name="1_BC 8 thang 2009 ve CT trong diem 5nam_Book1_Hoan chinh KH 2012 (o nha)_Ke hoach 2012 theo doi (giai ngan 30.6.12)" xfId="3836" xr:uid="{00000000-0005-0000-0000-0000F90E0000}"/>
    <cellStyle name="1_BC 8 thang 2009 ve CT trong diem 5nam_Book1_Hoan chinh KH 2012 (o nha)_Ke hoach 2012 theo doi (giai ngan 30.6.12) 2" xfId="3837" xr:uid="{00000000-0005-0000-0000-0000FA0E0000}"/>
    <cellStyle name="1_BC 8 thang 2009 ve CT trong diem 5nam_Book1_Hoan chinh KH 2012 (o nha)_Ke hoach 2012 theo doi (giai ngan 30.6.12) 2 2" xfId="3838" xr:uid="{00000000-0005-0000-0000-0000FB0E0000}"/>
    <cellStyle name="1_BC 8 thang 2009 ve CT trong diem 5nam_Book1_Hoan chinh KH 2012 (o nha)_Ke hoach 2012 theo doi (giai ngan 30.6.12) 2 3" xfId="3839" xr:uid="{00000000-0005-0000-0000-0000FC0E0000}"/>
    <cellStyle name="1_BC 8 thang 2009 ve CT trong diem 5nam_Book1_Hoan chinh KH 2012 (o nha)_Ke hoach 2012 theo doi (giai ngan 30.6.12) 2 4" xfId="3840" xr:uid="{00000000-0005-0000-0000-0000FD0E0000}"/>
    <cellStyle name="1_BC 8 thang 2009 ve CT trong diem 5nam_Book1_Hoan chinh KH 2012 (o nha)_Ke hoach 2012 theo doi (giai ngan 30.6.12) 3" xfId="3841" xr:uid="{00000000-0005-0000-0000-0000FE0E0000}"/>
    <cellStyle name="1_BC 8 thang 2009 ve CT trong diem 5nam_Book1_Hoan chinh KH 2012 (o nha)_Ke hoach 2012 theo doi (giai ngan 30.6.12) 3 2" xfId="3842" xr:uid="{00000000-0005-0000-0000-0000FF0E0000}"/>
    <cellStyle name="1_BC 8 thang 2009 ve CT trong diem 5nam_Book1_Hoan chinh KH 2012 (o nha)_Ke hoach 2012 theo doi (giai ngan 30.6.12) 3 3" xfId="3843" xr:uid="{00000000-0005-0000-0000-0000000F0000}"/>
    <cellStyle name="1_BC 8 thang 2009 ve CT trong diem 5nam_Book1_Hoan chinh KH 2012 (o nha)_Ke hoach 2012 theo doi (giai ngan 30.6.12) 3 4" xfId="3844" xr:uid="{00000000-0005-0000-0000-0000010F0000}"/>
    <cellStyle name="1_BC 8 thang 2009 ve CT trong diem 5nam_Book1_Hoan chinh KH 2012 (o nha)_Ke hoach 2012 theo doi (giai ngan 30.6.12) 4" xfId="3845" xr:uid="{00000000-0005-0000-0000-0000020F0000}"/>
    <cellStyle name="1_BC 8 thang 2009 ve CT trong diem 5nam_Book1_Hoan chinh KH 2012 (o nha)_Ke hoach 2012 theo doi (giai ngan 30.6.12) 5" xfId="3846" xr:uid="{00000000-0005-0000-0000-0000030F0000}"/>
    <cellStyle name="1_BC 8 thang 2009 ve CT trong diem 5nam_Book1_Hoan chinh KH 2012 (o nha)_Ke hoach 2012 theo doi (giai ngan 30.6.12) 6" xfId="3847" xr:uid="{00000000-0005-0000-0000-0000040F0000}"/>
    <cellStyle name="1_BC 8 thang 2009 ve CT trong diem 5nam_Book1_Hoan chinh KH 2012 Von ho tro co MT" xfId="3848" xr:uid="{00000000-0005-0000-0000-0000050F0000}"/>
    <cellStyle name="1_BC 8 thang 2009 ve CT trong diem 5nam_Book1_Hoan chinh KH 2012 Von ho tro co MT (chi tiet)" xfId="3849" xr:uid="{00000000-0005-0000-0000-0000060F0000}"/>
    <cellStyle name="1_BC 8 thang 2009 ve CT trong diem 5nam_Book1_Hoan chinh KH 2012 Von ho tro co MT (chi tiet) 2" xfId="3850" xr:uid="{00000000-0005-0000-0000-0000070F0000}"/>
    <cellStyle name="1_BC 8 thang 2009 ve CT trong diem 5nam_Book1_Hoan chinh KH 2012 Von ho tro co MT (chi tiet) 2 2" xfId="3851" xr:uid="{00000000-0005-0000-0000-0000080F0000}"/>
    <cellStyle name="1_BC 8 thang 2009 ve CT trong diem 5nam_Book1_Hoan chinh KH 2012 Von ho tro co MT (chi tiet) 2 3" xfId="3852" xr:uid="{00000000-0005-0000-0000-0000090F0000}"/>
    <cellStyle name="1_BC 8 thang 2009 ve CT trong diem 5nam_Book1_Hoan chinh KH 2012 Von ho tro co MT (chi tiet) 2 4" xfId="3853" xr:uid="{00000000-0005-0000-0000-00000A0F0000}"/>
    <cellStyle name="1_BC 8 thang 2009 ve CT trong diem 5nam_Book1_Hoan chinh KH 2012 Von ho tro co MT (chi tiet) 3" xfId="3854" xr:uid="{00000000-0005-0000-0000-00000B0F0000}"/>
    <cellStyle name="1_BC 8 thang 2009 ve CT trong diem 5nam_Book1_Hoan chinh KH 2012 Von ho tro co MT (chi tiet) 3 2" xfId="3855" xr:uid="{00000000-0005-0000-0000-00000C0F0000}"/>
    <cellStyle name="1_BC 8 thang 2009 ve CT trong diem 5nam_Book1_Hoan chinh KH 2012 Von ho tro co MT (chi tiet) 3 3" xfId="3856" xr:uid="{00000000-0005-0000-0000-00000D0F0000}"/>
    <cellStyle name="1_BC 8 thang 2009 ve CT trong diem 5nam_Book1_Hoan chinh KH 2012 Von ho tro co MT (chi tiet) 3 4" xfId="3857" xr:uid="{00000000-0005-0000-0000-00000E0F0000}"/>
    <cellStyle name="1_BC 8 thang 2009 ve CT trong diem 5nam_Book1_Hoan chinh KH 2012 Von ho tro co MT (chi tiet) 4" xfId="3858" xr:uid="{00000000-0005-0000-0000-00000F0F0000}"/>
    <cellStyle name="1_BC 8 thang 2009 ve CT trong diem 5nam_Book1_Hoan chinh KH 2012 Von ho tro co MT (chi tiet) 5" xfId="3859" xr:uid="{00000000-0005-0000-0000-0000100F0000}"/>
    <cellStyle name="1_BC 8 thang 2009 ve CT trong diem 5nam_Book1_Hoan chinh KH 2012 Von ho tro co MT (chi tiet) 6" xfId="3860" xr:uid="{00000000-0005-0000-0000-0000110F0000}"/>
    <cellStyle name="1_BC 8 thang 2009 ve CT trong diem 5nam_Book1_Hoan chinh KH 2012 Von ho tro co MT 10" xfId="3861" xr:uid="{00000000-0005-0000-0000-0000120F0000}"/>
    <cellStyle name="1_BC 8 thang 2009 ve CT trong diem 5nam_Book1_Hoan chinh KH 2012 Von ho tro co MT 10 2" xfId="3862" xr:uid="{00000000-0005-0000-0000-0000130F0000}"/>
    <cellStyle name="1_BC 8 thang 2009 ve CT trong diem 5nam_Book1_Hoan chinh KH 2012 Von ho tro co MT 10 3" xfId="3863" xr:uid="{00000000-0005-0000-0000-0000140F0000}"/>
    <cellStyle name="1_BC 8 thang 2009 ve CT trong diem 5nam_Book1_Hoan chinh KH 2012 Von ho tro co MT 10 4" xfId="3864" xr:uid="{00000000-0005-0000-0000-0000150F0000}"/>
    <cellStyle name="1_BC 8 thang 2009 ve CT trong diem 5nam_Book1_Hoan chinh KH 2012 Von ho tro co MT 11" xfId="3865" xr:uid="{00000000-0005-0000-0000-0000160F0000}"/>
    <cellStyle name="1_BC 8 thang 2009 ve CT trong diem 5nam_Book1_Hoan chinh KH 2012 Von ho tro co MT 11 2" xfId="3866" xr:uid="{00000000-0005-0000-0000-0000170F0000}"/>
    <cellStyle name="1_BC 8 thang 2009 ve CT trong diem 5nam_Book1_Hoan chinh KH 2012 Von ho tro co MT 11 3" xfId="3867" xr:uid="{00000000-0005-0000-0000-0000180F0000}"/>
    <cellStyle name="1_BC 8 thang 2009 ve CT trong diem 5nam_Book1_Hoan chinh KH 2012 Von ho tro co MT 11 4" xfId="3868" xr:uid="{00000000-0005-0000-0000-0000190F0000}"/>
    <cellStyle name="1_BC 8 thang 2009 ve CT trong diem 5nam_Book1_Hoan chinh KH 2012 Von ho tro co MT 12" xfId="3869" xr:uid="{00000000-0005-0000-0000-00001A0F0000}"/>
    <cellStyle name="1_BC 8 thang 2009 ve CT trong diem 5nam_Book1_Hoan chinh KH 2012 Von ho tro co MT 12 2" xfId="3870" xr:uid="{00000000-0005-0000-0000-00001B0F0000}"/>
    <cellStyle name="1_BC 8 thang 2009 ve CT trong diem 5nam_Book1_Hoan chinh KH 2012 Von ho tro co MT 12 3" xfId="3871" xr:uid="{00000000-0005-0000-0000-00001C0F0000}"/>
    <cellStyle name="1_BC 8 thang 2009 ve CT trong diem 5nam_Book1_Hoan chinh KH 2012 Von ho tro co MT 12 4" xfId="3872" xr:uid="{00000000-0005-0000-0000-00001D0F0000}"/>
    <cellStyle name="1_BC 8 thang 2009 ve CT trong diem 5nam_Book1_Hoan chinh KH 2012 Von ho tro co MT 13" xfId="3873" xr:uid="{00000000-0005-0000-0000-00001E0F0000}"/>
    <cellStyle name="1_BC 8 thang 2009 ve CT trong diem 5nam_Book1_Hoan chinh KH 2012 Von ho tro co MT 13 2" xfId="3874" xr:uid="{00000000-0005-0000-0000-00001F0F0000}"/>
    <cellStyle name="1_BC 8 thang 2009 ve CT trong diem 5nam_Book1_Hoan chinh KH 2012 Von ho tro co MT 13 3" xfId="3875" xr:uid="{00000000-0005-0000-0000-0000200F0000}"/>
    <cellStyle name="1_BC 8 thang 2009 ve CT trong diem 5nam_Book1_Hoan chinh KH 2012 Von ho tro co MT 13 4" xfId="3876" xr:uid="{00000000-0005-0000-0000-0000210F0000}"/>
    <cellStyle name="1_BC 8 thang 2009 ve CT trong diem 5nam_Book1_Hoan chinh KH 2012 Von ho tro co MT 14" xfId="3877" xr:uid="{00000000-0005-0000-0000-0000220F0000}"/>
    <cellStyle name="1_BC 8 thang 2009 ve CT trong diem 5nam_Book1_Hoan chinh KH 2012 Von ho tro co MT 14 2" xfId="3878" xr:uid="{00000000-0005-0000-0000-0000230F0000}"/>
    <cellStyle name="1_BC 8 thang 2009 ve CT trong diem 5nam_Book1_Hoan chinh KH 2012 Von ho tro co MT 14 3" xfId="3879" xr:uid="{00000000-0005-0000-0000-0000240F0000}"/>
    <cellStyle name="1_BC 8 thang 2009 ve CT trong diem 5nam_Book1_Hoan chinh KH 2012 Von ho tro co MT 14 4" xfId="3880" xr:uid="{00000000-0005-0000-0000-0000250F0000}"/>
    <cellStyle name="1_BC 8 thang 2009 ve CT trong diem 5nam_Book1_Hoan chinh KH 2012 Von ho tro co MT 15" xfId="3881" xr:uid="{00000000-0005-0000-0000-0000260F0000}"/>
    <cellStyle name="1_BC 8 thang 2009 ve CT trong diem 5nam_Book1_Hoan chinh KH 2012 Von ho tro co MT 15 2" xfId="3882" xr:uid="{00000000-0005-0000-0000-0000270F0000}"/>
    <cellStyle name="1_BC 8 thang 2009 ve CT trong diem 5nam_Book1_Hoan chinh KH 2012 Von ho tro co MT 15 3" xfId="3883" xr:uid="{00000000-0005-0000-0000-0000280F0000}"/>
    <cellStyle name="1_BC 8 thang 2009 ve CT trong diem 5nam_Book1_Hoan chinh KH 2012 Von ho tro co MT 15 4" xfId="3884" xr:uid="{00000000-0005-0000-0000-0000290F0000}"/>
    <cellStyle name="1_BC 8 thang 2009 ve CT trong diem 5nam_Book1_Hoan chinh KH 2012 Von ho tro co MT 16" xfId="3885" xr:uid="{00000000-0005-0000-0000-00002A0F0000}"/>
    <cellStyle name="1_BC 8 thang 2009 ve CT trong diem 5nam_Book1_Hoan chinh KH 2012 Von ho tro co MT 16 2" xfId="3886" xr:uid="{00000000-0005-0000-0000-00002B0F0000}"/>
    <cellStyle name="1_BC 8 thang 2009 ve CT trong diem 5nam_Book1_Hoan chinh KH 2012 Von ho tro co MT 16 3" xfId="3887" xr:uid="{00000000-0005-0000-0000-00002C0F0000}"/>
    <cellStyle name="1_BC 8 thang 2009 ve CT trong diem 5nam_Book1_Hoan chinh KH 2012 Von ho tro co MT 16 4" xfId="3888" xr:uid="{00000000-0005-0000-0000-00002D0F0000}"/>
    <cellStyle name="1_BC 8 thang 2009 ve CT trong diem 5nam_Book1_Hoan chinh KH 2012 Von ho tro co MT 17" xfId="3889" xr:uid="{00000000-0005-0000-0000-00002E0F0000}"/>
    <cellStyle name="1_BC 8 thang 2009 ve CT trong diem 5nam_Book1_Hoan chinh KH 2012 Von ho tro co MT 17 2" xfId="3890" xr:uid="{00000000-0005-0000-0000-00002F0F0000}"/>
    <cellStyle name="1_BC 8 thang 2009 ve CT trong diem 5nam_Book1_Hoan chinh KH 2012 Von ho tro co MT 17 3" xfId="3891" xr:uid="{00000000-0005-0000-0000-0000300F0000}"/>
    <cellStyle name="1_BC 8 thang 2009 ve CT trong diem 5nam_Book1_Hoan chinh KH 2012 Von ho tro co MT 17 4" xfId="3892" xr:uid="{00000000-0005-0000-0000-0000310F0000}"/>
    <cellStyle name="1_BC 8 thang 2009 ve CT trong diem 5nam_Book1_Hoan chinh KH 2012 Von ho tro co MT 18" xfId="3893" xr:uid="{00000000-0005-0000-0000-0000320F0000}"/>
    <cellStyle name="1_BC 8 thang 2009 ve CT trong diem 5nam_Book1_Hoan chinh KH 2012 Von ho tro co MT 19" xfId="3894" xr:uid="{00000000-0005-0000-0000-0000330F0000}"/>
    <cellStyle name="1_BC 8 thang 2009 ve CT trong diem 5nam_Book1_Hoan chinh KH 2012 Von ho tro co MT 2" xfId="3895" xr:uid="{00000000-0005-0000-0000-0000340F0000}"/>
    <cellStyle name="1_BC 8 thang 2009 ve CT trong diem 5nam_Book1_Hoan chinh KH 2012 Von ho tro co MT 2 2" xfId="3896" xr:uid="{00000000-0005-0000-0000-0000350F0000}"/>
    <cellStyle name="1_BC 8 thang 2009 ve CT trong diem 5nam_Book1_Hoan chinh KH 2012 Von ho tro co MT 2 3" xfId="3897" xr:uid="{00000000-0005-0000-0000-0000360F0000}"/>
    <cellStyle name="1_BC 8 thang 2009 ve CT trong diem 5nam_Book1_Hoan chinh KH 2012 Von ho tro co MT 2 4" xfId="3898" xr:uid="{00000000-0005-0000-0000-0000370F0000}"/>
    <cellStyle name="1_BC 8 thang 2009 ve CT trong diem 5nam_Book1_Hoan chinh KH 2012 Von ho tro co MT 20" xfId="3899" xr:uid="{00000000-0005-0000-0000-0000380F0000}"/>
    <cellStyle name="1_BC 8 thang 2009 ve CT trong diem 5nam_Book1_Hoan chinh KH 2012 Von ho tro co MT 3" xfId="3900" xr:uid="{00000000-0005-0000-0000-0000390F0000}"/>
    <cellStyle name="1_BC 8 thang 2009 ve CT trong diem 5nam_Book1_Hoan chinh KH 2012 Von ho tro co MT 3 2" xfId="3901" xr:uid="{00000000-0005-0000-0000-00003A0F0000}"/>
    <cellStyle name="1_BC 8 thang 2009 ve CT trong diem 5nam_Book1_Hoan chinh KH 2012 Von ho tro co MT 3 3" xfId="3902" xr:uid="{00000000-0005-0000-0000-00003B0F0000}"/>
    <cellStyle name="1_BC 8 thang 2009 ve CT trong diem 5nam_Book1_Hoan chinh KH 2012 Von ho tro co MT 3 4" xfId="3903" xr:uid="{00000000-0005-0000-0000-00003C0F0000}"/>
    <cellStyle name="1_BC 8 thang 2009 ve CT trong diem 5nam_Book1_Hoan chinh KH 2012 Von ho tro co MT 4" xfId="3904" xr:uid="{00000000-0005-0000-0000-00003D0F0000}"/>
    <cellStyle name="1_BC 8 thang 2009 ve CT trong diem 5nam_Book1_Hoan chinh KH 2012 Von ho tro co MT 4 2" xfId="3905" xr:uid="{00000000-0005-0000-0000-00003E0F0000}"/>
    <cellStyle name="1_BC 8 thang 2009 ve CT trong diem 5nam_Book1_Hoan chinh KH 2012 Von ho tro co MT 4 3" xfId="3906" xr:uid="{00000000-0005-0000-0000-00003F0F0000}"/>
    <cellStyle name="1_BC 8 thang 2009 ve CT trong diem 5nam_Book1_Hoan chinh KH 2012 Von ho tro co MT 4 4" xfId="3907" xr:uid="{00000000-0005-0000-0000-0000400F0000}"/>
    <cellStyle name="1_BC 8 thang 2009 ve CT trong diem 5nam_Book1_Hoan chinh KH 2012 Von ho tro co MT 5" xfId="3908" xr:uid="{00000000-0005-0000-0000-0000410F0000}"/>
    <cellStyle name="1_BC 8 thang 2009 ve CT trong diem 5nam_Book1_Hoan chinh KH 2012 Von ho tro co MT 5 2" xfId="3909" xr:uid="{00000000-0005-0000-0000-0000420F0000}"/>
    <cellStyle name="1_BC 8 thang 2009 ve CT trong diem 5nam_Book1_Hoan chinh KH 2012 Von ho tro co MT 5 3" xfId="3910" xr:uid="{00000000-0005-0000-0000-0000430F0000}"/>
    <cellStyle name="1_BC 8 thang 2009 ve CT trong diem 5nam_Book1_Hoan chinh KH 2012 Von ho tro co MT 5 4" xfId="3911" xr:uid="{00000000-0005-0000-0000-0000440F0000}"/>
    <cellStyle name="1_BC 8 thang 2009 ve CT trong diem 5nam_Book1_Hoan chinh KH 2012 Von ho tro co MT 6" xfId="3912" xr:uid="{00000000-0005-0000-0000-0000450F0000}"/>
    <cellStyle name="1_BC 8 thang 2009 ve CT trong diem 5nam_Book1_Hoan chinh KH 2012 Von ho tro co MT 6 2" xfId="3913" xr:uid="{00000000-0005-0000-0000-0000460F0000}"/>
    <cellStyle name="1_BC 8 thang 2009 ve CT trong diem 5nam_Book1_Hoan chinh KH 2012 Von ho tro co MT 6 3" xfId="3914" xr:uid="{00000000-0005-0000-0000-0000470F0000}"/>
    <cellStyle name="1_BC 8 thang 2009 ve CT trong diem 5nam_Book1_Hoan chinh KH 2012 Von ho tro co MT 6 4" xfId="3915" xr:uid="{00000000-0005-0000-0000-0000480F0000}"/>
    <cellStyle name="1_BC 8 thang 2009 ve CT trong diem 5nam_Book1_Hoan chinh KH 2012 Von ho tro co MT 7" xfId="3916" xr:uid="{00000000-0005-0000-0000-0000490F0000}"/>
    <cellStyle name="1_BC 8 thang 2009 ve CT trong diem 5nam_Book1_Hoan chinh KH 2012 Von ho tro co MT 7 2" xfId="3917" xr:uid="{00000000-0005-0000-0000-00004A0F0000}"/>
    <cellStyle name="1_BC 8 thang 2009 ve CT trong diem 5nam_Book1_Hoan chinh KH 2012 Von ho tro co MT 7 3" xfId="3918" xr:uid="{00000000-0005-0000-0000-00004B0F0000}"/>
    <cellStyle name="1_BC 8 thang 2009 ve CT trong diem 5nam_Book1_Hoan chinh KH 2012 Von ho tro co MT 7 4" xfId="3919" xr:uid="{00000000-0005-0000-0000-00004C0F0000}"/>
    <cellStyle name="1_BC 8 thang 2009 ve CT trong diem 5nam_Book1_Hoan chinh KH 2012 Von ho tro co MT 8" xfId="3920" xr:uid="{00000000-0005-0000-0000-00004D0F0000}"/>
    <cellStyle name="1_BC 8 thang 2009 ve CT trong diem 5nam_Book1_Hoan chinh KH 2012 Von ho tro co MT 8 2" xfId="3921" xr:uid="{00000000-0005-0000-0000-00004E0F0000}"/>
    <cellStyle name="1_BC 8 thang 2009 ve CT trong diem 5nam_Book1_Hoan chinh KH 2012 Von ho tro co MT 8 3" xfId="3922" xr:uid="{00000000-0005-0000-0000-00004F0F0000}"/>
    <cellStyle name="1_BC 8 thang 2009 ve CT trong diem 5nam_Book1_Hoan chinh KH 2012 Von ho tro co MT 8 4" xfId="3923" xr:uid="{00000000-0005-0000-0000-0000500F0000}"/>
    <cellStyle name="1_BC 8 thang 2009 ve CT trong diem 5nam_Book1_Hoan chinh KH 2012 Von ho tro co MT 9" xfId="3924" xr:uid="{00000000-0005-0000-0000-0000510F0000}"/>
    <cellStyle name="1_BC 8 thang 2009 ve CT trong diem 5nam_Book1_Hoan chinh KH 2012 Von ho tro co MT 9 2" xfId="3925" xr:uid="{00000000-0005-0000-0000-0000520F0000}"/>
    <cellStyle name="1_BC 8 thang 2009 ve CT trong diem 5nam_Book1_Hoan chinh KH 2012 Von ho tro co MT 9 3" xfId="3926" xr:uid="{00000000-0005-0000-0000-0000530F0000}"/>
    <cellStyle name="1_BC 8 thang 2009 ve CT trong diem 5nam_Book1_Hoan chinh KH 2012 Von ho tro co MT 9 4" xfId="3927" xr:uid="{00000000-0005-0000-0000-0000540F0000}"/>
    <cellStyle name="1_BC 8 thang 2009 ve CT trong diem 5nam_Book1_Hoan chinh KH 2012 Von ho tro co MT_Bao cao giai ngan quy I" xfId="3928" xr:uid="{00000000-0005-0000-0000-0000550F0000}"/>
    <cellStyle name="1_BC 8 thang 2009 ve CT trong diem 5nam_Book1_Hoan chinh KH 2012 Von ho tro co MT_Bao cao giai ngan quy I 2" xfId="3929" xr:uid="{00000000-0005-0000-0000-0000560F0000}"/>
    <cellStyle name="1_BC 8 thang 2009 ve CT trong diem 5nam_Book1_Hoan chinh KH 2012 Von ho tro co MT_Bao cao giai ngan quy I 2 2" xfId="3930" xr:uid="{00000000-0005-0000-0000-0000570F0000}"/>
    <cellStyle name="1_BC 8 thang 2009 ve CT trong diem 5nam_Book1_Hoan chinh KH 2012 Von ho tro co MT_Bao cao giai ngan quy I 2 3" xfId="3931" xr:uid="{00000000-0005-0000-0000-0000580F0000}"/>
    <cellStyle name="1_BC 8 thang 2009 ve CT trong diem 5nam_Book1_Hoan chinh KH 2012 Von ho tro co MT_Bao cao giai ngan quy I 2 4" xfId="3932" xr:uid="{00000000-0005-0000-0000-0000590F0000}"/>
    <cellStyle name="1_BC 8 thang 2009 ve CT trong diem 5nam_Book1_Hoan chinh KH 2012 Von ho tro co MT_Bao cao giai ngan quy I 3" xfId="3933" xr:uid="{00000000-0005-0000-0000-00005A0F0000}"/>
    <cellStyle name="1_BC 8 thang 2009 ve CT trong diem 5nam_Book1_Hoan chinh KH 2012 Von ho tro co MT_Bao cao giai ngan quy I 3 2" xfId="3934" xr:uid="{00000000-0005-0000-0000-00005B0F0000}"/>
    <cellStyle name="1_BC 8 thang 2009 ve CT trong diem 5nam_Book1_Hoan chinh KH 2012 Von ho tro co MT_Bao cao giai ngan quy I 3 3" xfId="3935" xr:uid="{00000000-0005-0000-0000-00005C0F0000}"/>
    <cellStyle name="1_BC 8 thang 2009 ve CT trong diem 5nam_Book1_Hoan chinh KH 2012 Von ho tro co MT_Bao cao giai ngan quy I 3 4" xfId="3936" xr:uid="{00000000-0005-0000-0000-00005D0F0000}"/>
    <cellStyle name="1_BC 8 thang 2009 ve CT trong diem 5nam_Book1_Hoan chinh KH 2012 Von ho tro co MT_Bao cao giai ngan quy I 4" xfId="3937" xr:uid="{00000000-0005-0000-0000-00005E0F0000}"/>
    <cellStyle name="1_BC 8 thang 2009 ve CT trong diem 5nam_Book1_Hoan chinh KH 2012 Von ho tro co MT_Bao cao giai ngan quy I 5" xfId="3938" xr:uid="{00000000-0005-0000-0000-00005F0F0000}"/>
    <cellStyle name="1_BC 8 thang 2009 ve CT trong diem 5nam_Book1_Hoan chinh KH 2012 Von ho tro co MT_Bao cao giai ngan quy I 6" xfId="3939" xr:uid="{00000000-0005-0000-0000-0000600F0000}"/>
    <cellStyle name="1_BC 8 thang 2009 ve CT trong diem 5nam_Book1_Hoan chinh KH 2012 Von ho tro co MT_BC von DTPT 6 thang 2012" xfId="3940" xr:uid="{00000000-0005-0000-0000-0000610F0000}"/>
    <cellStyle name="1_BC 8 thang 2009 ve CT trong diem 5nam_Book1_Hoan chinh KH 2012 Von ho tro co MT_BC von DTPT 6 thang 2012 2" xfId="3941" xr:uid="{00000000-0005-0000-0000-0000620F0000}"/>
    <cellStyle name="1_BC 8 thang 2009 ve CT trong diem 5nam_Book1_Hoan chinh KH 2012 Von ho tro co MT_BC von DTPT 6 thang 2012 2 2" xfId="3942" xr:uid="{00000000-0005-0000-0000-0000630F0000}"/>
    <cellStyle name="1_BC 8 thang 2009 ve CT trong diem 5nam_Book1_Hoan chinh KH 2012 Von ho tro co MT_BC von DTPT 6 thang 2012 2 3" xfId="3943" xr:uid="{00000000-0005-0000-0000-0000640F0000}"/>
    <cellStyle name="1_BC 8 thang 2009 ve CT trong diem 5nam_Book1_Hoan chinh KH 2012 Von ho tro co MT_BC von DTPT 6 thang 2012 2 4" xfId="3944" xr:uid="{00000000-0005-0000-0000-0000650F0000}"/>
    <cellStyle name="1_BC 8 thang 2009 ve CT trong diem 5nam_Book1_Hoan chinh KH 2012 Von ho tro co MT_BC von DTPT 6 thang 2012 3" xfId="3945" xr:uid="{00000000-0005-0000-0000-0000660F0000}"/>
    <cellStyle name="1_BC 8 thang 2009 ve CT trong diem 5nam_Book1_Hoan chinh KH 2012 Von ho tro co MT_BC von DTPT 6 thang 2012 3 2" xfId="3946" xr:uid="{00000000-0005-0000-0000-0000670F0000}"/>
    <cellStyle name="1_BC 8 thang 2009 ve CT trong diem 5nam_Book1_Hoan chinh KH 2012 Von ho tro co MT_BC von DTPT 6 thang 2012 3 3" xfId="3947" xr:uid="{00000000-0005-0000-0000-0000680F0000}"/>
    <cellStyle name="1_BC 8 thang 2009 ve CT trong diem 5nam_Book1_Hoan chinh KH 2012 Von ho tro co MT_BC von DTPT 6 thang 2012 3 4" xfId="3948" xr:uid="{00000000-0005-0000-0000-0000690F0000}"/>
    <cellStyle name="1_BC 8 thang 2009 ve CT trong diem 5nam_Book1_Hoan chinh KH 2012 Von ho tro co MT_BC von DTPT 6 thang 2012 4" xfId="3949" xr:uid="{00000000-0005-0000-0000-00006A0F0000}"/>
    <cellStyle name="1_BC 8 thang 2009 ve CT trong diem 5nam_Book1_Hoan chinh KH 2012 Von ho tro co MT_BC von DTPT 6 thang 2012 5" xfId="3950" xr:uid="{00000000-0005-0000-0000-00006B0F0000}"/>
    <cellStyle name="1_BC 8 thang 2009 ve CT trong diem 5nam_Book1_Hoan chinh KH 2012 Von ho tro co MT_BC von DTPT 6 thang 2012 6" xfId="3951" xr:uid="{00000000-0005-0000-0000-00006C0F0000}"/>
    <cellStyle name="1_BC 8 thang 2009 ve CT trong diem 5nam_Book1_Hoan chinh KH 2012 Von ho tro co MT_Bieu du thao QD von ho tro co MT" xfId="3952" xr:uid="{00000000-0005-0000-0000-00006D0F0000}"/>
    <cellStyle name="1_BC 8 thang 2009 ve CT trong diem 5nam_Book1_Hoan chinh KH 2012 Von ho tro co MT_Bieu du thao QD von ho tro co MT 2" xfId="3953" xr:uid="{00000000-0005-0000-0000-00006E0F0000}"/>
    <cellStyle name="1_BC 8 thang 2009 ve CT trong diem 5nam_Book1_Hoan chinh KH 2012 Von ho tro co MT_Bieu du thao QD von ho tro co MT 2 2" xfId="3954" xr:uid="{00000000-0005-0000-0000-00006F0F0000}"/>
    <cellStyle name="1_BC 8 thang 2009 ve CT trong diem 5nam_Book1_Hoan chinh KH 2012 Von ho tro co MT_Bieu du thao QD von ho tro co MT 2 3" xfId="3955" xr:uid="{00000000-0005-0000-0000-0000700F0000}"/>
    <cellStyle name="1_BC 8 thang 2009 ve CT trong diem 5nam_Book1_Hoan chinh KH 2012 Von ho tro co MT_Bieu du thao QD von ho tro co MT 2 4" xfId="3956" xr:uid="{00000000-0005-0000-0000-0000710F0000}"/>
    <cellStyle name="1_BC 8 thang 2009 ve CT trong diem 5nam_Book1_Hoan chinh KH 2012 Von ho tro co MT_Bieu du thao QD von ho tro co MT 3" xfId="3957" xr:uid="{00000000-0005-0000-0000-0000720F0000}"/>
    <cellStyle name="1_BC 8 thang 2009 ve CT trong diem 5nam_Book1_Hoan chinh KH 2012 Von ho tro co MT_Bieu du thao QD von ho tro co MT 3 2" xfId="3958" xr:uid="{00000000-0005-0000-0000-0000730F0000}"/>
    <cellStyle name="1_BC 8 thang 2009 ve CT trong diem 5nam_Book1_Hoan chinh KH 2012 Von ho tro co MT_Bieu du thao QD von ho tro co MT 3 3" xfId="3959" xr:uid="{00000000-0005-0000-0000-0000740F0000}"/>
    <cellStyle name="1_BC 8 thang 2009 ve CT trong diem 5nam_Book1_Hoan chinh KH 2012 Von ho tro co MT_Bieu du thao QD von ho tro co MT 3 4" xfId="3960" xr:uid="{00000000-0005-0000-0000-0000750F0000}"/>
    <cellStyle name="1_BC 8 thang 2009 ve CT trong diem 5nam_Book1_Hoan chinh KH 2012 Von ho tro co MT_Bieu du thao QD von ho tro co MT 4" xfId="3961" xr:uid="{00000000-0005-0000-0000-0000760F0000}"/>
    <cellStyle name="1_BC 8 thang 2009 ve CT trong diem 5nam_Book1_Hoan chinh KH 2012 Von ho tro co MT_Bieu du thao QD von ho tro co MT 5" xfId="3962" xr:uid="{00000000-0005-0000-0000-0000770F0000}"/>
    <cellStyle name="1_BC 8 thang 2009 ve CT trong diem 5nam_Book1_Hoan chinh KH 2012 Von ho tro co MT_Bieu du thao QD von ho tro co MT 6" xfId="3963" xr:uid="{00000000-0005-0000-0000-0000780F0000}"/>
    <cellStyle name="1_BC 8 thang 2009 ve CT trong diem 5nam_Book1_Hoan chinh KH 2012 Von ho tro co MT_Ke hoach 2012 theo doi (giai ngan 30.6.12)" xfId="3964" xr:uid="{00000000-0005-0000-0000-0000790F0000}"/>
    <cellStyle name="1_BC 8 thang 2009 ve CT trong diem 5nam_Book1_Hoan chinh KH 2012 Von ho tro co MT_Ke hoach 2012 theo doi (giai ngan 30.6.12) 2" xfId="3965" xr:uid="{00000000-0005-0000-0000-00007A0F0000}"/>
    <cellStyle name="1_BC 8 thang 2009 ve CT trong diem 5nam_Book1_Hoan chinh KH 2012 Von ho tro co MT_Ke hoach 2012 theo doi (giai ngan 30.6.12) 2 2" xfId="3966" xr:uid="{00000000-0005-0000-0000-00007B0F0000}"/>
    <cellStyle name="1_BC 8 thang 2009 ve CT trong diem 5nam_Book1_Hoan chinh KH 2012 Von ho tro co MT_Ke hoach 2012 theo doi (giai ngan 30.6.12) 2 3" xfId="3967" xr:uid="{00000000-0005-0000-0000-00007C0F0000}"/>
    <cellStyle name="1_BC 8 thang 2009 ve CT trong diem 5nam_Book1_Hoan chinh KH 2012 Von ho tro co MT_Ke hoach 2012 theo doi (giai ngan 30.6.12) 2 4" xfId="3968" xr:uid="{00000000-0005-0000-0000-00007D0F0000}"/>
    <cellStyle name="1_BC 8 thang 2009 ve CT trong diem 5nam_Book1_Hoan chinh KH 2012 Von ho tro co MT_Ke hoach 2012 theo doi (giai ngan 30.6.12) 3" xfId="3969" xr:uid="{00000000-0005-0000-0000-00007E0F0000}"/>
    <cellStyle name="1_BC 8 thang 2009 ve CT trong diem 5nam_Book1_Hoan chinh KH 2012 Von ho tro co MT_Ke hoach 2012 theo doi (giai ngan 30.6.12) 3 2" xfId="3970" xr:uid="{00000000-0005-0000-0000-00007F0F0000}"/>
    <cellStyle name="1_BC 8 thang 2009 ve CT trong diem 5nam_Book1_Hoan chinh KH 2012 Von ho tro co MT_Ke hoach 2012 theo doi (giai ngan 30.6.12) 3 3" xfId="3971" xr:uid="{00000000-0005-0000-0000-0000800F0000}"/>
    <cellStyle name="1_BC 8 thang 2009 ve CT trong diem 5nam_Book1_Hoan chinh KH 2012 Von ho tro co MT_Ke hoach 2012 theo doi (giai ngan 30.6.12) 3 4" xfId="3972" xr:uid="{00000000-0005-0000-0000-0000810F0000}"/>
    <cellStyle name="1_BC 8 thang 2009 ve CT trong diem 5nam_Book1_Hoan chinh KH 2012 Von ho tro co MT_Ke hoach 2012 theo doi (giai ngan 30.6.12) 4" xfId="3973" xr:uid="{00000000-0005-0000-0000-0000820F0000}"/>
    <cellStyle name="1_BC 8 thang 2009 ve CT trong diem 5nam_Book1_Hoan chinh KH 2012 Von ho tro co MT_Ke hoach 2012 theo doi (giai ngan 30.6.12) 5" xfId="3974" xr:uid="{00000000-0005-0000-0000-0000830F0000}"/>
    <cellStyle name="1_BC 8 thang 2009 ve CT trong diem 5nam_Book1_Hoan chinh KH 2012 Von ho tro co MT_Ke hoach 2012 theo doi (giai ngan 30.6.12) 6" xfId="3975" xr:uid="{00000000-0005-0000-0000-0000840F0000}"/>
    <cellStyle name="1_BC 8 thang 2009 ve CT trong diem 5nam_Book1_Ke hoach 2012 (theo doi)" xfId="3976" xr:uid="{00000000-0005-0000-0000-0000850F0000}"/>
    <cellStyle name="1_BC 8 thang 2009 ve CT trong diem 5nam_Book1_Ke hoach 2012 (theo doi) 2" xfId="3977" xr:uid="{00000000-0005-0000-0000-0000860F0000}"/>
    <cellStyle name="1_BC 8 thang 2009 ve CT trong diem 5nam_Book1_Ke hoach 2012 (theo doi) 2 2" xfId="3978" xr:uid="{00000000-0005-0000-0000-0000870F0000}"/>
    <cellStyle name="1_BC 8 thang 2009 ve CT trong diem 5nam_Book1_Ke hoach 2012 (theo doi) 2 3" xfId="3979" xr:uid="{00000000-0005-0000-0000-0000880F0000}"/>
    <cellStyle name="1_BC 8 thang 2009 ve CT trong diem 5nam_Book1_Ke hoach 2012 (theo doi) 2 4" xfId="3980" xr:uid="{00000000-0005-0000-0000-0000890F0000}"/>
    <cellStyle name="1_BC 8 thang 2009 ve CT trong diem 5nam_Book1_Ke hoach 2012 (theo doi) 3" xfId="3981" xr:uid="{00000000-0005-0000-0000-00008A0F0000}"/>
    <cellStyle name="1_BC 8 thang 2009 ve CT trong diem 5nam_Book1_Ke hoach 2012 (theo doi) 3 2" xfId="3982" xr:uid="{00000000-0005-0000-0000-00008B0F0000}"/>
    <cellStyle name="1_BC 8 thang 2009 ve CT trong diem 5nam_Book1_Ke hoach 2012 (theo doi) 3 3" xfId="3983" xr:uid="{00000000-0005-0000-0000-00008C0F0000}"/>
    <cellStyle name="1_BC 8 thang 2009 ve CT trong diem 5nam_Book1_Ke hoach 2012 (theo doi) 3 4" xfId="3984" xr:uid="{00000000-0005-0000-0000-00008D0F0000}"/>
    <cellStyle name="1_BC 8 thang 2009 ve CT trong diem 5nam_Book1_Ke hoach 2012 (theo doi) 4" xfId="3985" xr:uid="{00000000-0005-0000-0000-00008E0F0000}"/>
    <cellStyle name="1_BC 8 thang 2009 ve CT trong diem 5nam_Book1_Ke hoach 2012 (theo doi) 5" xfId="3986" xr:uid="{00000000-0005-0000-0000-00008F0F0000}"/>
    <cellStyle name="1_BC 8 thang 2009 ve CT trong diem 5nam_Book1_Ke hoach 2012 (theo doi) 6" xfId="3987" xr:uid="{00000000-0005-0000-0000-0000900F0000}"/>
    <cellStyle name="1_BC 8 thang 2009 ve CT trong diem 5nam_Book1_Ke hoach 2012 theo doi (giai ngan 30.6.12)" xfId="3988" xr:uid="{00000000-0005-0000-0000-0000910F0000}"/>
    <cellStyle name="1_BC 8 thang 2009 ve CT trong diem 5nam_Book1_Ke hoach 2012 theo doi (giai ngan 30.6.12) 2" xfId="3989" xr:uid="{00000000-0005-0000-0000-0000920F0000}"/>
    <cellStyle name="1_BC 8 thang 2009 ve CT trong diem 5nam_Book1_Ke hoach 2012 theo doi (giai ngan 30.6.12) 2 2" xfId="3990" xr:uid="{00000000-0005-0000-0000-0000930F0000}"/>
    <cellStyle name="1_BC 8 thang 2009 ve CT trong diem 5nam_Book1_Ke hoach 2012 theo doi (giai ngan 30.6.12) 2 3" xfId="3991" xr:uid="{00000000-0005-0000-0000-0000940F0000}"/>
    <cellStyle name="1_BC 8 thang 2009 ve CT trong diem 5nam_Book1_Ke hoach 2012 theo doi (giai ngan 30.6.12) 2 4" xfId="3992" xr:uid="{00000000-0005-0000-0000-0000950F0000}"/>
    <cellStyle name="1_BC 8 thang 2009 ve CT trong diem 5nam_Book1_Ke hoach 2012 theo doi (giai ngan 30.6.12) 3" xfId="3993" xr:uid="{00000000-0005-0000-0000-0000960F0000}"/>
    <cellStyle name="1_BC 8 thang 2009 ve CT trong diem 5nam_Book1_Ke hoach 2012 theo doi (giai ngan 30.6.12) 3 2" xfId="3994" xr:uid="{00000000-0005-0000-0000-0000970F0000}"/>
    <cellStyle name="1_BC 8 thang 2009 ve CT trong diem 5nam_Book1_Ke hoach 2012 theo doi (giai ngan 30.6.12) 3 3" xfId="3995" xr:uid="{00000000-0005-0000-0000-0000980F0000}"/>
    <cellStyle name="1_BC 8 thang 2009 ve CT trong diem 5nam_Book1_Ke hoach 2012 theo doi (giai ngan 30.6.12) 3 4" xfId="3996" xr:uid="{00000000-0005-0000-0000-0000990F0000}"/>
    <cellStyle name="1_BC 8 thang 2009 ve CT trong diem 5nam_Book1_Ke hoach 2012 theo doi (giai ngan 30.6.12) 4" xfId="3997" xr:uid="{00000000-0005-0000-0000-00009A0F0000}"/>
    <cellStyle name="1_BC 8 thang 2009 ve CT trong diem 5nam_Book1_Ke hoach 2012 theo doi (giai ngan 30.6.12) 5" xfId="3998" xr:uid="{00000000-0005-0000-0000-00009B0F0000}"/>
    <cellStyle name="1_BC 8 thang 2009 ve CT trong diem 5nam_Book1_Ke hoach 2012 theo doi (giai ngan 30.6.12) 6" xfId="3999" xr:uid="{00000000-0005-0000-0000-00009C0F0000}"/>
    <cellStyle name="1_BC 8 thang 2009 ve CT trong diem 5nam_Dang ky phan khai von ODA (gui Bo)" xfId="4000" xr:uid="{00000000-0005-0000-0000-00009D0F0000}"/>
    <cellStyle name="1_BC 8 thang 2009 ve CT trong diem 5nam_Dang ky phan khai von ODA (gui Bo) 2" xfId="4001" xr:uid="{00000000-0005-0000-0000-00009E0F0000}"/>
    <cellStyle name="1_BC 8 thang 2009 ve CT trong diem 5nam_Dang ky phan khai von ODA (gui Bo) 2 2" xfId="4002" xr:uid="{00000000-0005-0000-0000-00009F0F0000}"/>
    <cellStyle name="1_BC 8 thang 2009 ve CT trong diem 5nam_Dang ky phan khai von ODA (gui Bo) 2 3" xfId="4003" xr:uid="{00000000-0005-0000-0000-0000A00F0000}"/>
    <cellStyle name="1_BC 8 thang 2009 ve CT trong diem 5nam_Dang ky phan khai von ODA (gui Bo) 2 4" xfId="4004" xr:uid="{00000000-0005-0000-0000-0000A10F0000}"/>
    <cellStyle name="1_BC 8 thang 2009 ve CT trong diem 5nam_Dang ky phan khai von ODA (gui Bo) 3" xfId="4005" xr:uid="{00000000-0005-0000-0000-0000A20F0000}"/>
    <cellStyle name="1_BC 8 thang 2009 ve CT trong diem 5nam_Dang ky phan khai von ODA (gui Bo) 4" xfId="4006" xr:uid="{00000000-0005-0000-0000-0000A30F0000}"/>
    <cellStyle name="1_BC 8 thang 2009 ve CT trong diem 5nam_Dang ky phan khai von ODA (gui Bo) 5" xfId="4007" xr:uid="{00000000-0005-0000-0000-0000A40F0000}"/>
    <cellStyle name="1_BC 8 thang 2009 ve CT trong diem 5nam_Dang ky phan khai von ODA (gui Bo)_BC von DTPT 6 thang 2012" xfId="4008" xr:uid="{00000000-0005-0000-0000-0000A50F0000}"/>
    <cellStyle name="1_BC 8 thang 2009 ve CT trong diem 5nam_Dang ky phan khai von ODA (gui Bo)_BC von DTPT 6 thang 2012 2" xfId="4009" xr:uid="{00000000-0005-0000-0000-0000A60F0000}"/>
    <cellStyle name="1_BC 8 thang 2009 ve CT trong diem 5nam_Dang ky phan khai von ODA (gui Bo)_BC von DTPT 6 thang 2012 2 2" xfId="4010" xr:uid="{00000000-0005-0000-0000-0000A70F0000}"/>
    <cellStyle name="1_BC 8 thang 2009 ve CT trong diem 5nam_Dang ky phan khai von ODA (gui Bo)_BC von DTPT 6 thang 2012 2 3" xfId="4011" xr:uid="{00000000-0005-0000-0000-0000A80F0000}"/>
    <cellStyle name="1_BC 8 thang 2009 ve CT trong diem 5nam_Dang ky phan khai von ODA (gui Bo)_BC von DTPT 6 thang 2012 2 4" xfId="4012" xr:uid="{00000000-0005-0000-0000-0000A90F0000}"/>
    <cellStyle name="1_BC 8 thang 2009 ve CT trong diem 5nam_Dang ky phan khai von ODA (gui Bo)_BC von DTPT 6 thang 2012 3" xfId="4013" xr:uid="{00000000-0005-0000-0000-0000AA0F0000}"/>
    <cellStyle name="1_BC 8 thang 2009 ve CT trong diem 5nam_Dang ky phan khai von ODA (gui Bo)_BC von DTPT 6 thang 2012 4" xfId="4014" xr:uid="{00000000-0005-0000-0000-0000AB0F0000}"/>
    <cellStyle name="1_BC 8 thang 2009 ve CT trong diem 5nam_Dang ky phan khai von ODA (gui Bo)_BC von DTPT 6 thang 2012 5" xfId="4015" xr:uid="{00000000-0005-0000-0000-0000AC0F0000}"/>
    <cellStyle name="1_BC 8 thang 2009 ve CT trong diem 5nam_Dang ky phan khai von ODA (gui Bo)_Bieu du thao QD von ho tro co MT" xfId="4016" xr:uid="{00000000-0005-0000-0000-0000AD0F0000}"/>
    <cellStyle name="1_BC 8 thang 2009 ve CT trong diem 5nam_Dang ky phan khai von ODA (gui Bo)_Bieu du thao QD von ho tro co MT 2" xfId="4017" xr:uid="{00000000-0005-0000-0000-0000AE0F0000}"/>
    <cellStyle name="1_BC 8 thang 2009 ve CT trong diem 5nam_Dang ky phan khai von ODA (gui Bo)_Bieu du thao QD von ho tro co MT 2 2" xfId="4018" xr:uid="{00000000-0005-0000-0000-0000AF0F0000}"/>
    <cellStyle name="1_BC 8 thang 2009 ve CT trong diem 5nam_Dang ky phan khai von ODA (gui Bo)_Bieu du thao QD von ho tro co MT 2 3" xfId="4019" xr:uid="{00000000-0005-0000-0000-0000B00F0000}"/>
    <cellStyle name="1_BC 8 thang 2009 ve CT trong diem 5nam_Dang ky phan khai von ODA (gui Bo)_Bieu du thao QD von ho tro co MT 2 4" xfId="4020" xr:uid="{00000000-0005-0000-0000-0000B10F0000}"/>
    <cellStyle name="1_BC 8 thang 2009 ve CT trong diem 5nam_Dang ky phan khai von ODA (gui Bo)_Bieu du thao QD von ho tro co MT 3" xfId="4021" xr:uid="{00000000-0005-0000-0000-0000B20F0000}"/>
    <cellStyle name="1_BC 8 thang 2009 ve CT trong diem 5nam_Dang ky phan khai von ODA (gui Bo)_Bieu du thao QD von ho tro co MT 4" xfId="4022" xr:uid="{00000000-0005-0000-0000-0000B30F0000}"/>
    <cellStyle name="1_BC 8 thang 2009 ve CT trong diem 5nam_Dang ky phan khai von ODA (gui Bo)_Bieu du thao QD von ho tro co MT 5" xfId="4023" xr:uid="{00000000-0005-0000-0000-0000B40F0000}"/>
    <cellStyle name="1_BC 8 thang 2009 ve CT trong diem 5nam_Dang ky phan khai von ODA (gui Bo)_Ke hoach 2012 theo doi (giai ngan 30.6.12)" xfId="4024" xr:uid="{00000000-0005-0000-0000-0000B50F0000}"/>
    <cellStyle name="1_BC 8 thang 2009 ve CT trong diem 5nam_Dang ky phan khai von ODA (gui Bo)_Ke hoach 2012 theo doi (giai ngan 30.6.12) 2" xfId="4025" xr:uid="{00000000-0005-0000-0000-0000B60F0000}"/>
    <cellStyle name="1_BC 8 thang 2009 ve CT trong diem 5nam_Dang ky phan khai von ODA (gui Bo)_Ke hoach 2012 theo doi (giai ngan 30.6.12) 2 2" xfId="4026" xr:uid="{00000000-0005-0000-0000-0000B70F0000}"/>
    <cellStyle name="1_BC 8 thang 2009 ve CT trong diem 5nam_Dang ky phan khai von ODA (gui Bo)_Ke hoach 2012 theo doi (giai ngan 30.6.12) 2 3" xfId="4027" xr:uid="{00000000-0005-0000-0000-0000B80F0000}"/>
    <cellStyle name="1_BC 8 thang 2009 ve CT trong diem 5nam_Dang ky phan khai von ODA (gui Bo)_Ke hoach 2012 theo doi (giai ngan 30.6.12) 2 4" xfId="4028" xr:uid="{00000000-0005-0000-0000-0000B90F0000}"/>
    <cellStyle name="1_BC 8 thang 2009 ve CT trong diem 5nam_Dang ky phan khai von ODA (gui Bo)_Ke hoach 2012 theo doi (giai ngan 30.6.12) 3" xfId="4029" xr:uid="{00000000-0005-0000-0000-0000BA0F0000}"/>
    <cellStyle name="1_BC 8 thang 2009 ve CT trong diem 5nam_Dang ky phan khai von ODA (gui Bo)_Ke hoach 2012 theo doi (giai ngan 30.6.12) 4" xfId="4030" xr:uid="{00000000-0005-0000-0000-0000BB0F0000}"/>
    <cellStyle name="1_BC 8 thang 2009 ve CT trong diem 5nam_Dang ky phan khai von ODA (gui Bo)_Ke hoach 2012 theo doi (giai ngan 30.6.12) 5" xfId="4031" xr:uid="{00000000-0005-0000-0000-0000BC0F0000}"/>
    <cellStyle name="1_BC 8 thang 2009 ve CT trong diem 5nam_Ke hoach 2010 (theo doi)" xfId="4032" xr:uid="{00000000-0005-0000-0000-0000BD0F0000}"/>
    <cellStyle name="1_BC 8 thang 2009 ve CT trong diem 5nam_Ke hoach 2010 (theo doi) 2" xfId="4033" xr:uid="{00000000-0005-0000-0000-0000BE0F0000}"/>
    <cellStyle name="1_BC 8 thang 2009 ve CT trong diem 5nam_Ke hoach 2010 (theo doi) 2 2" xfId="4034" xr:uid="{00000000-0005-0000-0000-0000BF0F0000}"/>
    <cellStyle name="1_BC 8 thang 2009 ve CT trong diem 5nam_Ke hoach 2010 (theo doi) 2 3" xfId="4035" xr:uid="{00000000-0005-0000-0000-0000C00F0000}"/>
    <cellStyle name="1_BC 8 thang 2009 ve CT trong diem 5nam_Ke hoach 2010 (theo doi) 2 4" xfId="4036" xr:uid="{00000000-0005-0000-0000-0000C10F0000}"/>
    <cellStyle name="1_BC 8 thang 2009 ve CT trong diem 5nam_Ke hoach 2010 (theo doi) 3" xfId="4037" xr:uid="{00000000-0005-0000-0000-0000C20F0000}"/>
    <cellStyle name="1_BC 8 thang 2009 ve CT trong diem 5nam_Ke hoach 2010 (theo doi) 4" xfId="4038" xr:uid="{00000000-0005-0000-0000-0000C30F0000}"/>
    <cellStyle name="1_BC 8 thang 2009 ve CT trong diem 5nam_Ke hoach 2010 (theo doi) 5" xfId="4039" xr:uid="{00000000-0005-0000-0000-0000C40F0000}"/>
    <cellStyle name="1_BC 8 thang 2009 ve CT trong diem 5nam_Ke hoach 2010 (theo doi)_BC von DTPT 6 thang 2012" xfId="4040" xr:uid="{00000000-0005-0000-0000-0000C50F0000}"/>
    <cellStyle name="1_BC 8 thang 2009 ve CT trong diem 5nam_Ke hoach 2010 (theo doi)_BC von DTPT 6 thang 2012 2" xfId="4041" xr:uid="{00000000-0005-0000-0000-0000C60F0000}"/>
    <cellStyle name="1_BC 8 thang 2009 ve CT trong diem 5nam_Ke hoach 2010 (theo doi)_BC von DTPT 6 thang 2012 2 2" xfId="4042" xr:uid="{00000000-0005-0000-0000-0000C70F0000}"/>
    <cellStyle name="1_BC 8 thang 2009 ve CT trong diem 5nam_Ke hoach 2010 (theo doi)_BC von DTPT 6 thang 2012 2 3" xfId="4043" xr:uid="{00000000-0005-0000-0000-0000C80F0000}"/>
    <cellStyle name="1_BC 8 thang 2009 ve CT trong diem 5nam_Ke hoach 2010 (theo doi)_BC von DTPT 6 thang 2012 2 4" xfId="4044" xr:uid="{00000000-0005-0000-0000-0000C90F0000}"/>
    <cellStyle name="1_BC 8 thang 2009 ve CT trong diem 5nam_Ke hoach 2010 (theo doi)_BC von DTPT 6 thang 2012 3" xfId="4045" xr:uid="{00000000-0005-0000-0000-0000CA0F0000}"/>
    <cellStyle name="1_BC 8 thang 2009 ve CT trong diem 5nam_Ke hoach 2010 (theo doi)_BC von DTPT 6 thang 2012 4" xfId="4046" xr:uid="{00000000-0005-0000-0000-0000CB0F0000}"/>
    <cellStyle name="1_BC 8 thang 2009 ve CT trong diem 5nam_Ke hoach 2010 (theo doi)_BC von DTPT 6 thang 2012 5" xfId="4047" xr:uid="{00000000-0005-0000-0000-0000CC0F0000}"/>
    <cellStyle name="1_BC 8 thang 2009 ve CT trong diem 5nam_Ke hoach 2010 (theo doi)_Bieu du thao QD von ho tro co MT" xfId="4048" xr:uid="{00000000-0005-0000-0000-0000CD0F0000}"/>
    <cellStyle name="1_BC 8 thang 2009 ve CT trong diem 5nam_Ke hoach 2010 (theo doi)_Bieu du thao QD von ho tro co MT 2" xfId="4049" xr:uid="{00000000-0005-0000-0000-0000CE0F0000}"/>
    <cellStyle name="1_BC 8 thang 2009 ve CT trong diem 5nam_Ke hoach 2010 (theo doi)_Bieu du thao QD von ho tro co MT 2 2" xfId="4050" xr:uid="{00000000-0005-0000-0000-0000CF0F0000}"/>
    <cellStyle name="1_BC 8 thang 2009 ve CT trong diem 5nam_Ke hoach 2010 (theo doi)_Bieu du thao QD von ho tro co MT 2 3" xfId="4051" xr:uid="{00000000-0005-0000-0000-0000D00F0000}"/>
    <cellStyle name="1_BC 8 thang 2009 ve CT trong diem 5nam_Ke hoach 2010 (theo doi)_Bieu du thao QD von ho tro co MT 2 4" xfId="4052" xr:uid="{00000000-0005-0000-0000-0000D10F0000}"/>
    <cellStyle name="1_BC 8 thang 2009 ve CT trong diem 5nam_Ke hoach 2010 (theo doi)_Bieu du thao QD von ho tro co MT 3" xfId="4053" xr:uid="{00000000-0005-0000-0000-0000D20F0000}"/>
    <cellStyle name="1_BC 8 thang 2009 ve CT trong diem 5nam_Ke hoach 2010 (theo doi)_Bieu du thao QD von ho tro co MT 4" xfId="4054" xr:uid="{00000000-0005-0000-0000-0000D30F0000}"/>
    <cellStyle name="1_BC 8 thang 2009 ve CT trong diem 5nam_Ke hoach 2010 (theo doi)_Bieu du thao QD von ho tro co MT 5" xfId="4055" xr:uid="{00000000-0005-0000-0000-0000D40F0000}"/>
    <cellStyle name="1_BC 8 thang 2009 ve CT trong diem 5nam_Ke hoach 2010 (theo doi)_Ke hoach 2012 (theo doi)" xfId="4056" xr:uid="{00000000-0005-0000-0000-0000D50F0000}"/>
    <cellStyle name="1_BC 8 thang 2009 ve CT trong diem 5nam_Ke hoach 2010 (theo doi)_Ke hoach 2012 (theo doi) 2" xfId="4057" xr:uid="{00000000-0005-0000-0000-0000D60F0000}"/>
    <cellStyle name="1_BC 8 thang 2009 ve CT trong diem 5nam_Ke hoach 2010 (theo doi)_Ke hoach 2012 (theo doi) 2 2" xfId="4058" xr:uid="{00000000-0005-0000-0000-0000D70F0000}"/>
    <cellStyle name="1_BC 8 thang 2009 ve CT trong diem 5nam_Ke hoach 2010 (theo doi)_Ke hoach 2012 (theo doi) 2 3" xfId="4059" xr:uid="{00000000-0005-0000-0000-0000D80F0000}"/>
    <cellStyle name="1_BC 8 thang 2009 ve CT trong diem 5nam_Ke hoach 2010 (theo doi)_Ke hoach 2012 (theo doi) 2 4" xfId="4060" xr:uid="{00000000-0005-0000-0000-0000D90F0000}"/>
    <cellStyle name="1_BC 8 thang 2009 ve CT trong diem 5nam_Ke hoach 2010 (theo doi)_Ke hoach 2012 (theo doi) 3" xfId="4061" xr:uid="{00000000-0005-0000-0000-0000DA0F0000}"/>
    <cellStyle name="1_BC 8 thang 2009 ve CT trong diem 5nam_Ke hoach 2010 (theo doi)_Ke hoach 2012 (theo doi) 4" xfId="4062" xr:uid="{00000000-0005-0000-0000-0000DB0F0000}"/>
    <cellStyle name="1_BC 8 thang 2009 ve CT trong diem 5nam_Ke hoach 2010 (theo doi)_Ke hoach 2012 (theo doi) 5" xfId="4063" xr:uid="{00000000-0005-0000-0000-0000DC0F0000}"/>
    <cellStyle name="1_BC 8 thang 2009 ve CT trong diem 5nam_Ke hoach 2010 (theo doi)_Ke hoach 2012 theo doi (giai ngan 30.6.12)" xfId="4064" xr:uid="{00000000-0005-0000-0000-0000DD0F0000}"/>
    <cellStyle name="1_BC 8 thang 2009 ve CT trong diem 5nam_Ke hoach 2010 (theo doi)_Ke hoach 2012 theo doi (giai ngan 30.6.12) 2" xfId="4065" xr:uid="{00000000-0005-0000-0000-0000DE0F0000}"/>
    <cellStyle name="1_BC 8 thang 2009 ve CT trong diem 5nam_Ke hoach 2010 (theo doi)_Ke hoach 2012 theo doi (giai ngan 30.6.12) 2 2" xfId="4066" xr:uid="{00000000-0005-0000-0000-0000DF0F0000}"/>
    <cellStyle name="1_BC 8 thang 2009 ve CT trong diem 5nam_Ke hoach 2010 (theo doi)_Ke hoach 2012 theo doi (giai ngan 30.6.12) 2 3" xfId="4067" xr:uid="{00000000-0005-0000-0000-0000E00F0000}"/>
    <cellStyle name="1_BC 8 thang 2009 ve CT trong diem 5nam_Ke hoach 2010 (theo doi)_Ke hoach 2012 theo doi (giai ngan 30.6.12) 2 4" xfId="4068" xr:uid="{00000000-0005-0000-0000-0000E10F0000}"/>
    <cellStyle name="1_BC 8 thang 2009 ve CT trong diem 5nam_Ke hoach 2010 (theo doi)_Ke hoach 2012 theo doi (giai ngan 30.6.12) 3" xfId="4069" xr:uid="{00000000-0005-0000-0000-0000E20F0000}"/>
    <cellStyle name="1_BC 8 thang 2009 ve CT trong diem 5nam_Ke hoach 2010 (theo doi)_Ke hoach 2012 theo doi (giai ngan 30.6.12) 4" xfId="4070" xr:uid="{00000000-0005-0000-0000-0000E30F0000}"/>
    <cellStyle name="1_BC 8 thang 2009 ve CT trong diem 5nam_Ke hoach 2010 (theo doi)_Ke hoach 2012 theo doi (giai ngan 30.6.12) 5" xfId="4071" xr:uid="{00000000-0005-0000-0000-0000E40F0000}"/>
    <cellStyle name="1_BC 8 thang 2009 ve CT trong diem 5nam_Ke hoach 2012 (theo doi)" xfId="4072" xr:uid="{00000000-0005-0000-0000-0000E50F0000}"/>
    <cellStyle name="1_BC 8 thang 2009 ve CT trong diem 5nam_Ke hoach 2012 (theo doi) 2" xfId="4073" xr:uid="{00000000-0005-0000-0000-0000E60F0000}"/>
    <cellStyle name="1_BC 8 thang 2009 ve CT trong diem 5nam_Ke hoach 2012 (theo doi) 2 2" xfId="4074" xr:uid="{00000000-0005-0000-0000-0000E70F0000}"/>
    <cellStyle name="1_BC 8 thang 2009 ve CT trong diem 5nam_Ke hoach 2012 (theo doi) 2 3" xfId="4075" xr:uid="{00000000-0005-0000-0000-0000E80F0000}"/>
    <cellStyle name="1_BC 8 thang 2009 ve CT trong diem 5nam_Ke hoach 2012 (theo doi) 2 4" xfId="4076" xr:uid="{00000000-0005-0000-0000-0000E90F0000}"/>
    <cellStyle name="1_BC 8 thang 2009 ve CT trong diem 5nam_Ke hoach 2012 (theo doi) 3" xfId="4077" xr:uid="{00000000-0005-0000-0000-0000EA0F0000}"/>
    <cellStyle name="1_BC 8 thang 2009 ve CT trong diem 5nam_Ke hoach 2012 (theo doi) 4" xfId="4078" xr:uid="{00000000-0005-0000-0000-0000EB0F0000}"/>
    <cellStyle name="1_BC 8 thang 2009 ve CT trong diem 5nam_Ke hoach 2012 (theo doi) 5" xfId="4079" xr:uid="{00000000-0005-0000-0000-0000EC0F0000}"/>
    <cellStyle name="1_BC 8 thang 2009 ve CT trong diem 5nam_Ke hoach 2012 theo doi (giai ngan 30.6.12)" xfId="4080" xr:uid="{00000000-0005-0000-0000-0000ED0F0000}"/>
    <cellStyle name="1_BC 8 thang 2009 ve CT trong diem 5nam_Ke hoach 2012 theo doi (giai ngan 30.6.12) 2" xfId="4081" xr:uid="{00000000-0005-0000-0000-0000EE0F0000}"/>
    <cellStyle name="1_BC 8 thang 2009 ve CT trong diem 5nam_Ke hoach 2012 theo doi (giai ngan 30.6.12) 2 2" xfId="4082" xr:uid="{00000000-0005-0000-0000-0000EF0F0000}"/>
    <cellStyle name="1_BC 8 thang 2009 ve CT trong diem 5nam_Ke hoach 2012 theo doi (giai ngan 30.6.12) 2 3" xfId="4083" xr:uid="{00000000-0005-0000-0000-0000F00F0000}"/>
    <cellStyle name="1_BC 8 thang 2009 ve CT trong diem 5nam_Ke hoach 2012 theo doi (giai ngan 30.6.12) 2 4" xfId="4084" xr:uid="{00000000-0005-0000-0000-0000F10F0000}"/>
    <cellStyle name="1_BC 8 thang 2009 ve CT trong diem 5nam_Ke hoach 2012 theo doi (giai ngan 30.6.12) 3" xfId="4085" xr:uid="{00000000-0005-0000-0000-0000F20F0000}"/>
    <cellStyle name="1_BC 8 thang 2009 ve CT trong diem 5nam_Ke hoach 2012 theo doi (giai ngan 30.6.12) 4" xfId="4086" xr:uid="{00000000-0005-0000-0000-0000F30F0000}"/>
    <cellStyle name="1_BC 8 thang 2009 ve CT trong diem 5nam_Ke hoach 2012 theo doi (giai ngan 30.6.12) 5" xfId="4087" xr:uid="{00000000-0005-0000-0000-0000F40F0000}"/>
    <cellStyle name="1_BC 8 thang 2009 ve CT trong diem 5nam_Ke hoach nam 2013 nguon MT(theo doi) den 31-5-13" xfId="4088" xr:uid="{00000000-0005-0000-0000-0000F50F0000}"/>
    <cellStyle name="1_BC 8 thang 2009 ve CT trong diem 5nam_Ke hoach nam 2013 nguon MT(theo doi) den 31-5-13 2" xfId="4089" xr:uid="{00000000-0005-0000-0000-0000F60F0000}"/>
    <cellStyle name="1_BC 8 thang 2009 ve CT trong diem 5nam_Ke hoach nam 2013 nguon MT(theo doi) den 31-5-13 2 2" xfId="4090" xr:uid="{00000000-0005-0000-0000-0000F70F0000}"/>
    <cellStyle name="1_BC 8 thang 2009 ve CT trong diem 5nam_Ke hoach nam 2013 nguon MT(theo doi) den 31-5-13 2 3" xfId="4091" xr:uid="{00000000-0005-0000-0000-0000F80F0000}"/>
    <cellStyle name="1_BC 8 thang 2009 ve CT trong diem 5nam_Ke hoach nam 2013 nguon MT(theo doi) den 31-5-13 2 4" xfId="4092" xr:uid="{00000000-0005-0000-0000-0000F90F0000}"/>
    <cellStyle name="1_BC 8 thang 2009 ve CT trong diem 5nam_Ke hoach nam 2013 nguon MT(theo doi) den 31-5-13 3" xfId="4093" xr:uid="{00000000-0005-0000-0000-0000FA0F0000}"/>
    <cellStyle name="1_BC 8 thang 2009 ve CT trong diem 5nam_Ke hoach nam 2013 nguon MT(theo doi) den 31-5-13 4" xfId="4094" xr:uid="{00000000-0005-0000-0000-0000FB0F0000}"/>
    <cellStyle name="1_BC 8 thang 2009 ve CT trong diem 5nam_Ke hoach nam 2013 nguon MT(theo doi) den 31-5-13 5" xfId="4095" xr:uid="{00000000-0005-0000-0000-0000FC0F0000}"/>
    <cellStyle name="1_BC 8 thang 2009 ve CT trong diem 5nam_Phu vuc LV bo" xfId="4096" xr:uid="{00000000-0005-0000-0000-0000FD0F0000}"/>
    <cellStyle name="1_BC 8 thang 2009 ve CT trong diem 5nam_Phu vuc LV bo 2" xfId="4097" xr:uid="{00000000-0005-0000-0000-0000FE0F0000}"/>
    <cellStyle name="1_BC 8 thang 2009 ve CT trong diem 5nam_Phu vuc LV bo 2 2" xfId="4098" xr:uid="{00000000-0005-0000-0000-0000FF0F0000}"/>
    <cellStyle name="1_BC 8 thang 2009 ve CT trong diem 5nam_Phu vuc LV bo 2 3" xfId="4099" xr:uid="{00000000-0005-0000-0000-000000100000}"/>
    <cellStyle name="1_BC 8 thang 2009 ve CT trong diem 5nam_Phu vuc LV bo 2 4" xfId="4100" xr:uid="{00000000-0005-0000-0000-000001100000}"/>
    <cellStyle name="1_BC 8 thang 2009 ve CT trong diem 5nam_Phu vuc LV bo 3" xfId="4101" xr:uid="{00000000-0005-0000-0000-000002100000}"/>
    <cellStyle name="1_BC 8 thang 2009 ve CT trong diem 5nam_Phu vuc LV bo 4" xfId="4102" xr:uid="{00000000-0005-0000-0000-000003100000}"/>
    <cellStyle name="1_BC 8 thang 2009 ve CT trong diem 5nam_Phu vuc LV bo 5" xfId="4103" xr:uid="{00000000-0005-0000-0000-000004100000}"/>
    <cellStyle name="1_BC 8 thang 2009 ve CT trong diem 5nam_Phu vuc LV bo_BC cong trinh trong diem" xfId="4104" xr:uid="{00000000-0005-0000-0000-000005100000}"/>
    <cellStyle name="1_BC 8 thang 2009 ve CT trong diem 5nam_Phu vuc LV bo_BC cong trinh trong diem 2" xfId="4105" xr:uid="{00000000-0005-0000-0000-000006100000}"/>
    <cellStyle name="1_BC 8 thang 2009 ve CT trong diem 5nam_Phu vuc LV bo_BC cong trinh trong diem 2 2" xfId="4106" xr:uid="{00000000-0005-0000-0000-000007100000}"/>
    <cellStyle name="1_BC 8 thang 2009 ve CT trong diem 5nam_Phu vuc LV bo_BC cong trinh trong diem 2 3" xfId="4107" xr:uid="{00000000-0005-0000-0000-000008100000}"/>
    <cellStyle name="1_BC 8 thang 2009 ve CT trong diem 5nam_Phu vuc LV bo_BC cong trinh trong diem 2 4" xfId="4108" xr:uid="{00000000-0005-0000-0000-000009100000}"/>
    <cellStyle name="1_BC 8 thang 2009 ve CT trong diem 5nam_Phu vuc LV bo_BC cong trinh trong diem 3" xfId="4109" xr:uid="{00000000-0005-0000-0000-00000A100000}"/>
    <cellStyle name="1_BC 8 thang 2009 ve CT trong diem 5nam_Phu vuc LV bo_BC cong trinh trong diem 4" xfId="4110" xr:uid="{00000000-0005-0000-0000-00000B100000}"/>
    <cellStyle name="1_BC 8 thang 2009 ve CT trong diem 5nam_Phu vuc LV bo_BC cong trinh trong diem 5" xfId="4111" xr:uid="{00000000-0005-0000-0000-00000C100000}"/>
    <cellStyle name="1_BC 8 thang 2009 ve CT trong diem 5nam_Phu vuc LV bo_BC cong trinh trong diem_BC von DTPT 6 thang 2012" xfId="4112" xr:uid="{00000000-0005-0000-0000-00000D100000}"/>
    <cellStyle name="1_BC 8 thang 2009 ve CT trong diem 5nam_Phu vuc LV bo_BC cong trinh trong diem_BC von DTPT 6 thang 2012 2" xfId="4113" xr:uid="{00000000-0005-0000-0000-00000E100000}"/>
    <cellStyle name="1_BC 8 thang 2009 ve CT trong diem 5nam_Phu vuc LV bo_BC cong trinh trong diem_BC von DTPT 6 thang 2012 2 2" xfId="4114" xr:uid="{00000000-0005-0000-0000-00000F100000}"/>
    <cellStyle name="1_BC 8 thang 2009 ve CT trong diem 5nam_Phu vuc LV bo_BC cong trinh trong diem_BC von DTPT 6 thang 2012 2 3" xfId="4115" xr:uid="{00000000-0005-0000-0000-000010100000}"/>
    <cellStyle name="1_BC 8 thang 2009 ve CT trong diem 5nam_Phu vuc LV bo_BC cong trinh trong diem_BC von DTPT 6 thang 2012 2 4" xfId="4116" xr:uid="{00000000-0005-0000-0000-000011100000}"/>
    <cellStyle name="1_BC 8 thang 2009 ve CT trong diem 5nam_Phu vuc LV bo_BC cong trinh trong diem_BC von DTPT 6 thang 2012 3" xfId="4117" xr:uid="{00000000-0005-0000-0000-000012100000}"/>
    <cellStyle name="1_BC 8 thang 2009 ve CT trong diem 5nam_Phu vuc LV bo_BC cong trinh trong diem_BC von DTPT 6 thang 2012 4" xfId="4118" xr:uid="{00000000-0005-0000-0000-000013100000}"/>
    <cellStyle name="1_BC 8 thang 2009 ve CT trong diem 5nam_Phu vuc LV bo_BC cong trinh trong diem_BC von DTPT 6 thang 2012 5" xfId="4119" xr:uid="{00000000-0005-0000-0000-000014100000}"/>
    <cellStyle name="1_BC 8 thang 2009 ve CT trong diem 5nam_Phu vuc LV bo_BC cong trinh trong diem_Bieu du thao QD von ho tro co MT" xfId="4120" xr:uid="{00000000-0005-0000-0000-000015100000}"/>
    <cellStyle name="1_BC 8 thang 2009 ve CT trong diem 5nam_Phu vuc LV bo_BC cong trinh trong diem_Bieu du thao QD von ho tro co MT 2" xfId="4121" xr:uid="{00000000-0005-0000-0000-000016100000}"/>
    <cellStyle name="1_BC 8 thang 2009 ve CT trong diem 5nam_Phu vuc LV bo_BC cong trinh trong diem_Bieu du thao QD von ho tro co MT 2 2" xfId="4122" xr:uid="{00000000-0005-0000-0000-000017100000}"/>
    <cellStyle name="1_BC 8 thang 2009 ve CT trong diem 5nam_Phu vuc LV bo_BC cong trinh trong diem_Bieu du thao QD von ho tro co MT 2 3" xfId="4123" xr:uid="{00000000-0005-0000-0000-000018100000}"/>
    <cellStyle name="1_BC 8 thang 2009 ve CT trong diem 5nam_Phu vuc LV bo_BC cong trinh trong diem_Bieu du thao QD von ho tro co MT 2 4" xfId="4124" xr:uid="{00000000-0005-0000-0000-000019100000}"/>
    <cellStyle name="1_BC 8 thang 2009 ve CT trong diem 5nam_Phu vuc LV bo_BC cong trinh trong diem_Bieu du thao QD von ho tro co MT 3" xfId="4125" xr:uid="{00000000-0005-0000-0000-00001A100000}"/>
    <cellStyle name="1_BC 8 thang 2009 ve CT trong diem 5nam_Phu vuc LV bo_BC cong trinh trong diem_Bieu du thao QD von ho tro co MT 4" xfId="4126" xr:uid="{00000000-0005-0000-0000-00001B100000}"/>
    <cellStyle name="1_BC 8 thang 2009 ve CT trong diem 5nam_Phu vuc LV bo_BC cong trinh trong diem_Bieu du thao QD von ho tro co MT 5" xfId="4127" xr:uid="{00000000-0005-0000-0000-00001C100000}"/>
    <cellStyle name="1_BC 8 thang 2009 ve CT trong diem 5nam_Phu vuc LV bo_BC cong trinh trong diem_Ke hoach 2012 (theo doi)" xfId="4128" xr:uid="{00000000-0005-0000-0000-00001D100000}"/>
    <cellStyle name="1_BC 8 thang 2009 ve CT trong diem 5nam_Phu vuc LV bo_BC cong trinh trong diem_Ke hoach 2012 (theo doi) 2" xfId="4129" xr:uid="{00000000-0005-0000-0000-00001E100000}"/>
    <cellStyle name="1_BC 8 thang 2009 ve CT trong diem 5nam_Phu vuc LV bo_BC cong trinh trong diem_Ke hoach 2012 (theo doi) 2 2" xfId="4130" xr:uid="{00000000-0005-0000-0000-00001F100000}"/>
    <cellStyle name="1_BC 8 thang 2009 ve CT trong diem 5nam_Phu vuc LV bo_BC cong trinh trong diem_Ke hoach 2012 (theo doi) 2 3" xfId="4131" xr:uid="{00000000-0005-0000-0000-000020100000}"/>
    <cellStyle name="1_BC 8 thang 2009 ve CT trong diem 5nam_Phu vuc LV bo_BC cong trinh trong diem_Ke hoach 2012 (theo doi) 2 4" xfId="4132" xr:uid="{00000000-0005-0000-0000-000021100000}"/>
    <cellStyle name="1_BC 8 thang 2009 ve CT trong diem 5nam_Phu vuc LV bo_BC cong trinh trong diem_Ke hoach 2012 (theo doi) 3" xfId="4133" xr:uid="{00000000-0005-0000-0000-000022100000}"/>
    <cellStyle name="1_BC 8 thang 2009 ve CT trong diem 5nam_Phu vuc LV bo_BC cong trinh trong diem_Ke hoach 2012 (theo doi) 4" xfId="4134" xr:uid="{00000000-0005-0000-0000-000023100000}"/>
    <cellStyle name="1_BC 8 thang 2009 ve CT trong diem 5nam_Phu vuc LV bo_BC cong trinh trong diem_Ke hoach 2012 (theo doi) 5" xfId="4135" xr:uid="{00000000-0005-0000-0000-000024100000}"/>
    <cellStyle name="1_BC 8 thang 2009 ve CT trong diem 5nam_Phu vuc LV bo_BC cong trinh trong diem_Ke hoach 2012 theo doi (giai ngan 30.6.12)" xfId="4136" xr:uid="{00000000-0005-0000-0000-000025100000}"/>
    <cellStyle name="1_BC 8 thang 2009 ve CT trong diem 5nam_Phu vuc LV bo_BC cong trinh trong diem_Ke hoach 2012 theo doi (giai ngan 30.6.12) 2" xfId="4137" xr:uid="{00000000-0005-0000-0000-000026100000}"/>
    <cellStyle name="1_BC 8 thang 2009 ve CT trong diem 5nam_Phu vuc LV bo_BC cong trinh trong diem_Ke hoach 2012 theo doi (giai ngan 30.6.12) 2 2" xfId="4138" xr:uid="{00000000-0005-0000-0000-000027100000}"/>
    <cellStyle name="1_BC 8 thang 2009 ve CT trong diem 5nam_Phu vuc LV bo_BC cong trinh trong diem_Ke hoach 2012 theo doi (giai ngan 30.6.12) 2 3" xfId="4139" xr:uid="{00000000-0005-0000-0000-000028100000}"/>
    <cellStyle name="1_BC 8 thang 2009 ve CT trong diem 5nam_Phu vuc LV bo_BC cong trinh trong diem_Ke hoach 2012 theo doi (giai ngan 30.6.12) 2 4" xfId="4140" xr:uid="{00000000-0005-0000-0000-000029100000}"/>
    <cellStyle name="1_BC 8 thang 2009 ve CT trong diem 5nam_Phu vuc LV bo_BC cong trinh trong diem_Ke hoach 2012 theo doi (giai ngan 30.6.12) 3" xfId="4141" xr:uid="{00000000-0005-0000-0000-00002A100000}"/>
    <cellStyle name="1_BC 8 thang 2009 ve CT trong diem 5nam_Phu vuc LV bo_BC cong trinh trong diem_Ke hoach 2012 theo doi (giai ngan 30.6.12) 4" xfId="4142" xr:uid="{00000000-0005-0000-0000-00002B100000}"/>
    <cellStyle name="1_BC 8 thang 2009 ve CT trong diem 5nam_Phu vuc LV bo_BC cong trinh trong diem_Ke hoach 2012 theo doi (giai ngan 30.6.12) 5" xfId="4143" xr:uid="{00000000-0005-0000-0000-00002C100000}"/>
    <cellStyle name="1_BC 8 thang 2009 ve CT trong diem 5nam_Phu vuc LV bo_BC von DTPT 6 thang 2012" xfId="4144" xr:uid="{00000000-0005-0000-0000-00002D100000}"/>
    <cellStyle name="1_BC 8 thang 2009 ve CT trong diem 5nam_Phu vuc LV bo_BC von DTPT 6 thang 2012 2" xfId="4145" xr:uid="{00000000-0005-0000-0000-00002E100000}"/>
    <cellStyle name="1_BC 8 thang 2009 ve CT trong diem 5nam_Phu vuc LV bo_BC von DTPT 6 thang 2012 2 2" xfId="4146" xr:uid="{00000000-0005-0000-0000-00002F100000}"/>
    <cellStyle name="1_BC 8 thang 2009 ve CT trong diem 5nam_Phu vuc LV bo_BC von DTPT 6 thang 2012 2 3" xfId="4147" xr:uid="{00000000-0005-0000-0000-000030100000}"/>
    <cellStyle name="1_BC 8 thang 2009 ve CT trong diem 5nam_Phu vuc LV bo_BC von DTPT 6 thang 2012 2 4" xfId="4148" xr:uid="{00000000-0005-0000-0000-000031100000}"/>
    <cellStyle name="1_BC 8 thang 2009 ve CT trong diem 5nam_Phu vuc LV bo_BC von DTPT 6 thang 2012 3" xfId="4149" xr:uid="{00000000-0005-0000-0000-000032100000}"/>
    <cellStyle name="1_BC 8 thang 2009 ve CT trong diem 5nam_Phu vuc LV bo_BC von DTPT 6 thang 2012 4" xfId="4150" xr:uid="{00000000-0005-0000-0000-000033100000}"/>
    <cellStyle name="1_BC 8 thang 2009 ve CT trong diem 5nam_Phu vuc LV bo_BC von DTPT 6 thang 2012 5" xfId="4151" xr:uid="{00000000-0005-0000-0000-000034100000}"/>
    <cellStyle name="1_BC 8 thang 2009 ve CT trong diem 5nam_Phu vuc LV bo_Bieu du thao QD von ho tro co MT" xfId="4152" xr:uid="{00000000-0005-0000-0000-000035100000}"/>
    <cellStyle name="1_BC 8 thang 2009 ve CT trong diem 5nam_Phu vuc LV bo_Bieu du thao QD von ho tro co MT 2" xfId="4153" xr:uid="{00000000-0005-0000-0000-000036100000}"/>
    <cellStyle name="1_BC 8 thang 2009 ve CT trong diem 5nam_Phu vuc LV bo_Bieu du thao QD von ho tro co MT 2 2" xfId="4154" xr:uid="{00000000-0005-0000-0000-000037100000}"/>
    <cellStyle name="1_BC 8 thang 2009 ve CT trong diem 5nam_Phu vuc LV bo_Bieu du thao QD von ho tro co MT 2 3" xfId="4155" xr:uid="{00000000-0005-0000-0000-000038100000}"/>
    <cellStyle name="1_BC 8 thang 2009 ve CT trong diem 5nam_Phu vuc LV bo_Bieu du thao QD von ho tro co MT 2 4" xfId="4156" xr:uid="{00000000-0005-0000-0000-000039100000}"/>
    <cellStyle name="1_BC 8 thang 2009 ve CT trong diem 5nam_Phu vuc LV bo_Bieu du thao QD von ho tro co MT 3" xfId="4157" xr:uid="{00000000-0005-0000-0000-00003A100000}"/>
    <cellStyle name="1_BC 8 thang 2009 ve CT trong diem 5nam_Phu vuc LV bo_Bieu du thao QD von ho tro co MT 4" xfId="4158" xr:uid="{00000000-0005-0000-0000-00003B100000}"/>
    <cellStyle name="1_BC 8 thang 2009 ve CT trong diem 5nam_Phu vuc LV bo_Bieu du thao QD von ho tro co MT 5" xfId="4159" xr:uid="{00000000-0005-0000-0000-00003C100000}"/>
    <cellStyle name="1_BC 8 thang 2009 ve CT trong diem 5nam_Phu vuc LV bo_Ke hoach 2012 (theo doi)" xfId="4160" xr:uid="{00000000-0005-0000-0000-00003D100000}"/>
    <cellStyle name="1_BC 8 thang 2009 ve CT trong diem 5nam_Phu vuc LV bo_Ke hoach 2012 (theo doi) 2" xfId="4161" xr:uid="{00000000-0005-0000-0000-00003E100000}"/>
    <cellStyle name="1_BC 8 thang 2009 ve CT trong diem 5nam_Phu vuc LV bo_Ke hoach 2012 (theo doi) 2 2" xfId="4162" xr:uid="{00000000-0005-0000-0000-00003F100000}"/>
    <cellStyle name="1_BC 8 thang 2009 ve CT trong diem 5nam_Phu vuc LV bo_Ke hoach 2012 (theo doi) 2 3" xfId="4163" xr:uid="{00000000-0005-0000-0000-000040100000}"/>
    <cellStyle name="1_BC 8 thang 2009 ve CT trong diem 5nam_Phu vuc LV bo_Ke hoach 2012 (theo doi) 2 4" xfId="4164" xr:uid="{00000000-0005-0000-0000-000041100000}"/>
    <cellStyle name="1_BC 8 thang 2009 ve CT trong diem 5nam_Phu vuc LV bo_Ke hoach 2012 (theo doi) 3" xfId="4165" xr:uid="{00000000-0005-0000-0000-000042100000}"/>
    <cellStyle name="1_BC 8 thang 2009 ve CT trong diem 5nam_Phu vuc LV bo_Ke hoach 2012 (theo doi) 4" xfId="4166" xr:uid="{00000000-0005-0000-0000-000043100000}"/>
    <cellStyle name="1_BC 8 thang 2009 ve CT trong diem 5nam_Phu vuc LV bo_Ke hoach 2012 (theo doi) 5" xfId="4167" xr:uid="{00000000-0005-0000-0000-000044100000}"/>
    <cellStyle name="1_BC 8 thang 2009 ve CT trong diem 5nam_Phu vuc LV bo_Ke hoach 2012 theo doi (giai ngan 30.6.12)" xfId="4168" xr:uid="{00000000-0005-0000-0000-000045100000}"/>
    <cellStyle name="1_BC 8 thang 2009 ve CT trong diem 5nam_Phu vuc LV bo_Ke hoach 2012 theo doi (giai ngan 30.6.12) 2" xfId="4169" xr:uid="{00000000-0005-0000-0000-000046100000}"/>
    <cellStyle name="1_BC 8 thang 2009 ve CT trong diem 5nam_Phu vuc LV bo_Ke hoach 2012 theo doi (giai ngan 30.6.12) 2 2" xfId="4170" xr:uid="{00000000-0005-0000-0000-000047100000}"/>
    <cellStyle name="1_BC 8 thang 2009 ve CT trong diem 5nam_Phu vuc LV bo_Ke hoach 2012 theo doi (giai ngan 30.6.12) 2 3" xfId="4171" xr:uid="{00000000-0005-0000-0000-000048100000}"/>
    <cellStyle name="1_BC 8 thang 2009 ve CT trong diem 5nam_Phu vuc LV bo_Ke hoach 2012 theo doi (giai ngan 30.6.12) 2 4" xfId="4172" xr:uid="{00000000-0005-0000-0000-000049100000}"/>
    <cellStyle name="1_BC 8 thang 2009 ve CT trong diem 5nam_Phu vuc LV bo_Ke hoach 2012 theo doi (giai ngan 30.6.12) 3" xfId="4173" xr:uid="{00000000-0005-0000-0000-00004A100000}"/>
    <cellStyle name="1_BC 8 thang 2009 ve CT trong diem 5nam_Phu vuc LV bo_Ke hoach 2012 theo doi (giai ngan 30.6.12) 4" xfId="4174" xr:uid="{00000000-0005-0000-0000-00004B100000}"/>
    <cellStyle name="1_BC 8 thang 2009 ve CT trong diem 5nam_Phu vuc LV bo_Ke hoach 2012 theo doi (giai ngan 30.6.12) 5" xfId="4175" xr:uid="{00000000-0005-0000-0000-00004C100000}"/>
    <cellStyle name="1_BC 8 thang 2009 ve CT trong diem 5nam_Phu vuc LV bo_pvhung.skhdt 20117113152041 Danh muc cong trinh trong diem" xfId="4176" xr:uid="{00000000-0005-0000-0000-00004D100000}"/>
    <cellStyle name="1_BC 8 thang 2009 ve CT trong diem 5nam_Phu vuc LV bo_pvhung.skhdt 20117113152041 Danh muc cong trinh trong diem 2" xfId="4177" xr:uid="{00000000-0005-0000-0000-00004E100000}"/>
    <cellStyle name="1_BC 8 thang 2009 ve CT trong diem 5nam_Phu vuc LV bo_pvhung.skhdt 20117113152041 Danh muc cong trinh trong diem 2 2" xfId="4178" xr:uid="{00000000-0005-0000-0000-00004F100000}"/>
    <cellStyle name="1_BC 8 thang 2009 ve CT trong diem 5nam_Phu vuc LV bo_pvhung.skhdt 20117113152041 Danh muc cong trinh trong diem 2 3" xfId="4179" xr:uid="{00000000-0005-0000-0000-000050100000}"/>
    <cellStyle name="1_BC 8 thang 2009 ve CT trong diem 5nam_Phu vuc LV bo_pvhung.skhdt 20117113152041 Danh muc cong trinh trong diem 2 4" xfId="4180" xr:uid="{00000000-0005-0000-0000-000051100000}"/>
    <cellStyle name="1_BC 8 thang 2009 ve CT trong diem 5nam_Phu vuc LV bo_pvhung.skhdt 20117113152041 Danh muc cong trinh trong diem 3" xfId="4181" xr:uid="{00000000-0005-0000-0000-000052100000}"/>
    <cellStyle name="1_BC 8 thang 2009 ve CT trong diem 5nam_Phu vuc LV bo_pvhung.skhdt 20117113152041 Danh muc cong trinh trong diem 4" xfId="4182" xr:uid="{00000000-0005-0000-0000-000053100000}"/>
    <cellStyle name="1_BC 8 thang 2009 ve CT trong diem 5nam_Phu vuc LV bo_pvhung.skhdt 20117113152041 Danh muc cong trinh trong diem 5" xfId="4183" xr:uid="{00000000-0005-0000-0000-000054100000}"/>
    <cellStyle name="1_BC 8 thang 2009 ve CT trong diem 5nam_Phu vuc LV bo_pvhung.skhdt 20117113152041 Danh muc cong trinh trong diem_BC von DTPT 6 thang 2012" xfId="4184" xr:uid="{00000000-0005-0000-0000-000055100000}"/>
    <cellStyle name="1_BC 8 thang 2009 ve CT trong diem 5nam_Phu vuc LV bo_pvhung.skhdt 20117113152041 Danh muc cong trinh trong diem_BC von DTPT 6 thang 2012 2" xfId="4185" xr:uid="{00000000-0005-0000-0000-000056100000}"/>
    <cellStyle name="1_BC 8 thang 2009 ve CT trong diem 5nam_Phu vuc LV bo_pvhung.skhdt 20117113152041 Danh muc cong trinh trong diem_BC von DTPT 6 thang 2012 2 2" xfId="4186" xr:uid="{00000000-0005-0000-0000-000057100000}"/>
    <cellStyle name="1_BC 8 thang 2009 ve CT trong diem 5nam_Phu vuc LV bo_pvhung.skhdt 20117113152041 Danh muc cong trinh trong diem_BC von DTPT 6 thang 2012 2 3" xfId="4187" xr:uid="{00000000-0005-0000-0000-000058100000}"/>
    <cellStyle name="1_BC 8 thang 2009 ve CT trong diem 5nam_Phu vuc LV bo_pvhung.skhdt 20117113152041 Danh muc cong trinh trong diem_BC von DTPT 6 thang 2012 2 4" xfId="4188" xr:uid="{00000000-0005-0000-0000-000059100000}"/>
    <cellStyle name="1_BC 8 thang 2009 ve CT trong diem 5nam_Phu vuc LV bo_pvhung.skhdt 20117113152041 Danh muc cong trinh trong diem_BC von DTPT 6 thang 2012 3" xfId="4189" xr:uid="{00000000-0005-0000-0000-00005A100000}"/>
    <cellStyle name="1_BC 8 thang 2009 ve CT trong diem 5nam_Phu vuc LV bo_pvhung.skhdt 20117113152041 Danh muc cong trinh trong diem_BC von DTPT 6 thang 2012 4" xfId="4190" xr:uid="{00000000-0005-0000-0000-00005B100000}"/>
    <cellStyle name="1_BC 8 thang 2009 ve CT trong diem 5nam_Phu vuc LV bo_pvhung.skhdt 20117113152041 Danh muc cong trinh trong diem_BC von DTPT 6 thang 2012 5" xfId="4191" xr:uid="{00000000-0005-0000-0000-00005C100000}"/>
    <cellStyle name="1_BC 8 thang 2009 ve CT trong diem 5nam_Phu vuc LV bo_pvhung.skhdt 20117113152041 Danh muc cong trinh trong diem_Bieu du thao QD von ho tro co MT" xfId="4192" xr:uid="{00000000-0005-0000-0000-00005D100000}"/>
    <cellStyle name="1_BC 8 thang 2009 ve CT trong diem 5nam_Phu vuc LV bo_pvhung.skhdt 20117113152041 Danh muc cong trinh trong diem_Bieu du thao QD von ho tro co MT 2" xfId="4193" xr:uid="{00000000-0005-0000-0000-00005E100000}"/>
    <cellStyle name="1_BC 8 thang 2009 ve CT trong diem 5nam_Phu vuc LV bo_pvhung.skhdt 20117113152041 Danh muc cong trinh trong diem_Bieu du thao QD von ho tro co MT 2 2" xfId="4194" xr:uid="{00000000-0005-0000-0000-00005F100000}"/>
    <cellStyle name="1_BC 8 thang 2009 ve CT trong diem 5nam_Phu vuc LV bo_pvhung.skhdt 20117113152041 Danh muc cong trinh trong diem_Bieu du thao QD von ho tro co MT 2 3" xfId="4195" xr:uid="{00000000-0005-0000-0000-000060100000}"/>
    <cellStyle name="1_BC 8 thang 2009 ve CT trong diem 5nam_Phu vuc LV bo_pvhung.skhdt 20117113152041 Danh muc cong trinh trong diem_Bieu du thao QD von ho tro co MT 2 4" xfId="4196" xr:uid="{00000000-0005-0000-0000-000061100000}"/>
    <cellStyle name="1_BC 8 thang 2009 ve CT trong diem 5nam_Phu vuc LV bo_pvhung.skhdt 20117113152041 Danh muc cong trinh trong diem_Bieu du thao QD von ho tro co MT 3" xfId="4197" xr:uid="{00000000-0005-0000-0000-000062100000}"/>
    <cellStyle name="1_BC 8 thang 2009 ve CT trong diem 5nam_Phu vuc LV bo_pvhung.skhdt 20117113152041 Danh muc cong trinh trong diem_Bieu du thao QD von ho tro co MT 4" xfId="4198" xr:uid="{00000000-0005-0000-0000-000063100000}"/>
    <cellStyle name="1_BC 8 thang 2009 ve CT trong diem 5nam_Phu vuc LV bo_pvhung.skhdt 20117113152041 Danh muc cong trinh trong diem_Bieu du thao QD von ho tro co MT 5" xfId="4199" xr:uid="{00000000-0005-0000-0000-000064100000}"/>
    <cellStyle name="1_BC 8 thang 2009 ve CT trong diem 5nam_Phu vuc LV bo_pvhung.skhdt 20117113152041 Danh muc cong trinh trong diem_Ke hoach 2012 (theo doi)" xfId="4200" xr:uid="{00000000-0005-0000-0000-000065100000}"/>
    <cellStyle name="1_BC 8 thang 2009 ve CT trong diem 5nam_Phu vuc LV bo_pvhung.skhdt 20117113152041 Danh muc cong trinh trong diem_Ke hoach 2012 (theo doi) 2" xfId="4201" xr:uid="{00000000-0005-0000-0000-000066100000}"/>
    <cellStyle name="1_BC 8 thang 2009 ve CT trong diem 5nam_Phu vuc LV bo_pvhung.skhdt 20117113152041 Danh muc cong trinh trong diem_Ke hoach 2012 (theo doi) 2 2" xfId="4202" xr:uid="{00000000-0005-0000-0000-000067100000}"/>
    <cellStyle name="1_BC 8 thang 2009 ve CT trong diem 5nam_Phu vuc LV bo_pvhung.skhdt 20117113152041 Danh muc cong trinh trong diem_Ke hoach 2012 (theo doi) 2 3" xfId="4203" xr:uid="{00000000-0005-0000-0000-000068100000}"/>
    <cellStyle name="1_BC 8 thang 2009 ve CT trong diem 5nam_Phu vuc LV bo_pvhung.skhdt 20117113152041 Danh muc cong trinh trong diem_Ke hoach 2012 (theo doi) 2 4" xfId="4204" xr:uid="{00000000-0005-0000-0000-000069100000}"/>
    <cellStyle name="1_BC 8 thang 2009 ve CT trong diem 5nam_Phu vuc LV bo_pvhung.skhdt 20117113152041 Danh muc cong trinh trong diem_Ke hoach 2012 (theo doi) 3" xfId="4205" xr:uid="{00000000-0005-0000-0000-00006A100000}"/>
    <cellStyle name="1_BC 8 thang 2009 ve CT trong diem 5nam_Phu vuc LV bo_pvhung.skhdt 20117113152041 Danh muc cong trinh trong diem_Ke hoach 2012 (theo doi) 4" xfId="4206" xr:uid="{00000000-0005-0000-0000-00006B100000}"/>
    <cellStyle name="1_BC 8 thang 2009 ve CT trong diem 5nam_Phu vuc LV bo_pvhung.skhdt 20117113152041 Danh muc cong trinh trong diem_Ke hoach 2012 (theo doi) 5" xfId="4207" xr:uid="{00000000-0005-0000-0000-00006C100000}"/>
    <cellStyle name="1_BC 8 thang 2009 ve CT trong diem 5nam_Phu vuc LV bo_pvhung.skhdt 20117113152041 Danh muc cong trinh trong diem_Ke hoach 2012 theo doi (giai ngan 30.6.12)" xfId="4208" xr:uid="{00000000-0005-0000-0000-00006D100000}"/>
    <cellStyle name="1_BC 8 thang 2009 ve CT trong diem 5nam_Phu vuc LV bo_pvhung.skhdt 20117113152041 Danh muc cong trinh trong diem_Ke hoach 2012 theo doi (giai ngan 30.6.12) 2" xfId="4209" xr:uid="{00000000-0005-0000-0000-00006E100000}"/>
    <cellStyle name="1_BC 8 thang 2009 ve CT trong diem 5nam_Phu vuc LV bo_pvhung.skhdt 20117113152041 Danh muc cong trinh trong diem_Ke hoach 2012 theo doi (giai ngan 30.6.12) 2 2" xfId="4210" xr:uid="{00000000-0005-0000-0000-00006F100000}"/>
    <cellStyle name="1_BC 8 thang 2009 ve CT trong diem 5nam_Phu vuc LV bo_pvhung.skhdt 20117113152041 Danh muc cong trinh trong diem_Ke hoach 2012 theo doi (giai ngan 30.6.12) 2 3" xfId="4211" xr:uid="{00000000-0005-0000-0000-000070100000}"/>
    <cellStyle name="1_BC 8 thang 2009 ve CT trong diem 5nam_Phu vuc LV bo_pvhung.skhdt 20117113152041 Danh muc cong trinh trong diem_Ke hoach 2012 theo doi (giai ngan 30.6.12) 2 4" xfId="4212" xr:uid="{00000000-0005-0000-0000-000071100000}"/>
    <cellStyle name="1_BC 8 thang 2009 ve CT trong diem 5nam_Phu vuc LV bo_pvhung.skhdt 20117113152041 Danh muc cong trinh trong diem_Ke hoach 2012 theo doi (giai ngan 30.6.12) 3" xfId="4213" xr:uid="{00000000-0005-0000-0000-000072100000}"/>
    <cellStyle name="1_BC 8 thang 2009 ve CT trong diem 5nam_Phu vuc LV bo_pvhung.skhdt 20117113152041 Danh muc cong trinh trong diem_Ke hoach 2012 theo doi (giai ngan 30.6.12) 4" xfId="4214" xr:uid="{00000000-0005-0000-0000-000073100000}"/>
    <cellStyle name="1_BC 8 thang 2009 ve CT trong diem 5nam_Phu vuc LV bo_pvhung.skhdt 20117113152041 Danh muc cong trinh trong diem_Ke hoach 2012 theo doi (giai ngan 30.6.12) 5" xfId="4215" xr:uid="{00000000-0005-0000-0000-000074100000}"/>
    <cellStyle name="1_BC 8 thang 2009 ve CT trong diem 5nam_pvhung.skhdt 20117113152041 Danh muc cong trinh trong diem" xfId="4216" xr:uid="{00000000-0005-0000-0000-000075100000}"/>
    <cellStyle name="1_BC 8 thang 2009 ve CT trong diem 5nam_pvhung.skhdt 20117113152041 Danh muc cong trinh trong diem 2" xfId="4217" xr:uid="{00000000-0005-0000-0000-000076100000}"/>
    <cellStyle name="1_BC 8 thang 2009 ve CT trong diem 5nam_pvhung.skhdt 20117113152041 Danh muc cong trinh trong diem 2 2" xfId="4218" xr:uid="{00000000-0005-0000-0000-000077100000}"/>
    <cellStyle name="1_BC 8 thang 2009 ve CT trong diem 5nam_pvhung.skhdt 20117113152041 Danh muc cong trinh trong diem 2 2 2" xfId="4219" xr:uid="{00000000-0005-0000-0000-000078100000}"/>
    <cellStyle name="1_BC 8 thang 2009 ve CT trong diem 5nam_pvhung.skhdt 20117113152041 Danh muc cong trinh trong diem 2 2 3" xfId="4220" xr:uid="{00000000-0005-0000-0000-000079100000}"/>
    <cellStyle name="1_BC 8 thang 2009 ve CT trong diem 5nam_pvhung.skhdt 20117113152041 Danh muc cong trinh trong diem 2 2 4" xfId="4221" xr:uid="{00000000-0005-0000-0000-00007A100000}"/>
    <cellStyle name="1_BC 8 thang 2009 ve CT trong diem 5nam_pvhung.skhdt 20117113152041 Danh muc cong trinh trong diem 2 3" xfId="4222" xr:uid="{00000000-0005-0000-0000-00007B100000}"/>
    <cellStyle name="1_BC 8 thang 2009 ve CT trong diem 5nam_pvhung.skhdt 20117113152041 Danh muc cong trinh trong diem 2 4" xfId="4223" xr:uid="{00000000-0005-0000-0000-00007C100000}"/>
    <cellStyle name="1_BC 8 thang 2009 ve CT trong diem 5nam_pvhung.skhdt 20117113152041 Danh muc cong trinh trong diem 2 5" xfId="4224" xr:uid="{00000000-0005-0000-0000-00007D100000}"/>
    <cellStyle name="1_BC 8 thang 2009 ve CT trong diem 5nam_pvhung.skhdt 20117113152041 Danh muc cong trinh trong diem 3" xfId="4225" xr:uid="{00000000-0005-0000-0000-00007E100000}"/>
    <cellStyle name="1_BC 8 thang 2009 ve CT trong diem 5nam_pvhung.skhdt 20117113152041 Danh muc cong trinh trong diem 3 2" xfId="4226" xr:uid="{00000000-0005-0000-0000-00007F100000}"/>
    <cellStyle name="1_BC 8 thang 2009 ve CT trong diem 5nam_pvhung.skhdt 20117113152041 Danh muc cong trinh trong diem 3 3" xfId="4227" xr:uid="{00000000-0005-0000-0000-000080100000}"/>
    <cellStyle name="1_BC 8 thang 2009 ve CT trong diem 5nam_pvhung.skhdt 20117113152041 Danh muc cong trinh trong diem 3 4" xfId="4228" xr:uid="{00000000-0005-0000-0000-000081100000}"/>
    <cellStyle name="1_BC 8 thang 2009 ve CT trong diem 5nam_pvhung.skhdt 20117113152041 Danh muc cong trinh trong diem 4" xfId="4229" xr:uid="{00000000-0005-0000-0000-000082100000}"/>
    <cellStyle name="1_BC 8 thang 2009 ve CT trong diem 5nam_pvhung.skhdt 20117113152041 Danh muc cong trinh trong diem 5" xfId="4230" xr:uid="{00000000-0005-0000-0000-000083100000}"/>
    <cellStyle name="1_BC 8 thang 2009 ve CT trong diem 5nam_pvhung.skhdt 20117113152041 Danh muc cong trinh trong diem 6" xfId="4231" xr:uid="{00000000-0005-0000-0000-000084100000}"/>
    <cellStyle name="1_BC 8 thang 2009 ve CT trong diem 5nam_pvhung.skhdt 20117113152041 Danh muc cong trinh trong diem_BC von DTPT 6 thang 2012" xfId="4232" xr:uid="{00000000-0005-0000-0000-000085100000}"/>
    <cellStyle name="1_BC 8 thang 2009 ve CT trong diem 5nam_pvhung.skhdt 20117113152041 Danh muc cong trinh trong diem_BC von DTPT 6 thang 2012 2" xfId="4233" xr:uid="{00000000-0005-0000-0000-000086100000}"/>
    <cellStyle name="1_BC 8 thang 2009 ve CT trong diem 5nam_pvhung.skhdt 20117113152041 Danh muc cong trinh trong diem_BC von DTPT 6 thang 2012 2 2" xfId="4234" xr:uid="{00000000-0005-0000-0000-000087100000}"/>
    <cellStyle name="1_BC 8 thang 2009 ve CT trong diem 5nam_pvhung.skhdt 20117113152041 Danh muc cong trinh trong diem_BC von DTPT 6 thang 2012 2 2 2" xfId="4235" xr:uid="{00000000-0005-0000-0000-000088100000}"/>
    <cellStyle name="1_BC 8 thang 2009 ve CT trong diem 5nam_pvhung.skhdt 20117113152041 Danh muc cong trinh trong diem_BC von DTPT 6 thang 2012 2 2 3" xfId="4236" xr:uid="{00000000-0005-0000-0000-000089100000}"/>
    <cellStyle name="1_BC 8 thang 2009 ve CT trong diem 5nam_pvhung.skhdt 20117113152041 Danh muc cong trinh trong diem_BC von DTPT 6 thang 2012 2 2 4" xfId="4237" xr:uid="{00000000-0005-0000-0000-00008A100000}"/>
    <cellStyle name="1_BC 8 thang 2009 ve CT trong diem 5nam_pvhung.skhdt 20117113152041 Danh muc cong trinh trong diem_BC von DTPT 6 thang 2012 2 3" xfId="4238" xr:uid="{00000000-0005-0000-0000-00008B100000}"/>
    <cellStyle name="1_BC 8 thang 2009 ve CT trong diem 5nam_pvhung.skhdt 20117113152041 Danh muc cong trinh trong diem_BC von DTPT 6 thang 2012 2 4" xfId="4239" xr:uid="{00000000-0005-0000-0000-00008C100000}"/>
    <cellStyle name="1_BC 8 thang 2009 ve CT trong diem 5nam_pvhung.skhdt 20117113152041 Danh muc cong trinh trong diem_BC von DTPT 6 thang 2012 2 5" xfId="4240" xr:uid="{00000000-0005-0000-0000-00008D100000}"/>
    <cellStyle name="1_BC 8 thang 2009 ve CT trong diem 5nam_pvhung.skhdt 20117113152041 Danh muc cong trinh trong diem_BC von DTPT 6 thang 2012 3" xfId="4241" xr:uid="{00000000-0005-0000-0000-00008E100000}"/>
    <cellStyle name="1_BC 8 thang 2009 ve CT trong diem 5nam_pvhung.skhdt 20117113152041 Danh muc cong trinh trong diem_BC von DTPT 6 thang 2012 3 2" xfId="4242" xr:uid="{00000000-0005-0000-0000-00008F100000}"/>
    <cellStyle name="1_BC 8 thang 2009 ve CT trong diem 5nam_pvhung.skhdt 20117113152041 Danh muc cong trinh trong diem_BC von DTPT 6 thang 2012 3 3" xfId="4243" xr:uid="{00000000-0005-0000-0000-000090100000}"/>
    <cellStyle name="1_BC 8 thang 2009 ve CT trong diem 5nam_pvhung.skhdt 20117113152041 Danh muc cong trinh trong diem_BC von DTPT 6 thang 2012 3 4" xfId="4244" xr:uid="{00000000-0005-0000-0000-000091100000}"/>
    <cellStyle name="1_BC 8 thang 2009 ve CT trong diem 5nam_pvhung.skhdt 20117113152041 Danh muc cong trinh trong diem_BC von DTPT 6 thang 2012 4" xfId="4245" xr:uid="{00000000-0005-0000-0000-000092100000}"/>
    <cellStyle name="1_BC 8 thang 2009 ve CT trong diem 5nam_pvhung.skhdt 20117113152041 Danh muc cong trinh trong diem_BC von DTPT 6 thang 2012 5" xfId="4246" xr:uid="{00000000-0005-0000-0000-000093100000}"/>
    <cellStyle name="1_BC 8 thang 2009 ve CT trong diem 5nam_pvhung.skhdt 20117113152041 Danh muc cong trinh trong diem_BC von DTPT 6 thang 2012 6" xfId="4247" xr:uid="{00000000-0005-0000-0000-000094100000}"/>
    <cellStyle name="1_BC 8 thang 2009 ve CT trong diem 5nam_pvhung.skhdt 20117113152041 Danh muc cong trinh trong diem_Bieu du thao QD von ho tro co MT" xfId="4248" xr:uid="{00000000-0005-0000-0000-000095100000}"/>
    <cellStyle name="1_BC 8 thang 2009 ve CT trong diem 5nam_pvhung.skhdt 20117113152041 Danh muc cong trinh trong diem_Bieu du thao QD von ho tro co MT 2" xfId="4249" xr:uid="{00000000-0005-0000-0000-000096100000}"/>
    <cellStyle name="1_BC 8 thang 2009 ve CT trong diem 5nam_pvhung.skhdt 20117113152041 Danh muc cong trinh trong diem_Bieu du thao QD von ho tro co MT 2 2" xfId="4250" xr:uid="{00000000-0005-0000-0000-000097100000}"/>
    <cellStyle name="1_BC 8 thang 2009 ve CT trong diem 5nam_pvhung.skhdt 20117113152041 Danh muc cong trinh trong diem_Bieu du thao QD von ho tro co MT 2 2 2" xfId="4251" xr:uid="{00000000-0005-0000-0000-000098100000}"/>
    <cellStyle name="1_BC 8 thang 2009 ve CT trong diem 5nam_pvhung.skhdt 20117113152041 Danh muc cong trinh trong diem_Bieu du thao QD von ho tro co MT 2 2 3" xfId="4252" xr:uid="{00000000-0005-0000-0000-000099100000}"/>
    <cellStyle name="1_BC 8 thang 2009 ve CT trong diem 5nam_pvhung.skhdt 20117113152041 Danh muc cong trinh trong diem_Bieu du thao QD von ho tro co MT 2 2 4" xfId="4253" xr:uid="{00000000-0005-0000-0000-00009A100000}"/>
    <cellStyle name="1_BC 8 thang 2009 ve CT trong diem 5nam_pvhung.skhdt 20117113152041 Danh muc cong trinh trong diem_Bieu du thao QD von ho tro co MT 2 3" xfId="4254" xr:uid="{00000000-0005-0000-0000-00009B100000}"/>
    <cellStyle name="1_BC 8 thang 2009 ve CT trong diem 5nam_pvhung.skhdt 20117113152041 Danh muc cong trinh trong diem_Bieu du thao QD von ho tro co MT 2 4" xfId="4255" xr:uid="{00000000-0005-0000-0000-00009C100000}"/>
    <cellStyle name="1_BC 8 thang 2009 ve CT trong diem 5nam_pvhung.skhdt 20117113152041 Danh muc cong trinh trong diem_Bieu du thao QD von ho tro co MT 2 5" xfId="4256" xr:uid="{00000000-0005-0000-0000-00009D100000}"/>
    <cellStyle name="1_BC 8 thang 2009 ve CT trong diem 5nam_pvhung.skhdt 20117113152041 Danh muc cong trinh trong diem_Bieu du thao QD von ho tro co MT 3" xfId="4257" xr:uid="{00000000-0005-0000-0000-00009E100000}"/>
    <cellStyle name="1_BC 8 thang 2009 ve CT trong diem 5nam_pvhung.skhdt 20117113152041 Danh muc cong trinh trong diem_Bieu du thao QD von ho tro co MT 3 2" xfId="4258" xr:uid="{00000000-0005-0000-0000-00009F100000}"/>
    <cellStyle name="1_BC 8 thang 2009 ve CT trong diem 5nam_pvhung.skhdt 20117113152041 Danh muc cong trinh trong diem_Bieu du thao QD von ho tro co MT 3 3" xfId="4259" xr:uid="{00000000-0005-0000-0000-0000A0100000}"/>
    <cellStyle name="1_BC 8 thang 2009 ve CT trong diem 5nam_pvhung.skhdt 20117113152041 Danh muc cong trinh trong diem_Bieu du thao QD von ho tro co MT 3 4" xfId="4260" xr:uid="{00000000-0005-0000-0000-0000A1100000}"/>
    <cellStyle name="1_BC 8 thang 2009 ve CT trong diem 5nam_pvhung.skhdt 20117113152041 Danh muc cong trinh trong diem_Bieu du thao QD von ho tro co MT 4" xfId="4261" xr:uid="{00000000-0005-0000-0000-0000A2100000}"/>
    <cellStyle name="1_BC 8 thang 2009 ve CT trong diem 5nam_pvhung.skhdt 20117113152041 Danh muc cong trinh trong diem_Bieu du thao QD von ho tro co MT 5" xfId="4262" xr:uid="{00000000-0005-0000-0000-0000A3100000}"/>
    <cellStyle name="1_BC 8 thang 2009 ve CT trong diem 5nam_pvhung.skhdt 20117113152041 Danh muc cong trinh trong diem_Bieu du thao QD von ho tro co MT 6" xfId="4263" xr:uid="{00000000-0005-0000-0000-0000A4100000}"/>
    <cellStyle name="1_BC 8 thang 2009 ve CT trong diem 5nam_pvhung.skhdt 20117113152041 Danh muc cong trinh trong diem_Ke hoach 2012 (theo doi)" xfId="4264" xr:uid="{00000000-0005-0000-0000-0000A5100000}"/>
    <cellStyle name="1_BC 8 thang 2009 ve CT trong diem 5nam_pvhung.skhdt 20117113152041 Danh muc cong trinh trong diem_Ke hoach 2012 (theo doi) 2" xfId="4265" xr:uid="{00000000-0005-0000-0000-0000A6100000}"/>
    <cellStyle name="1_BC 8 thang 2009 ve CT trong diem 5nam_pvhung.skhdt 20117113152041 Danh muc cong trinh trong diem_Ke hoach 2012 (theo doi) 2 2" xfId="4266" xr:uid="{00000000-0005-0000-0000-0000A7100000}"/>
    <cellStyle name="1_BC 8 thang 2009 ve CT trong diem 5nam_pvhung.skhdt 20117113152041 Danh muc cong trinh trong diem_Ke hoach 2012 (theo doi) 2 2 2" xfId="4267" xr:uid="{00000000-0005-0000-0000-0000A8100000}"/>
    <cellStyle name="1_BC 8 thang 2009 ve CT trong diem 5nam_pvhung.skhdt 20117113152041 Danh muc cong trinh trong diem_Ke hoach 2012 (theo doi) 2 2 3" xfId="4268" xr:uid="{00000000-0005-0000-0000-0000A9100000}"/>
    <cellStyle name="1_BC 8 thang 2009 ve CT trong diem 5nam_pvhung.skhdt 20117113152041 Danh muc cong trinh trong diem_Ke hoach 2012 (theo doi) 2 2 4" xfId="4269" xr:uid="{00000000-0005-0000-0000-0000AA100000}"/>
    <cellStyle name="1_BC 8 thang 2009 ve CT trong diem 5nam_pvhung.skhdt 20117113152041 Danh muc cong trinh trong diem_Ke hoach 2012 (theo doi) 2 3" xfId="4270" xr:uid="{00000000-0005-0000-0000-0000AB100000}"/>
    <cellStyle name="1_BC 8 thang 2009 ve CT trong diem 5nam_pvhung.skhdt 20117113152041 Danh muc cong trinh trong diem_Ke hoach 2012 (theo doi) 2 4" xfId="4271" xr:uid="{00000000-0005-0000-0000-0000AC100000}"/>
    <cellStyle name="1_BC 8 thang 2009 ve CT trong diem 5nam_pvhung.skhdt 20117113152041 Danh muc cong trinh trong diem_Ke hoach 2012 (theo doi) 2 5" xfId="4272" xr:uid="{00000000-0005-0000-0000-0000AD100000}"/>
    <cellStyle name="1_BC 8 thang 2009 ve CT trong diem 5nam_pvhung.skhdt 20117113152041 Danh muc cong trinh trong diem_Ke hoach 2012 (theo doi) 3" xfId="4273" xr:uid="{00000000-0005-0000-0000-0000AE100000}"/>
    <cellStyle name="1_BC 8 thang 2009 ve CT trong diem 5nam_pvhung.skhdt 20117113152041 Danh muc cong trinh trong diem_Ke hoach 2012 (theo doi) 3 2" xfId="4274" xr:uid="{00000000-0005-0000-0000-0000AF100000}"/>
    <cellStyle name="1_BC 8 thang 2009 ve CT trong diem 5nam_pvhung.skhdt 20117113152041 Danh muc cong trinh trong diem_Ke hoach 2012 (theo doi) 3 3" xfId="4275" xr:uid="{00000000-0005-0000-0000-0000B0100000}"/>
    <cellStyle name="1_BC 8 thang 2009 ve CT trong diem 5nam_pvhung.skhdt 20117113152041 Danh muc cong trinh trong diem_Ke hoach 2012 (theo doi) 3 4" xfId="4276" xr:uid="{00000000-0005-0000-0000-0000B1100000}"/>
    <cellStyle name="1_BC 8 thang 2009 ve CT trong diem 5nam_pvhung.skhdt 20117113152041 Danh muc cong trinh trong diem_Ke hoach 2012 (theo doi) 4" xfId="4277" xr:uid="{00000000-0005-0000-0000-0000B2100000}"/>
    <cellStyle name="1_BC 8 thang 2009 ve CT trong diem 5nam_pvhung.skhdt 20117113152041 Danh muc cong trinh trong diem_Ke hoach 2012 (theo doi) 5" xfId="4278" xr:uid="{00000000-0005-0000-0000-0000B3100000}"/>
    <cellStyle name="1_BC 8 thang 2009 ve CT trong diem 5nam_pvhung.skhdt 20117113152041 Danh muc cong trinh trong diem_Ke hoach 2012 (theo doi) 6" xfId="4279" xr:uid="{00000000-0005-0000-0000-0000B4100000}"/>
    <cellStyle name="1_BC 8 thang 2009 ve CT trong diem 5nam_pvhung.skhdt 20117113152041 Danh muc cong trinh trong diem_Ke hoach 2012 theo doi (giai ngan 30.6.12)" xfId="4280" xr:uid="{00000000-0005-0000-0000-0000B5100000}"/>
    <cellStyle name="1_BC 8 thang 2009 ve CT trong diem 5nam_pvhung.skhdt 20117113152041 Danh muc cong trinh trong diem_Ke hoach 2012 theo doi (giai ngan 30.6.12) 2" xfId="4281" xr:uid="{00000000-0005-0000-0000-0000B6100000}"/>
    <cellStyle name="1_BC 8 thang 2009 ve CT trong diem 5nam_pvhung.skhdt 20117113152041 Danh muc cong trinh trong diem_Ke hoach 2012 theo doi (giai ngan 30.6.12) 2 2" xfId="4282" xr:uid="{00000000-0005-0000-0000-0000B7100000}"/>
    <cellStyle name="1_BC 8 thang 2009 ve CT trong diem 5nam_pvhung.skhdt 20117113152041 Danh muc cong trinh trong diem_Ke hoach 2012 theo doi (giai ngan 30.6.12) 2 2 2" xfId="4283" xr:uid="{00000000-0005-0000-0000-0000B8100000}"/>
    <cellStyle name="1_BC 8 thang 2009 ve CT trong diem 5nam_pvhung.skhdt 20117113152041 Danh muc cong trinh trong diem_Ke hoach 2012 theo doi (giai ngan 30.6.12) 2 2 3" xfId="4284" xr:uid="{00000000-0005-0000-0000-0000B9100000}"/>
    <cellStyle name="1_BC 8 thang 2009 ve CT trong diem 5nam_pvhung.skhdt 20117113152041 Danh muc cong trinh trong diem_Ke hoach 2012 theo doi (giai ngan 30.6.12) 2 2 4" xfId="4285" xr:uid="{00000000-0005-0000-0000-0000BA100000}"/>
    <cellStyle name="1_BC 8 thang 2009 ve CT trong diem 5nam_pvhung.skhdt 20117113152041 Danh muc cong trinh trong diem_Ke hoach 2012 theo doi (giai ngan 30.6.12) 2 3" xfId="4286" xr:uid="{00000000-0005-0000-0000-0000BB100000}"/>
    <cellStyle name="1_BC 8 thang 2009 ve CT trong diem 5nam_pvhung.skhdt 20117113152041 Danh muc cong trinh trong diem_Ke hoach 2012 theo doi (giai ngan 30.6.12) 2 4" xfId="4287" xr:uid="{00000000-0005-0000-0000-0000BC100000}"/>
    <cellStyle name="1_BC 8 thang 2009 ve CT trong diem 5nam_pvhung.skhdt 20117113152041 Danh muc cong trinh trong diem_Ke hoach 2012 theo doi (giai ngan 30.6.12) 2 5" xfId="4288" xr:uid="{00000000-0005-0000-0000-0000BD100000}"/>
    <cellStyle name="1_BC 8 thang 2009 ve CT trong diem 5nam_pvhung.skhdt 20117113152041 Danh muc cong trinh trong diem_Ke hoach 2012 theo doi (giai ngan 30.6.12) 3" xfId="4289" xr:uid="{00000000-0005-0000-0000-0000BE100000}"/>
    <cellStyle name="1_BC 8 thang 2009 ve CT trong diem 5nam_pvhung.skhdt 20117113152041 Danh muc cong trinh trong diem_Ke hoach 2012 theo doi (giai ngan 30.6.12) 3 2" xfId="4290" xr:uid="{00000000-0005-0000-0000-0000BF100000}"/>
    <cellStyle name="1_BC 8 thang 2009 ve CT trong diem 5nam_pvhung.skhdt 20117113152041 Danh muc cong trinh trong diem_Ke hoach 2012 theo doi (giai ngan 30.6.12) 3 3" xfId="4291" xr:uid="{00000000-0005-0000-0000-0000C0100000}"/>
    <cellStyle name="1_BC 8 thang 2009 ve CT trong diem 5nam_pvhung.skhdt 20117113152041 Danh muc cong trinh trong diem_Ke hoach 2012 theo doi (giai ngan 30.6.12) 3 4" xfId="4292" xr:uid="{00000000-0005-0000-0000-0000C1100000}"/>
    <cellStyle name="1_BC 8 thang 2009 ve CT trong diem 5nam_pvhung.skhdt 20117113152041 Danh muc cong trinh trong diem_Ke hoach 2012 theo doi (giai ngan 30.6.12) 4" xfId="4293" xr:uid="{00000000-0005-0000-0000-0000C2100000}"/>
    <cellStyle name="1_BC 8 thang 2009 ve CT trong diem 5nam_pvhung.skhdt 20117113152041 Danh muc cong trinh trong diem_Ke hoach 2012 theo doi (giai ngan 30.6.12) 5" xfId="4294" xr:uid="{00000000-0005-0000-0000-0000C3100000}"/>
    <cellStyle name="1_BC 8 thang 2009 ve CT trong diem 5nam_pvhung.skhdt 20117113152041 Danh muc cong trinh trong diem_Ke hoach 2012 theo doi (giai ngan 30.6.12) 6" xfId="4295" xr:uid="{00000000-0005-0000-0000-0000C4100000}"/>
    <cellStyle name="1_BC 8 thang 2009 ve CT trong diem 5nam_Tong hop so lieu" xfId="4296" xr:uid="{00000000-0005-0000-0000-0000C5100000}"/>
    <cellStyle name="1_BC 8 thang 2009 ve CT trong diem 5nam_Tong hop so lieu 2" xfId="4297" xr:uid="{00000000-0005-0000-0000-0000C6100000}"/>
    <cellStyle name="1_BC 8 thang 2009 ve CT trong diem 5nam_Tong hop so lieu 2 2" xfId="4298" xr:uid="{00000000-0005-0000-0000-0000C7100000}"/>
    <cellStyle name="1_BC 8 thang 2009 ve CT trong diem 5nam_Tong hop so lieu 2 3" xfId="4299" xr:uid="{00000000-0005-0000-0000-0000C8100000}"/>
    <cellStyle name="1_BC 8 thang 2009 ve CT trong diem 5nam_Tong hop so lieu 2 4" xfId="4300" xr:uid="{00000000-0005-0000-0000-0000C9100000}"/>
    <cellStyle name="1_BC 8 thang 2009 ve CT trong diem 5nam_Tong hop so lieu 3" xfId="4301" xr:uid="{00000000-0005-0000-0000-0000CA100000}"/>
    <cellStyle name="1_BC 8 thang 2009 ve CT trong diem 5nam_Tong hop so lieu 4" xfId="4302" xr:uid="{00000000-0005-0000-0000-0000CB100000}"/>
    <cellStyle name="1_BC 8 thang 2009 ve CT trong diem 5nam_Tong hop so lieu 5" xfId="4303" xr:uid="{00000000-0005-0000-0000-0000CC100000}"/>
    <cellStyle name="1_BC 8 thang 2009 ve CT trong diem 5nam_Tong hop so lieu_BC cong trinh trong diem" xfId="4304" xr:uid="{00000000-0005-0000-0000-0000CD100000}"/>
    <cellStyle name="1_BC 8 thang 2009 ve CT trong diem 5nam_Tong hop so lieu_BC cong trinh trong diem 2" xfId="4305" xr:uid="{00000000-0005-0000-0000-0000CE100000}"/>
    <cellStyle name="1_BC 8 thang 2009 ve CT trong diem 5nam_Tong hop so lieu_BC cong trinh trong diem 2 2" xfId="4306" xr:uid="{00000000-0005-0000-0000-0000CF100000}"/>
    <cellStyle name="1_BC 8 thang 2009 ve CT trong diem 5nam_Tong hop so lieu_BC cong trinh trong diem 2 3" xfId="4307" xr:uid="{00000000-0005-0000-0000-0000D0100000}"/>
    <cellStyle name="1_BC 8 thang 2009 ve CT trong diem 5nam_Tong hop so lieu_BC cong trinh trong diem 2 4" xfId="4308" xr:uid="{00000000-0005-0000-0000-0000D1100000}"/>
    <cellStyle name="1_BC 8 thang 2009 ve CT trong diem 5nam_Tong hop so lieu_BC cong trinh trong diem 3" xfId="4309" xr:uid="{00000000-0005-0000-0000-0000D2100000}"/>
    <cellStyle name="1_BC 8 thang 2009 ve CT trong diem 5nam_Tong hop so lieu_BC cong trinh trong diem 4" xfId="4310" xr:uid="{00000000-0005-0000-0000-0000D3100000}"/>
    <cellStyle name="1_BC 8 thang 2009 ve CT trong diem 5nam_Tong hop so lieu_BC cong trinh trong diem 5" xfId="4311" xr:uid="{00000000-0005-0000-0000-0000D4100000}"/>
    <cellStyle name="1_BC 8 thang 2009 ve CT trong diem 5nam_Tong hop so lieu_BC cong trinh trong diem_BC von DTPT 6 thang 2012" xfId="4312" xr:uid="{00000000-0005-0000-0000-0000D5100000}"/>
    <cellStyle name="1_BC 8 thang 2009 ve CT trong diem 5nam_Tong hop so lieu_BC cong trinh trong diem_BC von DTPT 6 thang 2012 2" xfId="4313" xr:uid="{00000000-0005-0000-0000-0000D6100000}"/>
    <cellStyle name="1_BC 8 thang 2009 ve CT trong diem 5nam_Tong hop so lieu_BC cong trinh trong diem_BC von DTPT 6 thang 2012 2 2" xfId="4314" xr:uid="{00000000-0005-0000-0000-0000D7100000}"/>
    <cellStyle name="1_BC 8 thang 2009 ve CT trong diem 5nam_Tong hop so lieu_BC cong trinh trong diem_BC von DTPT 6 thang 2012 2 3" xfId="4315" xr:uid="{00000000-0005-0000-0000-0000D8100000}"/>
    <cellStyle name="1_BC 8 thang 2009 ve CT trong diem 5nam_Tong hop so lieu_BC cong trinh trong diem_BC von DTPT 6 thang 2012 2 4" xfId="4316" xr:uid="{00000000-0005-0000-0000-0000D9100000}"/>
    <cellStyle name="1_BC 8 thang 2009 ve CT trong diem 5nam_Tong hop so lieu_BC cong trinh trong diem_BC von DTPT 6 thang 2012 3" xfId="4317" xr:uid="{00000000-0005-0000-0000-0000DA100000}"/>
    <cellStyle name="1_BC 8 thang 2009 ve CT trong diem 5nam_Tong hop so lieu_BC cong trinh trong diem_BC von DTPT 6 thang 2012 4" xfId="4318" xr:uid="{00000000-0005-0000-0000-0000DB100000}"/>
    <cellStyle name="1_BC 8 thang 2009 ve CT trong diem 5nam_Tong hop so lieu_BC cong trinh trong diem_BC von DTPT 6 thang 2012 5" xfId="4319" xr:uid="{00000000-0005-0000-0000-0000DC100000}"/>
    <cellStyle name="1_BC 8 thang 2009 ve CT trong diem 5nam_Tong hop so lieu_BC cong trinh trong diem_Bieu du thao QD von ho tro co MT" xfId="4320" xr:uid="{00000000-0005-0000-0000-0000DD100000}"/>
    <cellStyle name="1_BC 8 thang 2009 ve CT trong diem 5nam_Tong hop so lieu_BC cong trinh trong diem_Bieu du thao QD von ho tro co MT 2" xfId="4321" xr:uid="{00000000-0005-0000-0000-0000DE100000}"/>
    <cellStyle name="1_BC 8 thang 2009 ve CT trong diem 5nam_Tong hop so lieu_BC cong trinh trong diem_Bieu du thao QD von ho tro co MT 2 2" xfId="4322" xr:uid="{00000000-0005-0000-0000-0000DF100000}"/>
    <cellStyle name="1_BC 8 thang 2009 ve CT trong diem 5nam_Tong hop so lieu_BC cong trinh trong diem_Bieu du thao QD von ho tro co MT 2 3" xfId="4323" xr:uid="{00000000-0005-0000-0000-0000E0100000}"/>
    <cellStyle name="1_BC 8 thang 2009 ve CT trong diem 5nam_Tong hop so lieu_BC cong trinh trong diem_Bieu du thao QD von ho tro co MT 2 4" xfId="4324" xr:uid="{00000000-0005-0000-0000-0000E1100000}"/>
    <cellStyle name="1_BC 8 thang 2009 ve CT trong diem 5nam_Tong hop so lieu_BC cong trinh trong diem_Bieu du thao QD von ho tro co MT 3" xfId="4325" xr:uid="{00000000-0005-0000-0000-0000E2100000}"/>
    <cellStyle name="1_BC 8 thang 2009 ve CT trong diem 5nam_Tong hop so lieu_BC cong trinh trong diem_Bieu du thao QD von ho tro co MT 4" xfId="4326" xr:uid="{00000000-0005-0000-0000-0000E3100000}"/>
    <cellStyle name="1_BC 8 thang 2009 ve CT trong diem 5nam_Tong hop so lieu_BC cong trinh trong diem_Bieu du thao QD von ho tro co MT 5" xfId="4327" xr:uid="{00000000-0005-0000-0000-0000E4100000}"/>
    <cellStyle name="1_BC 8 thang 2009 ve CT trong diem 5nam_Tong hop so lieu_BC cong trinh trong diem_Ke hoach 2012 (theo doi)" xfId="4328" xr:uid="{00000000-0005-0000-0000-0000E5100000}"/>
    <cellStyle name="1_BC 8 thang 2009 ve CT trong diem 5nam_Tong hop so lieu_BC cong trinh trong diem_Ke hoach 2012 (theo doi) 2" xfId="4329" xr:uid="{00000000-0005-0000-0000-0000E6100000}"/>
    <cellStyle name="1_BC 8 thang 2009 ve CT trong diem 5nam_Tong hop so lieu_BC cong trinh trong diem_Ke hoach 2012 (theo doi) 2 2" xfId="4330" xr:uid="{00000000-0005-0000-0000-0000E7100000}"/>
    <cellStyle name="1_BC 8 thang 2009 ve CT trong diem 5nam_Tong hop so lieu_BC cong trinh trong diem_Ke hoach 2012 (theo doi) 2 3" xfId="4331" xr:uid="{00000000-0005-0000-0000-0000E8100000}"/>
    <cellStyle name="1_BC 8 thang 2009 ve CT trong diem 5nam_Tong hop so lieu_BC cong trinh trong diem_Ke hoach 2012 (theo doi) 2 4" xfId="4332" xr:uid="{00000000-0005-0000-0000-0000E9100000}"/>
    <cellStyle name="1_BC 8 thang 2009 ve CT trong diem 5nam_Tong hop so lieu_BC cong trinh trong diem_Ke hoach 2012 (theo doi) 3" xfId="4333" xr:uid="{00000000-0005-0000-0000-0000EA100000}"/>
    <cellStyle name="1_BC 8 thang 2009 ve CT trong diem 5nam_Tong hop so lieu_BC cong trinh trong diem_Ke hoach 2012 (theo doi) 4" xfId="4334" xr:uid="{00000000-0005-0000-0000-0000EB100000}"/>
    <cellStyle name="1_BC 8 thang 2009 ve CT trong diem 5nam_Tong hop so lieu_BC cong trinh trong diem_Ke hoach 2012 (theo doi) 5" xfId="4335" xr:uid="{00000000-0005-0000-0000-0000EC100000}"/>
    <cellStyle name="1_BC 8 thang 2009 ve CT trong diem 5nam_Tong hop so lieu_BC cong trinh trong diem_Ke hoach 2012 theo doi (giai ngan 30.6.12)" xfId="4336" xr:uid="{00000000-0005-0000-0000-0000ED100000}"/>
    <cellStyle name="1_BC 8 thang 2009 ve CT trong diem 5nam_Tong hop so lieu_BC cong trinh trong diem_Ke hoach 2012 theo doi (giai ngan 30.6.12) 2" xfId="4337" xr:uid="{00000000-0005-0000-0000-0000EE100000}"/>
    <cellStyle name="1_BC 8 thang 2009 ve CT trong diem 5nam_Tong hop so lieu_BC cong trinh trong diem_Ke hoach 2012 theo doi (giai ngan 30.6.12) 2 2" xfId="4338" xr:uid="{00000000-0005-0000-0000-0000EF100000}"/>
    <cellStyle name="1_BC 8 thang 2009 ve CT trong diem 5nam_Tong hop so lieu_BC cong trinh trong diem_Ke hoach 2012 theo doi (giai ngan 30.6.12) 2 3" xfId="4339" xr:uid="{00000000-0005-0000-0000-0000F0100000}"/>
    <cellStyle name="1_BC 8 thang 2009 ve CT trong diem 5nam_Tong hop so lieu_BC cong trinh trong diem_Ke hoach 2012 theo doi (giai ngan 30.6.12) 2 4" xfId="4340" xr:uid="{00000000-0005-0000-0000-0000F1100000}"/>
    <cellStyle name="1_BC 8 thang 2009 ve CT trong diem 5nam_Tong hop so lieu_BC cong trinh trong diem_Ke hoach 2012 theo doi (giai ngan 30.6.12) 3" xfId="4341" xr:uid="{00000000-0005-0000-0000-0000F2100000}"/>
    <cellStyle name="1_BC 8 thang 2009 ve CT trong diem 5nam_Tong hop so lieu_BC cong trinh trong diem_Ke hoach 2012 theo doi (giai ngan 30.6.12) 4" xfId="4342" xr:uid="{00000000-0005-0000-0000-0000F3100000}"/>
    <cellStyle name="1_BC 8 thang 2009 ve CT trong diem 5nam_Tong hop so lieu_BC cong trinh trong diem_Ke hoach 2012 theo doi (giai ngan 30.6.12) 5" xfId="4343" xr:uid="{00000000-0005-0000-0000-0000F4100000}"/>
    <cellStyle name="1_BC 8 thang 2009 ve CT trong diem 5nam_Tong hop so lieu_BC von DTPT 6 thang 2012" xfId="4344" xr:uid="{00000000-0005-0000-0000-0000F5100000}"/>
    <cellStyle name="1_BC 8 thang 2009 ve CT trong diem 5nam_Tong hop so lieu_BC von DTPT 6 thang 2012 2" xfId="4345" xr:uid="{00000000-0005-0000-0000-0000F6100000}"/>
    <cellStyle name="1_BC 8 thang 2009 ve CT trong diem 5nam_Tong hop so lieu_BC von DTPT 6 thang 2012 2 2" xfId="4346" xr:uid="{00000000-0005-0000-0000-0000F7100000}"/>
    <cellStyle name="1_BC 8 thang 2009 ve CT trong diem 5nam_Tong hop so lieu_BC von DTPT 6 thang 2012 2 3" xfId="4347" xr:uid="{00000000-0005-0000-0000-0000F8100000}"/>
    <cellStyle name="1_BC 8 thang 2009 ve CT trong diem 5nam_Tong hop so lieu_BC von DTPT 6 thang 2012 2 4" xfId="4348" xr:uid="{00000000-0005-0000-0000-0000F9100000}"/>
    <cellStyle name="1_BC 8 thang 2009 ve CT trong diem 5nam_Tong hop so lieu_BC von DTPT 6 thang 2012 3" xfId="4349" xr:uid="{00000000-0005-0000-0000-0000FA100000}"/>
    <cellStyle name="1_BC 8 thang 2009 ve CT trong diem 5nam_Tong hop so lieu_BC von DTPT 6 thang 2012 4" xfId="4350" xr:uid="{00000000-0005-0000-0000-0000FB100000}"/>
    <cellStyle name="1_BC 8 thang 2009 ve CT trong diem 5nam_Tong hop so lieu_BC von DTPT 6 thang 2012 5" xfId="4351" xr:uid="{00000000-0005-0000-0000-0000FC100000}"/>
    <cellStyle name="1_BC 8 thang 2009 ve CT trong diem 5nam_Tong hop so lieu_Bieu du thao QD von ho tro co MT" xfId="4352" xr:uid="{00000000-0005-0000-0000-0000FD100000}"/>
    <cellStyle name="1_BC 8 thang 2009 ve CT trong diem 5nam_Tong hop so lieu_Bieu du thao QD von ho tro co MT 2" xfId="4353" xr:uid="{00000000-0005-0000-0000-0000FE100000}"/>
    <cellStyle name="1_BC 8 thang 2009 ve CT trong diem 5nam_Tong hop so lieu_Bieu du thao QD von ho tro co MT 2 2" xfId="4354" xr:uid="{00000000-0005-0000-0000-0000FF100000}"/>
    <cellStyle name="1_BC 8 thang 2009 ve CT trong diem 5nam_Tong hop so lieu_Bieu du thao QD von ho tro co MT 2 3" xfId="4355" xr:uid="{00000000-0005-0000-0000-000000110000}"/>
    <cellStyle name="1_BC 8 thang 2009 ve CT trong diem 5nam_Tong hop so lieu_Bieu du thao QD von ho tro co MT 2 4" xfId="4356" xr:uid="{00000000-0005-0000-0000-000001110000}"/>
    <cellStyle name="1_BC 8 thang 2009 ve CT trong diem 5nam_Tong hop so lieu_Bieu du thao QD von ho tro co MT 3" xfId="4357" xr:uid="{00000000-0005-0000-0000-000002110000}"/>
    <cellStyle name="1_BC 8 thang 2009 ve CT trong diem 5nam_Tong hop so lieu_Bieu du thao QD von ho tro co MT 4" xfId="4358" xr:uid="{00000000-0005-0000-0000-000003110000}"/>
    <cellStyle name="1_BC 8 thang 2009 ve CT trong diem 5nam_Tong hop so lieu_Bieu du thao QD von ho tro co MT 5" xfId="4359" xr:uid="{00000000-0005-0000-0000-000004110000}"/>
    <cellStyle name="1_BC 8 thang 2009 ve CT trong diem 5nam_Tong hop so lieu_Ke hoach 2012 (theo doi)" xfId="4360" xr:uid="{00000000-0005-0000-0000-000005110000}"/>
    <cellStyle name="1_BC 8 thang 2009 ve CT trong diem 5nam_Tong hop so lieu_Ke hoach 2012 (theo doi) 2" xfId="4361" xr:uid="{00000000-0005-0000-0000-000006110000}"/>
    <cellStyle name="1_BC 8 thang 2009 ve CT trong diem 5nam_Tong hop so lieu_Ke hoach 2012 (theo doi) 2 2" xfId="4362" xr:uid="{00000000-0005-0000-0000-000007110000}"/>
    <cellStyle name="1_BC 8 thang 2009 ve CT trong diem 5nam_Tong hop so lieu_Ke hoach 2012 (theo doi) 2 3" xfId="4363" xr:uid="{00000000-0005-0000-0000-000008110000}"/>
    <cellStyle name="1_BC 8 thang 2009 ve CT trong diem 5nam_Tong hop so lieu_Ke hoach 2012 (theo doi) 2 4" xfId="4364" xr:uid="{00000000-0005-0000-0000-000009110000}"/>
    <cellStyle name="1_BC 8 thang 2009 ve CT trong diem 5nam_Tong hop so lieu_Ke hoach 2012 (theo doi) 3" xfId="4365" xr:uid="{00000000-0005-0000-0000-00000A110000}"/>
    <cellStyle name="1_BC 8 thang 2009 ve CT trong diem 5nam_Tong hop so lieu_Ke hoach 2012 (theo doi) 4" xfId="4366" xr:uid="{00000000-0005-0000-0000-00000B110000}"/>
    <cellStyle name="1_BC 8 thang 2009 ve CT trong diem 5nam_Tong hop so lieu_Ke hoach 2012 (theo doi) 5" xfId="4367" xr:uid="{00000000-0005-0000-0000-00000C110000}"/>
    <cellStyle name="1_BC 8 thang 2009 ve CT trong diem 5nam_Tong hop so lieu_Ke hoach 2012 theo doi (giai ngan 30.6.12)" xfId="4368" xr:uid="{00000000-0005-0000-0000-00000D110000}"/>
    <cellStyle name="1_BC 8 thang 2009 ve CT trong diem 5nam_Tong hop so lieu_Ke hoach 2012 theo doi (giai ngan 30.6.12) 2" xfId="4369" xr:uid="{00000000-0005-0000-0000-00000E110000}"/>
    <cellStyle name="1_BC 8 thang 2009 ve CT trong diem 5nam_Tong hop so lieu_Ke hoach 2012 theo doi (giai ngan 30.6.12) 2 2" xfId="4370" xr:uid="{00000000-0005-0000-0000-00000F110000}"/>
    <cellStyle name="1_BC 8 thang 2009 ve CT trong diem 5nam_Tong hop so lieu_Ke hoach 2012 theo doi (giai ngan 30.6.12) 2 3" xfId="4371" xr:uid="{00000000-0005-0000-0000-000010110000}"/>
    <cellStyle name="1_BC 8 thang 2009 ve CT trong diem 5nam_Tong hop so lieu_Ke hoach 2012 theo doi (giai ngan 30.6.12) 2 4" xfId="4372" xr:uid="{00000000-0005-0000-0000-000011110000}"/>
    <cellStyle name="1_BC 8 thang 2009 ve CT trong diem 5nam_Tong hop so lieu_Ke hoach 2012 theo doi (giai ngan 30.6.12) 3" xfId="4373" xr:uid="{00000000-0005-0000-0000-000012110000}"/>
    <cellStyle name="1_BC 8 thang 2009 ve CT trong diem 5nam_Tong hop so lieu_Ke hoach 2012 theo doi (giai ngan 30.6.12) 4" xfId="4374" xr:uid="{00000000-0005-0000-0000-000013110000}"/>
    <cellStyle name="1_BC 8 thang 2009 ve CT trong diem 5nam_Tong hop so lieu_Ke hoach 2012 theo doi (giai ngan 30.6.12) 5" xfId="4375" xr:uid="{00000000-0005-0000-0000-000014110000}"/>
    <cellStyle name="1_BC 8 thang 2009 ve CT trong diem 5nam_Tong hop so lieu_pvhung.skhdt 20117113152041 Danh muc cong trinh trong diem" xfId="4376" xr:uid="{00000000-0005-0000-0000-000015110000}"/>
    <cellStyle name="1_BC 8 thang 2009 ve CT trong diem 5nam_Tong hop so lieu_pvhung.skhdt 20117113152041 Danh muc cong trinh trong diem 2" xfId="4377" xr:uid="{00000000-0005-0000-0000-000016110000}"/>
    <cellStyle name="1_BC 8 thang 2009 ve CT trong diem 5nam_Tong hop so lieu_pvhung.skhdt 20117113152041 Danh muc cong trinh trong diem 2 2" xfId="4378" xr:uid="{00000000-0005-0000-0000-000017110000}"/>
    <cellStyle name="1_BC 8 thang 2009 ve CT trong diem 5nam_Tong hop so lieu_pvhung.skhdt 20117113152041 Danh muc cong trinh trong diem 2 3" xfId="4379" xr:uid="{00000000-0005-0000-0000-000018110000}"/>
    <cellStyle name="1_BC 8 thang 2009 ve CT trong diem 5nam_Tong hop so lieu_pvhung.skhdt 20117113152041 Danh muc cong trinh trong diem 2 4" xfId="4380" xr:uid="{00000000-0005-0000-0000-000019110000}"/>
    <cellStyle name="1_BC 8 thang 2009 ve CT trong diem 5nam_Tong hop so lieu_pvhung.skhdt 20117113152041 Danh muc cong trinh trong diem 3" xfId="4381" xr:uid="{00000000-0005-0000-0000-00001A110000}"/>
    <cellStyle name="1_BC 8 thang 2009 ve CT trong diem 5nam_Tong hop so lieu_pvhung.skhdt 20117113152041 Danh muc cong trinh trong diem 4" xfId="4382" xr:uid="{00000000-0005-0000-0000-00001B110000}"/>
    <cellStyle name="1_BC 8 thang 2009 ve CT trong diem 5nam_Tong hop so lieu_pvhung.skhdt 20117113152041 Danh muc cong trinh trong diem 5" xfId="4383" xr:uid="{00000000-0005-0000-0000-00001C110000}"/>
    <cellStyle name="1_BC 8 thang 2009 ve CT trong diem 5nam_Tong hop so lieu_pvhung.skhdt 20117113152041 Danh muc cong trinh trong diem_BC von DTPT 6 thang 2012" xfId="4384" xr:uid="{00000000-0005-0000-0000-00001D110000}"/>
    <cellStyle name="1_BC 8 thang 2009 ve CT trong diem 5nam_Tong hop so lieu_pvhung.skhdt 20117113152041 Danh muc cong trinh trong diem_BC von DTPT 6 thang 2012 2" xfId="4385" xr:uid="{00000000-0005-0000-0000-00001E110000}"/>
    <cellStyle name="1_BC 8 thang 2009 ve CT trong diem 5nam_Tong hop so lieu_pvhung.skhdt 20117113152041 Danh muc cong trinh trong diem_BC von DTPT 6 thang 2012 2 2" xfId="4386" xr:uid="{00000000-0005-0000-0000-00001F110000}"/>
    <cellStyle name="1_BC 8 thang 2009 ve CT trong diem 5nam_Tong hop so lieu_pvhung.skhdt 20117113152041 Danh muc cong trinh trong diem_BC von DTPT 6 thang 2012 2 3" xfId="4387" xr:uid="{00000000-0005-0000-0000-000020110000}"/>
    <cellStyle name="1_BC 8 thang 2009 ve CT trong diem 5nam_Tong hop so lieu_pvhung.skhdt 20117113152041 Danh muc cong trinh trong diem_BC von DTPT 6 thang 2012 2 4" xfId="4388" xr:uid="{00000000-0005-0000-0000-000021110000}"/>
    <cellStyle name="1_BC 8 thang 2009 ve CT trong diem 5nam_Tong hop so lieu_pvhung.skhdt 20117113152041 Danh muc cong trinh trong diem_BC von DTPT 6 thang 2012 3" xfId="4389" xr:uid="{00000000-0005-0000-0000-000022110000}"/>
    <cellStyle name="1_BC 8 thang 2009 ve CT trong diem 5nam_Tong hop so lieu_pvhung.skhdt 20117113152041 Danh muc cong trinh trong diem_BC von DTPT 6 thang 2012 4" xfId="4390" xr:uid="{00000000-0005-0000-0000-000023110000}"/>
    <cellStyle name="1_BC 8 thang 2009 ve CT trong diem 5nam_Tong hop so lieu_pvhung.skhdt 20117113152041 Danh muc cong trinh trong diem_BC von DTPT 6 thang 2012 5" xfId="4391" xr:uid="{00000000-0005-0000-0000-000024110000}"/>
    <cellStyle name="1_BC 8 thang 2009 ve CT trong diem 5nam_Tong hop so lieu_pvhung.skhdt 20117113152041 Danh muc cong trinh trong diem_Bieu du thao QD von ho tro co MT" xfId="4392" xr:uid="{00000000-0005-0000-0000-000025110000}"/>
    <cellStyle name="1_BC 8 thang 2009 ve CT trong diem 5nam_Tong hop so lieu_pvhung.skhdt 20117113152041 Danh muc cong trinh trong diem_Bieu du thao QD von ho tro co MT 2" xfId="4393" xr:uid="{00000000-0005-0000-0000-000026110000}"/>
    <cellStyle name="1_BC 8 thang 2009 ve CT trong diem 5nam_Tong hop so lieu_pvhung.skhdt 20117113152041 Danh muc cong trinh trong diem_Bieu du thao QD von ho tro co MT 2 2" xfId="4394" xr:uid="{00000000-0005-0000-0000-000027110000}"/>
    <cellStyle name="1_BC 8 thang 2009 ve CT trong diem 5nam_Tong hop so lieu_pvhung.skhdt 20117113152041 Danh muc cong trinh trong diem_Bieu du thao QD von ho tro co MT 2 3" xfId="4395" xr:uid="{00000000-0005-0000-0000-000028110000}"/>
    <cellStyle name="1_BC 8 thang 2009 ve CT trong diem 5nam_Tong hop so lieu_pvhung.skhdt 20117113152041 Danh muc cong trinh trong diem_Bieu du thao QD von ho tro co MT 2 4" xfId="4396" xr:uid="{00000000-0005-0000-0000-000029110000}"/>
    <cellStyle name="1_BC 8 thang 2009 ve CT trong diem 5nam_Tong hop so lieu_pvhung.skhdt 20117113152041 Danh muc cong trinh trong diem_Bieu du thao QD von ho tro co MT 3" xfId="4397" xr:uid="{00000000-0005-0000-0000-00002A110000}"/>
    <cellStyle name="1_BC 8 thang 2009 ve CT trong diem 5nam_Tong hop so lieu_pvhung.skhdt 20117113152041 Danh muc cong trinh trong diem_Bieu du thao QD von ho tro co MT 4" xfId="4398" xr:uid="{00000000-0005-0000-0000-00002B110000}"/>
    <cellStyle name="1_BC 8 thang 2009 ve CT trong diem 5nam_Tong hop so lieu_pvhung.skhdt 20117113152041 Danh muc cong trinh trong diem_Bieu du thao QD von ho tro co MT 5" xfId="4399" xr:uid="{00000000-0005-0000-0000-00002C110000}"/>
    <cellStyle name="1_BC 8 thang 2009 ve CT trong diem 5nam_Tong hop so lieu_pvhung.skhdt 20117113152041 Danh muc cong trinh trong diem_Ke hoach 2012 (theo doi)" xfId="4400" xr:uid="{00000000-0005-0000-0000-00002D110000}"/>
    <cellStyle name="1_BC 8 thang 2009 ve CT trong diem 5nam_Tong hop so lieu_pvhung.skhdt 20117113152041 Danh muc cong trinh trong diem_Ke hoach 2012 (theo doi) 2" xfId="4401" xr:uid="{00000000-0005-0000-0000-00002E110000}"/>
    <cellStyle name="1_BC 8 thang 2009 ve CT trong diem 5nam_Tong hop so lieu_pvhung.skhdt 20117113152041 Danh muc cong trinh trong diem_Ke hoach 2012 (theo doi) 2 2" xfId="4402" xr:uid="{00000000-0005-0000-0000-00002F110000}"/>
    <cellStyle name="1_BC 8 thang 2009 ve CT trong diem 5nam_Tong hop so lieu_pvhung.skhdt 20117113152041 Danh muc cong trinh trong diem_Ke hoach 2012 (theo doi) 2 3" xfId="4403" xr:uid="{00000000-0005-0000-0000-000030110000}"/>
    <cellStyle name="1_BC 8 thang 2009 ve CT trong diem 5nam_Tong hop so lieu_pvhung.skhdt 20117113152041 Danh muc cong trinh trong diem_Ke hoach 2012 (theo doi) 2 4" xfId="4404" xr:uid="{00000000-0005-0000-0000-000031110000}"/>
    <cellStyle name="1_BC 8 thang 2009 ve CT trong diem 5nam_Tong hop so lieu_pvhung.skhdt 20117113152041 Danh muc cong trinh trong diem_Ke hoach 2012 (theo doi) 3" xfId="4405" xr:uid="{00000000-0005-0000-0000-000032110000}"/>
    <cellStyle name="1_BC 8 thang 2009 ve CT trong diem 5nam_Tong hop so lieu_pvhung.skhdt 20117113152041 Danh muc cong trinh trong diem_Ke hoach 2012 (theo doi) 4" xfId="4406" xr:uid="{00000000-0005-0000-0000-000033110000}"/>
    <cellStyle name="1_BC 8 thang 2009 ve CT trong diem 5nam_Tong hop so lieu_pvhung.skhdt 20117113152041 Danh muc cong trinh trong diem_Ke hoach 2012 (theo doi) 5" xfId="4407" xr:uid="{00000000-0005-0000-0000-000034110000}"/>
    <cellStyle name="1_BC 8 thang 2009 ve CT trong diem 5nam_Tong hop so lieu_pvhung.skhdt 20117113152041 Danh muc cong trinh trong diem_Ke hoach 2012 theo doi (giai ngan 30.6.12)" xfId="4408" xr:uid="{00000000-0005-0000-0000-000035110000}"/>
    <cellStyle name="1_BC 8 thang 2009 ve CT trong diem 5nam_Tong hop so lieu_pvhung.skhdt 20117113152041 Danh muc cong trinh trong diem_Ke hoach 2012 theo doi (giai ngan 30.6.12) 2" xfId="4409" xr:uid="{00000000-0005-0000-0000-000036110000}"/>
    <cellStyle name="1_BC 8 thang 2009 ve CT trong diem 5nam_Tong hop so lieu_pvhung.skhdt 20117113152041 Danh muc cong trinh trong diem_Ke hoach 2012 theo doi (giai ngan 30.6.12) 2 2" xfId="4410" xr:uid="{00000000-0005-0000-0000-000037110000}"/>
    <cellStyle name="1_BC 8 thang 2009 ve CT trong diem 5nam_Tong hop so lieu_pvhung.skhdt 20117113152041 Danh muc cong trinh trong diem_Ke hoach 2012 theo doi (giai ngan 30.6.12) 2 3" xfId="4411" xr:uid="{00000000-0005-0000-0000-000038110000}"/>
    <cellStyle name="1_BC 8 thang 2009 ve CT trong diem 5nam_Tong hop so lieu_pvhung.skhdt 20117113152041 Danh muc cong trinh trong diem_Ke hoach 2012 theo doi (giai ngan 30.6.12) 2 4" xfId="4412" xr:uid="{00000000-0005-0000-0000-000039110000}"/>
    <cellStyle name="1_BC 8 thang 2009 ve CT trong diem 5nam_Tong hop so lieu_pvhung.skhdt 20117113152041 Danh muc cong trinh trong diem_Ke hoach 2012 theo doi (giai ngan 30.6.12) 3" xfId="4413" xr:uid="{00000000-0005-0000-0000-00003A110000}"/>
    <cellStyle name="1_BC 8 thang 2009 ve CT trong diem 5nam_Tong hop so lieu_pvhung.skhdt 20117113152041 Danh muc cong trinh trong diem_Ke hoach 2012 theo doi (giai ngan 30.6.12) 4" xfId="4414" xr:uid="{00000000-0005-0000-0000-00003B110000}"/>
    <cellStyle name="1_BC 8 thang 2009 ve CT trong diem 5nam_Tong hop so lieu_pvhung.skhdt 20117113152041 Danh muc cong trinh trong diem_Ke hoach 2012 theo doi (giai ngan 30.6.12) 5" xfId="4415" xr:uid="{00000000-0005-0000-0000-00003C110000}"/>
    <cellStyle name="1_BC 8 thang 2009 ve CT trong diem 5nam_Worksheet in D: My Documents Ke Hoach KH cac nam Nam 2014 Bao cao ve Ke hoach nam 2014 ( Hoan chinh sau TL voi Bo KH)" xfId="4416" xr:uid="{00000000-0005-0000-0000-00003D110000}"/>
    <cellStyle name="1_BC 8 thang 2009 ve CT trong diem 5nam_Worksheet in D: My Documents Ke Hoach KH cac nam Nam 2014 Bao cao ve Ke hoach nam 2014 ( Hoan chinh sau TL voi Bo KH) 2" xfId="4417" xr:uid="{00000000-0005-0000-0000-00003E110000}"/>
    <cellStyle name="1_BC 8 thang 2009 ve CT trong diem 5nam_Worksheet in D: My Documents Ke Hoach KH cac nam Nam 2014 Bao cao ve Ke hoach nam 2014 ( Hoan chinh sau TL voi Bo KH) 2 2" xfId="4418" xr:uid="{00000000-0005-0000-0000-00003F110000}"/>
    <cellStyle name="1_BC 8 thang 2009 ve CT trong diem 5nam_Worksheet in D: My Documents Ke Hoach KH cac nam Nam 2014 Bao cao ve Ke hoach nam 2014 ( Hoan chinh sau TL voi Bo KH) 2 3" xfId="4419" xr:uid="{00000000-0005-0000-0000-000040110000}"/>
    <cellStyle name="1_BC 8 thang 2009 ve CT trong diem 5nam_Worksheet in D: My Documents Ke Hoach KH cac nam Nam 2014 Bao cao ve Ke hoach nam 2014 ( Hoan chinh sau TL voi Bo KH) 2 4" xfId="4420" xr:uid="{00000000-0005-0000-0000-000041110000}"/>
    <cellStyle name="1_BC 8 thang 2009 ve CT trong diem 5nam_Worksheet in D: My Documents Ke Hoach KH cac nam Nam 2014 Bao cao ve Ke hoach nam 2014 ( Hoan chinh sau TL voi Bo KH) 3" xfId="4421" xr:uid="{00000000-0005-0000-0000-000042110000}"/>
    <cellStyle name="1_BC 8 thang 2009 ve CT trong diem 5nam_Worksheet in D: My Documents Ke Hoach KH cac nam Nam 2014 Bao cao ve Ke hoach nam 2014 ( Hoan chinh sau TL voi Bo KH) 4" xfId="4422" xr:uid="{00000000-0005-0000-0000-000043110000}"/>
    <cellStyle name="1_BC 8 thang 2009 ve CT trong diem 5nam_Worksheet in D: My Documents Ke Hoach KH cac nam Nam 2014 Bao cao ve Ke hoach nam 2014 ( Hoan chinh sau TL voi Bo KH) 5" xfId="4423" xr:uid="{00000000-0005-0000-0000-000044110000}"/>
    <cellStyle name="1_BC cong trinh trong diem" xfId="4424" xr:uid="{00000000-0005-0000-0000-000045110000}"/>
    <cellStyle name="1_BC cong trinh trong diem 2" xfId="4425" xr:uid="{00000000-0005-0000-0000-000046110000}"/>
    <cellStyle name="1_BC cong trinh trong diem 2 2" xfId="4426" xr:uid="{00000000-0005-0000-0000-000047110000}"/>
    <cellStyle name="1_BC cong trinh trong diem 2 2 2" xfId="4427" xr:uid="{00000000-0005-0000-0000-000048110000}"/>
    <cellStyle name="1_BC cong trinh trong diem 2 2 3" xfId="4428" xr:uid="{00000000-0005-0000-0000-000049110000}"/>
    <cellStyle name="1_BC cong trinh trong diem 2 2 4" xfId="4429" xr:uid="{00000000-0005-0000-0000-00004A110000}"/>
    <cellStyle name="1_BC cong trinh trong diem 2 3" xfId="4430" xr:uid="{00000000-0005-0000-0000-00004B110000}"/>
    <cellStyle name="1_BC cong trinh trong diem 2 4" xfId="4431" xr:uid="{00000000-0005-0000-0000-00004C110000}"/>
    <cellStyle name="1_BC cong trinh trong diem 2 5" xfId="4432" xr:uid="{00000000-0005-0000-0000-00004D110000}"/>
    <cellStyle name="1_BC cong trinh trong diem 3" xfId="4433" xr:uid="{00000000-0005-0000-0000-00004E110000}"/>
    <cellStyle name="1_BC cong trinh trong diem 3 2" xfId="4434" xr:uid="{00000000-0005-0000-0000-00004F110000}"/>
    <cellStyle name="1_BC cong trinh trong diem 3 3" xfId="4435" xr:uid="{00000000-0005-0000-0000-000050110000}"/>
    <cellStyle name="1_BC cong trinh trong diem 3 4" xfId="4436" xr:uid="{00000000-0005-0000-0000-000051110000}"/>
    <cellStyle name="1_BC cong trinh trong diem 4" xfId="4437" xr:uid="{00000000-0005-0000-0000-000052110000}"/>
    <cellStyle name="1_BC cong trinh trong diem 5" xfId="4438" xr:uid="{00000000-0005-0000-0000-000053110000}"/>
    <cellStyle name="1_BC cong trinh trong diem 6" xfId="4439" xr:uid="{00000000-0005-0000-0000-000054110000}"/>
    <cellStyle name="1_BC cong trinh trong diem_BC von DTPT 6 thang 2012" xfId="4440" xr:uid="{00000000-0005-0000-0000-000055110000}"/>
    <cellStyle name="1_BC cong trinh trong diem_BC von DTPT 6 thang 2012 2" xfId="4441" xr:uid="{00000000-0005-0000-0000-000056110000}"/>
    <cellStyle name="1_BC cong trinh trong diem_BC von DTPT 6 thang 2012 2 2" xfId="4442" xr:uid="{00000000-0005-0000-0000-000057110000}"/>
    <cellStyle name="1_BC cong trinh trong diem_BC von DTPT 6 thang 2012 2 2 2" xfId="4443" xr:uid="{00000000-0005-0000-0000-000058110000}"/>
    <cellStyle name="1_BC cong trinh trong diem_BC von DTPT 6 thang 2012 2 2 3" xfId="4444" xr:uid="{00000000-0005-0000-0000-000059110000}"/>
    <cellStyle name="1_BC cong trinh trong diem_BC von DTPT 6 thang 2012 2 2 4" xfId="4445" xr:uid="{00000000-0005-0000-0000-00005A110000}"/>
    <cellStyle name="1_BC cong trinh trong diem_BC von DTPT 6 thang 2012 2 3" xfId="4446" xr:uid="{00000000-0005-0000-0000-00005B110000}"/>
    <cellStyle name="1_BC cong trinh trong diem_BC von DTPT 6 thang 2012 2 4" xfId="4447" xr:uid="{00000000-0005-0000-0000-00005C110000}"/>
    <cellStyle name="1_BC cong trinh trong diem_BC von DTPT 6 thang 2012 2 5" xfId="4448" xr:uid="{00000000-0005-0000-0000-00005D110000}"/>
    <cellStyle name="1_BC cong trinh trong diem_BC von DTPT 6 thang 2012 3" xfId="4449" xr:uid="{00000000-0005-0000-0000-00005E110000}"/>
    <cellStyle name="1_BC cong trinh trong diem_BC von DTPT 6 thang 2012 3 2" xfId="4450" xr:uid="{00000000-0005-0000-0000-00005F110000}"/>
    <cellStyle name="1_BC cong trinh trong diem_BC von DTPT 6 thang 2012 3 3" xfId="4451" xr:uid="{00000000-0005-0000-0000-000060110000}"/>
    <cellStyle name="1_BC cong trinh trong diem_BC von DTPT 6 thang 2012 3 4" xfId="4452" xr:uid="{00000000-0005-0000-0000-000061110000}"/>
    <cellStyle name="1_BC cong trinh trong diem_BC von DTPT 6 thang 2012 4" xfId="4453" xr:uid="{00000000-0005-0000-0000-000062110000}"/>
    <cellStyle name="1_BC cong trinh trong diem_BC von DTPT 6 thang 2012 5" xfId="4454" xr:uid="{00000000-0005-0000-0000-000063110000}"/>
    <cellStyle name="1_BC cong trinh trong diem_BC von DTPT 6 thang 2012 6" xfId="4455" xr:uid="{00000000-0005-0000-0000-000064110000}"/>
    <cellStyle name="1_BC cong trinh trong diem_Bieu du thao QD von ho tro co MT" xfId="4456" xr:uid="{00000000-0005-0000-0000-000065110000}"/>
    <cellStyle name="1_BC cong trinh trong diem_Bieu du thao QD von ho tro co MT 2" xfId="4457" xr:uid="{00000000-0005-0000-0000-000066110000}"/>
    <cellStyle name="1_BC cong trinh trong diem_Bieu du thao QD von ho tro co MT 2 2" xfId="4458" xr:uid="{00000000-0005-0000-0000-000067110000}"/>
    <cellStyle name="1_BC cong trinh trong diem_Bieu du thao QD von ho tro co MT 2 2 2" xfId="4459" xr:uid="{00000000-0005-0000-0000-000068110000}"/>
    <cellStyle name="1_BC cong trinh trong diem_Bieu du thao QD von ho tro co MT 2 2 3" xfId="4460" xr:uid="{00000000-0005-0000-0000-000069110000}"/>
    <cellStyle name="1_BC cong trinh trong diem_Bieu du thao QD von ho tro co MT 2 2 4" xfId="4461" xr:uid="{00000000-0005-0000-0000-00006A110000}"/>
    <cellStyle name="1_BC cong trinh trong diem_Bieu du thao QD von ho tro co MT 2 3" xfId="4462" xr:uid="{00000000-0005-0000-0000-00006B110000}"/>
    <cellStyle name="1_BC cong trinh trong diem_Bieu du thao QD von ho tro co MT 2 4" xfId="4463" xr:uid="{00000000-0005-0000-0000-00006C110000}"/>
    <cellStyle name="1_BC cong trinh trong diem_Bieu du thao QD von ho tro co MT 2 5" xfId="4464" xr:uid="{00000000-0005-0000-0000-00006D110000}"/>
    <cellStyle name="1_BC cong trinh trong diem_Bieu du thao QD von ho tro co MT 3" xfId="4465" xr:uid="{00000000-0005-0000-0000-00006E110000}"/>
    <cellStyle name="1_BC cong trinh trong diem_Bieu du thao QD von ho tro co MT 3 2" xfId="4466" xr:uid="{00000000-0005-0000-0000-00006F110000}"/>
    <cellStyle name="1_BC cong trinh trong diem_Bieu du thao QD von ho tro co MT 3 3" xfId="4467" xr:uid="{00000000-0005-0000-0000-000070110000}"/>
    <cellStyle name="1_BC cong trinh trong diem_Bieu du thao QD von ho tro co MT 3 4" xfId="4468" xr:uid="{00000000-0005-0000-0000-000071110000}"/>
    <cellStyle name="1_BC cong trinh trong diem_Bieu du thao QD von ho tro co MT 4" xfId="4469" xr:uid="{00000000-0005-0000-0000-000072110000}"/>
    <cellStyle name="1_BC cong trinh trong diem_Bieu du thao QD von ho tro co MT 5" xfId="4470" xr:uid="{00000000-0005-0000-0000-000073110000}"/>
    <cellStyle name="1_BC cong trinh trong diem_Bieu du thao QD von ho tro co MT 6" xfId="4471" xr:uid="{00000000-0005-0000-0000-000074110000}"/>
    <cellStyle name="1_BC cong trinh trong diem_Ke hoach 2012 (theo doi)" xfId="4472" xr:uid="{00000000-0005-0000-0000-000075110000}"/>
    <cellStyle name="1_BC cong trinh trong diem_Ke hoach 2012 (theo doi) 2" xfId="4473" xr:uid="{00000000-0005-0000-0000-000076110000}"/>
    <cellStyle name="1_BC cong trinh trong diem_Ke hoach 2012 (theo doi) 2 2" xfId="4474" xr:uid="{00000000-0005-0000-0000-000077110000}"/>
    <cellStyle name="1_BC cong trinh trong diem_Ke hoach 2012 (theo doi) 2 2 2" xfId="4475" xr:uid="{00000000-0005-0000-0000-000078110000}"/>
    <cellStyle name="1_BC cong trinh trong diem_Ke hoach 2012 (theo doi) 2 2 3" xfId="4476" xr:uid="{00000000-0005-0000-0000-000079110000}"/>
    <cellStyle name="1_BC cong trinh trong diem_Ke hoach 2012 (theo doi) 2 2 4" xfId="4477" xr:uid="{00000000-0005-0000-0000-00007A110000}"/>
    <cellStyle name="1_BC cong trinh trong diem_Ke hoach 2012 (theo doi) 2 3" xfId="4478" xr:uid="{00000000-0005-0000-0000-00007B110000}"/>
    <cellStyle name="1_BC cong trinh trong diem_Ke hoach 2012 (theo doi) 2 4" xfId="4479" xr:uid="{00000000-0005-0000-0000-00007C110000}"/>
    <cellStyle name="1_BC cong trinh trong diem_Ke hoach 2012 (theo doi) 2 5" xfId="4480" xr:uid="{00000000-0005-0000-0000-00007D110000}"/>
    <cellStyle name="1_BC cong trinh trong diem_Ke hoach 2012 (theo doi) 3" xfId="4481" xr:uid="{00000000-0005-0000-0000-00007E110000}"/>
    <cellStyle name="1_BC cong trinh trong diem_Ke hoach 2012 (theo doi) 3 2" xfId="4482" xr:uid="{00000000-0005-0000-0000-00007F110000}"/>
    <cellStyle name="1_BC cong trinh trong diem_Ke hoach 2012 (theo doi) 3 3" xfId="4483" xr:uid="{00000000-0005-0000-0000-000080110000}"/>
    <cellStyle name="1_BC cong trinh trong diem_Ke hoach 2012 (theo doi) 3 4" xfId="4484" xr:uid="{00000000-0005-0000-0000-000081110000}"/>
    <cellStyle name="1_BC cong trinh trong diem_Ke hoach 2012 (theo doi) 4" xfId="4485" xr:uid="{00000000-0005-0000-0000-000082110000}"/>
    <cellStyle name="1_BC cong trinh trong diem_Ke hoach 2012 (theo doi) 5" xfId="4486" xr:uid="{00000000-0005-0000-0000-000083110000}"/>
    <cellStyle name="1_BC cong trinh trong diem_Ke hoach 2012 (theo doi) 6" xfId="4487" xr:uid="{00000000-0005-0000-0000-000084110000}"/>
    <cellStyle name="1_BC cong trinh trong diem_Ke hoach 2012 theo doi (giai ngan 30.6.12)" xfId="4488" xr:uid="{00000000-0005-0000-0000-000085110000}"/>
    <cellStyle name="1_BC cong trinh trong diem_Ke hoach 2012 theo doi (giai ngan 30.6.12) 2" xfId="4489" xr:uid="{00000000-0005-0000-0000-000086110000}"/>
    <cellStyle name="1_BC cong trinh trong diem_Ke hoach 2012 theo doi (giai ngan 30.6.12) 2 2" xfId="4490" xr:uid="{00000000-0005-0000-0000-000087110000}"/>
    <cellStyle name="1_BC cong trinh trong diem_Ke hoach 2012 theo doi (giai ngan 30.6.12) 2 2 2" xfId="4491" xr:uid="{00000000-0005-0000-0000-000088110000}"/>
    <cellStyle name="1_BC cong trinh trong diem_Ke hoach 2012 theo doi (giai ngan 30.6.12) 2 2 3" xfId="4492" xr:uid="{00000000-0005-0000-0000-000089110000}"/>
    <cellStyle name="1_BC cong trinh trong diem_Ke hoach 2012 theo doi (giai ngan 30.6.12) 2 2 4" xfId="4493" xr:uid="{00000000-0005-0000-0000-00008A110000}"/>
    <cellStyle name="1_BC cong trinh trong diem_Ke hoach 2012 theo doi (giai ngan 30.6.12) 2 3" xfId="4494" xr:uid="{00000000-0005-0000-0000-00008B110000}"/>
    <cellStyle name="1_BC cong trinh trong diem_Ke hoach 2012 theo doi (giai ngan 30.6.12) 2 4" xfId="4495" xr:uid="{00000000-0005-0000-0000-00008C110000}"/>
    <cellStyle name="1_BC cong trinh trong diem_Ke hoach 2012 theo doi (giai ngan 30.6.12) 2 5" xfId="4496" xr:uid="{00000000-0005-0000-0000-00008D110000}"/>
    <cellStyle name="1_BC cong trinh trong diem_Ke hoach 2012 theo doi (giai ngan 30.6.12) 3" xfId="4497" xr:uid="{00000000-0005-0000-0000-00008E110000}"/>
    <cellStyle name="1_BC cong trinh trong diem_Ke hoach 2012 theo doi (giai ngan 30.6.12) 3 2" xfId="4498" xr:uid="{00000000-0005-0000-0000-00008F110000}"/>
    <cellStyle name="1_BC cong trinh trong diem_Ke hoach 2012 theo doi (giai ngan 30.6.12) 3 3" xfId="4499" xr:uid="{00000000-0005-0000-0000-000090110000}"/>
    <cellStyle name="1_BC cong trinh trong diem_Ke hoach 2012 theo doi (giai ngan 30.6.12) 3 4" xfId="4500" xr:uid="{00000000-0005-0000-0000-000091110000}"/>
    <cellStyle name="1_BC cong trinh trong diem_Ke hoach 2012 theo doi (giai ngan 30.6.12) 4" xfId="4501" xr:uid="{00000000-0005-0000-0000-000092110000}"/>
    <cellStyle name="1_BC cong trinh trong diem_Ke hoach 2012 theo doi (giai ngan 30.6.12) 5" xfId="4502" xr:uid="{00000000-0005-0000-0000-000093110000}"/>
    <cellStyle name="1_BC cong trinh trong diem_Ke hoach 2012 theo doi (giai ngan 30.6.12) 6" xfId="4503" xr:uid="{00000000-0005-0000-0000-000094110000}"/>
    <cellStyle name="1_BC nam 2007 (UB)" xfId="4504" xr:uid="{00000000-0005-0000-0000-000095110000}"/>
    <cellStyle name="1_BC nam 2007 (UB) 2" xfId="4505" xr:uid="{00000000-0005-0000-0000-000096110000}"/>
    <cellStyle name="1_BC nam 2007 (UB) 2 2" xfId="4506" xr:uid="{00000000-0005-0000-0000-000097110000}"/>
    <cellStyle name="1_BC nam 2007 (UB) 2 3" xfId="4507" xr:uid="{00000000-0005-0000-0000-000098110000}"/>
    <cellStyle name="1_BC nam 2007 (UB) 2 4" xfId="4508" xr:uid="{00000000-0005-0000-0000-000099110000}"/>
    <cellStyle name="1_BC nam 2007 (UB) 3" xfId="4509" xr:uid="{00000000-0005-0000-0000-00009A110000}"/>
    <cellStyle name="1_BC nam 2007 (UB) 4" xfId="4510" xr:uid="{00000000-0005-0000-0000-00009B110000}"/>
    <cellStyle name="1_BC nam 2007 (UB) 5" xfId="4511" xr:uid="{00000000-0005-0000-0000-00009C110000}"/>
    <cellStyle name="1_BC nam 2007 (UB)_1 Bieu 6 thang nam 2011" xfId="4512" xr:uid="{00000000-0005-0000-0000-00009D110000}"/>
    <cellStyle name="1_BC nam 2007 (UB)_1 Bieu 6 thang nam 2011 2" xfId="4513" xr:uid="{00000000-0005-0000-0000-00009E110000}"/>
    <cellStyle name="1_BC nam 2007 (UB)_1 Bieu 6 thang nam 2011 2 2" xfId="4514" xr:uid="{00000000-0005-0000-0000-00009F110000}"/>
    <cellStyle name="1_BC nam 2007 (UB)_1 Bieu 6 thang nam 2011 2 2 2" xfId="4515" xr:uid="{00000000-0005-0000-0000-0000A0110000}"/>
    <cellStyle name="1_BC nam 2007 (UB)_1 Bieu 6 thang nam 2011 2 2 3" xfId="4516" xr:uid="{00000000-0005-0000-0000-0000A1110000}"/>
    <cellStyle name="1_BC nam 2007 (UB)_1 Bieu 6 thang nam 2011 2 2 4" xfId="4517" xr:uid="{00000000-0005-0000-0000-0000A2110000}"/>
    <cellStyle name="1_BC nam 2007 (UB)_1 Bieu 6 thang nam 2011 2 3" xfId="4518" xr:uid="{00000000-0005-0000-0000-0000A3110000}"/>
    <cellStyle name="1_BC nam 2007 (UB)_1 Bieu 6 thang nam 2011 2 4" xfId="4519" xr:uid="{00000000-0005-0000-0000-0000A4110000}"/>
    <cellStyle name="1_BC nam 2007 (UB)_1 Bieu 6 thang nam 2011 2 5" xfId="4520" xr:uid="{00000000-0005-0000-0000-0000A5110000}"/>
    <cellStyle name="1_BC nam 2007 (UB)_1 Bieu 6 thang nam 2011 3" xfId="4521" xr:uid="{00000000-0005-0000-0000-0000A6110000}"/>
    <cellStyle name="1_BC nam 2007 (UB)_1 Bieu 6 thang nam 2011 3 2" xfId="4522" xr:uid="{00000000-0005-0000-0000-0000A7110000}"/>
    <cellStyle name="1_BC nam 2007 (UB)_1 Bieu 6 thang nam 2011 3 3" xfId="4523" xr:uid="{00000000-0005-0000-0000-0000A8110000}"/>
    <cellStyle name="1_BC nam 2007 (UB)_1 Bieu 6 thang nam 2011 3 4" xfId="4524" xr:uid="{00000000-0005-0000-0000-0000A9110000}"/>
    <cellStyle name="1_BC nam 2007 (UB)_1 Bieu 6 thang nam 2011 4" xfId="4525" xr:uid="{00000000-0005-0000-0000-0000AA110000}"/>
    <cellStyle name="1_BC nam 2007 (UB)_1 Bieu 6 thang nam 2011 5" xfId="4526" xr:uid="{00000000-0005-0000-0000-0000AB110000}"/>
    <cellStyle name="1_BC nam 2007 (UB)_1 Bieu 6 thang nam 2011 6" xfId="4527" xr:uid="{00000000-0005-0000-0000-0000AC110000}"/>
    <cellStyle name="1_BC nam 2007 (UB)_1 Bieu 6 thang nam 2011_BC von DTPT 6 thang 2012" xfId="4528" xr:uid="{00000000-0005-0000-0000-0000AD110000}"/>
    <cellStyle name="1_BC nam 2007 (UB)_1 Bieu 6 thang nam 2011_BC von DTPT 6 thang 2012 2" xfId="4529" xr:uid="{00000000-0005-0000-0000-0000AE110000}"/>
    <cellStyle name="1_BC nam 2007 (UB)_1 Bieu 6 thang nam 2011_BC von DTPT 6 thang 2012 2 2" xfId="4530" xr:uid="{00000000-0005-0000-0000-0000AF110000}"/>
    <cellStyle name="1_BC nam 2007 (UB)_1 Bieu 6 thang nam 2011_BC von DTPT 6 thang 2012 2 2 2" xfId="4531" xr:uid="{00000000-0005-0000-0000-0000B0110000}"/>
    <cellStyle name="1_BC nam 2007 (UB)_1 Bieu 6 thang nam 2011_BC von DTPT 6 thang 2012 2 2 3" xfId="4532" xr:uid="{00000000-0005-0000-0000-0000B1110000}"/>
    <cellStyle name="1_BC nam 2007 (UB)_1 Bieu 6 thang nam 2011_BC von DTPT 6 thang 2012 2 2 4" xfId="4533" xr:uid="{00000000-0005-0000-0000-0000B2110000}"/>
    <cellStyle name="1_BC nam 2007 (UB)_1 Bieu 6 thang nam 2011_BC von DTPT 6 thang 2012 2 3" xfId="4534" xr:uid="{00000000-0005-0000-0000-0000B3110000}"/>
    <cellStyle name="1_BC nam 2007 (UB)_1 Bieu 6 thang nam 2011_BC von DTPT 6 thang 2012 2 4" xfId="4535" xr:uid="{00000000-0005-0000-0000-0000B4110000}"/>
    <cellStyle name="1_BC nam 2007 (UB)_1 Bieu 6 thang nam 2011_BC von DTPT 6 thang 2012 2 5" xfId="4536" xr:uid="{00000000-0005-0000-0000-0000B5110000}"/>
    <cellStyle name="1_BC nam 2007 (UB)_1 Bieu 6 thang nam 2011_BC von DTPT 6 thang 2012 3" xfId="4537" xr:uid="{00000000-0005-0000-0000-0000B6110000}"/>
    <cellStyle name="1_BC nam 2007 (UB)_1 Bieu 6 thang nam 2011_BC von DTPT 6 thang 2012 3 2" xfId="4538" xr:uid="{00000000-0005-0000-0000-0000B7110000}"/>
    <cellStyle name="1_BC nam 2007 (UB)_1 Bieu 6 thang nam 2011_BC von DTPT 6 thang 2012 3 3" xfId="4539" xr:uid="{00000000-0005-0000-0000-0000B8110000}"/>
    <cellStyle name="1_BC nam 2007 (UB)_1 Bieu 6 thang nam 2011_BC von DTPT 6 thang 2012 3 4" xfId="4540" xr:uid="{00000000-0005-0000-0000-0000B9110000}"/>
    <cellStyle name="1_BC nam 2007 (UB)_1 Bieu 6 thang nam 2011_BC von DTPT 6 thang 2012 4" xfId="4541" xr:uid="{00000000-0005-0000-0000-0000BA110000}"/>
    <cellStyle name="1_BC nam 2007 (UB)_1 Bieu 6 thang nam 2011_BC von DTPT 6 thang 2012 5" xfId="4542" xr:uid="{00000000-0005-0000-0000-0000BB110000}"/>
    <cellStyle name="1_BC nam 2007 (UB)_1 Bieu 6 thang nam 2011_BC von DTPT 6 thang 2012 6" xfId="4543" xr:uid="{00000000-0005-0000-0000-0000BC110000}"/>
    <cellStyle name="1_BC nam 2007 (UB)_1 Bieu 6 thang nam 2011_Bieu du thao QD von ho tro co MT" xfId="4544" xr:uid="{00000000-0005-0000-0000-0000BD110000}"/>
    <cellStyle name="1_BC nam 2007 (UB)_1 Bieu 6 thang nam 2011_Bieu du thao QD von ho tro co MT 2" xfId="4545" xr:uid="{00000000-0005-0000-0000-0000BE110000}"/>
    <cellStyle name="1_BC nam 2007 (UB)_1 Bieu 6 thang nam 2011_Bieu du thao QD von ho tro co MT 2 2" xfId="4546" xr:uid="{00000000-0005-0000-0000-0000BF110000}"/>
    <cellStyle name="1_BC nam 2007 (UB)_1 Bieu 6 thang nam 2011_Bieu du thao QD von ho tro co MT 2 2 2" xfId="4547" xr:uid="{00000000-0005-0000-0000-0000C0110000}"/>
    <cellStyle name="1_BC nam 2007 (UB)_1 Bieu 6 thang nam 2011_Bieu du thao QD von ho tro co MT 2 2 3" xfId="4548" xr:uid="{00000000-0005-0000-0000-0000C1110000}"/>
    <cellStyle name="1_BC nam 2007 (UB)_1 Bieu 6 thang nam 2011_Bieu du thao QD von ho tro co MT 2 2 4" xfId="4549" xr:uid="{00000000-0005-0000-0000-0000C2110000}"/>
    <cellStyle name="1_BC nam 2007 (UB)_1 Bieu 6 thang nam 2011_Bieu du thao QD von ho tro co MT 2 3" xfId="4550" xr:uid="{00000000-0005-0000-0000-0000C3110000}"/>
    <cellStyle name="1_BC nam 2007 (UB)_1 Bieu 6 thang nam 2011_Bieu du thao QD von ho tro co MT 2 4" xfId="4551" xr:uid="{00000000-0005-0000-0000-0000C4110000}"/>
    <cellStyle name="1_BC nam 2007 (UB)_1 Bieu 6 thang nam 2011_Bieu du thao QD von ho tro co MT 2 5" xfId="4552" xr:uid="{00000000-0005-0000-0000-0000C5110000}"/>
    <cellStyle name="1_BC nam 2007 (UB)_1 Bieu 6 thang nam 2011_Bieu du thao QD von ho tro co MT 3" xfId="4553" xr:uid="{00000000-0005-0000-0000-0000C6110000}"/>
    <cellStyle name="1_BC nam 2007 (UB)_1 Bieu 6 thang nam 2011_Bieu du thao QD von ho tro co MT 3 2" xfId="4554" xr:uid="{00000000-0005-0000-0000-0000C7110000}"/>
    <cellStyle name="1_BC nam 2007 (UB)_1 Bieu 6 thang nam 2011_Bieu du thao QD von ho tro co MT 3 3" xfId="4555" xr:uid="{00000000-0005-0000-0000-0000C8110000}"/>
    <cellStyle name="1_BC nam 2007 (UB)_1 Bieu 6 thang nam 2011_Bieu du thao QD von ho tro co MT 3 4" xfId="4556" xr:uid="{00000000-0005-0000-0000-0000C9110000}"/>
    <cellStyle name="1_BC nam 2007 (UB)_1 Bieu 6 thang nam 2011_Bieu du thao QD von ho tro co MT 4" xfId="4557" xr:uid="{00000000-0005-0000-0000-0000CA110000}"/>
    <cellStyle name="1_BC nam 2007 (UB)_1 Bieu 6 thang nam 2011_Bieu du thao QD von ho tro co MT 5" xfId="4558" xr:uid="{00000000-0005-0000-0000-0000CB110000}"/>
    <cellStyle name="1_BC nam 2007 (UB)_1 Bieu 6 thang nam 2011_Bieu du thao QD von ho tro co MT 6" xfId="4559" xr:uid="{00000000-0005-0000-0000-0000CC110000}"/>
    <cellStyle name="1_BC nam 2007 (UB)_1 Bieu 6 thang nam 2011_Ke hoach 2012 (theo doi)" xfId="4560" xr:uid="{00000000-0005-0000-0000-0000CD110000}"/>
    <cellStyle name="1_BC nam 2007 (UB)_1 Bieu 6 thang nam 2011_Ke hoach 2012 (theo doi) 2" xfId="4561" xr:uid="{00000000-0005-0000-0000-0000CE110000}"/>
    <cellStyle name="1_BC nam 2007 (UB)_1 Bieu 6 thang nam 2011_Ke hoach 2012 (theo doi) 2 2" xfId="4562" xr:uid="{00000000-0005-0000-0000-0000CF110000}"/>
    <cellStyle name="1_BC nam 2007 (UB)_1 Bieu 6 thang nam 2011_Ke hoach 2012 (theo doi) 2 2 2" xfId="4563" xr:uid="{00000000-0005-0000-0000-0000D0110000}"/>
    <cellStyle name="1_BC nam 2007 (UB)_1 Bieu 6 thang nam 2011_Ke hoach 2012 (theo doi) 2 2 3" xfId="4564" xr:uid="{00000000-0005-0000-0000-0000D1110000}"/>
    <cellStyle name="1_BC nam 2007 (UB)_1 Bieu 6 thang nam 2011_Ke hoach 2012 (theo doi) 2 2 4" xfId="4565" xr:uid="{00000000-0005-0000-0000-0000D2110000}"/>
    <cellStyle name="1_BC nam 2007 (UB)_1 Bieu 6 thang nam 2011_Ke hoach 2012 (theo doi) 2 3" xfId="4566" xr:uid="{00000000-0005-0000-0000-0000D3110000}"/>
    <cellStyle name="1_BC nam 2007 (UB)_1 Bieu 6 thang nam 2011_Ke hoach 2012 (theo doi) 2 4" xfId="4567" xr:uid="{00000000-0005-0000-0000-0000D4110000}"/>
    <cellStyle name="1_BC nam 2007 (UB)_1 Bieu 6 thang nam 2011_Ke hoach 2012 (theo doi) 2 5" xfId="4568" xr:uid="{00000000-0005-0000-0000-0000D5110000}"/>
    <cellStyle name="1_BC nam 2007 (UB)_1 Bieu 6 thang nam 2011_Ke hoach 2012 (theo doi) 3" xfId="4569" xr:uid="{00000000-0005-0000-0000-0000D6110000}"/>
    <cellStyle name="1_BC nam 2007 (UB)_1 Bieu 6 thang nam 2011_Ke hoach 2012 (theo doi) 3 2" xfId="4570" xr:uid="{00000000-0005-0000-0000-0000D7110000}"/>
    <cellStyle name="1_BC nam 2007 (UB)_1 Bieu 6 thang nam 2011_Ke hoach 2012 (theo doi) 3 3" xfId="4571" xr:uid="{00000000-0005-0000-0000-0000D8110000}"/>
    <cellStyle name="1_BC nam 2007 (UB)_1 Bieu 6 thang nam 2011_Ke hoach 2012 (theo doi) 3 4" xfId="4572" xr:uid="{00000000-0005-0000-0000-0000D9110000}"/>
    <cellStyle name="1_BC nam 2007 (UB)_1 Bieu 6 thang nam 2011_Ke hoach 2012 (theo doi) 4" xfId="4573" xr:uid="{00000000-0005-0000-0000-0000DA110000}"/>
    <cellStyle name="1_BC nam 2007 (UB)_1 Bieu 6 thang nam 2011_Ke hoach 2012 (theo doi) 5" xfId="4574" xr:uid="{00000000-0005-0000-0000-0000DB110000}"/>
    <cellStyle name="1_BC nam 2007 (UB)_1 Bieu 6 thang nam 2011_Ke hoach 2012 (theo doi) 6" xfId="4575" xr:uid="{00000000-0005-0000-0000-0000DC110000}"/>
    <cellStyle name="1_BC nam 2007 (UB)_1 Bieu 6 thang nam 2011_Ke hoach 2012 theo doi (giai ngan 30.6.12)" xfId="4576" xr:uid="{00000000-0005-0000-0000-0000DD110000}"/>
    <cellStyle name="1_BC nam 2007 (UB)_1 Bieu 6 thang nam 2011_Ke hoach 2012 theo doi (giai ngan 30.6.12) 2" xfId="4577" xr:uid="{00000000-0005-0000-0000-0000DE110000}"/>
    <cellStyle name="1_BC nam 2007 (UB)_1 Bieu 6 thang nam 2011_Ke hoach 2012 theo doi (giai ngan 30.6.12) 2 2" xfId="4578" xr:uid="{00000000-0005-0000-0000-0000DF110000}"/>
    <cellStyle name="1_BC nam 2007 (UB)_1 Bieu 6 thang nam 2011_Ke hoach 2012 theo doi (giai ngan 30.6.12) 2 2 2" xfId="4579" xr:uid="{00000000-0005-0000-0000-0000E0110000}"/>
    <cellStyle name="1_BC nam 2007 (UB)_1 Bieu 6 thang nam 2011_Ke hoach 2012 theo doi (giai ngan 30.6.12) 2 2 3" xfId="4580" xr:uid="{00000000-0005-0000-0000-0000E1110000}"/>
    <cellStyle name="1_BC nam 2007 (UB)_1 Bieu 6 thang nam 2011_Ke hoach 2012 theo doi (giai ngan 30.6.12) 2 2 4" xfId="4581" xr:uid="{00000000-0005-0000-0000-0000E2110000}"/>
    <cellStyle name="1_BC nam 2007 (UB)_1 Bieu 6 thang nam 2011_Ke hoach 2012 theo doi (giai ngan 30.6.12) 2 3" xfId="4582" xr:uid="{00000000-0005-0000-0000-0000E3110000}"/>
    <cellStyle name="1_BC nam 2007 (UB)_1 Bieu 6 thang nam 2011_Ke hoach 2012 theo doi (giai ngan 30.6.12) 2 4" xfId="4583" xr:uid="{00000000-0005-0000-0000-0000E4110000}"/>
    <cellStyle name="1_BC nam 2007 (UB)_1 Bieu 6 thang nam 2011_Ke hoach 2012 theo doi (giai ngan 30.6.12) 2 5" xfId="4584" xr:uid="{00000000-0005-0000-0000-0000E5110000}"/>
    <cellStyle name="1_BC nam 2007 (UB)_1 Bieu 6 thang nam 2011_Ke hoach 2012 theo doi (giai ngan 30.6.12) 3" xfId="4585" xr:uid="{00000000-0005-0000-0000-0000E6110000}"/>
    <cellStyle name="1_BC nam 2007 (UB)_1 Bieu 6 thang nam 2011_Ke hoach 2012 theo doi (giai ngan 30.6.12) 3 2" xfId="4586" xr:uid="{00000000-0005-0000-0000-0000E7110000}"/>
    <cellStyle name="1_BC nam 2007 (UB)_1 Bieu 6 thang nam 2011_Ke hoach 2012 theo doi (giai ngan 30.6.12) 3 3" xfId="4587" xr:uid="{00000000-0005-0000-0000-0000E8110000}"/>
    <cellStyle name="1_BC nam 2007 (UB)_1 Bieu 6 thang nam 2011_Ke hoach 2012 theo doi (giai ngan 30.6.12) 3 4" xfId="4588" xr:uid="{00000000-0005-0000-0000-0000E9110000}"/>
    <cellStyle name="1_BC nam 2007 (UB)_1 Bieu 6 thang nam 2011_Ke hoach 2012 theo doi (giai ngan 30.6.12) 4" xfId="4589" xr:uid="{00000000-0005-0000-0000-0000EA110000}"/>
    <cellStyle name="1_BC nam 2007 (UB)_1 Bieu 6 thang nam 2011_Ke hoach 2012 theo doi (giai ngan 30.6.12) 5" xfId="4590" xr:uid="{00000000-0005-0000-0000-0000EB110000}"/>
    <cellStyle name="1_BC nam 2007 (UB)_1 Bieu 6 thang nam 2011_Ke hoach 2012 theo doi (giai ngan 30.6.12) 6" xfId="4591" xr:uid="{00000000-0005-0000-0000-0000EC110000}"/>
    <cellStyle name="1_BC nam 2007 (UB)_Bao cao doan cong tac cua Bo thang 4-2010" xfId="4592" xr:uid="{00000000-0005-0000-0000-0000ED110000}"/>
    <cellStyle name="1_BC nam 2007 (UB)_Bao cao doan cong tac cua Bo thang 4-2010 2" xfId="4593" xr:uid="{00000000-0005-0000-0000-0000EE110000}"/>
    <cellStyle name="1_BC nam 2007 (UB)_Bao cao doan cong tac cua Bo thang 4-2010 2 2" xfId="4594" xr:uid="{00000000-0005-0000-0000-0000EF110000}"/>
    <cellStyle name="1_BC nam 2007 (UB)_Bao cao doan cong tac cua Bo thang 4-2010 2 3" xfId="4595" xr:uid="{00000000-0005-0000-0000-0000F0110000}"/>
    <cellStyle name="1_BC nam 2007 (UB)_Bao cao doan cong tac cua Bo thang 4-2010 2 4" xfId="4596" xr:uid="{00000000-0005-0000-0000-0000F1110000}"/>
    <cellStyle name="1_BC nam 2007 (UB)_Bao cao doan cong tac cua Bo thang 4-2010 3" xfId="4597" xr:uid="{00000000-0005-0000-0000-0000F2110000}"/>
    <cellStyle name="1_BC nam 2007 (UB)_Bao cao doan cong tac cua Bo thang 4-2010 4" xfId="4598" xr:uid="{00000000-0005-0000-0000-0000F3110000}"/>
    <cellStyle name="1_BC nam 2007 (UB)_Bao cao doan cong tac cua Bo thang 4-2010 5" xfId="4599" xr:uid="{00000000-0005-0000-0000-0000F4110000}"/>
    <cellStyle name="1_BC nam 2007 (UB)_Bao cao doan cong tac cua Bo thang 4-2010_BC von DTPT 6 thang 2012" xfId="4600" xr:uid="{00000000-0005-0000-0000-0000F5110000}"/>
    <cellStyle name="1_BC nam 2007 (UB)_Bao cao doan cong tac cua Bo thang 4-2010_BC von DTPT 6 thang 2012 2" xfId="4601" xr:uid="{00000000-0005-0000-0000-0000F6110000}"/>
    <cellStyle name="1_BC nam 2007 (UB)_Bao cao doan cong tac cua Bo thang 4-2010_BC von DTPT 6 thang 2012 2 2" xfId="4602" xr:uid="{00000000-0005-0000-0000-0000F7110000}"/>
    <cellStyle name="1_BC nam 2007 (UB)_Bao cao doan cong tac cua Bo thang 4-2010_BC von DTPT 6 thang 2012 2 3" xfId="4603" xr:uid="{00000000-0005-0000-0000-0000F8110000}"/>
    <cellStyle name="1_BC nam 2007 (UB)_Bao cao doan cong tac cua Bo thang 4-2010_BC von DTPT 6 thang 2012 2 4" xfId="4604" xr:uid="{00000000-0005-0000-0000-0000F9110000}"/>
    <cellStyle name="1_BC nam 2007 (UB)_Bao cao doan cong tac cua Bo thang 4-2010_BC von DTPT 6 thang 2012 3" xfId="4605" xr:uid="{00000000-0005-0000-0000-0000FA110000}"/>
    <cellStyle name="1_BC nam 2007 (UB)_Bao cao doan cong tac cua Bo thang 4-2010_BC von DTPT 6 thang 2012 4" xfId="4606" xr:uid="{00000000-0005-0000-0000-0000FB110000}"/>
    <cellStyle name="1_BC nam 2007 (UB)_Bao cao doan cong tac cua Bo thang 4-2010_BC von DTPT 6 thang 2012 5" xfId="4607" xr:uid="{00000000-0005-0000-0000-0000FC110000}"/>
    <cellStyle name="1_BC nam 2007 (UB)_Bao cao doan cong tac cua Bo thang 4-2010_Bieu du thao QD von ho tro co MT" xfId="4608" xr:uid="{00000000-0005-0000-0000-0000FD110000}"/>
    <cellStyle name="1_BC nam 2007 (UB)_Bao cao doan cong tac cua Bo thang 4-2010_Bieu du thao QD von ho tro co MT 2" xfId="4609" xr:uid="{00000000-0005-0000-0000-0000FE110000}"/>
    <cellStyle name="1_BC nam 2007 (UB)_Bao cao doan cong tac cua Bo thang 4-2010_Bieu du thao QD von ho tro co MT 2 2" xfId="4610" xr:uid="{00000000-0005-0000-0000-0000FF110000}"/>
    <cellStyle name="1_BC nam 2007 (UB)_Bao cao doan cong tac cua Bo thang 4-2010_Bieu du thao QD von ho tro co MT 2 3" xfId="4611" xr:uid="{00000000-0005-0000-0000-000000120000}"/>
    <cellStyle name="1_BC nam 2007 (UB)_Bao cao doan cong tac cua Bo thang 4-2010_Bieu du thao QD von ho tro co MT 2 4" xfId="4612" xr:uid="{00000000-0005-0000-0000-000001120000}"/>
    <cellStyle name="1_BC nam 2007 (UB)_Bao cao doan cong tac cua Bo thang 4-2010_Bieu du thao QD von ho tro co MT 3" xfId="4613" xr:uid="{00000000-0005-0000-0000-000002120000}"/>
    <cellStyle name="1_BC nam 2007 (UB)_Bao cao doan cong tac cua Bo thang 4-2010_Bieu du thao QD von ho tro co MT 4" xfId="4614" xr:uid="{00000000-0005-0000-0000-000003120000}"/>
    <cellStyle name="1_BC nam 2007 (UB)_Bao cao doan cong tac cua Bo thang 4-2010_Bieu du thao QD von ho tro co MT 5" xfId="4615" xr:uid="{00000000-0005-0000-0000-000004120000}"/>
    <cellStyle name="1_BC nam 2007 (UB)_Bao cao doan cong tac cua Bo thang 4-2010_Dang ky phan khai von ODA (gui Bo)" xfId="4616" xr:uid="{00000000-0005-0000-0000-000005120000}"/>
    <cellStyle name="1_BC nam 2007 (UB)_Bao cao doan cong tac cua Bo thang 4-2010_Dang ky phan khai von ODA (gui Bo) 2" xfId="4617" xr:uid="{00000000-0005-0000-0000-000006120000}"/>
    <cellStyle name="1_BC nam 2007 (UB)_Bao cao doan cong tac cua Bo thang 4-2010_Dang ky phan khai von ODA (gui Bo) 2 2" xfId="4618" xr:uid="{00000000-0005-0000-0000-000007120000}"/>
    <cellStyle name="1_BC nam 2007 (UB)_Bao cao doan cong tac cua Bo thang 4-2010_Dang ky phan khai von ODA (gui Bo) 2 3" xfId="4619" xr:uid="{00000000-0005-0000-0000-000008120000}"/>
    <cellStyle name="1_BC nam 2007 (UB)_Bao cao doan cong tac cua Bo thang 4-2010_Dang ky phan khai von ODA (gui Bo) 2 4" xfId="4620" xr:uid="{00000000-0005-0000-0000-000009120000}"/>
    <cellStyle name="1_BC nam 2007 (UB)_Bao cao doan cong tac cua Bo thang 4-2010_Dang ky phan khai von ODA (gui Bo) 3" xfId="4621" xr:uid="{00000000-0005-0000-0000-00000A120000}"/>
    <cellStyle name="1_BC nam 2007 (UB)_Bao cao doan cong tac cua Bo thang 4-2010_Dang ky phan khai von ODA (gui Bo) 4" xfId="4622" xr:uid="{00000000-0005-0000-0000-00000B120000}"/>
    <cellStyle name="1_BC nam 2007 (UB)_Bao cao doan cong tac cua Bo thang 4-2010_Dang ky phan khai von ODA (gui Bo) 5" xfId="4623" xr:uid="{00000000-0005-0000-0000-00000C120000}"/>
    <cellStyle name="1_BC nam 2007 (UB)_Bao cao doan cong tac cua Bo thang 4-2010_Dang ky phan khai von ODA (gui Bo)_BC von DTPT 6 thang 2012" xfId="4624" xr:uid="{00000000-0005-0000-0000-00000D120000}"/>
    <cellStyle name="1_BC nam 2007 (UB)_Bao cao doan cong tac cua Bo thang 4-2010_Dang ky phan khai von ODA (gui Bo)_BC von DTPT 6 thang 2012 2" xfId="4625" xr:uid="{00000000-0005-0000-0000-00000E120000}"/>
    <cellStyle name="1_BC nam 2007 (UB)_Bao cao doan cong tac cua Bo thang 4-2010_Dang ky phan khai von ODA (gui Bo)_BC von DTPT 6 thang 2012 2 2" xfId="4626" xr:uid="{00000000-0005-0000-0000-00000F120000}"/>
    <cellStyle name="1_BC nam 2007 (UB)_Bao cao doan cong tac cua Bo thang 4-2010_Dang ky phan khai von ODA (gui Bo)_BC von DTPT 6 thang 2012 2 3" xfId="4627" xr:uid="{00000000-0005-0000-0000-000010120000}"/>
    <cellStyle name="1_BC nam 2007 (UB)_Bao cao doan cong tac cua Bo thang 4-2010_Dang ky phan khai von ODA (gui Bo)_BC von DTPT 6 thang 2012 2 4" xfId="4628" xr:uid="{00000000-0005-0000-0000-000011120000}"/>
    <cellStyle name="1_BC nam 2007 (UB)_Bao cao doan cong tac cua Bo thang 4-2010_Dang ky phan khai von ODA (gui Bo)_BC von DTPT 6 thang 2012 3" xfId="4629" xr:uid="{00000000-0005-0000-0000-000012120000}"/>
    <cellStyle name="1_BC nam 2007 (UB)_Bao cao doan cong tac cua Bo thang 4-2010_Dang ky phan khai von ODA (gui Bo)_BC von DTPT 6 thang 2012 4" xfId="4630" xr:uid="{00000000-0005-0000-0000-000013120000}"/>
    <cellStyle name="1_BC nam 2007 (UB)_Bao cao doan cong tac cua Bo thang 4-2010_Dang ky phan khai von ODA (gui Bo)_BC von DTPT 6 thang 2012 5" xfId="4631" xr:uid="{00000000-0005-0000-0000-000014120000}"/>
    <cellStyle name="1_BC nam 2007 (UB)_Bao cao doan cong tac cua Bo thang 4-2010_Dang ky phan khai von ODA (gui Bo)_Bieu du thao QD von ho tro co MT" xfId="4632" xr:uid="{00000000-0005-0000-0000-000015120000}"/>
    <cellStyle name="1_BC nam 2007 (UB)_Bao cao doan cong tac cua Bo thang 4-2010_Dang ky phan khai von ODA (gui Bo)_Bieu du thao QD von ho tro co MT 2" xfId="4633" xr:uid="{00000000-0005-0000-0000-000016120000}"/>
    <cellStyle name="1_BC nam 2007 (UB)_Bao cao doan cong tac cua Bo thang 4-2010_Dang ky phan khai von ODA (gui Bo)_Bieu du thao QD von ho tro co MT 2 2" xfId="4634" xr:uid="{00000000-0005-0000-0000-000017120000}"/>
    <cellStyle name="1_BC nam 2007 (UB)_Bao cao doan cong tac cua Bo thang 4-2010_Dang ky phan khai von ODA (gui Bo)_Bieu du thao QD von ho tro co MT 2 3" xfId="4635" xr:uid="{00000000-0005-0000-0000-000018120000}"/>
    <cellStyle name="1_BC nam 2007 (UB)_Bao cao doan cong tac cua Bo thang 4-2010_Dang ky phan khai von ODA (gui Bo)_Bieu du thao QD von ho tro co MT 2 4" xfId="4636" xr:uid="{00000000-0005-0000-0000-000019120000}"/>
    <cellStyle name="1_BC nam 2007 (UB)_Bao cao doan cong tac cua Bo thang 4-2010_Dang ky phan khai von ODA (gui Bo)_Bieu du thao QD von ho tro co MT 3" xfId="4637" xr:uid="{00000000-0005-0000-0000-00001A120000}"/>
    <cellStyle name="1_BC nam 2007 (UB)_Bao cao doan cong tac cua Bo thang 4-2010_Dang ky phan khai von ODA (gui Bo)_Bieu du thao QD von ho tro co MT 4" xfId="4638" xr:uid="{00000000-0005-0000-0000-00001B120000}"/>
    <cellStyle name="1_BC nam 2007 (UB)_Bao cao doan cong tac cua Bo thang 4-2010_Dang ky phan khai von ODA (gui Bo)_Bieu du thao QD von ho tro co MT 5" xfId="4639" xr:uid="{00000000-0005-0000-0000-00001C120000}"/>
    <cellStyle name="1_BC nam 2007 (UB)_Bao cao doan cong tac cua Bo thang 4-2010_Dang ky phan khai von ODA (gui Bo)_Ke hoach 2012 theo doi (giai ngan 30.6.12)" xfId="4640" xr:uid="{00000000-0005-0000-0000-00001D120000}"/>
    <cellStyle name="1_BC nam 2007 (UB)_Bao cao doan cong tac cua Bo thang 4-2010_Dang ky phan khai von ODA (gui Bo)_Ke hoach 2012 theo doi (giai ngan 30.6.12) 2" xfId="4641" xr:uid="{00000000-0005-0000-0000-00001E120000}"/>
    <cellStyle name="1_BC nam 2007 (UB)_Bao cao doan cong tac cua Bo thang 4-2010_Dang ky phan khai von ODA (gui Bo)_Ke hoach 2012 theo doi (giai ngan 30.6.12) 2 2" xfId="4642" xr:uid="{00000000-0005-0000-0000-00001F120000}"/>
    <cellStyle name="1_BC nam 2007 (UB)_Bao cao doan cong tac cua Bo thang 4-2010_Dang ky phan khai von ODA (gui Bo)_Ke hoach 2012 theo doi (giai ngan 30.6.12) 2 3" xfId="4643" xr:uid="{00000000-0005-0000-0000-000020120000}"/>
    <cellStyle name="1_BC nam 2007 (UB)_Bao cao doan cong tac cua Bo thang 4-2010_Dang ky phan khai von ODA (gui Bo)_Ke hoach 2012 theo doi (giai ngan 30.6.12) 2 4" xfId="4644" xr:uid="{00000000-0005-0000-0000-000021120000}"/>
    <cellStyle name="1_BC nam 2007 (UB)_Bao cao doan cong tac cua Bo thang 4-2010_Dang ky phan khai von ODA (gui Bo)_Ke hoach 2012 theo doi (giai ngan 30.6.12) 3" xfId="4645" xr:uid="{00000000-0005-0000-0000-000022120000}"/>
    <cellStyle name="1_BC nam 2007 (UB)_Bao cao doan cong tac cua Bo thang 4-2010_Dang ky phan khai von ODA (gui Bo)_Ke hoach 2012 theo doi (giai ngan 30.6.12) 4" xfId="4646" xr:uid="{00000000-0005-0000-0000-000023120000}"/>
    <cellStyle name="1_BC nam 2007 (UB)_Bao cao doan cong tac cua Bo thang 4-2010_Dang ky phan khai von ODA (gui Bo)_Ke hoach 2012 theo doi (giai ngan 30.6.12) 5" xfId="4647" xr:uid="{00000000-0005-0000-0000-000024120000}"/>
    <cellStyle name="1_BC nam 2007 (UB)_Bao cao doan cong tac cua Bo thang 4-2010_Ke hoach 2012 (theo doi)" xfId="4648" xr:uid="{00000000-0005-0000-0000-000025120000}"/>
    <cellStyle name="1_BC nam 2007 (UB)_Bao cao doan cong tac cua Bo thang 4-2010_Ke hoach 2012 (theo doi) 2" xfId="4649" xr:uid="{00000000-0005-0000-0000-000026120000}"/>
    <cellStyle name="1_BC nam 2007 (UB)_Bao cao doan cong tac cua Bo thang 4-2010_Ke hoach 2012 (theo doi) 2 2" xfId="4650" xr:uid="{00000000-0005-0000-0000-000027120000}"/>
    <cellStyle name="1_BC nam 2007 (UB)_Bao cao doan cong tac cua Bo thang 4-2010_Ke hoach 2012 (theo doi) 2 3" xfId="4651" xr:uid="{00000000-0005-0000-0000-000028120000}"/>
    <cellStyle name="1_BC nam 2007 (UB)_Bao cao doan cong tac cua Bo thang 4-2010_Ke hoach 2012 (theo doi) 2 4" xfId="4652" xr:uid="{00000000-0005-0000-0000-000029120000}"/>
    <cellStyle name="1_BC nam 2007 (UB)_Bao cao doan cong tac cua Bo thang 4-2010_Ke hoach 2012 (theo doi) 3" xfId="4653" xr:uid="{00000000-0005-0000-0000-00002A120000}"/>
    <cellStyle name="1_BC nam 2007 (UB)_Bao cao doan cong tac cua Bo thang 4-2010_Ke hoach 2012 (theo doi) 4" xfId="4654" xr:uid="{00000000-0005-0000-0000-00002B120000}"/>
    <cellStyle name="1_BC nam 2007 (UB)_Bao cao doan cong tac cua Bo thang 4-2010_Ke hoach 2012 (theo doi) 5" xfId="4655" xr:uid="{00000000-0005-0000-0000-00002C120000}"/>
    <cellStyle name="1_BC nam 2007 (UB)_Bao cao doan cong tac cua Bo thang 4-2010_Ke hoach 2012 theo doi (giai ngan 30.6.12)" xfId="4656" xr:uid="{00000000-0005-0000-0000-00002D120000}"/>
    <cellStyle name="1_BC nam 2007 (UB)_Bao cao doan cong tac cua Bo thang 4-2010_Ke hoach 2012 theo doi (giai ngan 30.6.12) 2" xfId="4657" xr:uid="{00000000-0005-0000-0000-00002E120000}"/>
    <cellStyle name="1_BC nam 2007 (UB)_Bao cao doan cong tac cua Bo thang 4-2010_Ke hoach 2012 theo doi (giai ngan 30.6.12) 2 2" xfId="4658" xr:uid="{00000000-0005-0000-0000-00002F120000}"/>
    <cellStyle name="1_BC nam 2007 (UB)_Bao cao doan cong tac cua Bo thang 4-2010_Ke hoach 2012 theo doi (giai ngan 30.6.12) 2 3" xfId="4659" xr:uid="{00000000-0005-0000-0000-000030120000}"/>
    <cellStyle name="1_BC nam 2007 (UB)_Bao cao doan cong tac cua Bo thang 4-2010_Ke hoach 2012 theo doi (giai ngan 30.6.12) 2 4" xfId="4660" xr:uid="{00000000-0005-0000-0000-000031120000}"/>
    <cellStyle name="1_BC nam 2007 (UB)_Bao cao doan cong tac cua Bo thang 4-2010_Ke hoach 2012 theo doi (giai ngan 30.6.12) 3" xfId="4661" xr:uid="{00000000-0005-0000-0000-000032120000}"/>
    <cellStyle name="1_BC nam 2007 (UB)_Bao cao doan cong tac cua Bo thang 4-2010_Ke hoach 2012 theo doi (giai ngan 30.6.12) 4" xfId="4662" xr:uid="{00000000-0005-0000-0000-000033120000}"/>
    <cellStyle name="1_BC nam 2007 (UB)_Bao cao doan cong tac cua Bo thang 4-2010_Ke hoach 2012 theo doi (giai ngan 30.6.12) 5" xfId="4663" xr:uid="{00000000-0005-0000-0000-000034120000}"/>
    <cellStyle name="1_BC nam 2007 (UB)_Bao cao tinh hinh thuc hien KH 2009 den 31-01-10" xfId="4664" xr:uid="{00000000-0005-0000-0000-000035120000}"/>
    <cellStyle name="1_BC nam 2007 (UB)_Bao cao tinh hinh thuc hien KH 2009 den 31-01-10 2" xfId="4665" xr:uid="{00000000-0005-0000-0000-000036120000}"/>
    <cellStyle name="1_BC nam 2007 (UB)_Bao cao tinh hinh thuc hien KH 2009 den 31-01-10 2 2" xfId="4666" xr:uid="{00000000-0005-0000-0000-000037120000}"/>
    <cellStyle name="1_BC nam 2007 (UB)_Bao cao tinh hinh thuc hien KH 2009 den 31-01-10 2 2 2" xfId="4667" xr:uid="{00000000-0005-0000-0000-000038120000}"/>
    <cellStyle name="1_BC nam 2007 (UB)_Bao cao tinh hinh thuc hien KH 2009 den 31-01-10 2 2 3" xfId="4668" xr:uid="{00000000-0005-0000-0000-000039120000}"/>
    <cellStyle name="1_BC nam 2007 (UB)_Bao cao tinh hinh thuc hien KH 2009 den 31-01-10 2 2 4" xfId="4669" xr:uid="{00000000-0005-0000-0000-00003A120000}"/>
    <cellStyle name="1_BC nam 2007 (UB)_Bao cao tinh hinh thuc hien KH 2009 den 31-01-10 2 3" xfId="4670" xr:uid="{00000000-0005-0000-0000-00003B120000}"/>
    <cellStyle name="1_BC nam 2007 (UB)_Bao cao tinh hinh thuc hien KH 2009 den 31-01-10 2 4" xfId="4671" xr:uid="{00000000-0005-0000-0000-00003C120000}"/>
    <cellStyle name="1_BC nam 2007 (UB)_Bao cao tinh hinh thuc hien KH 2009 den 31-01-10 2 5" xfId="4672" xr:uid="{00000000-0005-0000-0000-00003D120000}"/>
    <cellStyle name="1_BC nam 2007 (UB)_Bao cao tinh hinh thuc hien KH 2009 den 31-01-10 3" xfId="4673" xr:uid="{00000000-0005-0000-0000-00003E120000}"/>
    <cellStyle name="1_BC nam 2007 (UB)_Bao cao tinh hinh thuc hien KH 2009 den 31-01-10 3 2" xfId="4674" xr:uid="{00000000-0005-0000-0000-00003F120000}"/>
    <cellStyle name="1_BC nam 2007 (UB)_Bao cao tinh hinh thuc hien KH 2009 den 31-01-10 3 3" xfId="4675" xr:uid="{00000000-0005-0000-0000-000040120000}"/>
    <cellStyle name="1_BC nam 2007 (UB)_Bao cao tinh hinh thuc hien KH 2009 den 31-01-10 3 4" xfId="4676" xr:uid="{00000000-0005-0000-0000-000041120000}"/>
    <cellStyle name="1_BC nam 2007 (UB)_Bao cao tinh hinh thuc hien KH 2009 den 31-01-10 4" xfId="4677" xr:uid="{00000000-0005-0000-0000-000042120000}"/>
    <cellStyle name="1_BC nam 2007 (UB)_Bao cao tinh hinh thuc hien KH 2009 den 31-01-10 5" xfId="4678" xr:uid="{00000000-0005-0000-0000-000043120000}"/>
    <cellStyle name="1_BC nam 2007 (UB)_Bao cao tinh hinh thuc hien KH 2009 den 31-01-10 6" xfId="4679" xr:uid="{00000000-0005-0000-0000-000044120000}"/>
    <cellStyle name="1_BC nam 2007 (UB)_Bao cao tinh hinh thuc hien KH 2009 den 31-01-10_BC von DTPT 6 thang 2012" xfId="4680" xr:uid="{00000000-0005-0000-0000-000045120000}"/>
    <cellStyle name="1_BC nam 2007 (UB)_Bao cao tinh hinh thuc hien KH 2009 den 31-01-10_BC von DTPT 6 thang 2012 2" xfId="4681" xr:uid="{00000000-0005-0000-0000-000046120000}"/>
    <cellStyle name="1_BC nam 2007 (UB)_Bao cao tinh hinh thuc hien KH 2009 den 31-01-10_BC von DTPT 6 thang 2012 2 2" xfId="4682" xr:uid="{00000000-0005-0000-0000-000047120000}"/>
    <cellStyle name="1_BC nam 2007 (UB)_Bao cao tinh hinh thuc hien KH 2009 den 31-01-10_BC von DTPT 6 thang 2012 2 2 2" xfId="4683" xr:uid="{00000000-0005-0000-0000-000048120000}"/>
    <cellStyle name="1_BC nam 2007 (UB)_Bao cao tinh hinh thuc hien KH 2009 den 31-01-10_BC von DTPT 6 thang 2012 2 2 3" xfId="4684" xr:uid="{00000000-0005-0000-0000-000049120000}"/>
    <cellStyle name="1_BC nam 2007 (UB)_Bao cao tinh hinh thuc hien KH 2009 den 31-01-10_BC von DTPT 6 thang 2012 2 2 4" xfId="4685" xr:uid="{00000000-0005-0000-0000-00004A120000}"/>
    <cellStyle name="1_BC nam 2007 (UB)_Bao cao tinh hinh thuc hien KH 2009 den 31-01-10_BC von DTPT 6 thang 2012 2 3" xfId="4686" xr:uid="{00000000-0005-0000-0000-00004B120000}"/>
    <cellStyle name="1_BC nam 2007 (UB)_Bao cao tinh hinh thuc hien KH 2009 den 31-01-10_BC von DTPT 6 thang 2012 2 4" xfId="4687" xr:uid="{00000000-0005-0000-0000-00004C120000}"/>
    <cellStyle name="1_BC nam 2007 (UB)_Bao cao tinh hinh thuc hien KH 2009 den 31-01-10_BC von DTPT 6 thang 2012 2 5" xfId="4688" xr:uid="{00000000-0005-0000-0000-00004D120000}"/>
    <cellStyle name="1_BC nam 2007 (UB)_Bao cao tinh hinh thuc hien KH 2009 den 31-01-10_BC von DTPT 6 thang 2012 3" xfId="4689" xr:uid="{00000000-0005-0000-0000-00004E120000}"/>
    <cellStyle name="1_BC nam 2007 (UB)_Bao cao tinh hinh thuc hien KH 2009 den 31-01-10_BC von DTPT 6 thang 2012 3 2" xfId="4690" xr:uid="{00000000-0005-0000-0000-00004F120000}"/>
    <cellStyle name="1_BC nam 2007 (UB)_Bao cao tinh hinh thuc hien KH 2009 den 31-01-10_BC von DTPT 6 thang 2012 3 3" xfId="4691" xr:uid="{00000000-0005-0000-0000-000050120000}"/>
    <cellStyle name="1_BC nam 2007 (UB)_Bao cao tinh hinh thuc hien KH 2009 den 31-01-10_BC von DTPT 6 thang 2012 3 4" xfId="4692" xr:uid="{00000000-0005-0000-0000-000051120000}"/>
    <cellStyle name="1_BC nam 2007 (UB)_Bao cao tinh hinh thuc hien KH 2009 den 31-01-10_BC von DTPT 6 thang 2012 4" xfId="4693" xr:uid="{00000000-0005-0000-0000-000052120000}"/>
    <cellStyle name="1_BC nam 2007 (UB)_Bao cao tinh hinh thuc hien KH 2009 den 31-01-10_BC von DTPT 6 thang 2012 5" xfId="4694" xr:uid="{00000000-0005-0000-0000-000053120000}"/>
    <cellStyle name="1_BC nam 2007 (UB)_Bao cao tinh hinh thuc hien KH 2009 den 31-01-10_BC von DTPT 6 thang 2012 6" xfId="4695" xr:uid="{00000000-0005-0000-0000-000054120000}"/>
    <cellStyle name="1_BC nam 2007 (UB)_Bao cao tinh hinh thuc hien KH 2009 den 31-01-10_Bieu du thao QD von ho tro co MT" xfId="4696" xr:uid="{00000000-0005-0000-0000-000055120000}"/>
    <cellStyle name="1_BC nam 2007 (UB)_Bao cao tinh hinh thuc hien KH 2009 den 31-01-10_Bieu du thao QD von ho tro co MT 2" xfId="4697" xr:uid="{00000000-0005-0000-0000-000056120000}"/>
    <cellStyle name="1_BC nam 2007 (UB)_Bao cao tinh hinh thuc hien KH 2009 den 31-01-10_Bieu du thao QD von ho tro co MT 2 2" xfId="4698" xr:uid="{00000000-0005-0000-0000-000057120000}"/>
    <cellStyle name="1_BC nam 2007 (UB)_Bao cao tinh hinh thuc hien KH 2009 den 31-01-10_Bieu du thao QD von ho tro co MT 2 2 2" xfId="4699" xr:uid="{00000000-0005-0000-0000-000058120000}"/>
    <cellStyle name="1_BC nam 2007 (UB)_Bao cao tinh hinh thuc hien KH 2009 den 31-01-10_Bieu du thao QD von ho tro co MT 2 2 3" xfId="4700" xr:uid="{00000000-0005-0000-0000-000059120000}"/>
    <cellStyle name="1_BC nam 2007 (UB)_Bao cao tinh hinh thuc hien KH 2009 den 31-01-10_Bieu du thao QD von ho tro co MT 2 2 4" xfId="4701" xr:uid="{00000000-0005-0000-0000-00005A120000}"/>
    <cellStyle name="1_BC nam 2007 (UB)_Bao cao tinh hinh thuc hien KH 2009 den 31-01-10_Bieu du thao QD von ho tro co MT 2 3" xfId="4702" xr:uid="{00000000-0005-0000-0000-00005B120000}"/>
    <cellStyle name="1_BC nam 2007 (UB)_Bao cao tinh hinh thuc hien KH 2009 den 31-01-10_Bieu du thao QD von ho tro co MT 2 4" xfId="4703" xr:uid="{00000000-0005-0000-0000-00005C120000}"/>
    <cellStyle name="1_BC nam 2007 (UB)_Bao cao tinh hinh thuc hien KH 2009 den 31-01-10_Bieu du thao QD von ho tro co MT 2 5" xfId="4704" xr:uid="{00000000-0005-0000-0000-00005D120000}"/>
    <cellStyle name="1_BC nam 2007 (UB)_Bao cao tinh hinh thuc hien KH 2009 den 31-01-10_Bieu du thao QD von ho tro co MT 3" xfId="4705" xr:uid="{00000000-0005-0000-0000-00005E120000}"/>
    <cellStyle name="1_BC nam 2007 (UB)_Bao cao tinh hinh thuc hien KH 2009 den 31-01-10_Bieu du thao QD von ho tro co MT 3 2" xfId="4706" xr:uid="{00000000-0005-0000-0000-00005F120000}"/>
    <cellStyle name="1_BC nam 2007 (UB)_Bao cao tinh hinh thuc hien KH 2009 den 31-01-10_Bieu du thao QD von ho tro co MT 3 3" xfId="4707" xr:uid="{00000000-0005-0000-0000-000060120000}"/>
    <cellStyle name="1_BC nam 2007 (UB)_Bao cao tinh hinh thuc hien KH 2009 den 31-01-10_Bieu du thao QD von ho tro co MT 3 4" xfId="4708" xr:uid="{00000000-0005-0000-0000-000061120000}"/>
    <cellStyle name="1_BC nam 2007 (UB)_Bao cao tinh hinh thuc hien KH 2009 den 31-01-10_Bieu du thao QD von ho tro co MT 4" xfId="4709" xr:uid="{00000000-0005-0000-0000-000062120000}"/>
    <cellStyle name="1_BC nam 2007 (UB)_Bao cao tinh hinh thuc hien KH 2009 den 31-01-10_Bieu du thao QD von ho tro co MT 5" xfId="4710" xr:uid="{00000000-0005-0000-0000-000063120000}"/>
    <cellStyle name="1_BC nam 2007 (UB)_Bao cao tinh hinh thuc hien KH 2009 den 31-01-10_Bieu du thao QD von ho tro co MT 6" xfId="4711" xr:uid="{00000000-0005-0000-0000-000064120000}"/>
    <cellStyle name="1_BC nam 2007 (UB)_Bao cao tinh hinh thuc hien KH 2009 den 31-01-10_Ke hoach 2012 (theo doi)" xfId="4712" xr:uid="{00000000-0005-0000-0000-000065120000}"/>
    <cellStyle name="1_BC nam 2007 (UB)_Bao cao tinh hinh thuc hien KH 2009 den 31-01-10_Ke hoach 2012 (theo doi) 2" xfId="4713" xr:uid="{00000000-0005-0000-0000-000066120000}"/>
    <cellStyle name="1_BC nam 2007 (UB)_Bao cao tinh hinh thuc hien KH 2009 den 31-01-10_Ke hoach 2012 (theo doi) 2 2" xfId="4714" xr:uid="{00000000-0005-0000-0000-000067120000}"/>
    <cellStyle name="1_BC nam 2007 (UB)_Bao cao tinh hinh thuc hien KH 2009 den 31-01-10_Ke hoach 2012 (theo doi) 2 2 2" xfId="4715" xr:uid="{00000000-0005-0000-0000-000068120000}"/>
    <cellStyle name="1_BC nam 2007 (UB)_Bao cao tinh hinh thuc hien KH 2009 den 31-01-10_Ke hoach 2012 (theo doi) 2 2 3" xfId="4716" xr:uid="{00000000-0005-0000-0000-000069120000}"/>
    <cellStyle name="1_BC nam 2007 (UB)_Bao cao tinh hinh thuc hien KH 2009 den 31-01-10_Ke hoach 2012 (theo doi) 2 2 4" xfId="4717" xr:uid="{00000000-0005-0000-0000-00006A120000}"/>
    <cellStyle name="1_BC nam 2007 (UB)_Bao cao tinh hinh thuc hien KH 2009 den 31-01-10_Ke hoach 2012 (theo doi) 2 3" xfId="4718" xr:uid="{00000000-0005-0000-0000-00006B120000}"/>
    <cellStyle name="1_BC nam 2007 (UB)_Bao cao tinh hinh thuc hien KH 2009 den 31-01-10_Ke hoach 2012 (theo doi) 2 4" xfId="4719" xr:uid="{00000000-0005-0000-0000-00006C120000}"/>
    <cellStyle name="1_BC nam 2007 (UB)_Bao cao tinh hinh thuc hien KH 2009 den 31-01-10_Ke hoach 2012 (theo doi) 2 5" xfId="4720" xr:uid="{00000000-0005-0000-0000-00006D120000}"/>
    <cellStyle name="1_BC nam 2007 (UB)_Bao cao tinh hinh thuc hien KH 2009 den 31-01-10_Ke hoach 2012 (theo doi) 3" xfId="4721" xr:uid="{00000000-0005-0000-0000-00006E120000}"/>
    <cellStyle name="1_BC nam 2007 (UB)_Bao cao tinh hinh thuc hien KH 2009 den 31-01-10_Ke hoach 2012 (theo doi) 3 2" xfId="4722" xr:uid="{00000000-0005-0000-0000-00006F120000}"/>
    <cellStyle name="1_BC nam 2007 (UB)_Bao cao tinh hinh thuc hien KH 2009 den 31-01-10_Ke hoach 2012 (theo doi) 3 3" xfId="4723" xr:uid="{00000000-0005-0000-0000-000070120000}"/>
    <cellStyle name="1_BC nam 2007 (UB)_Bao cao tinh hinh thuc hien KH 2009 den 31-01-10_Ke hoach 2012 (theo doi) 3 4" xfId="4724" xr:uid="{00000000-0005-0000-0000-000071120000}"/>
    <cellStyle name="1_BC nam 2007 (UB)_Bao cao tinh hinh thuc hien KH 2009 den 31-01-10_Ke hoach 2012 (theo doi) 4" xfId="4725" xr:uid="{00000000-0005-0000-0000-000072120000}"/>
    <cellStyle name="1_BC nam 2007 (UB)_Bao cao tinh hinh thuc hien KH 2009 den 31-01-10_Ke hoach 2012 (theo doi) 5" xfId="4726" xr:uid="{00000000-0005-0000-0000-000073120000}"/>
    <cellStyle name="1_BC nam 2007 (UB)_Bao cao tinh hinh thuc hien KH 2009 den 31-01-10_Ke hoach 2012 (theo doi) 6" xfId="4727" xr:uid="{00000000-0005-0000-0000-000074120000}"/>
    <cellStyle name="1_BC nam 2007 (UB)_Bao cao tinh hinh thuc hien KH 2009 den 31-01-10_Ke hoach 2012 theo doi (giai ngan 30.6.12)" xfId="4728" xr:uid="{00000000-0005-0000-0000-000075120000}"/>
    <cellStyle name="1_BC nam 2007 (UB)_Bao cao tinh hinh thuc hien KH 2009 den 31-01-10_Ke hoach 2012 theo doi (giai ngan 30.6.12) 2" xfId="4729" xr:uid="{00000000-0005-0000-0000-000076120000}"/>
    <cellStyle name="1_BC nam 2007 (UB)_Bao cao tinh hinh thuc hien KH 2009 den 31-01-10_Ke hoach 2012 theo doi (giai ngan 30.6.12) 2 2" xfId="4730" xr:uid="{00000000-0005-0000-0000-000077120000}"/>
    <cellStyle name="1_BC nam 2007 (UB)_Bao cao tinh hinh thuc hien KH 2009 den 31-01-10_Ke hoach 2012 theo doi (giai ngan 30.6.12) 2 2 2" xfId="4731" xr:uid="{00000000-0005-0000-0000-000078120000}"/>
    <cellStyle name="1_BC nam 2007 (UB)_Bao cao tinh hinh thuc hien KH 2009 den 31-01-10_Ke hoach 2012 theo doi (giai ngan 30.6.12) 2 2 3" xfId="4732" xr:uid="{00000000-0005-0000-0000-000079120000}"/>
    <cellStyle name="1_BC nam 2007 (UB)_Bao cao tinh hinh thuc hien KH 2009 den 31-01-10_Ke hoach 2012 theo doi (giai ngan 30.6.12) 2 2 4" xfId="4733" xr:uid="{00000000-0005-0000-0000-00007A120000}"/>
    <cellStyle name="1_BC nam 2007 (UB)_Bao cao tinh hinh thuc hien KH 2009 den 31-01-10_Ke hoach 2012 theo doi (giai ngan 30.6.12) 2 3" xfId="4734" xr:uid="{00000000-0005-0000-0000-00007B120000}"/>
    <cellStyle name="1_BC nam 2007 (UB)_Bao cao tinh hinh thuc hien KH 2009 den 31-01-10_Ke hoach 2012 theo doi (giai ngan 30.6.12) 2 4" xfId="4735" xr:uid="{00000000-0005-0000-0000-00007C120000}"/>
    <cellStyle name="1_BC nam 2007 (UB)_Bao cao tinh hinh thuc hien KH 2009 den 31-01-10_Ke hoach 2012 theo doi (giai ngan 30.6.12) 2 5" xfId="4736" xr:uid="{00000000-0005-0000-0000-00007D120000}"/>
    <cellStyle name="1_BC nam 2007 (UB)_Bao cao tinh hinh thuc hien KH 2009 den 31-01-10_Ke hoach 2012 theo doi (giai ngan 30.6.12) 3" xfId="4737" xr:uid="{00000000-0005-0000-0000-00007E120000}"/>
    <cellStyle name="1_BC nam 2007 (UB)_Bao cao tinh hinh thuc hien KH 2009 den 31-01-10_Ke hoach 2012 theo doi (giai ngan 30.6.12) 3 2" xfId="4738" xr:uid="{00000000-0005-0000-0000-00007F120000}"/>
    <cellStyle name="1_BC nam 2007 (UB)_Bao cao tinh hinh thuc hien KH 2009 den 31-01-10_Ke hoach 2012 theo doi (giai ngan 30.6.12) 3 3" xfId="4739" xr:uid="{00000000-0005-0000-0000-000080120000}"/>
    <cellStyle name="1_BC nam 2007 (UB)_Bao cao tinh hinh thuc hien KH 2009 den 31-01-10_Ke hoach 2012 theo doi (giai ngan 30.6.12) 3 4" xfId="4740" xr:uid="{00000000-0005-0000-0000-000081120000}"/>
    <cellStyle name="1_BC nam 2007 (UB)_Bao cao tinh hinh thuc hien KH 2009 den 31-01-10_Ke hoach 2012 theo doi (giai ngan 30.6.12) 4" xfId="4741" xr:uid="{00000000-0005-0000-0000-000082120000}"/>
    <cellStyle name="1_BC nam 2007 (UB)_Bao cao tinh hinh thuc hien KH 2009 den 31-01-10_Ke hoach 2012 theo doi (giai ngan 30.6.12) 5" xfId="4742" xr:uid="{00000000-0005-0000-0000-000083120000}"/>
    <cellStyle name="1_BC nam 2007 (UB)_Bao cao tinh hinh thuc hien KH 2009 den 31-01-10_Ke hoach 2012 theo doi (giai ngan 30.6.12) 6" xfId="4743" xr:uid="{00000000-0005-0000-0000-000084120000}"/>
    <cellStyle name="1_BC nam 2007 (UB)_BC cong trinh trong diem" xfId="4744" xr:uid="{00000000-0005-0000-0000-000085120000}"/>
    <cellStyle name="1_BC nam 2007 (UB)_BC cong trinh trong diem 2" xfId="4745" xr:uid="{00000000-0005-0000-0000-000086120000}"/>
    <cellStyle name="1_BC nam 2007 (UB)_BC cong trinh trong diem 2 2" xfId="4746" xr:uid="{00000000-0005-0000-0000-000087120000}"/>
    <cellStyle name="1_BC nam 2007 (UB)_BC cong trinh trong diem 2 2 2" xfId="4747" xr:uid="{00000000-0005-0000-0000-000088120000}"/>
    <cellStyle name="1_BC nam 2007 (UB)_BC cong trinh trong diem 2 2 3" xfId="4748" xr:uid="{00000000-0005-0000-0000-000089120000}"/>
    <cellStyle name="1_BC nam 2007 (UB)_BC cong trinh trong diem 2 2 4" xfId="4749" xr:uid="{00000000-0005-0000-0000-00008A120000}"/>
    <cellStyle name="1_BC nam 2007 (UB)_BC cong trinh trong diem 2 3" xfId="4750" xr:uid="{00000000-0005-0000-0000-00008B120000}"/>
    <cellStyle name="1_BC nam 2007 (UB)_BC cong trinh trong diem 2 4" xfId="4751" xr:uid="{00000000-0005-0000-0000-00008C120000}"/>
    <cellStyle name="1_BC nam 2007 (UB)_BC cong trinh trong diem 2 5" xfId="4752" xr:uid="{00000000-0005-0000-0000-00008D120000}"/>
    <cellStyle name="1_BC nam 2007 (UB)_BC cong trinh trong diem 3" xfId="4753" xr:uid="{00000000-0005-0000-0000-00008E120000}"/>
    <cellStyle name="1_BC nam 2007 (UB)_BC cong trinh trong diem 3 2" xfId="4754" xr:uid="{00000000-0005-0000-0000-00008F120000}"/>
    <cellStyle name="1_BC nam 2007 (UB)_BC cong trinh trong diem 3 3" xfId="4755" xr:uid="{00000000-0005-0000-0000-000090120000}"/>
    <cellStyle name="1_BC nam 2007 (UB)_BC cong trinh trong diem 3 4" xfId="4756" xr:uid="{00000000-0005-0000-0000-000091120000}"/>
    <cellStyle name="1_BC nam 2007 (UB)_BC cong trinh trong diem 4" xfId="4757" xr:uid="{00000000-0005-0000-0000-000092120000}"/>
    <cellStyle name="1_BC nam 2007 (UB)_BC cong trinh trong diem 5" xfId="4758" xr:uid="{00000000-0005-0000-0000-000093120000}"/>
    <cellStyle name="1_BC nam 2007 (UB)_BC cong trinh trong diem 6" xfId="4759" xr:uid="{00000000-0005-0000-0000-000094120000}"/>
    <cellStyle name="1_BC nam 2007 (UB)_BC cong trinh trong diem_BC von DTPT 6 thang 2012" xfId="4760" xr:uid="{00000000-0005-0000-0000-000095120000}"/>
    <cellStyle name="1_BC nam 2007 (UB)_BC cong trinh trong diem_BC von DTPT 6 thang 2012 2" xfId="4761" xr:uid="{00000000-0005-0000-0000-000096120000}"/>
    <cellStyle name="1_BC nam 2007 (UB)_BC cong trinh trong diem_BC von DTPT 6 thang 2012 2 2" xfId="4762" xr:uid="{00000000-0005-0000-0000-000097120000}"/>
    <cellStyle name="1_BC nam 2007 (UB)_BC cong trinh trong diem_BC von DTPT 6 thang 2012 2 2 2" xfId="4763" xr:uid="{00000000-0005-0000-0000-000098120000}"/>
    <cellStyle name="1_BC nam 2007 (UB)_BC cong trinh trong diem_BC von DTPT 6 thang 2012 2 2 3" xfId="4764" xr:uid="{00000000-0005-0000-0000-000099120000}"/>
    <cellStyle name="1_BC nam 2007 (UB)_BC cong trinh trong diem_BC von DTPT 6 thang 2012 2 2 4" xfId="4765" xr:uid="{00000000-0005-0000-0000-00009A120000}"/>
    <cellStyle name="1_BC nam 2007 (UB)_BC cong trinh trong diem_BC von DTPT 6 thang 2012 2 3" xfId="4766" xr:uid="{00000000-0005-0000-0000-00009B120000}"/>
    <cellStyle name="1_BC nam 2007 (UB)_BC cong trinh trong diem_BC von DTPT 6 thang 2012 2 4" xfId="4767" xr:uid="{00000000-0005-0000-0000-00009C120000}"/>
    <cellStyle name="1_BC nam 2007 (UB)_BC cong trinh trong diem_BC von DTPT 6 thang 2012 2 5" xfId="4768" xr:uid="{00000000-0005-0000-0000-00009D120000}"/>
    <cellStyle name="1_BC nam 2007 (UB)_BC cong trinh trong diem_BC von DTPT 6 thang 2012 3" xfId="4769" xr:uid="{00000000-0005-0000-0000-00009E120000}"/>
    <cellStyle name="1_BC nam 2007 (UB)_BC cong trinh trong diem_BC von DTPT 6 thang 2012 3 2" xfId="4770" xr:uid="{00000000-0005-0000-0000-00009F120000}"/>
    <cellStyle name="1_BC nam 2007 (UB)_BC cong trinh trong diem_BC von DTPT 6 thang 2012 3 3" xfId="4771" xr:uid="{00000000-0005-0000-0000-0000A0120000}"/>
    <cellStyle name="1_BC nam 2007 (UB)_BC cong trinh trong diem_BC von DTPT 6 thang 2012 3 4" xfId="4772" xr:uid="{00000000-0005-0000-0000-0000A1120000}"/>
    <cellStyle name="1_BC nam 2007 (UB)_BC cong trinh trong diem_BC von DTPT 6 thang 2012 4" xfId="4773" xr:uid="{00000000-0005-0000-0000-0000A2120000}"/>
    <cellStyle name="1_BC nam 2007 (UB)_BC cong trinh trong diem_BC von DTPT 6 thang 2012 5" xfId="4774" xr:uid="{00000000-0005-0000-0000-0000A3120000}"/>
    <cellStyle name="1_BC nam 2007 (UB)_BC cong trinh trong diem_BC von DTPT 6 thang 2012 6" xfId="4775" xr:uid="{00000000-0005-0000-0000-0000A4120000}"/>
    <cellStyle name="1_BC nam 2007 (UB)_BC cong trinh trong diem_Bieu du thao QD von ho tro co MT" xfId="4776" xr:uid="{00000000-0005-0000-0000-0000A5120000}"/>
    <cellStyle name="1_BC nam 2007 (UB)_BC cong trinh trong diem_Bieu du thao QD von ho tro co MT 2" xfId="4777" xr:uid="{00000000-0005-0000-0000-0000A6120000}"/>
    <cellStyle name="1_BC nam 2007 (UB)_BC cong trinh trong diem_Bieu du thao QD von ho tro co MT 2 2" xfId="4778" xr:uid="{00000000-0005-0000-0000-0000A7120000}"/>
    <cellStyle name="1_BC nam 2007 (UB)_BC cong trinh trong diem_Bieu du thao QD von ho tro co MT 2 2 2" xfId="4779" xr:uid="{00000000-0005-0000-0000-0000A8120000}"/>
    <cellStyle name="1_BC nam 2007 (UB)_BC cong trinh trong diem_Bieu du thao QD von ho tro co MT 2 2 3" xfId="4780" xr:uid="{00000000-0005-0000-0000-0000A9120000}"/>
    <cellStyle name="1_BC nam 2007 (UB)_BC cong trinh trong diem_Bieu du thao QD von ho tro co MT 2 2 4" xfId="4781" xr:uid="{00000000-0005-0000-0000-0000AA120000}"/>
    <cellStyle name="1_BC nam 2007 (UB)_BC cong trinh trong diem_Bieu du thao QD von ho tro co MT 2 3" xfId="4782" xr:uid="{00000000-0005-0000-0000-0000AB120000}"/>
    <cellStyle name="1_BC nam 2007 (UB)_BC cong trinh trong diem_Bieu du thao QD von ho tro co MT 2 4" xfId="4783" xr:uid="{00000000-0005-0000-0000-0000AC120000}"/>
    <cellStyle name="1_BC nam 2007 (UB)_BC cong trinh trong diem_Bieu du thao QD von ho tro co MT 2 5" xfId="4784" xr:uid="{00000000-0005-0000-0000-0000AD120000}"/>
    <cellStyle name="1_BC nam 2007 (UB)_BC cong trinh trong diem_Bieu du thao QD von ho tro co MT 3" xfId="4785" xr:uid="{00000000-0005-0000-0000-0000AE120000}"/>
    <cellStyle name="1_BC nam 2007 (UB)_BC cong trinh trong diem_Bieu du thao QD von ho tro co MT 3 2" xfId="4786" xr:uid="{00000000-0005-0000-0000-0000AF120000}"/>
    <cellStyle name="1_BC nam 2007 (UB)_BC cong trinh trong diem_Bieu du thao QD von ho tro co MT 3 3" xfId="4787" xr:uid="{00000000-0005-0000-0000-0000B0120000}"/>
    <cellStyle name="1_BC nam 2007 (UB)_BC cong trinh trong diem_Bieu du thao QD von ho tro co MT 3 4" xfId="4788" xr:uid="{00000000-0005-0000-0000-0000B1120000}"/>
    <cellStyle name="1_BC nam 2007 (UB)_BC cong trinh trong diem_Bieu du thao QD von ho tro co MT 4" xfId="4789" xr:uid="{00000000-0005-0000-0000-0000B2120000}"/>
    <cellStyle name="1_BC nam 2007 (UB)_BC cong trinh trong diem_Bieu du thao QD von ho tro co MT 5" xfId="4790" xr:uid="{00000000-0005-0000-0000-0000B3120000}"/>
    <cellStyle name="1_BC nam 2007 (UB)_BC cong trinh trong diem_Bieu du thao QD von ho tro co MT 6" xfId="4791" xr:uid="{00000000-0005-0000-0000-0000B4120000}"/>
    <cellStyle name="1_BC nam 2007 (UB)_BC cong trinh trong diem_Ke hoach 2012 (theo doi)" xfId="4792" xr:uid="{00000000-0005-0000-0000-0000B5120000}"/>
    <cellStyle name="1_BC nam 2007 (UB)_BC cong trinh trong diem_Ke hoach 2012 (theo doi) 2" xfId="4793" xr:uid="{00000000-0005-0000-0000-0000B6120000}"/>
    <cellStyle name="1_BC nam 2007 (UB)_BC cong trinh trong diem_Ke hoach 2012 (theo doi) 2 2" xfId="4794" xr:uid="{00000000-0005-0000-0000-0000B7120000}"/>
    <cellStyle name="1_BC nam 2007 (UB)_BC cong trinh trong diem_Ke hoach 2012 (theo doi) 2 2 2" xfId="4795" xr:uid="{00000000-0005-0000-0000-0000B8120000}"/>
    <cellStyle name="1_BC nam 2007 (UB)_BC cong trinh trong diem_Ke hoach 2012 (theo doi) 2 2 3" xfId="4796" xr:uid="{00000000-0005-0000-0000-0000B9120000}"/>
    <cellStyle name="1_BC nam 2007 (UB)_BC cong trinh trong diem_Ke hoach 2012 (theo doi) 2 2 4" xfId="4797" xr:uid="{00000000-0005-0000-0000-0000BA120000}"/>
    <cellStyle name="1_BC nam 2007 (UB)_BC cong trinh trong diem_Ke hoach 2012 (theo doi) 2 3" xfId="4798" xr:uid="{00000000-0005-0000-0000-0000BB120000}"/>
    <cellStyle name="1_BC nam 2007 (UB)_BC cong trinh trong diem_Ke hoach 2012 (theo doi) 2 4" xfId="4799" xr:uid="{00000000-0005-0000-0000-0000BC120000}"/>
    <cellStyle name="1_BC nam 2007 (UB)_BC cong trinh trong diem_Ke hoach 2012 (theo doi) 2 5" xfId="4800" xr:uid="{00000000-0005-0000-0000-0000BD120000}"/>
    <cellStyle name="1_BC nam 2007 (UB)_BC cong trinh trong diem_Ke hoach 2012 (theo doi) 3" xfId="4801" xr:uid="{00000000-0005-0000-0000-0000BE120000}"/>
    <cellStyle name="1_BC nam 2007 (UB)_BC cong trinh trong diem_Ke hoach 2012 (theo doi) 3 2" xfId="4802" xr:uid="{00000000-0005-0000-0000-0000BF120000}"/>
    <cellStyle name="1_BC nam 2007 (UB)_BC cong trinh trong diem_Ke hoach 2012 (theo doi) 3 3" xfId="4803" xr:uid="{00000000-0005-0000-0000-0000C0120000}"/>
    <cellStyle name="1_BC nam 2007 (UB)_BC cong trinh trong diem_Ke hoach 2012 (theo doi) 3 4" xfId="4804" xr:uid="{00000000-0005-0000-0000-0000C1120000}"/>
    <cellStyle name="1_BC nam 2007 (UB)_BC cong trinh trong diem_Ke hoach 2012 (theo doi) 4" xfId="4805" xr:uid="{00000000-0005-0000-0000-0000C2120000}"/>
    <cellStyle name="1_BC nam 2007 (UB)_BC cong trinh trong diem_Ke hoach 2012 (theo doi) 5" xfId="4806" xr:uid="{00000000-0005-0000-0000-0000C3120000}"/>
    <cellStyle name="1_BC nam 2007 (UB)_BC cong trinh trong diem_Ke hoach 2012 (theo doi) 6" xfId="4807" xr:uid="{00000000-0005-0000-0000-0000C4120000}"/>
    <cellStyle name="1_BC nam 2007 (UB)_BC cong trinh trong diem_Ke hoach 2012 theo doi (giai ngan 30.6.12)" xfId="4808" xr:uid="{00000000-0005-0000-0000-0000C5120000}"/>
    <cellStyle name="1_BC nam 2007 (UB)_BC cong trinh trong diem_Ke hoach 2012 theo doi (giai ngan 30.6.12) 2" xfId="4809" xr:uid="{00000000-0005-0000-0000-0000C6120000}"/>
    <cellStyle name="1_BC nam 2007 (UB)_BC cong trinh trong diem_Ke hoach 2012 theo doi (giai ngan 30.6.12) 2 2" xfId="4810" xr:uid="{00000000-0005-0000-0000-0000C7120000}"/>
    <cellStyle name="1_BC nam 2007 (UB)_BC cong trinh trong diem_Ke hoach 2012 theo doi (giai ngan 30.6.12) 2 2 2" xfId="4811" xr:uid="{00000000-0005-0000-0000-0000C8120000}"/>
    <cellStyle name="1_BC nam 2007 (UB)_BC cong trinh trong diem_Ke hoach 2012 theo doi (giai ngan 30.6.12) 2 2 3" xfId="4812" xr:uid="{00000000-0005-0000-0000-0000C9120000}"/>
    <cellStyle name="1_BC nam 2007 (UB)_BC cong trinh trong diem_Ke hoach 2012 theo doi (giai ngan 30.6.12) 2 2 4" xfId="4813" xr:uid="{00000000-0005-0000-0000-0000CA120000}"/>
    <cellStyle name="1_BC nam 2007 (UB)_BC cong trinh trong diem_Ke hoach 2012 theo doi (giai ngan 30.6.12) 2 3" xfId="4814" xr:uid="{00000000-0005-0000-0000-0000CB120000}"/>
    <cellStyle name="1_BC nam 2007 (UB)_BC cong trinh trong diem_Ke hoach 2012 theo doi (giai ngan 30.6.12) 2 4" xfId="4815" xr:uid="{00000000-0005-0000-0000-0000CC120000}"/>
    <cellStyle name="1_BC nam 2007 (UB)_BC cong trinh trong diem_Ke hoach 2012 theo doi (giai ngan 30.6.12) 2 5" xfId="4816" xr:uid="{00000000-0005-0000-0000-0000CD120000}"/>
    <cellStyle name="1_BC nam 2007 (UB)_BC cong trinh trong diem_Ke hoach 2012 theo doi (giai ngan 30.6.12) 3" xfId="4817" xr:uid="{00000000-0005-0000-0000-0000CE120000}"/>
    <cellStyle name="1_BC nam 2007 (UB)_BC cong trinh trong diem_Ke hoach 2012 theo doi (giai ngan 30.6.12) 3 2" xfId="4818" xr:uid="{00000000-0005-0000-0000-0000CF120000}"/>
    <cellStyle name="1_BC nam 2007 (UB)_BC cong trinh trong diem_Ke hoach 2012 theo doi (giai ngan 30.6.12) 3 3" xfId="4819" xr:uid="{00000000-0005-0000-0000-0000D0120000}"/>
    <cellStyle name="1_BC nam 2007 (UB)_BC cong trinh trong diem_Ke hoach 2012 theo doi (giai ngan 30.6.12) 3 4" xfId="4820" xr:uid="{00000000-0005-0000-0000-0000D1120000}"/>
    <cellStyle name="1_BC nam 2007 (UB)_BC cong trinh trong diem_Ke hoach 2012 theo doi (giai ngan 30.6.12) 4" xfId="4821" xr:uid="{00000000-0005-0000-0000-0000D2120000}"/>
    <cellStyle name="1_BC nam 2007 (UB)_BC cong trinh trong diem_Ke hoach 2012 theo doi (giai ngan 30.6.12) 5" xfId="4822" xr:uid="{00000000-0005-0000-0000-0000D3120000}"/>
    <cellStyle name="1_BC nam 2007 (UB)_BC cong trinh trong diem_Ke hoach 2012 theo doi (giai ngan 30.6.12) 6" xfId="4823" xr:uid="{00000000-0005-0000-0000-0000D4120000}"/>
    <cellStyle name="1_BC nam 2007 (UB)_BC von DTPT 6 thang 2012" xfId="4824" xr:uid="{00000000-0005-0000-0000-0000D5120000}"/>
    <cellStyle name="1_BC nam 2007 (UB)_BC von DTPT 6 thang 2012 2" xfId="4825" xr:uid="{00000000-0005-0000-0000-0000D6120000}"/>
    <cellStyle name="1_BC nam 2007 (UB)_BC von DTPT 6 thang 2012 2 2" xfId="4826" xr:uid="{00000000-0005-0000-0000-0000D7120000}"/>
    <cellStyle name="1_BC nam 2007 (UB)_BC von DTPT 6 thang 2012 2 3" xfId="4827" xr:uid="{00000000-0005-0000-0000-0000D8120000}"/>
    <cellStyle name="1_BC nam 2007 (UB)_BC von DTPT 6 thang 2012 2 4" xfId="4828" xr:uid="{00000000-0005-0000-0000-0000D9120000}"/>
    <cellStyle name="1_BC nam 2007 (UB)_BC von DTPT 6 thang 2012 3" xfId="4829" xr:uid="{00000000-0005-0000-0000-0000DA120000}"/>
    <cellStyle name="1_BC nam 2007 (UB)_BC von DTPT 6 thang 2012 4" xfId="4830" xr:uid="{00000000-0005-0000-0000-0000DB120000}"/>
    <cellStyle name="1_BC nam 2007 (UB)_BC von DTPT 6 thang 2012 5" xfId="4831" xr:uid="{00000000-0005-0000-0000-0000DC120000}"/>
    <cellStyle name="1_BC nam 2007 (UB)_Bieu 01 UB(hung)" xfId="4832" xr:uid="{00000000-0005-0000-0000-0000DD120000}"/>
    <cellStyle name="1_BC nam 2007 (UB)_Bieu 01 UB(hung) 2" xfId="4833" xr:uid="{00000000-0005-0000-0000-0000DE120000}"/>
    <cellStyle name="1_BC nam 2007 (UB)_Bieu 01 UB(hung) 2 2" xfId="4834" xr:uid="{00000000-0005-0000-0000-0000DF120000}"/>
    <cellStyle name="1_BC nam 2007 (UB)_Bieu 01 UB(hung) 2 2 2" xfId="4835" xr:uid="{00000000-0005-0000-0000-0000E0120000}"/>
    <cellStyle name="1_BC nam 2007 (UB)_Bieu 01 UB(hung) 2 2 3" xfId="4836" xr:uid="{00000000-0005-0000-0000-0000E1120000}"/>
    <cellStyle name="1_BC nam 2007 (UB)_Bieu 01 UB(hung) 2 2 4" xfId="4837" xr:uid="{00000000-0005-0000-0000-0000E2120000}"/>
    <cellStyle name="1_BC nam 2007 (UB)_Bieu 01 UB(hung) 2 3" xfId="4838" xr:uid="{00000000-0005-0000-0000-0000E3120000}"/>
    <cellStyle name="1_BC nam 2007 (UB)_Bieu 01 UB(hung) 2 4" xfId="4839" xr:uid="{00000000-0005-0000-0000-0000E4120000}"/>
    <cellStyle name="1_BC nam 2007 (UB)_Bieu 01 UB(hung) 2 5" xfId="4840" xr:uid="{00000000-0005-0000-0000-0000E5120000}"/>
    <cellStyle name="1_BC nam 2007 (UB)_Bieu 01 UB(hung) 3" xfId="4841" xr:uid="{00000000-0005-0000-0000-0000E6120000}"/>
    <cellStyle name="1_BC nam 2007 (UB)_Bieu 01 UB(hung) 3 2" xfId="4842" xr:uid="{00000000-0005-0000-0000-0000E7120000}"/>
    <cellStyle name="1_BC nam 2007 (UB)_Bieu 01 UB(hung) 3 3" xfId="4843" xr:uid="{00000000-0005-0000-0000-0000E8120000}"/>
    <cellStyle name="1_BC nam 2007 (UB)_Bieu 01 UB(hung) 3 4" xfId="4844" xr:uid="{00000000-0005-0000-0000-0000E9120000}"/>
    <cellStyle name="1_BC nam 2007 (UB)_Bieu 01 UB(hung) 4" xfId="4845" xr:uid="{00000000-0005-0000-0000-0000EA120000}"/>
    <cellStyle name="1_BC nam 2007 (UB)_Bieu 01 UB(hung) 5" xfId="4846" xr:uid="{00000000-0005-0000-0000-0000EB120000}"/>
    <cellStyle name="1_BC nam 2007 (UB)_Bieu 01 UB(hung) 6" xfId="4847" xr:uid="{00000000-0005-0000-0000-0000EC120000}"/>
    <cellStyle name="1_BC nam 2007 (UB)_Bieu du thao QD von ho tro co MT" xfId="4848" xr:uid="{00000000-0005-0000-0000-0000ED120000}"/>
    <cellStyle name="1_BC nam 2007 (UB)_Bieu du thao QD von ho tro co MT 2" xfId="4849" xr:uid="{00000000-0005-0000-0000-0000EE120000}"/>
    <cellStyle name="1_BC nam 2007 (UB)_Bieu du thao QD von ho tro co MT 2 2" xfId="4850" xr:uid="{00000000-0005-0000-0000-0000EF120000}"/>
    <cellStyle name="1_BC nam 2007 (UB)_Bieu du thao QD von ho tro co MT 2 3" xfId="4851" xr:uid="{00000000-0005-0000-0000-0000F0120000}"/>
    <cellStyle name="1_BC nam 2007 (UB)_Bieu du thao QD von ho tro co MT 2 4" xfId="4852" xr:uid="{00000000-0005-0000-0000-0000F1120000}"/>
    <cellStyle name="1_BC nam 2007 (UB)_Bieu du thao QD von ho tro co MT 3" xfId="4853" xr:uid="{00000000-0005-0000-0000-0000F2120000}"/>
    <cellStyle name="1_BC nam 2007 (UB)_Bieu du thao QD von ho tro co MT 4" xfId="4854" xr:uid="{00000000-0005-0000-0000-0000F3120000}"/>
    <cellStyle name="1_BC nam 2007 (UB)_Bieu du thao QD von ho tro co MT 5" xfId="4855" xr:uid="{00000000-0005-0000-0000-0000F4120000}"/>
    <cellStyle name="1_BC nam 2007 (UB)_Book1" xfId="4856" xr:uid="{00000000-0005-0000-0000-0000F5120000}"/>
    <cellStyle name="1_BC nam 2007 (UB)_Book1 2" xfId="4857" xr:uid="{00000000-0005-0000-0000-0000F6120000}"/>
    <cellStyle name="1_BC nam 2007 (UB)_Book1 2 2" xfId="4858" xr:uid="{00000000-0005-0000-0000-0000F7120000}"/>
    <cellStyle name="1_BC nam 2007 (UB)_Book1 2 3" xfId="4859" xr:uid="{00000000-0005-0000-0000-0000F8120000}"/>
    <cellStyle name="1_BC nam 2007 (UB)_Book1 2 4" xfId="4860" xr:uid="{00000000-0005-0000-0000-0000F9120000}"/>
    <cellStyle name="1_BC nam 2007 (UB)_Book1 3" xfId="4861" xr:uid="{00000000-0005-0000-0000-0000FA120000}"/>
    <cellStyle name="1_BC nam 2007 (UB)_Book1 3 2" xfId="4862" xr:uid="{00000000-0005-0000-0000-0000FB120000}"/>
    <cellStyle name="1_BC nam 2007 (UB)_Book1 3 3" xfId="4863" xr:uid="{00000000-0005-0000-0000-0000FC120000}"/>
    <cellStyle name="1_BC nam 2007 (UB)_Book1 3 4" xfId="4864" xr:uid="{00000000-0005-0000-0000-0000FD120000}"/>
    <cellStyle name="1_BC nam 2007 (UB)_Book1 4" xfId="4865" xr:uid="{00000000-0005-0000-0000-0000FE120000}"/>
    <cellStyle name="1_BC nam 2007 (UB)_Book1 5" xfId="4866" xr:uid="{00000000-0005-0000-0000-0000FF120000}"/>
    <cellStyle name="1_BC nam 2007 (UB)_Book1 6" xfId="4867" xr:uid="{00000000-0005-0000-0000-000000130000}"/>
    <cellStyle name="1_BC nam 2007 (UB)_Book1_BC von DTPT 6 thang 2012" xfId="4868" xr:uid="{00000000-0005-0000-0000-000001130000}"/>
    <cellStyle name="1_BC nam 2007 (UB)_Book1_BC von DTPT 6 thang 2012 2" xfId="4869" xr:uid="{00000000-0005-0000-0000-000002130000}"/>
    <cellStyle name="1_BC nam 2007 (UB)_Book1_BC von DTPT 6 thang 2012 2 2" xfId="4870" xr:uid="{00000000-0005-0000-0000-000003130000}"/>
    <cellStyle name="1_BC nam 2007 (UB)_Book1_BC von DTPT 6 thang 2012 2 3" xfId="4871" xr:uid="{00000000-0005-0000-0000-000004130000}"/>
    <cellStyle name="1_BC nam 2007 (UB)_Book1_BC von DTPT 6 thang 2012 2 4" xfId="4872" xr:uid="{00000000-0005-0000-0000-000005130000}"/>
    <cellStyle name="1_BC nam 2007 (UB)_Book1_BC von DTPT 6 thang 2012 3" xfId="4873" xr:uid="{00000000-0005-0000-0000-000006130000}"/>
    <cellStyle name="1_BC nam 2007 (UB)_Book1_BC von DTPT 6 thang 2012 3 2" xfId="4874" xr:uid="{00000000-0005-0000-0000-000007130000}"/>
    <cellStyle name="1_BC nam 2007 (UB)_Book1_BC von DTPT 6 thang 2012 3 3" xfId="4875" xr:uid="{00000000-0005-0000-0000-000008130000}"/>
    <cellStyle name="1_BC nam 2007 (UB)_Book1_BC von DTPT 6 thang 2012 3 4" xfId="4876" xr:uid="{00000000-0005-0000-0000-000009130000}"/>
    <cellStyle name="1_BC nam 2007 (UB)_Book1_BC von DTPT 6 thang 2012 4" xfId="4877" xr:uid="{00000000-0005-0000-0000-00000A130000}"/>
    <cellStyle name="1_BC nam 2007 (UB)_Book1_BC von DTPT 6 thang 2012 5" xfId="4878" xr:uid="{00000000-0005-0000-0000-00000B130000}"/>
    <cellStyle name="1_BC nam 2007 (UB)_Book1_BC von DTPT 6 thang 2012 6" xfId="4879" xr:uid="{00000000-0005-0000-0000-00000C130000}"/>
    <cellStyle name="1_BC nam 2007 (UB)_Book1_Bieu du thao QD von ho tro co MT" xfId="4880" xr:uid="{00000000-0005-0000-0000-00000D130000}"/>
    <cellStyle name="1_BC nam 2007 (UB)_Book1_Bieu du thao QD von ho tro co MT 2" xfId="4881" xr:uid="{00000000-0005-0000-0000-00000E130000}"/>
    <cellStyle name="1_BC nam 2007 (UB)_Book1_Bieu du thao QD von ho tro co MT 2 2" xfId="4882" xr:uid="{00000000-0005-0000-0000-00000F130000}"/>
    <cellStyle name="1_BC nam 2007 (UB)_Book1_Bieu du thao QD von ho tro co MT 2 3" xfId="4883" xr:uid="{00000000-0005-0000-0000-000010130000}"/>
    <cellStyle name="1_BC nam 2007 (UB)_Book1_Bieu du thao QD von ho tro co MT 2 4" xfId="4884" xr:uid="{00000000-0005-0000-0000-000011130000}"/>
    <cellStyle name="1_BC nam 2007 (UB)_Book1_Bieu du thao QD von ho tro co MT 3" xfId="4885" xr:uid="{00000000-0005-0000-0000-000012130000}"/>
    <cellStyle name="1_BC nam 2007 (UB)_Book1_Bieu du thao QD von ho tro co MT 3 2" xfId="4886" xr:uid="{00000000-0005-0000-0000-000013130000}"/>
    <cellStyle name="1_BC nam 2007 (UB)_Book1_Bieu du thao QD von ho tro co MT 3 3" xfId="4887" xr:uid="{00000000-0005-0000-0000-000014130000}"/>
    <cellStyle name="1_BC nam 2007 (UB)_Book1_Bieu du thao QD von ho tro co MT 3 4" xfId="4888" xr:uid="{00000000-0005-0000-0000-000015130000}"/>
    <cellStyle name="1_BC nam 2007 (UB)_Book1_Bieu du thao QD von ho tro co MT 4" xfId="4889" xr:uid="{00000000-0005-0000-0000-000016130000}"/>
    <cellStyle name="1_BC nam 2007 (UB)_Book1_Bieu du thao QD von ho tro co MT 5" xfId="4890" xr:uid="{00000000-0005-0000-0000-000017130000}"/>
    <cellStyle name="1_BC nam 2007 (UB)_Book1_Bieu du thao QD von ho tro co MT 6" xfId="4891" xr:uid="{00000000-0005-0000-0000-000018130000}"/>
    <cellStyle name="1_BC nam 2007 (UB)_Book1_Hoan chinh KH 2012 (o nha)" xfId="4892" xr:uid="{00000000-0005-0000-0000-000019130000}"/>
    <cellStyle name="1_BC nam 2007 (UB)_Book1_Hoan chinh KH 2012 (o nha) 2" xfId="4893" xr:uid="{00000000-0005-0000-0000-00001A130000}"/>
    <cellStyle name="1_BC nam 2007 (UB)_Book1_Hoan chinh KH 2012 (o nha) 2 2" xfId="4894" xr:uid="{00000000-0005-0000-0000-00001B130000}"/>
    <cellStyle name="1_BC nam 2007 (UB)_Book1_Hoan chinh KH 2012 (o nha) 2 3" xfId="4895" xr:uid="{00000000-0005-0000-0000-00001C130000}"/>
    <cellStyle name="1_BC nam 2007 (UB)_Book1_Hoan chinh KH 2012 (o nha) 2 4" xfId="4896" xr:uid="{00000000-0005-0000-0000-00001D130000}"/>
    <cellStyle name="1_BC nam 2007 (UB)_Book1_Hoan chinh KH 2012 (o nha) 3" xfId="4897" xr:uid="{00000000-0005-0000-0000-00001E130000}"/>
    <cellStyle name="1_BC nam 2007 (UB)_Book1_Hoan chinh KH 2012 (o nha) 3 2" xfId="4898" xr:uid="{00000000-0005-0000-0000-00001F130000}"/>
    <cellStyle name="1_BC nam 2007 (UB)_Book1_Hoan chinh KH 2012 (o nha) 3 3" xfId="4899" xr:uid="{00000000-0005-0000-0000-000020130000}"/>
    <cellStyle name="1_BC nam 2007 (UB)_Book1_Hoan chinh KH 2012 (o nha) 3 4" xfId="4900" xr:uid="{00000000-0005-0000-0000-000021130000}"/>
    <cellStyle name="1_BC nam 2007 (UB)_Book1_Hoan chinh KH 2012 (o nha) 4" xfId="4901" xr:uid="{00000000-0005-0000-0000-000022130000}"/>
    <cellStyle name="1_BC nam 2007 (UB)_Book1_Hoan chinh KH 2012 (o nha) 5" xfId="4902" xr:uid="{00000000-0005-0000-0000-000023130000}"/>
    <cellStyle name="1_BC nam 2007 (UB)_Book1_Hoan chinh KH 2012 (o nha) 6" xfId="4903" xr:uid="{00000000-0005-0000-0000-000024130000}"/>
    <cellStyle name="1_BC nam 2007 (UB)_Book1_Hoan chinh KH 2012 (o nha)_Bao cao giai ngan quy I" xfId="4904" xr:uid="{00000000-0005-0000-0000-000025130000}"/>
    <cellStyle name="1_BC nam 2007 (UB)_Book1_Hoan chinh KH 2012 (o nha)_Bao cao giai ngan quy I 2" xfId="4905" xr:uid="{00000000-0005-0000-0000-000026130000}"/>
    <cellStyle name="1_BC nam 2007 (UB)_Book1_Hoan chinh KH 2012 (o nha)_Bao cao giai ngan quy I 2 2" xfId="4906" xr:uid="{00000000-0005-0000-0000-000027130000}"/>
    <cellStyle name="1_BC nam 2007 (UB)_Book1_Hoan chinh KH 2012 (o nha)_Bao cao giai ngan quy I 2 3" xfId="4907" xr:uid="{00000000-0005-0000-0000-000028130000}"/>
    <cellStyle name="1_BC nam 2007 (UB)_Book1_Hoan chinh KH 2012 (o nha)_Bao cao giai ngan quy I 2 4" xfId="4908" xr:uid="{00000000-0005-0000-0000-000029130000}"/>
    <cellStyle name="1_BC nam 2007 (UB)_Book1_Hoan chinh KH 2012 (o nha)_Bao cao giai ngan quy I 3" xfId="4909" xr:uid="{00000000-0005-0000-0000-00002A130000}"/>
    <cellStyle name="1_BC nam 2007 (UB)_Book1_Hoan chinh KH 2012 (o nha)_Bao cao giai ngan quy I 3 2" xfId="4910" xr:uid="{00000000-0005-0000-0000-00002B130000}"/>
    <cellStyle name="1_BC nam 2007 (UB)_Book1_Hoan chinh KH 2012 (o nha)_Bao cao giai ngan quy I 3 3" xfId="4911" xr:uid="{00000000-0005-0000-0000-00002C130000}"/>
    <cellStyle name="1_BC nam 2007 (UB)_Book1_Hoan chinh KH 2012 (o nha)_Bao cao giai ngan quy I 3 4" xfId="4912" xr:uid="{00000000-0005-0000-0000-00002D130000}"/>
    <cellStyle name="1_BC nam 2007 (UB)_Book1_Hoan chinh KH 2012 (o nha)_Bao cao giai ngan quy I 4" xfId="4913" xr:uid="{00000000-0005-0000-0000-00002E130000}"/>
    <cellStyle name="1_BC nam 2007 (UB)_Book1_Hoan chinh KH 2012 (o nha)_Bao cao giai ngan quy I 5" xfId="4914" xr:uid="{00000000-0005-0000-0000-00002F130000}"/>
    <cellStyle name="1_BC nam 2007 (UB)_Book1_Hoan chinh KH 2012 (o nha)_Bao cao giai ngan quy I 6" xfId="4915" xr:uid="{00000000-0005-0000-0000-000030130000}"/>
    <cellStyle name="1_BC nam 2007 (UB)_Book1_Hoan chinh KH 2012 (o nha)_BC von DTPT 6 thang 2012" xfId="4916" xr:uid="{00000000-0005-0000-0000-000031130000}"/>
    <cellStyle name="1_BC nam 2007 (UB)_Book1_Hoan chinh KH 2012 (o nha)_BC von DTPT 6 thang 2012 2" xfId="4917" xr:uid="{00000000-0005-0000-0000-000032130000}"/>
    <cellStyle name="1_BC nam 2007 (UB)_Book1_Hoan chinh KH 2012 (o nha)_BC von DTPT 6 thang 2012 2 2" xfId="4918" xr:uid="{00000000-0005-0000-0000-000033130000}"/>
    <cellStyle name="1_BC nam 2007 (UB)_Book1_Hoan chinh KH 2012 (o nha)_BC von DTPT 6 thang 2012 2 3" xfId="4919" xr:uid="{00000000-0005-0000-0000-000034130000}"/>
    <cellStyle name="1_BC nam 2007 (UB)_Book1_Hoan chinh KH 2012 (o nha)_BC von DTPT 6 thang 2012 2 4" xfId="4920" xr:uid="{00000000-0005-0000-0000-000035130000}"/>
    <cellStyle name="1_BC nam 2007 (UB)_Book1_Hoan chinh KH 2012 (o nha)_BC von DTPT 6 thang 2012 3" xfId="4921" xr:uid="{00000000-0005-0000-0000-000036130000}"/>
    <cellStyle name="1_BC nam 2007 (UB)_Book1_Hoan chinh KH 2012 (o nha)_BC von DTPT 6 thang 2012 3 2" xfId="4922" xr:uid="{00000000-0005-0000-0000-000037130000}"/>
    <cellStyle name="1_BC nam 2007 (UB)_Book1_Hoan chinh KH 2012 (o nha)_BC von DTPT 6 thang 2012 3 3" xfId="4923" xr:uid="{00000000-0005-0000-0000-000038130000}"/>
    <cellStyle name="1_BC nam 2007 (UB)_Book1_Hoan chinh KH 2012 (o nha)_BC von DTPT 6 thang 2012 3 4" xfId="4924" xr:uid="{00000000-0005-0000-0000-000039130000}"/>
    <cellStyle name="1_BC nam 2007 (UB)_Book1_Hoan chinh KH 2012 (o nha)_BC von DTPT 6 thang 2012 4" xfId="4925" xr:uid="{00000000-0005-0000-0000-00003A130000}"/>
    <cellStyle name="1_BC nam 2007 (UB)_Book1_Hoan chinh KH 2012 (o nha)_BC von DTPT 6 thang 2012 5" xfId="4926" xr:uid="{00000000-0005-0000-0000-00003B130000}"/>
    <cellStyle name="1_BC nam 2007 (UB)_Book1_Hoan chinh KH 2012 (o nha)_BC von DTPT 6 thang 2012 6" xfId="4927" xr:uid="{00000000-0005-0000-0000-00003C130000}"/>
    <cellStyle name="1_BC nam 2007 (UB)_Book1_Hoan chinh KH 2012 (o nha)_Bieu du thao QD von ho tro co MT" xfId="4928" xr:uid="{00000000-0005-0000-0000-00003D130000}"/>
    <cellStyle name="1_BC nam 2007 (UB)_Book1_Hoan chinh KH 2012 (o nha)_Bieu du thao QD von ho tro co MT 2" xfId="4929" xr:uid="{00000000-0005-0000-0000-00003E130000}"/>
    <cellStyle name="1_BC nam 2007 (UB)_Book1_Hoan chinh KH 2012 (o nha)_Bieu du thao QD von ho tro co MT 2 2" xfId="4930" xr:uid="{00000000-0005-0000-0000-00003F130000}"/>
    <cellStyle name="1_BC nam 2007 (UB)_Book1_Hoan chinh KH 2012 (o nha)_Bieu du thao QD von ho tro co MT 2 3" xfId="4931" xr:uid="{00000000-0005-0000-0000-000040130000}"/>
    <cellStyle name="1_BC nam 2007 (UB)_Book1_Hoan chinh KH 2012 (o nha)_Bieu du thao QD von ho tro co MT 2 4" xfId="4932" xr:uid="{00000000-0005-0000-0000-000041130000}"/>
    <cellStyle name="1_BC nam 2007 (UB)_Book1_Hoan chinh KH 2012 (o nha)_Bieu du thao QD von ho tro co MT 3" xfId="4933" xr:uid="{00000000-0005-0000-0000-000042130000}"/>
    <cellStyle name="1_BC nam 2007 (UB)_Book1_Hoan chinh KH 2012 (o nha)_Bieu du thao QD von ho tro co MT 3 2" xfId="4934" xr:uid="{00000000-0005-0000-0000-000043130000}"/>
    <cellStyle name="1_BC nam 2007 (UB)_Book1_Hoan chinh KH 2012 (o nha)_Bieu du thao QD von ho tro co MT 3 3" xfId="4935" xr:uid="{00000000-0005-0000-0000-000044130000}"/>
    <cellStyle name="1_BC nam 2007 (UB)_Book1_Hoan chinh KH 2012 (o nha)_Bieu du thao QD von ho tro co MT 3 4" xfId="4936" xr:uid="{00000000-0005-0000-0000-000045130000}"/>
    <cellStyle name="1_BC nam 2007 (UB)_Book1_Hoan chinh KH 2012 (o nha)_Bieu du thao QD von ho tro co MT 4" xfId="4937" xr:uid="{00000000-0005-0000-0000-000046130000}"/>
    <cellStyle name="1_BC nam 2007 (UB)_Book1_Hoan chinh KH 2012 (o nha)_Bieu du thao QD von ho tro co MT 5" xfId="4938" xr:uid="{00000000-0005-0000-0000-000047130000}"/>
    <cellStyle name="1_BC nam 2007 (UB)_Book1_Hoan chinh KH 2012 (o nha)_Bieu du thao QD von ho tro co MT 6" xfId="4939" xr:uid="{00000000-0005-0000-0000-000048130000}"/>
    <cellStyle name="1_BC nam 2007 (UB)_Book1_Hoan chinh KH 2012 (o nha)_Ke hoach 2012 theo doi (giai ngan 30.6.12)" xfId="4940" xr:uid="{00000000-0005-0000-0000-000049130000}"/>
    <cellStyle name="1_BC nam 2007 (UB)_Book1_Hoan chinh KH 2012 (o nha)_Ke hoach 2012 theo doi (giai ngan 30.6.12) 2" xfId="4941" xr:uid="{00000000-0005-0000-0000-00004A130000}"/>
    <cellStyle name="1_BC nam 2007 (UB)_Book1_Hoan chinh KH 2012 (o nha)_Ke hoach 2012 theo doi (giai ngan 30.6.12) 2 2" xfId="4942" xr:uid="{00000000-0005-0000-0000-00004B130000}"/>
    <cellStyle name="1_BC nam 2007 (UB)_Book1_Hoan chinh KH 2012 (o nha)_Ke hoach 2012 theo doi (giai ngan 30.6.12) 2 3" xfId="4943" xr:uid="{00000000-0005-0000-0000-00004C130000}"/>
    <cellStyle name="1_BC nam 2007 (UB)_Book1_Hoan chinh KH 2012 (o nha)_Ke hoach 2012 theo doi (giai ngan 30.6.12) 2 4" xfId="4944" xr:uid="{00000000-0005-0000-0000-00004D130000}"/>
    <cellStyle name="1_BC nam 2007 (UB)_Book1_Hoan chinh KH 2012 (o nha)_Ke hoach 2012 theo doi (giai ngan 30.6.12) 3" xfId="4945" xr:uid="{00000000-0005-0000-0000-00004E130000}"/>
    <cellStyle name="1_BC nam 2007 (UB)_Book1_Hoan chinh KH 2012 (o nha)_Ke hoach 2012 theo doi (giai ngan 30.6.12) 3 2" xfId="4946" xr:uid="{00000000-0005-0000-0000-00004F130000}"/>
    <cellStyle name="1_BC nam 2007 (UB)_Book1_Hoan chinh KH 2012 (o nha)_Ke hoach 2012 theo doi (giai ngan 30.6.12) 3 3" xfId="4947" xr:uid="{00000000-0005-0000-0000-000050130000}"/>
    <cellStyle name="1_BC nam 2007 (UB)_Book1_Hoan chinh KH 2012 (o nha)_Ke hoach 2012 theo doi (giai ngan 30.6.12) 3 4" xfId="4948" xr:uid="{00000000-0005-0000-0000-000051130000}"/>
    <cellStyle name="1_BC nam 2007 (UB)_Book1_Hoan chinh KH 2012 (o nha)_Ke hoach 2012 theo doi (giai ngan 30.6.12) 4" xfId="4949" xr:uid="{00000000-0005-0000-0000-000052130000}"/>
    <cellStyle name="1_BC nam 2007 (UB)_Book1_Hoan chinh KH 2012 (o nha)_Ke hoach 2012 theo doi (giai ngan 30.6.12) 5" xfId="4950" xr:uid="{00000000-0005-0000-0000-000053130000}"/>
    <cellStyle name="1_BC nam 2007 (UB)_Book1_Hoan chinh KH 2012 (o nha)_Ke hoach 2012 theo doi (giai ngan 30.6.12) 6" xfId="4951" xr:uid="{00000000-0005-0000-0000-000054130000}"/>
    <cellStyle name="1_BC nam 2007 (UB)_Book1_Hoan chinh KH 2012 Von ho tro co MT" xfId="4952" xr:uid="{00000000-0005-0000-0000-000055130000}"/>
    <cellStyle name="1_BC nam 2007 (UB)_Book1_Hoan chinh KH 2012 Von ho tro co MT (chi tiet)" xfId="4953" xr:uid="{00000000-0005-0000-0000-000056130000}"/>
    <cellStyle name="1_BC nam 2007 (UB)_Book1_Hoan chinh KH 2012 Von ho tro co MT (chi tiet) 2" xfId="4954" xr:uid="{00000000-0005-0000-0000-000057130000}"/>
    <cellStyle name="1_BC nam 2007 (UB)_Book1_Hoan chinh KH 2012 Von ho tro co MT (chi tiet) 2 2" xfId="4955" xr:uid="{00000000-0005-0000-0000-000058130000}"/>
    <cellStyle name="1_BC nam 2007 (UB)_Book1_Hoan chinh KH 2012 Von ho tro co MT (chi tiet) 2 3" xfId="4956" xr:uid="{00000000-0005-0000-0000-000059130000}"/>
    <cellStyle name="1_BC nam 2007 (UB)_Book1_Hoan chinh KH 2012 Von ho tro co MT (chi tiet) 2 4" xfId="4957" xr:uid="{00000000-0005-0000-0000-00005A130000}"/>
    <cellStyle name="1_BC nam 2007 (UB)_Book1_Hoan chinh KH 2012 Von ho tro co MT (chi tiet) 3" xfId="4958" xr:uid="{00000000-0005-0000-0000-00005B130000}"/>
    <cellStyle name="1_BC nam 2007 (UB)_Book1_Hoan chinh KH 2012 Von ho tro co MT (chi tiet) 3 2" xfId="4959" xr:uid="{00000000-0005-0000-0000-00005C130000}"/>
    <cellStyle name="1_BC nam 2007 (UB)_Book1_Hoan chinh KH 2012 Von ho tro co MT (chi tiet) 3 3" xfId="4960" xr:uid="{00000000-0005-0000-0000-00005D130000}"/>
    <cellStyle name="1_BC nam 2007 (UB)_Book1_Hoan chinh KH 2012 Von ho tro co MT (chi tiet) 3 4" xfId="4961" xr:uid="{00000000-0005-0000-0000-00005E130000}"/>
    <cellStyle name="1_BC nam 2007 (UB)_Book1_Hoan chinh KH 2012 Von ho tro co MT (chi tiet) 4" xfId="4962" xr:uid="{00000000-0005-0000-0000-00005F130000}"/>
    <cellStyle name="1_BC nam 2007 (UB)_Book1_Hoan chinh KH 2012 Von ho tro co MT (chi tiet) 5" xfId="4963" xr:uid="{00000000-0005-0000-0000-000060130000}"/>
    <cellStyle name="1_BC nam 2007 (UB)_Book1_Hoan chinh KH 2012 Von ho tro co MT (chi tiet) 6" xfId="4964" xr:uid="{00000000-0005-0000-0000-000061130000}"/>
    <cellStyle name="1_BC nam 2007 (UB)_Book1_Hoan chinh KH 2012 Von ho tro co MT 10" xfId="4965" xr:uid="{00000000-0005-0000-0000-000062130000}"/>
    <cellStyle name="1_BC nam 2007 (UB)_Book1_Hoan chinh KH 2012 Von ho tro co MT 10 2" xfId="4966" xr:uid="{00000000-0005-0000-0000-000063130000}"/>
    <cellStyle name="1_BC nam 2007 (UB)_Book1_Hoan chinh KH 2012 Von ho tro co MT 10 3" xfId="4967" xr:uid="{00000000-0005-0000-0000-000064130000}"/>
    <cellStyle name="1_BC nam 2007 (UB)_Book1_Hoan chinh KH 2012 Von ho tro co MT 10 4" xfId="4968" xr:uid="{00000000-0005-0000-0000-000065130000}"/>
    <cellStyle name="1_BC nam 2007 (UB)_Book1_Hoan chinh KH 2012 Von ho tro co MT 11" xfId="4969" xr:uid="{00000000-0005-0000-0000-000066130000}"/>
    <cellStyle name="1_BC nam 2007 (UB)_Book1_Hoan chinh KH 2012 Von ho tro co MT 11 2" xfId="4970" xr:uid="{00000000-0005-0000-0000-000067130000}"/>
    <cellStyle name="1_BC nam 2007 (UB)_Book1_Hoan chinh KH 2012 Von ho tro co MT 11 3" xfId="4971" xr:uid="{00000000-0005-0000-0000-000068130000}"/>
    <cellStyle name="1_BC nam 2007 (UB)_Book1_Hoan chinh KH 2012 Von ho tro co MT 11 4" xfId="4972" xr:uid="{00000000-0005-0000-0000-000069130000}"/>
    <cellStyle name="1_BC nam 2007 (UB)_Book1_Hoan chinh KH 2012 Von ho tro co MT 12" xfId="4973" xr:uid="{00000000-0005-0000-0000-00006A130000}"/>
    <cellStyle name="1_BC nam 2007 (UB)_Book1_Hoan chinh KH 2012 Von ho tro co MT 12 2" xfId="4974" xr:uid="{00000000-0005-0000-0000-00006B130000}"/>
    <cellStyle name="1_BC nam 2007 (UB)_Book1_Hoan chinh KH 2012 Von ho tro co MT 12 3" xfId="4975" xr:uid="{00000000-0005-0000-0000-00006C130000}"/>
    <cellStyle name="1_BC nam 2007 (UB)_Book1_Hoan chinh KH 2012 Von ho tro co MT 12 4" xfId="4976" xr:uid="{00000000-0005-0000-0000-00006D130000}"/>
    <cellStyle name="1_BC nam 2007 (UB)_Book1_Hoan chinh KH 2012 Von ho tro co MT 13" xfId="4977" xr:uid="{00000000-0005-0000-0000-00006E130000}"/>
    <cellStyle name="1_BC nam 2007 (UB)_Book1_Hoan chinh KH 2012 Von ho tro co MT 13 2" xfId="4978" xr:uid="{00000000-0005-0000-0000-00006F130000}"/>
    <cellStyle name="1_BC nam 2007 (UB)_Book1_Hoan chinh KH 2012 Von ho tro co MT 13 3" xfId="4979" xr:uid="{00000000-0005-0000-0000-000070130000}"/>
    <cellStyle name="1_BC nam 2007 (UB)_Book1_Hoan chinh KH 2012 Von ho tro co MT 13 4" xfId="4980" xr:uid="{00000000-0005-0000-0000-000071130000}"/>
    <cellStyle name="1_BC nam 2007 (UB)_Book1_Hoan chinh KH 2012 Von ho tro co MT 14" xfId="4981" xr:uid="{00000000-0005-0000-0000-000072130000}"/>
    <cellStyle name="1_BC nam 2007 (UB)_Book1_Hoan chinh KH 2012 Von ho tro co MT 14 2" xfId="4982" xr:uid="{00000000-0005-0000-0000-000073130000}"/>
    <cellStyle name="1_BC nam 2007 (UB)_Book1_Hoan chinh KH 2012 Von ho tro co MT 14 3" xfId="4983" xr:uid="{00000000-0005-0000-0000-000074130000}"/>
    <cellStyle name="1_BC nam 2007 (UB)_Book1_Hoan chinh KH 2012 Von ho tro co MT 14 4" xfId="4984" xr:uid="{00000000-0005-0000-0000-000075130000}"/>
    <cellStyle name="1_BC nam 2007 (UB)_Book1_Hoan chinh KH 2012 Von ho tro co MT 15" xfId="4985" xr:uid="{00000000-0005-0000-0000-000076130000}"/>
    <cellStyle name="1_BC nam 2007 (UB)_Book1_Hoan chinh KH 2012 Von ho tro co MT 15 2" xfId="4986" xr:uid="{00000000-0005-0000-0000-000077130000}"/>
    <cellStyle name="1_BC nam 2007 (UB)_Book1_Hoan chinh KH 2012 Von ho tro co MT 15 3" xfId="4987" xr:uid="{00000000-0005-0000-0000-000078130000}"/>
    <cellStyle name="1_BC nam 2007 (UB)_Book1_Hoan chinh KH 2012 Von ho tro co MT 15 4" xfId="4988" xr:uid="{00000000-0005-0000-0000-000079130000}"/>
    <cellStyle name="1_BC nam 2007 (UB)_Book1_Hoan chinh KH 2012 Von ho tro co MT 16" xfId="4989" xr:uid="{00000000-0005-0000-0000-00007A130000}"/>
    <cellStyle name="1_BC nam 2007 (UB)_Book1_Hoan chinh KH 2012 Von ho tro co MT 16 2" xfId="4990" xr:uid="{00000000-0005-0000-0000-00007B130000}"/>
    <cellStyle name="1_BC nam 2007 (UB)_Book1_Hoan chinh KH 2012 Von ho tro co MT 16 3" xfId="4991" xr:uid="{00000000-0005-0000-0000-00007C130000}"/>
    <cellStyle name="1_BC nam 2007 (UB)_Book1_Hoan chinh KH 2012 Von ho tro co MT 16 4" xfId="4992" xr:uid="{00000000-0005-0000-0000-00007D130000}"/>
    <cellStyle name="1_BC nam 2007 (UB)_Book1_Hoan chinh KH 2012 Von ho tro co MT 17" xfId="4993" xr:uid="{00000000-0005-0000-0000-00007E130000}"/>
    <cellStyle name="1_BC nam 2007 (UB)_Book1_Hoan chinh KH 2012 Von ho tro co MT 17 2" xfId="4994" xr:uid="{00000000-0005-0000-0000-00007F130000}"/>
    <cellStyle name="1_BC nam 2007 (UB)_Book1_Hoan chinh KH 2012 Von ho tro co MT 17 3" xfId="4995" xr:uid="{00000000-0005-0000-0000-000080130000}"/>
    <cellStyle name="1_BC nam 2007 (UB)_Book1_Hoan chinh KH 2012 Von ho tro co MT 17 4" xfId="4996" xr:uid="{00000000-0005-0000-0000-000081130000}"/>
    <cellStyle name="1_BC nam 2007 (UB)_Book1_Hoan chinh KH 2012 Von ho tro co MT 18" xfId="4997" xr:uid="{00000000-0005-0000-0000-000082130000}"/>
    <cellStyle name="1_BC nam 2007 (UB)_Book1_Hoan chinh KH 2012 Von ho tro co MT 19" xfId="4998" xr:uid="{00000000-0005-0000-0000-000083130000}"/>
    <cellStyle name="1_BC nam 2007 (UB)_Book1_Hoan chinh KH 2012 Von ho tro co MT 2" xfId="4999" xr:uid="{00000000-0005-0000-0000-000084130000}"/>
    <cellStyle name="1_BC nam 2007 (UB)_Book1_Hoan chinh KH 2012 Von ho tro co MT 2 2" xfId="5000" xr:uid="{00000000-0005-0000-0000-000085130000}"/>
    <cellStyle name="1_BC nam 2007 (UB)_Book1_Hoan chinh KH 2012 Von ho tro co MT 2 3" xfId="5001" xr:uid="{00000000-0005-0000-0000-000086130000}"/>
    <cellStyle name="1_BC nam 2007 (UB)_Book1_Hoan chinh KH 2012 Von ho tro co MT 2 4" xfId="5002" xr:uid="{00000000-0005-0000-0000-000087130000}"/>
    <cellStyle name="1_BC nam 2007 (UB)_Book1_Hoan chinh KH 2012 Von ho tro co MT 20" xfId="5003" xr:uid="{00000000-0005-0000-0000-000088130000}"/>
    <cellStyle name="1_BC nam 2007 (UB)_Book1_Hoan chinh KH 2012 Von ho tro co MT 3" xfId="5004" xr:uid="{00000000-0005-0000-0000-000089130000}"/>
    <cellStyle name="1_BC nam 2007 (UB)_Book1_Hoan chinh KH 2012 Von ho tro co MT 3 2" xfId="5005" xr:uid="{00000000-0005-0000-0000-00008A130000}"/>
    <cellStyle name="1_BC nam 2007 (UB)_Book1_Hoan chinh KH 2012 Von ho tro co MT 3 3" xfId="5006" xr:uid="{00000000-0005-0000-0000-00008B130000}"/>
    <cellStyle name="1_BC nam 2007 (UB)_Book1_Hoan chinh KH 2012 Von ho tro co MT 3 4" xfId="5007" xr:uid="{00000000-0005-0000-0000-00008C130000}"/>
    <cellStyle name="1_BC nam 2007 (UB)_Book1_Hoan chinh KH 2012 Von ho tro co MT 4" xfId="5008" xr:uid="{00000000-0005-0000-0000-00008D130000}"/>
    <cellStyle name="1_BC nam 2007 (UB)_Book1_Hoan chinh KH 2012 Von ho tro co MT 4 2" xfId="5009" xr:uid="{00000000-0005-0000-0000-00008E130000}"/>
    <cellStyle name="1_BC nam 2007 (UB)_Book1_Hoan chinh KH 2012 Von ho tro co MT 4 3" xfId="5010" xr:uid="{00000000-0005-0000-0000-00008F130000}"/>
    <cellStyle name="1_BC nam 2007 (UB)_Book1_Hoan chinh KH 2012 Von ho tro co MT 4 4" xfId="5011" xr:uid="{00000000-0005-0000-0000-000090130000}"/>
    <cellStyle name="1_BC nam 2007 (UB)_Book1_Hoan chinh KH 2012 Von ho tro co MT 5" xfId="5012" xr:uid="{00000000-0005-0000-0000-000091130000}"/>
    <cellStyle name="1_BC nam 2007 (UB)_Book1_Hoan chinh KH 2012 Von ho tro co MT 5 2" xfId="5013" xr:uid="{00000000-0005-0000-0000-000092130000}"/>
    <cellStyle name="1_BC nam 2007 (UB)_Book1_Hoan chinh KH 2012 Von ho tro co MT 5 3" xfId="5014" xr:uid="{00000000-0005-0000-0000-000093130000}"/>
    <cellStyle name="1_BC nam 2007 (UB)_Book1_Hoan chinh KH 2012 Von ho tro co MT 5 4" xfId="5015" xr:uid="{00000000-0005-0000-0000-000094130000}"/>
    <cellStyle name="1_BC nam 2007 (UB)_Book1_Hoan chinh KH 2012 Von ho tro co MT 6" xfId="5016" xr:uid="{00000000-0005-0000-0000-000095130000}"/>
    <cellStyle name="1_BC nam 2007 (UB)_Book1_Hoan chinh KH 2012 Von ho tro co MT 6 2" xfId="5017" xr:uid="{00000000-0005-0000-0000-000096130000}"/>
    <cellStyle name="1_BC nam 2007 (UB)_Book1_Hoan chinh KH 2012 Von ho tro co MT 6 3" xfId="5018" xr:uid="{00000000-0005-0000-0000-000097130000}"/>
    <cellStyle name="1_BC nam 2007 (UB)_Book1_Hoan chinh KH 2012 Von ho tro co MT 6 4" xfId="5019" xr:uid="{00000000-0005-0000-0000-000098130000}"/>
    <cellStyle name="1_BC nam 2007 (UB)_Book1_Hoan chinh KH 2012 Von ho tro co MT 7" xfId="5020" xr:uid="{00000000-0005-0000-0000-000099130000}"/>
    <cellStyle name="1_BC nam 2007 (UB)_Book1_Hoan chinh KH 2012 Von ho tro co MT 7 2" xfId="5021" xr:uid="{00000000-0005-0000-0000-00009A130000}"/>
    <cellStyle name="1_BC nam 2007 (UB)_Book1_Hoan chinh KH 2012 Von ho tro co MT 7 3" xfId="5022" xr:uid="{00000000-0005-0000-0000-00009B130000}"/>
    <cellStyle name="1_BC nam 2007 (UB)_Book1_Hoan chinh KH 2012 Von ho tro co MT 7 4" xfId="5023" xr:uid="{00000000-0005-0000-0000-00009C130000}"/>
    <cellStyle name="1_BC nam 2007 (UB)_Book1_Hoan chinh KH 2012 Von ho tro co MT 8" xfId="5024" xr:uid="{00000000-0005-0000-0000-00009D130000}"/>
    <cellStyle name="1_BC nam 2007 (UB)_Book1_Hoan chinh KH 2012 Von ho tro co MT 8 2" xfId="5025" xr:uid="{00000000-0005-0000-0000-00009E130000}"/>
    <cellStyle name="1_BC nam 2007 (UB)_Book1_Hoan chinh KH 2012 Von ho tro co MT 8 3" xfId="5026" xr:uid="{00000000-0005-0000-0000-00009F130000}"/>
    <cellStyle name="1_BC nam 2007 (UB)_Book1_Hoan chinh KH 2012 Von ho tro co MT 8 4" xfId="5027" xr:uid="{00000000-0005-0000-0000-0000A0130000}"/>
    <cellStyle name="1_BC nam 2007 (UB)_Book1_Hoan chinh KH 2012 Von ho tro co MT 9" xfId="5028" xr:uid="{00000000-0005-0000-0000-0000A1130000}"/>
    <cellStyle name="1_BC nam 2007 (UB)_Book1_Hoan chinh KH 2012 Von ho tro co MT 9 2" xfId="5029" xr:uid="{00000000-0005-0000-0000-0000A2130000}"/>
    <cellStyle name="1_BC nam 2007 (UB)_Book1_Hoan chinh KH 2012 Von ho tro co MT 9 3" xfId="5030" xr:uid="{00000000-0005-0000-0000-0000A3130000}"/>
    <cellStyle name="1_BC nam 2007 (UB)_Book1_Hoan chinh KH 2012 Von ho tro co MT 9 4" xfId="5031" xr:uid="{00000000-0005-0000-0000-0000A4130000}"/>
    <cellStyle name="1_BC nam 2007 (UB)_Book1_Hoan chinh KH 2012 Von ho tro co MT_Bao cao giai ngan quy I" xfId="5032" xr:uid="{00000000-0005-0000-0000-0000A5130000}"/>
    <cellStyle name="1_BC nam 2007 (UB)_Book1_Hoan chinh KH 2012 Von ho tro co MT_Bao cao giai ngan quy I 2" xfId="5033" xr:uid="{00000000-0005-0000-0000-0000A6130000}"/>
    <cellStyle name="1_BC nam 2007 (UB)_Book1_Hoan chinh KH 2012 Von ho tro co MT_Bao cao giai ngan quy I 2 2" xfId="5034" xr:uid="{00000000-0005-0000-0000-0000A7130000}"/>
    <cellStyle name="1_BC nam 2007 (UB)_Book1_Hoan chinh KH 2012 Von ho tro co MT_Bao cao giai ngan quy I 2 3" xfId="5035" xr:uid="{00000000-0005-0000-0000-0000A8130000}"/>
    <cellStyle name="1_BC nam 2007 (UB)_Book1_Hoan chinh KH 2012 Von ho tro co MT_Bao cao giai ngan quy I 2 4" xfId="5036" xr:uid="{00000000-0005-0000-0000-0000A9130000}"/>
    <cellStyle name="1_BC nam 2007 (UB)_Book1_Hoan chinh KH 2012 Von ho tro co MT_Bao cao giai ngan quy I 3" xfId="5037" xr:uid="{00000000-0005-0000-0000-0000AA130000}"/>
    <cellStyle name="1_BC nam 2007 (UB)_Book1_Hoan chinh KH 2012 Von ho tro co MT_Bao cao giai ngan quy I 3 2" xfId="5038" xr:uid="{00000000-0005-0000-0000-0000AB130000}"/>
    <cellStyle name="1_BC nam 2007 (UB)_Book1_Hoan chinh KH 2012 Von ho tro co MT_Bao cao giai ngan quy I 3 3" xfId="5039" xr:uid="{00000000-0005-0000-0000-0000AC130000}"/>
    <cellStyle name="1_BC nam 2007 (UB)_Book1_Hoan chinh KH 2012 Von ho tro co MT_Bao cao giai ngan quy I 3 4" xfId="5040" xr:uid="{00000000-0005-0000-0000-0000AD130000}"/>
    <cellStyle name="1_BC nam 2007 (UB)_Book1_Hoan chinh KH 2012 Von ho tro co MT_Bao cao giai ngan quy I 4" xfId="5041" xr:uid="{00000000-0005-0000-0000-0000AE130000}"/>
    <cellStyle name="1_BC nam 2007 (UB)_Book1_Hoan chinh KH 2012 Von ho tro co MT_Bao cao giai ngan quy I 5" xfId="5042" xr:uid="{00000000-0005-0000-0000-0000AF130000}"/>
    <cellStyle name="1_BC nam 2007 (UB)_Book1_Hoan chinh KH 2012 Von ho tro co MT_Bao cao giai ngan quy I 6" xfId="5043" xr:uid="{00000000-0005-0000-0000-0000B0130000}"/>
    <cellStyle name="1_BC nam 2007 (UB)_Book1_Hoan chinh KH 2012 Von ho tro co MT_BC von DTPT 6 thang 2012" xfId="5044" xr:uid="{00000000-0005-0000-0000-0000B1130000}"/>
    <cellStyle name="1_BC nam 2007 (UB)_Book1_Hoan chinh KH 2012 Von ho tro co MT_BC von DTPT 6 thang 2012 2" xfId="5045" xr:uid="{00000000-0005-0000-0000-0000B2130000}"/>
    <cellStyle name="1_BC nam 2007 (UB)_Book1_Hoan chinh KH 2012 Von ho tro co MT_BC von DTPT 6 thang 2012 2 2" xfId="5046" xr:uid="{00000000-0005-0000-0000-0000B3130000}"/>
    <cellStyle name="1_BC nam 2007 (UB)_Book1_Hoan chinh KH 2012 Von ho tro co MT_BC von DTPT 6 thang 2012 2 3" xfId="5047" xr:uid="{00000000-0005-0000-0000-0000B4130000}"/>
    <cellStyle name="1_BC nam 2007 (UB)_Book1_Hoan chinh KH 2012 Von ho tro co MT_BC von DTPT 6 thang 2012 2 4" xfId="5048" xr:uid="{00000000-0005-0000-0000-0000B5130000}"/>
    <cellStyle name="1_BC nam 2007 (UB)_Book1_Hoan chinh KH 2012 Von ho tro co MT_BC von DTPT 6 thang 2012 3" xfId="5049" xr:uid="{00000000-0005-0000-0000-0000B6130000}"/>
    <cellStyle name="1_BC nam 2007 (UB)_Book1_Hoan chinh KH 2012 Von ho tro co MT_BC von DTPT 6 thang 2012 3 2" xfId="5050" xr:uid="{00000000-0005-0000-0000-0000B7130000}"/>
    <cellStyle name="1_BC nam 2007 (UB)_Book1_Hoan chinh KH 2012 Von ho tro co MT_BC von DTPT 6 thang 2012 3 3" xfId="5051" xr:uid="{00000000-0005-0000-0000-0000B8130000}"/>
    <cellStyle name="1_BC nam 2007 (UB)_Book1_Hoan chinh KH 2012 Von ho tro co MT_BC von DTPT 6 thang 2012 3 4" xfId="5052" xr:uid="{00000000-0005-0000-0000-0000B9130000}"/>
    <cellStyle name="1_BC nam 2007 (UB)_Book1_Hoan chinh KH 2012 Von ho tro co MT_BC von DTPT 6 thang 2012 4" xfId="5053" xr:uid="{00000000-0005-0000-0000-0000BA130000}"/>
    <cellStyle name="1_BC nam 2007 (UB)_Book1_Hoan chinh KH 2012 Von ho tro co MT_BC von DTPT 6 thang 2012 5" xfId="5054" xr:uid="{00000000-0005-0000-0000-0000BB130000}"/>
    <cellStyle name="1_BC nam 2007 (UB)_Book1_Hoan chinh KH 2012 Von ho tro co MT_BC von DTPT 6 thang 2012 6" xfId="5055" xr:uid="{00000000-0005-0000-0000-0000BC130000}"/>
    <cellStyle name="1_BC nam 2007 (UB)_Book1_Hoan chinh KH 2012 Von ho tro co MT_Bieu du thao QD von ho tro co MT" xfId="5056" xr:uid="{00000000-0005-0000-0000-0000BD130000}"/>
    <cellStyle name="1_BC nam 2007 (UB)_Book1_Hoan chinh KH 2012 Von ho tro co MT_Bieu du thao QD von ho tro co MT 2" xfId="5057" xr:uid="{00000000-0005-0000-0000-0000BE130000}"/>
    <cellStyle name="1_BC nam 2007 (UB)_Book1_Hoan chinh KH 2012 Von ho tro co MT_Bieu du thao QD von ho tro co MT 2 2" xfId="5058" xr:uid="{00000000-0005-0000-0000-0000BF130000}"/>
    <cellStyle name="1_BC nam 2007 (UB)_Book1_Hoan chinh KH 2012 Von ho tro co MT_Bieu du thao QD von ho tro co MT 2 3" xfId="5059" xr:uid="{00000000-0005-0000-0000-0000C0130000}"/>
    <cellStyle name="1_BC nam 2007 (UB)_Book1_Hoan chinh KH 2012 Von ho tro co MT_Bieu du thao QD von ho tro co MT 2 4" xfId="5060" xr:uid="{00000000-0005-0000-0000-0000C1130000}"/>
    <cellStyle name="1_BC nam 2007 (UB)_Book1_Hoan chinh KH 2012 Von ho tro co MT_Bieu du thao QD von ho tro co MT 3" xfId="5061" xr:uid="{00000000-0005-0000-0000-0000C2130000}"/>
    <cellStyle name="1_BC nam 2007 (UB)_Book1_Hoan chinh KH 2012 Von ho tro co MT_Bieu du thao QD von ho tro co MT 3 2" xfId="5062" xr:uid="{00000000-0005-0000-0000-0000C3130000}"/>
    <cellStyle name="1_BC nam 2007 (UB)_Book1_Hoan chinh KH 2012 Von ho tro co MT_Bieu du thao QD von ho tro co MT 3 3" xfId="5063" xr:uid="{00000000-0005-0000-0000-0000C4130000}"/>
    <cellStyle name="1_BC nam 2007 (UB)_Book1_Hoan chinh KH 2012 Von ho tro co MT_Bieu du thao QD von ho tro co MT 3 4" xfId="5064" xr:uid="{00000000-0005-0000-0000-0000C5130000}"/>
    <cellStyle name="1_BC nam 2007 (UB)_Book1_Hoan chinh KH 2012 Von ho tro co MT_Bieu du thao QD von ho tro co MT 4" xfId="5065" xr:uid="{00000000-0005-0000-0000-0000C6130000}"/>
    <cellStyle name="1_BC nam 2007 (UB)_Book1_Hoan chinh KH 2012 Von ho tro co MT_Bieu du thao QD von ho tro co MT 5" xfId="5066" xr:uid="{00000000-0005-0000-0000-0000C7130000}"/>
    <cellStyle name="1_BC nam 2007 (UB)_Book1_Hoan chinh KH 2012 Von ho tro co MT_Bieu du thao QD von ho tro co MT 6" xfId="5067" xr:uid="{00000000-0005-0000-0000-0000C8130000}"/>
    <cellStyle name="1_BC nam 2007 (UB)_Book1_Hoan chinh KH 2012 Von ho tro co MT_Ke hoach 2012 theo doi (giai ngan 30.6.12)" xfId="5068" xr:uid="{00000000-0005-0000-0000-0000C9130000}"/>
    <cellStyle name="1_BC nam 2007 (UB)_Book1_Hoan chinh KH 2012 Von ho tro co MT_Ke hoach 2012 theo doi (giai ngan 30.6.12) 2" xfId="5069" xr:uid="{00000000-0005-0000-0000-0000CA130000}"/>
    <cellStyle name="1_BC nam 2007 (UB)_Book1_Hoan chinh KH 2012 Von ho tro co MT_Ke hoach 2012 theo doi (giai ngan 30.6.12) 2 2" xfId="5070" xr:uid="{00000000-0005-0000-0000-0000CB130000}"/>
    <cellStyle name="1_BC nam 2007 (UB)_Book1_Hoan chinh KH 2012 Von ho tro co MT_Ke hoach 2012 theo doi (giai ngan 30.6.12) 2 3" xfId="5071" xr:uid="{00000000-0005-0000-0000-0000CC130000}"/>
    <cellStyle name="1_BC nam 2007 (UB)_Book1_Hoan chinh KH 2012 Von ho tro co MT_Ke hoach 2012 theo doi (giai ngan 30.6.12) 2 4" xfId="5072" xr:uid="{00000000-0005-0000-0000-0000CD130000}"/>
    <cellStyle name="1_BC nam 2007 (UB)_Book1_Hoan chinh KH 2012 Von ho tro co MT_Ke hoach 2012 theo doi (giai ngan 30.6.12) 3" xfId="5073" xr:uid="{00000000-0005-0000-0000-0000CE130000}"/>
    <cellStyle name="1_BC nam 2007 (UB)_Book1_Hoan chinh KH 2012 Von ho tro co MT_Ke hoach 2012 theo doi (giai ngan 30.6.12) 3 2" xfId="5074" xr:uid="{00000000-0005-0000-0000-0000CF130000}"/>
    <cellStyle name="1_BC nam 2007 (UB)_Book1_Hoan chinh KH 2012 Von ho tro co MT_Ke hoach 2012 theo doi (giai ngan 30.6.12) 3 3" xfId="5075" xr:uid="{00000000-0005-0000-0000-0000D0130000}"/>
    <cellStyle name="1_BC nam 2007 (UB)_Book1_Hoan chinh KH 2012 Von ho tro co MT_Ke hoach 2012 theo doi (giai ngan 30.6.12) 3 4" xfId="5076" xr:uid="{00000000-0005-0000-0000-0000D1130000}"/>
    <cellStyle name="1_BC nam 2007 (UB)_Book1_Hoan chinh KH 2012 Von ho tro co MT_Ke hoach 2012 theo doi (giai ngan 30.6.12) 4" xfId="5077" xr:uid="{00000000-0005-0000-0000-0000D2130000}"/>
    <cellStyle name="1_BC nam 2007 (UB)_Book1_Hoan chinh KH 2012 Von ho tro co MT_Ke hoach 2012 theo doi (giai ngan 30.6.12) 5" xfId="5078" xr:uid="{00000000-0005-0000-0000-0000D3130000}"/>
    <cellStyle name="1_BC nam 2007 (UB)_Book1_Hoan chinh KH 2012 Von ho tro co MT_Ke hoach 2012 theo doi (giai ngan 30.6.12) 6" xfId="5079" xr:uid="{00000000-0005-0000-0000-0000D4130000}"/>
    <cellStyle name="1_BC nam 2007 (UB)_Book1_Ke hoach 2012 (theo doi)" xfId="5080" xr:uid="{00000000-0005-0000-0000-0000D5130000}"/>
    <cellStyle name="1_BC nam 2007 (UB)_Book1_Ke hoach 2012 (theo doi) 2" xfId="5081" xr:uid="{00000000-0005-0000-0000-0000D6130000}"/>
    <cellStyle name="1_BC nam 2007 (UB)_Book1_Ke hoach 2012 (theo doi) 2 2" xfId="5082" xr:uid="{00000000-0005-0000-0000-0000D7130000}"/>
    <cellStyle name="1_BC nam 2007 (UB)_Book1_Ke hoach 2012 (theo doi) 2 3" xfId="5083" xr:uid="{00000000-0005-0000-0000-0000D8130000}"/>
    <cellStyle name="1_BC nam 2007 (UB)_Book1_Ke hoach 2012 (theo doi) 2 4" xfId="5084" xr:uid="{00000000-0005-0000-0000-0000D9130000}"/>
    <cellStyle name="1_BC nam 2007 (UB)_Book1_Ke hoach 2012 (theo doi) 3" xfId="5085" xr:uid="{00000000-0005-0000-0000-0000DA130000}"/>
    <cellStyle name="1_BC nam 2007 (UB)_Book1_Ke hoach 2012 (theo doi) 3 2" xfId="5086" xr:uid="{00000000-0005-0000-0000-0000DB130000}"/>
    <cellStyle name="1_BC nam 2007 (UB)_Book1_Ke hoach 2012 (theo doi) 3 3" xfId="5087" xr:uid="{00000000-0005-0000-0000-0000DC130000}"/>
    <cellStyle name="1_BC nam 2007 (UB)_Book1_Ke hoach 2012 (theo doi) 3 4" xfId="5088" xr:uid="{00000000-0005-0000-0000-0000DD130000}"/>
    <cellStyle name="1_BC nam 2007 (UB)_Book1_Ke hoach 2012 (theo doi) 4" xfId="5089" xr:uid="{00000000-0005-0000-0000-0000DE130000}"/>
    <cellStyle name="1_BC nam 2007 (UB)_Book1_Ke hoach 2012 (theo doi) 5" xfId="5090" xr:uid="{00000000-0005-0000-0000-0000DF130000}"/>
    <cellStyle name="1_BC nam 2007 (UB)_Book1_Ke hoach 2012 (theo doi) 6" xfId="5091" xr:uid="{00000000-0005-0000-0000-0000E0130000}"/>
    <cellStyle name="1_BC nam 2007 (UB)_Book1_Ke hoach 2012 theo doi (giai ngan 30.6.12)" xfId="5092" xr:uid="{00000000-0005-0000-0000-0000E1130000}"/>
    <cellStyle name="1_BC nam 2007 (UB)_Book1_Ke hoach 2012 theo doi (giai ngan 30.6.12) 2" xfId="5093" xr:uid="{00000000-0005-0000-0000-0000E2130000}"/>
    <cellStyle name="1_BC nam 2007 (UB)_Book1_Ke hoach 2012 theo doi (giai ngan 30.6.12) 2 2" xfId="5094" xr:uid="{00000000-0005-0000-0000-0000E3130000}"/>
    <cellStyle name="1_BC nam 2007 (UB)_Book1_Ke hoach 2012 theo doi (giai ngan 30.6.12) 2 3" xfId="5095" xr:uid="{00000000-0005-0000-0000-0000E4130000}"/>
    <cellStyle name="1_BC nam 2007 (UB)_Book1_Ke hoach 2012 theo doi (giai ngan 30.6.12) 2 4" xfId="5096" xr:uid="{00000000-0005-0000-0000-0000E5130000}"/>
    <cellStyle name="1_BC nam 2007 (UB)_Book1_Ke hoach 2012 theo doi (giai ngan 30.6.12) 3" xfId="5097" xr:uid="{00000000-0005-0000-0000-0000E6130000}"/>
    <cellStyle name="1_BC nam 2007 (UB)_Book1_Ke hoach 2012 theo doi (giai ngan 30.6.12) 3 2" xfId="5098" xr:uid="{00000000-0005-0000-0000-0000E7130000}"/>
    <cellStyle name="1_BC nam 2007 (UB)_Book1_Ke hoach 2012 theo doi (giai ngan 30.6.12) 3 3" xfId="5099" xr:uid="{00000000-0005-0000-0000-0000E8130000}"/>
    <cellStyle name="1_BC nam 2007 (UB)_Book1_Ke hoach 2012 theo doi (giai ngan 30.6.12) 3 4" xfId="5100" xr:uid="{00000000-0005-0000-0000-0000E9130000}"/>
    <cellStyle name="1_BC nam 2007 (UB)_Book1_Ke hoach 2012 theo doi (giai ngan 30.6.12) 4" xfId="5101" xr:uid="{00000000-0005-0000-0000-0000EA130000}"/>
    <cellStyle name="1_BC nam 2007 (UB)_Book1_Ke hoach 2012 theo doi (giai ngan 30.6.12) 5" xfId="5102" xr:uid="{00000000-0005-0000-0000-0000EB130000}"/>
    <cellStyle name="1_BC nam 2007 (UB)_Book1_Ke hoach 2012 theo doi (giai ngan 30.6.12) 6" xfId="5103" xr:uid="{00000000-0005-0000-0000-0000EC130000}"/>
    <cellStyle name="1_BC nam 2007 (UB)_Chi tieu 5 nam" xfId="5104" xr:uid="{00000000-0005-0000-0000-0000ED130000}"/>
    <cellStyle name="1_BC nam 2007 (UB)_Chi tieu 5 nam 2" xfId="5105" xr:uid="{00000000-0005-0000-0000-0000EE130000}"/>
    <cellStyle name="1_BC nam 2007 (UB)_Chi tieu 5 nam 2 2" xfId="5106" xr:uid="{00000000-0005-0000-0000-0000EF130000}"/>
    <cellStyle name="1_BC nam 2007 (UB)_Chi tieu 5 nam 2 3" xfId="5107" xr:uid="{00000000-0005-0000-0000-0000F0130000}"/>
    <cellStyle name="1_BC nam 2007 (UB)_Chi tieu 5 nam 2 4" xfId="5108" xr:uid="{00000000-0005-0000-0000-0000F1130000}"/>
    <cellStyle name="1_BC nam 2007 (UB)_Chi tieu 5 nam 3" xfId="5109" xr:uid="{00000000-0005-0000-0000-0000F2130000}"/>
    <cellStyle name="1_BC nam 2007 (UB)_Chi tieu 5 nam 4" xfId="5110" xr:uid="{00000000-0005-0000-0000-0000F3130000}"/>
    <cellStyle name="1_BC nam 2007 (UB)_Chi tieu 5 nam 5" xfId="5111" xr:uid="{00000000-0005-0000-0000-0000F4130000}"/>
    <cellStyle name="1_BC nam 2007 (UB)_Chi tieu 5 nam_BC cong trinh trong diem" xfId="5112" xr:uid="{00000000-0005-0000-0000-0000F5130000}"/>
    <cellStyle name="1_BC nam 2007 (UB)_Chi tieu 5 nam_BC cong trinh trong diem 2" xfId="5113" xr:uid="{00000000-0005-0000-0000-0000F6130000}"/>
    <cellStyle name="1_BC nam 2007 (UB)_Chi tieu 5 nam_BC cong trinh trong diem 2 2" xfId="5114" xr:uid="{00000000-0005-0000-0000-0000F7130000}"/>
    <cellStyle name="1_BC nam 2007 (UB)_Chi tieu 5 nam_BC cong trinh trong diem 2 3" xfId="5115" xr:uid="{00000000-0005-0000-0000-0000F8130000}"/>
    <cellStyle name="1_BC nam 2007 (UB)_Chi tieu 5 nam_BC cong trinh trong diem 2 4" xfId="5116" xr:uid="{00000000-0005-0000-0000-0000F9130000}"/>
    <cellStyle name="1_BC nam 2007 (UB)_Chi tieu 5 nam_BC cong trinh trong diem 3" xfId="5117" xr:uid="{00000000-0005-0000-0000-0000FA130000}"/>
    <cellStyle name="1_BC nam 2007 (UB)_Chi tieu 5 nam_BC cong trinh trong diem 4" xfId="5118" xr:uid="{00000000-0005-0000-0000-0000FB130000}"/>
    <cellStyle name="1_BC nam 2007 (UB)_Chi tieu 5 nam_BC cong trinh trong diem 5" xfId="5119" xr:uid="{00000000-0005-0000-0000-0000FC130000}"/>
    <cellStyle name="1_BC nam 2007 (UB)_Chi tieu 5 nam_BC cong trinh trong diem_BC von DTPT 6 thang 2012" xfId="5120" xr:uid="{00000000-0005-0000-0000-0000FD130000}"/>
    <cellStyle name="1_BC nam 2007 (UB)_Chi tieu 5 nam_BC cong trinh trong diem_BC von DTPT 6 thang 2012 2" xfId="5121" xr:uid="{00000000-0005-0000-0000-0000FE130000}"/>
    <cellStyle name="1_BC nam 2007 (UB)_Chi tieu 5 nam_BC cong trinh trong diem_BC von DTPT 6 thang 2012 2 2" xfId="5122" xr:uid="{00000000-0005-0000-0000-0000FF130000}"/>
    <cellStyle name="1_BC nam 2007 (UB)_Chi tieu 5 nam_BC cong trinh trong diem_BC von DTPT 6 thang 2012 2 3" xfId="5123" xr:uid="{00000000-0005-0000-0000-000000140000}"/>
    <cellStyle name="1_BC nam 2007 (UB)_Chi tieu 5 nam_BC cong trinh trong diem_BC von DTPT 6 thang 2012 2 4" xfId="5124" xr:uid="{00000000-0005-0000-0000-000001140000}"/>
    <cellStyle name="1_BC nam 2007 (UB)_Chi tieu 5 nam_BC cong trinh trong diem_BC von DTPT 6 thang 2012 3" xfId="5125" xr:uid="{00000000-0005-0000-0000-000002140000}"/>
    <cellStyle name="1_BC nam 2007 (UB)_Chi tieu 5 nam_BC cong trinh trong diem_BC von DTPT 6 thang 2012 4" xfId="5126" xr:uid="{00000000-0005-0000-0000-000003140000}"/>
    <cellStyle name="1_BC nam 2007 (UB)_Chi tieu 5 nam_BC cong trinh trong diem_BC von DTPT 6 thang 2012 5" xfId="5127" xr:uid="{00000000-0005-0000-0000-000004140000}"/>
    <cellStyle name="1_BC nam 2007 (UB)_Chi tieu 5 nam_BC cong trinh trong diem_Bieu du thao QD von ho tro co MT" xfId="5128" xr:uid="{00000000-0005-0000-0000-000005140000}"/>
    <cellStyle name="1_BC nam 2007 (UB)_Chi tieu 5 nam_BC cong trinh trong diem_Bieu du thao QD von ho tro co MT 2" xfId="5129" xr:uid="{00000000-0005-0000-0000-000006140000}"/>
    <cellStyle name="1_BC nam 2007 (UB)_Chi tieu 5 nam_BC cong trinh trong diem_Bieu du thao QD von ho tro co MT 2 2" xfId="5130" xr:uid="{00000000-0005-0000-0000-000007140000}"/>
    <cellStyle name="1_BC nam 2007 (UB)_Chi tieu 5 nam_BC cong trinh trong diem_Bieu du thao QD von ho tro co MT 2 3" xfId="5131" xr:uid="{00000000-0005-0000-0000-000008140000}"/>
    <cellStyle name="1_BC nam 2007 (UB)_Chi tieu 5 nam_BC cong trinh trong diem_Bieu du thao QD von ho tro co MT 2 4" xfId="5132" xr:uid="{00000000-0005-0000-0000-000009140000}"/>
    <cellStyle name="1_BC nam 2007 (UB)_Chi tieu 5 nam_BC cong trinh trong diem_Bieu du thao QD von ho tro co MT 3" xfId="5133" xr:uid="{00000000-0005-0000-0000-00000A140000}"/>
    <cellStyle name="1_BC nam 2007 (UB)_Chi tieu 5 nam_BC cong trinh trong diem_Bieu du thao QD von ho tro co MT 4" xfId="5134" xr:uid="{00000000-0005-0000-0000-00000B140000}"/>
    <cellStyle name="1_BC nam 2007 (UB)_Chi tieu 5 nam_BC cong trinh trong diem_Bieu du thao QD von ho tro co MT 5" xfId="5135" xr:uid="{00000000-0005-0000-0000-00000C140000}"/>
    <cellStyle name="1_BC nam 2007 (UB)_Chi tieu 5 nam_BC cong trinh trong diem_Ke hoach 2012 (theo doi)" xfId="5136" xr:uid="{00000000-0005-0000-0000-00000D140000}"/>
    <cellStyle name="1_BC nam 2007 (UB)_Chi tieu 5 nam_BC cong trinh trong diem_Ke hoach 2012 (theo doi) 2" xfId="5137" xr:uid="{00000000-0005-0000-0000-00000E140000}"/>
    <cellStyle name="1_BC nam 2007 (UB)_Chi tieu 5 nam_BC cong trinh trong diem_Ke hoach 2012 (theo doi) 2 2" xfId="5138" xr:uid="{00000000-0005-0000-0000-00000F140000}"/>
    <cellStyle name="1_BC nam 2007 (UB)_Chi tieu 5 nam_BC cong trinh trong diem_Ke hoach 2012 (theo doi) 2 3" xfId="5139" xr:uid="{00000000-0005-0000-0000-000010140000}"/>
    <cellStyle name="1_BC nam 2007 (UB)_Chi tieu 5 nam_BC cong trinh trong diem_Ke hoach 2012 (theo doi) 2 4" xfId="5140" xr:uid="{00000000-0005-0000-0000-000011140000}"/>
    <cellStyle name="1_BC nam 2007 (UB)_Chi tieu 5 nam_BC cong trinh trong diem_Ke hoach 2012 (theo doi) 3" xfId="5141" xr:uid="{00000000-0005-0000-0000-000012140000}"/>
    <cellStyle name="1_BC nam 2007 (UB)_Chi tieu 5 nam_BC cong trinh trong diem_Ke hoach 2012 (theo doi) 4" xfId="5142" xr:uid="{00000000-0005-0000-0000-000013140000}"/>
    <cellStyle name="1_BC nam 2007 (UB)_Chi tieu 5 nam_BC cong trinh trong diem_Ke hoach 2012 (theo doi) 5" xfId="5143" xr:uid="{00000000-0005-0000-0000-000014140000}"/>
    <cellStyle name="1_BC nam 2007 (UB)_Chi tieu 5 nam_BC cong trinh trong diem_Ke hoach 2012 theo doi (giai ngan 30.6.12)" xfId="5144" xr:uid="{00000000-0005-0000-0000-000015140000}"/>
    <cellStyle name="1_BC nam 2007 (UB)_Chi tieu 5 nam_BC cong trinh trong diem_Ke hoach 2012 theo doi (giai ngan 30.6.12) 2" xfId="5145" xr:uid="{00000000-0005-0000-0000-000016140000}"/>
    <cellStyle name="1_BC nam 2007 (UB)_Chi tieu 5 nam_BC cong trinh trong diem_Ke hoach 2012 theo doi (giai ngan 30.6.12) 2 2" xfId="5146" xr:uid="{00000000-0005-0000-0000-000017140000}"/>
    <cellStyle name="1_BC nam 2007 (UB)_Chi tieu 5 nam_BC cong trinh trong diem_Ke hoach 2012 theo doi (giai ngan 30.6.12) 2 3" xfId="5147" xr:uid="{00000000-0005-0000-0000-000018140000}"/>
    <cellStyle name="1_BC nam 2007 (UB)_Chi tieu 5 nam_BC cong trinh trong diem_Ke hoach 2012 theo doi (giai ngan 30.6.12) 2 4" xfId="5148" xr:uid="{00000000-0005-0000-0000-000019140000}"/>
    <cellStyle name="1_BC nam 2007 (UB)_Chi tieu 5 nam_BC cong trinh trong diem_Ke hoach 2012 theo doi (giai ngan 30.6.12) 3" xfId="5149" xr:uid="{00000000-0005-0000-0000-00001A140000}"/>
    <cellStyle name="1_BC nam 2007 (UB)_Chi tieu 5 nam_BC cong trinh trong diem_Ke hoach 2012 theo doi (giai ngan 30.6.12) 4" xfId="5150" xr:uid="{00000000-0005-0000-0000-00001B140000}"/>
    <cellStyle name="1_BC nam 2007 (UB)_Chi tieu 5 nam_BC cong trinh trong diem_Ke hoach 2012 theo doi (giai ngan 30.6.12) 5" xfId="5151" xr:uid="{00000000-0005-0000-0000-00001C140000}"/>
    <cellStyle name="1_BC nam 2007 (UB)_Chi tieu 5 nam_BC von DTPT 6 thang 2012" xfId="5152" xr:uid="{00000000-0005-0000-0000-00001D140000}"/>
    <cellStyle name="1_BC nam 2007 (UB)_Chi tieu 5 nam_BC von DTPT 6 thang 2012 2" xfId="5153" xr:uid="{00000000-0005-0000-0000-00001E140000}"/>
    <cellStyle name="1_BC nam 2007 (UB)_Chi tieu 5 nam_BC von DTPT 6 thang 2012 2 2" xfId="5154" xr:uid="{00000000-0005-0000-0000-00001F140000}"/>
    <cellStyle name="1_BC nam 2007 (UB)_Chi tieu 5 nam_BC von DTPT 6 thang 2012 2 3" xfId="5155" xr:uid="{00000000-0005-0000-0000-000020140000}"/>
    <cellStyle name="1_BC nam 2007 (UB)_Chi tieu 5 nam_BC von DTPT 6 thang 2012 2 4" xfId="5156" xr:uid="{00000000-0005-0000-0000-000021140000}"/>
    <cellStyle name="1_BC nam 2007 (UB)_Chi tieu 5 nam_BC von DTPT 6 thang 2012 3" xfId="5157" xr:uid="{00000000-0005-0000-0000-000022140000}"/>
    <cellStyle name="1_BC nam 2007 (UB)_Chi tieu 5 nam_BC von DTPT 6 thang 2012 4" xfId="5158" xr:uid="{00000000-0005-0000-0000-000023140000}"/>
    <cellStyle name="1_BC nam 2007 (UB)_Chi tieu 5 nam_BC von DTPT 6 thang 2012 5" xfId="5159" xr:uid="{00000000-0005-0000-0000-000024140000}"/>
    <cellStyle name="1_BC nam 2007 (UB)_Chi tieu 5 nam_Bieu du thao QD von ho tro co MT" xfId="5160" xr:uid="{00000000-0005-0000-0000-000025140000}"/>
    <cellStyle name="1_BC nam 2007 (UB)_Chi tieu 5 nam_Bieu du thao QD von ho tro co MT 2" xfId="5161" xr:uid="{00000000-0005-0000-0000-000026140000}"/>
    <cellStyle name="1_BC nam 2007 (UB)_Chi tieu 5 nam_Bieu du thao QD von ho tro co MT 2 2" xfId="5162" xr:uid="{00000000-0005-0000-0000-000027140000}"/>
    <cellStyle name="1_BC nam 2007 (UB)_Chi tieu 5 nam_Bieu du thao QD von ho tro co MT 2 3" xfId="5163" xr:uid="{00000000-0005-0000-0000-000028140000}"/>
    <cellStyle name="1_BC nam 2007 (UB)_Chi tieu 5 nam_Bieu du thao QD von ho tro co MT 2 4" xfId="5164" xr:uid="{00000000-0005-0000-0000-000029140000}"/>
    <cellStyle name="1_BC nam 2007 (UB)_Chi tieu 5 nam_Bieu du thao QD von ho tro co MT 3" xfId="5165" xr:uid="{00000000-0005-0000-0000-00002A140000}"/>
    <cellStyle name="1_BC nam 2007 (UB)_Chi tieu 5 nam_Bieu du thao QD von ho tro co MT 4" xfId="5166" xr:uid="{00000000-0005-0000-0000-00002B140000}"/>
    <cellStyle name="1_BC nam 2007 (UB)_Chi tieu 5 nam_Bieu du thao QD von ho tro co MT 5" xfId="5167" xr:uid="{00000000-0005-0000-0000-00002C140000}"/>
    <cellStyle name="1_BC nam 2007 (UB)_Chi tieu 5 nam_Ke hoach 2012 (theo doi)" xfId="5168" xr:uid="{00000000-0005-0000-0000-00002D140000}"/>
    <cellStyle name="1_BC nam 2007 (UB)_Chi tieu 5 nam_Ke hoach 2012 (theo doi) 2" xfId="5169" xr:uid="{00000000-0005-0000-0000-00002E140000}"/>
    <cellStyle name="1_BC nam 2007 (UB)_Chi tieu 5 nam_Ke hoach 2012 (theo doi) 2 2" xfId="5170" xr:uid="{00000000-0005-0000-0000-00002F140000}"/>
    <cellStyle name="1_BC nam 2007 (UB)_Chi tieu 5 nam_Ke hoach 2012 (theo doi) 2 3" xfId="5171" xr:uid="{00000000-0005-0000-0000-000030140000}"/>
    <cellStyle name="1_BC nam 2007 (UB)_Chi tieu 5 nam_Ke hoach 2012 (theo doi) 2 4" xfId="5172" xr:uid="{00000000-0005-0000-0000-000031140000}"/>
    <cellStyle name="1_BC nam 2007 (UB)_Chi tieu 5 nam_Ke hoach 2012 (theo doi) 3" xfId="5173" xr:uid="{00000000-0005-0000-0000-000032140000}"/>
    <cellStyle name="1_BC nam 2007 (UB)_Chi tieu 5 nam_Ke hoach 2012 (theo doi) 4" xfId="5174" xr:uid="{00000000-0005-0000-0000-000033140000}"/>
    <cellStyle name="1_BC nam 2007 (UB)_Chi tieu 5 nam_Ke hoach 2012 (theo doi) 5" xfId="5175" xr:uid="{00000000-0005-0000-0000-000034140000}"/>
    <cellStyle name="1_BC nam 2007 (UB)_Chi tieu 5 nam_Ke hoach 2012 theo doi (giai ngan 30.6.12)" xfId="5176" xr:uid="{00000000-0005-0000-0000-000035140000}"/>
    <cellStyle name="1_BC nam 2007 (UB)_Chi tieu 5 nam_Ke hoach 2012 theo doi (giai ngan 30.6.12) 2" xfId="5177" xr:uid="{00000000-0005-0000-0000-000036140000}"/>
    <cellStyle name="1_BC nam 2007 (UB)_Chi tieu 5 nam_Ke hoach 2012 theo doi (giai ngan 30.6.12) 2 2" xfId="5178" xr:uid="{00000000-0005-0000-0000-000037140000}"/>
    <cellStyle name="1_BC nam 2007 (UB)_Chi tieu 5 nam_Ke hoach 2012 theo doi (giai ngan 30.6.12) 2 3" xfId="5179" xr:uid="{00000000-0005-0000-0000-000038140000}"/>
    <cellStyle name="1_BC nam 2007 (UB)_Chi tieu 5 nam_Ke hoach 2012 theo doi (giai ngan 30.6.12) 2 4" xfId="5180" xr:uid="{00000000-0005-0000-0000-000039140000}"/>
    <cellStyle name="1_BC nam 2007 (UB)_Chi tieu 5 nam_Ke hoach 2012 theo doi (giai ngan 30.6.12) 3" xfId="5181" xr:uid="{00000000-0005-0000-0000-00003A140000}"/>
    <cellStyle name="1_BC nam 2007 (UB)_Chi tieu 5 nam_Ke hoach 2012 theo doi (giai ngan 30.6.12) 4" xfId="5182" xr:uid="{00000000-0005-0000-0000-00003B140000}"/>
    <cellStyle name="1_BC nam 2007 (UB)_Chi tieu 5 nam_Ke hoach 2012 theo doi (giai ngan 30.6.12) 5" xfId="5183" xr:uid="{00000000-0005-0000-0000-00003C140000}"/>
    <cellStyle name="1_BC nam 2007 (UB)_Chi tieu 5 nam_pvhung.skhdt 20117113152041 Danh muc cong trinh trong diem" xfId="5184" xr:uid="{00000000-0005-0000-0000-00003D140000}"/>
    <cellStyle name="1_BC nam 2007 (UB)_Chi tieu 5 nam_pvhung.skhdt 20117113152041 Danh muc cong trinh trong diem 2" xfId="5185" xr:uid="{00000000-0005-0000-0000-00003E140000}"/>
    <cellStyle name="1_BC nam 2007 (UB)_Chi tieu 5 nam_pvhung.skhdt 20117113152041 Danh muc cong trinh trong diem 2 2" xfId="5186" xr:uid="{00000000-0005-0000-0000-00003F140000}"/>
    <cellStyle name="1_BC nam 2007 (UB)_Chi tieu 5 nam_pvhung.skhdt 20117113152041 Danh muc cong trinh trong diem 2 3" xfId="5187" xr:uid="{00000000-0005-0000-0000-000040140000}"/>
    <cellStyle name="1_BC nam 2007 (UB)_Chi tieu 5 nam_pvhung.skhdt 20117113152041 Danh muc cong trinh trong diem 2 4" xfId="5188" xr:uid="{00000000-0005-0000-0000-000041140000}"/>
    <cellStyle name="1_BC nam 2007 (UB)_Chi tieu 5 nam_pvhung.skhdt 20117113152041 Danh muc cong trinh trong diem 3" xfId="5189" xr:uid="{00000000-0005-0000-0000-000042140000}"/>
    <cellStyle name="1_BC nam 2007 (UB)_Chi tieu 5 nam_pvhung.skhdt 20117113152041 Danh muc cong trinh trong diem 4" xfId="5190" xr:uid="{00000000-0005-0000-0000-000043140000}"/>
    <cellStyle name="1_BC nam 2007 (UB)_Chi tieu 5 nam_pvhung.skhdt 20117113152041 Danh muc cong trinh trong diem 5" xfId="5191" xr:uid="{00000000-0005-0000-0000-000044140000}"/>
    <cellStyle name="1_BC nam 2007 (UB)_Chi tieu 5 nam_pvhung.skhdt 20117113152041 Danh muc cong trinh trong diem_BC von DTPT 6 thang 2012" xfId="5192" xr:uid="{00000000-0005-0000-0000-000045140000}"/>
    <cellStyle name="1_BC nam 2007 (UB)_Chi tieu 5 nam_pvhung.skhdt 20117113152041 Danh muc cong trinh trong diem_BC von DTPT 6 thang 2012 2" xfId="5193" xr:uid="{00000000-0005-0000-0000-000046140000}"/>
    <cellStyle name="1_BC nam 2007 (UB)_Chi tieu 5 nam_pvhung.skhdt 20117113152041 Danh muc cong trinh trong diem_BC von DTPT 6 thang 2012 2 2" xfId="5194" xr:uid="{00000000-0005-0000-0000-000047140000}"/>
    <cellStyle name="1_BC nam 2007 (UB)_Chi tieu 5 nam_pvhung.skhdt 20117113152041 Danh muc cong trinh trong diem_BC von DTPT 6 thang 2012 2 3" xfId="5195" xr:uid="{00000000-0005-0000-0000-000048140000}"/>
    <cellStyle name="1_BC nam 2007 (UB)_Chi tieu 5 nam_pvhung.skhdt 20117113152041 Danh muc cong trinh trong diem_BC von DTPT 6 thang 2012 2 4" xfId="5196" xr:uid="{00000000-0005-0000-0000-000049140000}"/>
    <cellStyle name="1_BC nam 2007 (UB)_Chi tieu 5 nam_pvhung.skhdt 20117113152041 Danh muc cong trinh trong diem_BC von DTPT 6 thang 2012 3" xfId="5197" xr:uid="{00000000-0005-0000-0000-00004A140000}"/>
    <cellStyle name="1_BC nam 2007 (UB)_Chi tieu 5 nam_pvhung.skhdt 20117113152041 Danh muc cong trinh trong diem_BC von DTPT 6 thang 2012 4" xfId="5198" xr:uid="{00000000-0005-0000-0000-00004B140000}"/>
    <cellStyle name="1_BC nam 2007 (UB)_Chi tieu 5 nam_pvhung.skhdt 20117113152041 Danh muc cong trinh trong diem_BC von DTPT 6 thang 2012 5" xfId="5199" xr:uid="{00000000-0005-0000-0000-00004C140000}"/>
    <cellStyle name="1_BC nam 2007 (UB)_Chi tieu 5 nam_pvhung.skhdt 20117113152041 Danh muc cong trinh trong diem_Bieu du thao QD von ho tro co MT" xfId="5200" xr:uid="{00000000-0005-0000-0000-00004D140000}"/>
    <cellStyle name="1_BC nam 2007 (UB)_Chi tieu 5 nam_pvhung.skhdt 20117113152041 Danh muc cong trinh trong diem_Bieu du thao QD von ho tro co MT 2" xfId="5201" xr:uid="{00000000-0005-0000-0000-00004E140000}"/>
    <cellStyle name="1_BC nam 2007 (UB)_Chi tieu 5 nam_pvhung.skhdt 20117113152041 Danh muc cong trinh trong diem_Bieu du thao QD von ho tro co MT 2 2" xfId="5202" xr:uid="{00000000-0005-0000-0000-00004F140000}"/>
    <cellStyle name="1_BC nam 2007 (UB)_Chi tieu 5 nam_pvhung.skhdt 20117113152041 Danh muc cong trinh trong diem_Bieu du thao QD von ho tro co MT 2 3" xfId="5203" xr:uid="{00000000-0005-0000-0000-000050140000}"/>
    <cellStyle name="1_BC nam 2007 (UB)_Chi tieu 5 nam_pvhung.skhdt 20117113152041 Danh muc cong trinh trong diem_Bieu du thao QD von ho tro co MT 2 4" xfId="5204" xr:uid="{00000000-0005-0000-0000-000051140000}"/>
    <cellStyle name="1_BC nam 2007 (UB)_Chi tieu 5 nam_pvhung.skhdt 20117113152041 Danh muc cong trinh trong diem_Bieu du thao QD von ho tro co MT 3" xfId="5205" xr:uid="{00000000-0005-0000-0000-000052140000}"/>
    <cellStyle name="1_BC nam 2007 (UB)_Chi tieu 5 nam_pvhung.skhdt 20117113152041 Danh muc cong trinh trong diem_Bieu du thao QD von ho tro co MT 4" xfId="5206" xr:uid="{00000000-0005-0000-0000-000053140000}"/>
    <cellStyle name="1_BC nam 2007 (UB)_Chi tieu 5 nam_pvhung.skhdt 20117113152041 Danh muc cong trinh trong diem_Bieu du thao QD von ho tro co MT 5" xfId="5207" xr:uid="{00000000-0005-0000-0000-000054140000}"/>
    <cellStyle name="1_BC nam 2007 (UB)_Chi tieu 5 nam_pvhung.skhdt 20117113152041 Danh muc cong trinh trong diem_Ke hoach 2012 (theo doi)" xfId="5208" xr:uid="{00000000-0005-0000-0000-000055140000}"/>
    <cellStyle name="1_BC nam 2007 (UB)_Chi tieu 5 nam_pvhung.skhdt 20117113152041 Danh muc cong trinh trong diem_Ke hoach 2012 (theo doi) 2" xfId="5209" xr:uid="{00000000-0005-0000-0000-000056140000}"/>
    <cellStyle name="1_BC nam 2007 (UB)_Chi tieu 5 nam_pvhung.skhdt 20117113152041 Danh muc cong trinh trong diem_Ke hoach 2012 (theo doi) 2 2" xfId="5210" xr:uid="{00000000-0005-0000-0000-000057140000}"/>
    <cellStyle name="1_BC nam 2007 (UB)_Chi tieu 5 nam_pvhung.skhdt 20117113152041 Danh muc cong trinh trong diem_Ke hoach 2012 (theo doi) 2 3" xfId="5211" xr:uid="{00000000-0005-0000-0000-000058140000}"/>
    <cellStyle name="1_BC nam 2007 (UB)_Chi tieu 5 nam_pvhung.skhdt 20117113152041 Danh muc cong trinh trong diem_Ke hoach 2012 (theo doi) 2 4" xfId="5212" xr:uid="{00000000-0005-0000-0000-000059140000}"/>
    <cellStyle name="1_BC nam 2007 (UB)_Chi tieu 5 nam_pvhung.skhdt 20117113152041 Danh muc cong trinh trong diem_Ke hoach 2012 (theo doi) 3" xfId="5213" xr:uid="{00000000-0005-0000-0000-00005A140000}"/>
    <cellStyle name="1_BC nam 2007 (UB)_Chi tieu 5 nam_pvhung.skhdt 20117113152041 Danh muc cong trinh trong diem_Ke hoach 2012 (theo doi) 4" xfId="5214" xr:uid="{00000000-0005-0000-0000-00005B140000}"/>
    <cellStyle name="1_BC nam 2007 (UB)_Chi tieu 5 nam_pvhung.skhdt 20117113152041 Danh muc cong trinh trong diem_Ke hoach 2012 (theo doi) 5" xfId="5215" xr:uid="{00000000-0005-0000-0000-00005C140000}"/>
    <cellStyle name="1_BC nam 2007 (UB)_Chi tieu 5 nam_pvhung.skhdt 20117113152041 Danh muc cong trinh trong diem_Ke hoach 2012 theo doi (giai ngan 30.6.12)" xfId="5216" xr:uid="{00000000-0005-0000-0000-00005D140000}"/>
    <cellStyle name="1_BC nam 2007 (UB)_Chi tieu 5 nam_pvhung.skhdt 20117113152041 Danh muc cong trinh trong diem_Ke hoach 2012 theo doi (giai ngan 30.6.12) 2" xfId="5217" xr:uid="{00000000-0005-0000-0000-00005E140000}"/>
    <cellStyle name="1_BC nam 2007 (UB)_Chi tieu 5 nam_pvhung.skhdt 20117113152041 Danh muc cong trinh trong diem_Ke hoach 2012 theo doi (giai ngan 30.6.12) 2 2" xfId="5218" xr:uid="{00000000-0005-0000-0000-00005F140000}"/>
    <cellStyle name="1_BC nam 2007 (UB)_Chi tieu 5 nam_pvhung.skhdt 20117113152041 Danh muc cong trinh trong diem_Ke hoach 2012 theo doi (giai ngan 30.6.12) 2 3" xfId="5219" xr:uid="{00000000-0005-0000-0000-000060140000}"/>
    <cellStyle name="1_BC nam 2007 (UB)_Chi tieu 5 nam_pvhung.skhdt 20117113152041 Danh muc cong trinh trong diem_Ke hoach 2012 theo doi (giai ngan 30.6.12) 2 4" xfId="5220" xr:uid="{00000000-0005-0000-0000-000061140000}"/>
    <cellStyle name="1_BC nam 2007 (UB)_Chi tieu 5 nam_pvhung.skhdt 20117113152041 Danh muc cong trinh trong diem_Ke hoach 2012 theo doi (giai ngan 30.6.12) 3" xfId="5221" xr:uid="{00000000-0005-0000-0000-000062140000}"/>
    <cellStyle name="1_BC nam 2007 (UB)_Chi tieu 5 nam_pvhung.skhdt 20117113152041 Danh muc cong trinh trong diem_Ke hoach 2012 theo doi (giai ngan 30.6.12) 4" xfId="5222" xr:uid="{00000000-0005-0000-0000-000063140000}"/>
    <cellStyle name="1_BC nam 2007 (UB)_Chi tieu 5 nam_pvhung.skhdt 20117113152041 Danh muc cong trinh trong diem_Ke hoach 2012 theo doi (giai ngan 30.6.12) 5" xfId="5223" xr:uid="{00000000-0005-0000-0000-000064140000}"/>
    <cellStyle name="1_BC nam 2007 (UB)_Dang ky phan khai von ODA (gui Bo)" xfId="5224" xr:uid="{00000000-0005-0000-0000-000065140000}"/>
    <cellStyle name="1_BC nam 2007 (UB)_Dang ky phan khai von ODA (gui Bo) 2" xfId="5225" xr:uid="{00000000-0005-0000-0000-000066140000}"/>
    <cellStyle name="1_BC nam 2007 (UB)_Dang ky phan khai von ODA (gui Bo) 2 2" xfId="5226" xr:uid="{00000000-0005-0000-0000-000067140000}"/>
    <cellStyle name="1_BC nam 2007 (UB)_Dang ky phan khai von ODA (gui Bo) 2 3" xfId="5227" xr:uid="{00000000-0005-0000-0000-000068140000}"/>
    <cellStyle name="1_BC nam 2007 (UB)_Dang ky phan khai von ODA (gui Bo) 2 4" xfId="5228" xr:uid="{00000000-0005-0000-0000-000069140000}"/>
    <cellStyle name="1_BC nam 2007 (UB)_Dang ky phan khai von ODA (gui Bo) 3" xfId="5229" xr:uid="{00000000-0005-0000-0000-00006A140000}"/>
    <cellStyle name="1_BC nam 2007 (UB)_Dang ky phan khai von ODA (gui Bo) 4" xfId="5230" xr:uid="{00000000-0005-0000-0000-00006B140000}"/>
    <cellStyle name="1_BC nam 2007 (UB)_Dang ky phan khai von ODA (gui Bo) 5" xfId="5231" xr:uid="{00000000-0005-0000-0000-00006C140000}"/>
    <cellStyle name="1_BC nam 2007 (UB)_Dang ky phan khai von ODA (gui Bo)_BC von DTPT 6 thang 2012" xfId="5232" xr:uid="{00000000-0005-0000-0000-00006D140000}"/>
    <cellStyle name="1_BC nam 2007 (UB)_Dang ky phan khai von ODA (gui Bo)_BC von DTPT 6 thang 2012 2" xfId="5233" xr:uid="{00000000-0005-0000-0000-00006E140000}"/>
    <cellStyle name="1_BC nam 2007 (UB)_Dang ky phan khai von ODA (gui Bo)_BC von DTPT 6 thang 2012 2 2" xfId="5234" xr:uid="{00000000-0005-0000-0000-00006F140000}"/>
    <cellStyle name="1_BC nam 2007 (UB)_Dang ky phan khai von ODA (gui Bo)_BC von DTPT 6 thang 2012 2 3" xfId="5235" xr:uid="{00000000-0005-0000-0000-000070140000}"/>
    <cellStyle name="1_BC nam 2007 (UB)_Dang ky phan khai von ODA (gui Bo)_BC von DTPT 6 thang 2012 2 4" xfId="5236" xr:uid="{00000000-0005-0000-0000-000071140000}"/>
    <cellStyle name="1_BC nam 2007 (UB)_Dang ky phan khai von ODA (gui Bo)_BC von DTPT 6 thang 2012 3" xfId="5237" xr:uid="{00000000-0005-0000-0000-000072140000}"/>
    <cellStyle name="1_BC nam 2007 (UB)_Dang ky phan khai von ODA (gui Bo)_BC von DTPT 6 thang 2012 4" xfId="5238" xr:uid="{00000000-0005-0000-0000-000073140000}"/>
    <cellStyle name="1_BC nam 2007 (UB)_Dang ky phan khai von ODA (gui Bo)_BC von DTPT 6 thang 2012 5" xfId="5239" xr:uid="{00000000-0005-0000-0000-000074140000}"/>
    <cellStyle name="1_BC nam 2007 (UB)_Dang ky phan khai von ODA (gui Bo)_Bieu du thao QD von ho tro co MT" xfId="5240" xr:uid="{00000000-0005-0000-0000-000075140000}"/>
    <cellStyle name="1_BC nam 2007 (UB)_Dang ky phan khai von ODA (gui Bo)_Bieu du thao QD von ho tro co MT 2" xfId="5241" xr:uid="{00000000-0005-0000-0000-000076140000}"/>
    <cellStyle name="1_BC nam 2007 (UB)_Dang ky phan khai von ODA (gui Bo)_Bieu du thao QD von ho tro co MT 2 2" xfId="5242" xr:uid="{00000000-0005-0000-0000-000077140000}"/>
    <cellStyle name="1_BC nam 2007 (UB)_Dang ky phan khai von ODA (gui Bo)_Bieu du thao QD von ho tro co MT 2 3" xfId="5243" xr:uid="{00000000-0005-0000-0000-000078140000}"/>
    <cellStyle name="1_BC nam 2007 (UB)_Dang ky phan khai von ODA (gui Bo)_Bieu du thao QD von ho tro co MT 2 4" xfId="5244" xr:uid="{00000000-0005-0000-0000-000079140000}"/>
    <cellStyle name="1_BC nam 2007 (UB)_Dang ky phan khai von ODA (gui Bo)_Bieu du thao QD von ho tro co MT 3" xfId="5245" xr:uid="{00000000-0005-0000-0000-00007A140000}"/>
    <cellStyle name="1_BC nam 2007 (UB)_Dang ky phan khai von ODA (gui Bo)_Bieu du thao QD von ho tro co MT 4" xfId="5246" xr:uid="{00000000-0005-0000-0000-00007B140000}"/>
    <cellStyle name="1_BC nam 2007 (UB)_Dang ky phan khai von ODA (gui Bo)_Bieu du thao QD von ho tro co MT 5" xfId="5247" xr:uid="{00000000-0005-0000-0000-00007C140000}"/>
    <cellStyle name="1_BC nam 2007 (UB)_Dang ky phan khai von ODA (gui Bo)_Ke hoach 2012 theo doi (giai ngan 30.6.12)" xfId="5248" xr:uid="{00000000-0005-0000-0000-00007D140000}"/>
    <cellStyle name="1_BC nam 2007 (UB)_Dang ky phan khai von ODA (gui Bo)_Ke hoach 2012 theo doi (giai ngan 30.6.12) 2" xfId="5249" xr:uid="{00000000-0005-0000-0000-00007E140000}"/>
    <cellStyle name="1_BC nam 2007 (UB)_Dang ky phan khai von ODA (gui Bo)_Ke hoach 2012 theo doi (giai ngan 30.6.12) 2 2" xfId="5250" xr:uid="{00000000-0005-0000-0000-00007F140000}"/>
    <cellStyle name="1_BC nam 2007 (UB)_Dang ky phan khai von ODA (gui Bo)_Ke hoach 2012 theo doi (giai ngan 30.6.12) 2 3" xfId="5251" xr:uid="{00000000-0005-0000-0000-000080140000}"/>
    <cellStyle name="1_BC nam 2007 (UB)_Dang ky phan khai von ODA (gui Bo)_Ke hoach 2012 theo doi (giai ngan 30.6.12) 2 4" xfId="5252" xr:uid="{00000000-0005-0000-0000-000081140000}"/>
    <cellStyle name="1_BC nam 2007 (UB)_Dang ky phan khai von ODA (gui Bo)_Ke hoach 2012 theo doi (giai ngan 30.6.12) 3" xfId="5253" xr:uid="{00000000-0005-0000-0000-000082140000}"/>
    <cellStyle name="1_BC nam 2007 (UB)_Dang ky phan khai von ODA (gui Bo)_Ke hoach 2012 theo doi (giai ngan 30.6.12) 4" xfId="5254" xr:uid="{00000000-0005-0000-0000-000083140000}"/>
    <cellStyle name="1_BC nam 2007 (UB)_Dang ky phan khai von ODA (gui Bo)_Ke hoach 2012 theo doi (giai ngan 30.6.12) 5" xfId="5255" xr:uid="{00000000-0005-0000-0000-000084140000}"/>
    <cellStyle name="1_BC nam 2007 (UB)_DK bo tri lai (chinh thuc)" xfId="5256" xr:uid="{00000000-0005-0000-0000-000085140000}"/>
    <cellStyle name="1_BC nam 2007 (UB)_DK bo tri lai (chinh thuc) 2" xfId="5257" xr:uid="{00000000-0005-0000-0000-000086140000}"/>
    <cellStyle name="1_BC nam 2007 (UB)_DK bo tri lai (chinh thuc) 2 2" xfId="5258" xr:uid="{00000000-0005-0000-0000-000087140000}"/>
    <cellStyle name="1_BC nam 2007 (UB)_DK bo tri lai (chinh thuc) 2 3" xfId="5259" xr:uid="{00000000-0005-0000-0000-000088140000}"/>
    <cellStyle name="1_BC nam 2007 (UB)_DK bo tri lai (chinh thuc) 2 4" xfId="5260" xr:uid="{00000000-0005-0000-0000-000089140000}"/>
    <cellStyle name="1_BC nam 2007 (UB)_DK bo tri lai (chinh thuc) 3" xfId="5261" xr:uid="{00000000-0005-0000-0000-00008A140000}"/>
    <cellStyle name="1_BC nam 2007 (UB)_DK bo tri lai (chinh thuc) 3 2" xfId="5262" xr:uid="{00000000-0005-0000-0000-00008B140000}"/>
    <cellStyle name="1_BC nam 2007 (UB)_DK bo tri lai (chinh thuc) 3 3" xfId="5263" xr:uid="{00000000-0005-0000-0000-00008C140000}"/>
    <cellStyle name="1_BC nam 2007 (UB)_DK bo tri lai (chinh thuc) 3 4" xfId="5264" xr:uid="{00000000-0005-0000-0000-00008D140000}"/>
    <cellStyle name="1_BC nam 2007 (UB)_DK bo tri lai (chinh thuc) 4" xfId="5265" xr:uid="{00000000-0005-0000-0000-00008E140000}"/>
    <cellStyle name="1_BC nam 2007 (UB)_DK bo tri lai (chinh thuc) 5" xfId="5266" xr:uid="{00000000-0005-0000-0000-00008F140000}"/>
    <cellStyle name="1_BC nam 2007 (UB)_DK bo tri lai (chinh thuc) 6" xfId="5267" xr:uid="{00000000-0005-0000-0000-000090140000}"/>
    <cellStyle name="1_BC nam 2007 (UB)_DK bo tri lai (chinh thuc)_BC von DTPT 6 thang 2012" xfId="5268" xr:uid="{00000000-0005-0000-0000-000091140000}"/>
    <cellStyle name="1_BC nam 2007 (UB)_DK bo tri lai (chinh thuc)_BC von DTPT 6 thang 2012 2" xfId="5269" xr:uid="{00000000-0005-0000-0000-000092140000}"/>
    <cellStyle name="1_BC nam 2007 (UB)_DK bo tri lai (chinh thuc)_BC von DTPT 6 thang 2012 2 2" xfId="5270" xr:uid="{00000000-0005-0000-0000-000093140000}"/>
    <cellStyle name="1_BC nam 2007 (UB)_DK bo tri lai (chinh thuc)_BC von DTPT 6 thang 2012 2 3" xfId="5271" xr:uid="{00000000-0005-0000-0000-000094140000}"/>
    <cellStyle name="1_BC nam 2007 (UB)_DK bo tri lai (chinh thuc)_BC von DTPT 6 thang 2012 2 4" xfId="5272" xr:uid="{00000000-0005-0000-0000-000095140000}"/>
    <cellStyle name="1_BC nam 2007 (UB)_DK bo tri lai (chinh thuc)_BC von DTPT 6 thang 2012 3" xfId="5273" xr:uid="{00000000-0005-0000-0000-000096140000}"/>
    <cellStyle name="1_BC nam 2007 (UB)_DK bo tri lai (chinh thuc)_BC von DTPT 6 thang 2012 3 2" xfId="5274" xr:uid="{00000000-0005-0000-0000-000097140000}"/>
    <cellStyle name="1_BC nam 2007 (UB)_DK bo tri lai (chinh thuc)_BC von DTPT 6 thang 2012 3 3" xfId="5275" xr:uid="{00000000-0005-0000-0000-000098140000}"/>
    <cellStyle name="1_BC nam 2007 (UB)_DK bo tri lai (chinh thuc)_BC von DTPT 6 thang 2012 3 4" xfId="5276" xr:uid="{00000000-0005-0000-0000-000099140000}"/>
    <cellStyle name="1_BC nam 2007 (UB)_DK bo tri lai (chinh thuc)_BC von DTPT 6 thang 2012 4" xfId="5277" xr:uid="{00000000-0005-0000-0000-00009A140000}"/>
    <cellStyle name="1_BC nam 2007 (UB)_DK bo tri lai (chinh thuc)_BC von DTPT 6 thang 2012 5" xfId="5278" xr:uid="{00000000-0005-0000-0000-00009B140000}"/>
    <cellStyle name="1_BC nam 2007 (UB)_DK bo tri lai (chinh thuc)_BC von DTPT 6 thang 2012 6" xfId="5279" xr:uid="{00000000-0005-0000-0000-00009C140000}"/>
    <cellStyle name="1_BC nam 2007 (UB)_DK bo tri lai (chinh thuc)_Bieu du thao QD von ho tro co MT" xfId="5280" xr:uid="{00000000-0005-0000-0000-00009D140000}"/>
    <cellStyle name="1_BC nam 2007 (UB)_DK bo tri lai (chinh thuc)_Bieu du thao QD von ho tro co MT 2" xfId="5281" xr:uid="{00000000-0005-0000-0000-00009E140000}"/>
    <cellStyle name="1_BC nam 2007 (UB)_DK bo tri lai (chinh thuc)_Bieu du thao QD von ho tro co MT 2 2" xfId="5282" xr:uid="{00000000-0005-0000-0000-00009F140000}"/>
    <cellStyle name="1_BC nam 2007 (UB)_DK bo tri lai (chinh thuc)_Bieu du thao QD von ho tro co MT 2 3" xfId="5283" xr:uid="{00000000-0005-0000-0000-0000A0140000}"/>
    <cellStyle name="1_BC nam 2007 (UB)_DK bo tri lai (chinh thuc)_Bieu du thao QD von ho tro co MT 2 4" xfId="5284" xr:uid="{00000000-0005-0000-0000-0000A1140000}"/>
    <cellStyle name="1_BC nam 2007 (UB)_DK bo tri lai (chinh thuc)_Bieu du thao QD von ho tro co MT 3" xfId="5285" xr:uid="{00000000-0005-0000-0000-0000A2140000}"/>
    <cellStyle name="1_BC nam 2007 (UB)_DK bo tri lai (chinh thuc)_Bieu du thao QD von ho tro co MT 3 2" xfId="5286" xr:uid="{00000000-0005-0000-0000-0000A3140000}"/>
    <cellStyle name="1_BC nam 2007 (UB)_DK bo tri lai (chinh thuc)_Bieu du thao QD von ho tro co MT 3 3" xfId="5287" xr:uid="{00000000-0005-0000-0000-0000A4140000}"/>
    <cellStyle name="1_BC nam 2007 (UB)_DK bo tri lai (chinh thuc)_Bieu du thao QD von ho tro co MT 3 4" xfId="5288" xr:uid="{00000000-0005-0000-0000-0000A5140000}"/>
    <cellStyle name="1_BC nam 2007 (UB)_DK bo tri lai (chinh thuc)_Bieu du thao QD von ho tro co MT 4" xfId="5289" xr:uid="{00000000-0005-0000-0000-0000A6140000}"/>
    <cellStyle name="1_BC nam 2007 (UB)_DK bo tri lai (chinh thuc)_Bieu du thao QD von ho tro co MT 5" xfId="5290" xr:uid="{00000000-0005-0000-0000-0000A7140000}"/>
    <cellStyle name="1_BC nam 2007 (UB)_DK bo tri lai (chinh thuc)_Bieu du thao QD von ho tro co MT 6" xfId="5291" xr:uid="{00000000-0005-0000-0000-0000A8140000}"/>
    <cellStyle name="1_BC nam 2007 (UB)_DK bo tri lai (chinh thuc)_Hoan chinh KH 2012 (o nha)" xfId="5292" xr:uid="{00000000-0005-0000-0000-0000A9140000}"/>
    <cellStyle name="1_BC nam 2007 (UB)_DK bo tri lai (chinh thuc)_Hoan chinh KH 2012 (o nha) 2" xfId="5293" xr:uid="{00000000-0005-0000-0000-0000AA140000}"/>
    <cellStyle name="1_BC nam 2007 (UB)_DK bo tri lai (chinh thuc)_Hoan chinh KH 2012 (o nha) 2 2" xfId="5294" xr:uid="{00000000-0005-0000-0000-0000AB140000}"/>
    <cellStyle name="1_BC nam 2007 (UB)_DK bo tri lai (chinh thuc)_Hoan chinh KH 2012 (o nha) 2 3" xfId="5295" xr:uid="{00000000-0005-0000-0000-0000AC140000}"/>
    <cellStyle name="1_BC nam 2007 (UB)_DK bo tri lai (chinh thuc)_Hoan chinh KH 2012 (o nha) 2 4" xfId="5296" xr:uid="{00000000-0005-0000-0000-0000AD140000}"/>
    <cellStyle name="1_BC nam 2007 (UB)_DK bo tri lai (chinh thuc)_Hoan chinh KH 2012 (o nha) 3" xfId="5297" xr:uid="{00000000-0005-0000-0000-0000AE140000}"/>
    <cellStyle name="1_BC nam 2007 (UB)_DK bo tri lai (chinh thuc)_Hoan chinh KH 2012 (o nha) 3 2" xfId="5298" xr:uid="{00000000-0005-0000-0000-0000AF140000}"/>
    <cellStyle name="1_BC nam 2007 (UB)_DK bo tri lai (chinh thuc)_Hoan chinh KH 2012 (o nha) 3 3" xfId="5299" xr:uid="{00000000-0005-0000-0000-0000B0140000}"/>
    <cellStyle name="1_BC nam 2007 (UB)_DK bo tri lai (chinh thuc)_Hoan chinh KH 2012 (o nha) 3 4" xfId="5300" xr:uid="{00000000-0005-0000-0000-0000B1140000}"/>
    <cellStyle name="1_BC nam 2007 (UB)_DK bo tri lai (chinh thuc)_Hoan chinh KH 2012 (o nha) 4" xfId="5301" xr:uid="{00000000-0005-0000-0000-0000B2140000}"/>
    <cellStyle name="1_BC nam 2007 (UB)_DK bo tri lai (chinh thuc)_Hoan chinh KH 2012 (o nha) 5" xfId="5302" xr:uid="{00000000-0005-0000-0000-0000B3140000}"/>
    <cellStyle name="1_BC nam 2007 (UB)_DK bo tri lai (chinh thuc)_Hoan chinh KH 2012 (o nha) 6" xfId="5303" xr:uid="{00000000-0005-0000-0000-0000B4140000}"/>
    <cellStyle name="1_BC nam 2007 (UB)_DK bo tri lai (chinh thuc)_Hoan chinh KH 2012 (o nha)_Bao cao giai ngan quy I" xfId="5304" xr:uid="{00000000-0005-0000-0000-0000B5140000}"/>
    <cellStyle name="1_BC nam 2007 (UB)_DK bo tri lai (chinh thuc)_Hoan chinh KH 2012 (o nha)_Bao cao giai ngan quy I 2" xfId="5305" xr:uid="{00000000-0005-0000-0000-0000B6140000}"/>
    <cellStyle name="1_BC nam 2007 (UB)_DK bo tri lai (chinh thuc)_Hoan chinh KH 2012 (o nha)_Bao cao giai ngan quy I 2 2" xfId="5306" xr:uid="{00000000-0005-0000-0000-0000B7140000}"/>
    <cellStyle name="1_BC nam 2007 (UB)_DK bo tri lai (chinh thuc)_Hoan chinh KH 2012 (o nha)_Bao cao giai ngan quy I 2 3" xfId="5307" xr:uid="{00000000-0005-0000-0000-0000B8140000}"/>
    <cellStyle name="1_BC nam 2007 (UB)_DK bo tri lai (chinh thuc)_Hoan chinh KH 2012 (o nha)_Bao cao giai ngan quy I 2 4" xfId="5308" xr:uid="{00000000-0005-0000-0000-0000B9140000}"/>
    <cellStyle name="1_BC nam 2007 (UB)_DK bo tri lai (chinh thuc)_Hoan chinh KH 2012 (o nha)_Bao cao giai ngan quy I 3" xfId="5309" xr:uid="{00000000-0005-0000-0000-0000BA140000}"/>
    <cellStyle name="1_BC nam 2007 (UB)_DK bo tri lai (chinh thuc)_Hoan chinh KH 2012 (o nha)_Bao cao giai ngan quy I 3 2" xfId="5310" xr:uid="{00000000-0005-0000-0000-0000BB140000}"/>
    <cellStyle name="1_BC nam 2007 (UB)_DK bo tri lai (chinh thuc)_Hoan chinh KH 2012 (o nha)_Bao cao giai ngan quy I 3 3" xfId="5311" xr:uid="{00000000-0005-0000-0000-0000BC140000}"/>
    <cellStyle name="1_BC nam 2007 (UB)_DK bo tri lai (chinh thuc)_Hoan chinh KH 2012 (o nha)_Bao cao giai ngan quy I 3 4" xfId="5312" xr:uid="{00000000-0005-0000-0000-0000BD140000}"/>
    <cellStyle name="1_BC nam 2007 (UB)_DK bo tri lai (chinh thuc)_Hoan chinh KH 2012 (o nha)_Bao cao giai ngan quy I 4" xfId="5313" xr:uid="{00000000-0005-0000-0000-0000BE140000}"/>
    <cellStyle name="1_BC nam 2007 (UB)_DK bo tri lai (chinh thuc)_Hoan chinh KH 2012 (o nha)_Bao cao giai ngan quy I 5" xfId="5314" xr:uid="{00000000-0005-0000-0000-0000BF140000}"/>
    <cellStyle name="1_BC nam 2007 (UB)_DK bo tri lai (chinh thuc)_Hoan chinh KH 2012 (o nha)_Bao cao giai ngan quy I 6" xfId="5315" xr:uid="{00000000-0005-0000-0000-0000C0140000}"/>
    <cellStyle name="1_BC nam 2007 (UB)_DK bo tri lai (chinh thuc)_Hoan chinh KH 2012 (o nha)_BC von DTPT 6 thang 2012" xfId="5316" xr:uid="{00000000-0005-0000-0000-0000C1140000}"/>
    <cellStyle name="1_BC nam 2007 (UB)_DK bo tri lai (chinh thuc)_Hoan chinh KH 2012 (o nha)_BC von DTPT 6 thang 2012 2" xfId="5317" xr:uid="{00000000-0005-0000-0000-0000C2140000}"/>
    <cellStyle name="1_BC nam 2007 (UB)_DK bo tri lai (chinh thuc)_Hoan chinh KH 2012 (o nha)_BC von DTPT 6 thang 2012 2 2" xfId="5318" xr:uid="{00000000-0005-0000-0000-0000C3140000}"/>
    <cellStyle name="1_BC nam 2007 (UB)_DK bo tri lai (chinh thuc)_Hoan chinh KH 2012 (o nha)_BC von DTPT 6 thang 2012 2 3" xfId="5319" xr:uid="{00000000-0005-0000-0000-0000C4140000}"/>
    <cellStyle name="1_BC nam 2007 (UB)_DK bo tri lai (chinh thuc)_Hoan chinh KH 2012 (o nha)_BC von DTPT 6 thang 2012 2 4" xfId="5320" xr:uid="{00000000-0005-0000-0000-0000C5140000}"/>
    <cellStyle name="1_BC nam 2007 (UB)_DK bo tri lai (chinh thuc)_Hoan chinh KH 2012 (o nha)_BC von DTPT 6 thang 2012 3" xfId="5321" xr:uid="{00000000-0005-0000-0000-0000C6140000}"/>
    <cellStyle name="1_BC nam 2007 (UB)_DK bo tri lai (chinh thuc)_Hoan chinh KH 2012 (o nha)_BC von DTPT 6 thang 2012 3 2" xfId="5322" xr:uid="{00000000-0005-0000-0000-0000C7140000}"/>
    <cellStyle name="1_BC nam 2007 (UB)_DK bo tri lai (chinh thuc)_Hoan chinh KH 2012 (o nha)_BC von DTPT 6 thang 2012 3 3" xfId="5323" xr:uid="{00000000-0005-0000-0000-0000C8140000}"/>
    <cellStyle name="1_BC nam 2007 (UB)_DK bo tri lai (chinh thuc)_Hoan chinh KH 2012 (o nha)_BC von DTPT 6 thang 2012 3 4" xfId="5324" xr:uid="{00000000-0005-0000-0000-0000C9140000}"/>
    <cellStyle name="1_BC nam 2007 (UB)_DK bo tri lai (chinh thuc)_Hoan chinh KH 2012 (o nha)_BC von DTPT 6 thang 2012 4" xfId="5325" xr:uid="{00000000-0005-0000-0000-0000CA140000}"/>
    <cellStyle name="1_BC nam 2007 (UB)_DK bo tri lai (chinh thuc)_Hoan chinh KH 2012 (o nha)_BC von DTPT 6 thang 2012 5" xfId="5326" xr:uid="{00000000-0005-0000-0000-0000CB140000}"/>
    <cellStyle name="1_BC nam 2007 (UB)_DK bo tri lai (chinh thuc)_Hoan chinh KH 2012 (o nha)_BC von DTPT 6 thang 2012 6" xfId="5327" xr:uid="{00000000-0005-0000-0000-0000CC140000}"/>
    <cellStyle name="1_BC nam 2007 (UB)_DK bo tri lai (chinh thuc)_Hoan chinh KH 2012 (o nha)_Bieu du thao QD von ho tro co MT" xfId="5328" xr:uid="{00000000-0005-0000-0000-0000CD140000}"/>
    <cellStyle name="1_BC nam 2007 (UB)_DK bo tri lai (chinh thuc)_Hoan chinh KH 2012 (o nha)_Bieu du thao QD von ho tro co MT 2" xfId="5329" xr:uid="{00000000-0005-0000-0000-0000CE140000}"/>
    <cellStyle name="1_BC nam 2007 (UB)_DK bo tri lai (chinh thuc)_Hoan chinh KH 2012 (o nha)_Bieu du thao QD von ho tro co MT 2 2" xfId="5330" xr:uid="{00000000-0005-0000-0000-0000CF140000}"/>
    <cellStyle name="1_BC nam 2007 (UB)_DK bo tri lai (chinh thuc)_Hoan chinh KH 2012 (o nha)_Bieu du thao QD von ho tro co MT 2 3" xfId="5331" xr:uid="{00000000-0005-0000-0000-0000D0140000}"/>
    <cellStyle name="1_BC nam 2007 (UB)_DK bo tri lai (chinh thuc)_Hoan chinh KH 2012 (o nha)_Bieu du thao QD von ho tro co MT 2 4" xfId="5332" xr:uid="{00000000-0005-0000-0000-0000D1140000}"/>
    <cellStyle name="1_BC nam 2007 (UB)_DK bo tri lai (chinh thuc)_Hoan chinh KH 2012 (o nha)_Bieu du thao QD von ho tro co MT 3" xfId="5333" xr:uid="{00000000-0005-0000-0000-0000D2140000}"/>
    <cellStyle name="1_BC nam 2007 (UB)_DK bo tri lai (chinh thuc)_Hoan chinh KH 2012 (o nha)_Bieu du thao QD von ho tro co MT 3 2" xfId="5334" xr:uid="{00000000-0005-0000-0000-0000D3140000}"/>
    <cellStyle name="1_BC nam 2007 (UB)_DK bo tri lai (chinh thuc)_Hoan chinh KH 2012 (o nha)_Bieu du thao QD von ho tro co MT 3 3" xfId="5335" xr:uid="{00000000-0005-0000-0000-0000D4140000}"/>
    <cellStyle name="1_BC nam 2007 (UB)_DK bo tri lai (chinh thuc)_Hoan chinh KH 2012 (o nha)_Bieu du thao QD von ho tro co MT 3 4" xfId="5336" xr:uid="{00000000-0005-0000-0000-0000D5140000}"/>
    <cellStyle name="1_BC nam 2007 (UB)_DK bo tri lai (chinh thuc)_Hoan chinh KH 2012 (o nha)_Bieu du thao QD von ho tro co MT 4" xfId="5337" xr:uid="{00000000-0005-0000-0000-0000D6140000}"/>
    <cellStyle name="1_BC nam 2007 (UB)_DK bo tri lai (chinh thuc)_Hoan chinh KH 2012 (o nha)_Bieu du thao QD von ho tro co MT 5" xfId="5338" xr:uid="{00000000-0005-0000-0000-0000D7140000}"/>
    <cellStyle name="1_BC nam 2007 (UB)_DK bo tri lai (chinh thuc)_Hoan chinh KH 2012 (o nha)_Bieu du thao QD von ho tro co MT 6" xfId="5339" xr:uid="{00000000-0005-0000-0000-0000D8140000}"/>
    <cellStyle name="1_BC nam 2007 (UB)_DK bo tri lai (chinh thuc)_Hoan chinh KH 2012 (o nha)_Ke hoach 2012 theo doi (giai ngan 30.6.12)" xfId="5340" xr:uid="{00000000-0005-0000-0000-0000D9140000}"/>
    <cellStyle name="1_BC nam 2007 (UB)_DK bo tri lai (chinh thuc)_Hoan chinh KH 2012 (o nha)_Ke hoach 2012 theo doi (giai ngan 30.6.12) 2" xfId="5341" xr:uid="{00000000-0005-0000-0000-0000DA140000}"/>
    <cellStyle name="1_BC nam 2007 (UB)_DK bo tri lai (chinh thuc)_Hoan chinh KH 2012 (o nha)_Ke hoach 2012 theo doi (giai ngan 30.6.12) 2 2" xfId="5342" xr:uid="{00000000-0005-0000-0000-0000DB140000}"/>
    <cellStyle name="1_BC nam 2007 (UB)_DK bo tri lai (chinh thuc)_Hoan chinh KH 2012 (o nha)_Ke hoach 2012 theo doi (giai ngan 30.6.12) 2 3" xfId="5343" xr:uid="{00000000-0005-0000-0000-0000DC140000}"/>
    <cellStyle name="1_BC nam 2007 (UB)_DK bo tri lai (chinh thuc)_Hoan chinh KH 2012 (o nha)_Ke hoach 2012 theo doi (giai ngan 30.6.12) 2 4" xfId="5344" xr:uid="{00000000-0005-0000-0000-0000DD140000}"/>
    <cellStyle name="1_BC nam 2007 (UB)_DK bo tri lai (chinh thuc)_Hoan chinh KH 2012 (o nha)_Ke hoach 2012 theo doi (giai ngan 30.6.12) 3" xfId="5345" xr:uid="{00000000-0005-0000-0000-0000DE140000}"/>
    <cellStyle name="1_BC nam 2007 (UB)_DK bo tri lai (chinh thuc)_Hoan chinh KH 2012 (o nha)_Ke hoach 2012 theo doi (giai ngan 30.6.12) 3 2" xfId="5346" xr:uid="{00000000-0005-0000-0000-0000DF140000}"/>
    <cellStyle name="1_BC nam 2007 (UB)_DK bo tri lai (chinh thuc)_Hoan chinh KH 2012 (o nha)_Ke hoach 2012 theo doi (giai ngan 30.6.12) 3 3" xfId="5347" xr:uid="{00000000-0005-0000-0000-0000E0140000}"/>
    <cellStyle name="1_BC nam 2007 (UB)_DK bo tri lai (chinh thuc)_Hoan chinh KH 2012 (o nha)_Ke hoach 2012 theo doi (giai ngan 30.6.12) 3 4" xfId="5348" xr:uid="{00000000-0005-0000-0000-0000E1140000}"/>
    <cellStyle name="1_BC nam 2007 (UB)_DK bo tri lai (chinh thuc)_Hoan chinh KH 2012 (o nha)_Ke hoach 2012 theo doi (giai ngan 30.6.12) 4" xfId="5349" xr:uid="{00000000-0005-0000-0000-0000E2140000}"/>
    <cellStyle name="1_BC nam 2007 (UB)_DK bo tri lai (chinh thuc)_Hoan chinh KH 2012 (o nha)_Ke hoach 2012 theo doi (giai ngan 30.6.12) 5" xfId="5350" xr:uid="{00000000-0005-0000-0000-0000E3140000}"/>
    <cellStyle name="1_BC nam 2007 (UB)_DK bo tri lai (chinh thuc)_Hoan chinh KH 2012 (o nha)_Ke hoach 2012 theo doi (giai ngan 30.6.12) 6" xfId="5351" xr:uid="{00000000-0005-0000-0000-0000E4140000}"/>
    <cellStyle name="1_BC nam 2007 (UB)_DK bo tri lai (chinh thuc)_Hoan chinh KH 2012 Von ho tro co MT" xfId="5352" xr:uid="{00000000-0005-0000-0000-0000E5140000}"/>
    <cellStyle name="1_BC nam 2007 (UB)_DK bo tri lai (chinh thuc)_Hoan chinh KH 2012 Von ho tro co MT (chi tiet)" xfId="5353" xr:uid="{00000000-0005-0000-0000-0000E6140000}"/>
    <cellStyle name="1_BC nam 2007 (UB)_DK bo tri lai (chinh thuc)_Hoan chinh KH 2012 Von ho tro co MT (chi tiet) 2" xfId="5354" xr:uid="{00000000-0005-0000-0000-0000E7140000}"/>
    <cellStyle name="1_BC nam 2007 (UB)_DK bo tri lai (chinh thuc)_Hoan chinh KH 2012 Von ho tro co MT (chi tiet) 2 2" xfId="5355" xr:uid="{00000000-0005-0000-0000-0000E8140000}"/>
    <cellStyle name="1_BC nam 2007 (UB)_DK bo tri lai (chinh thuc)_Hoan chinh KH 2012 Von ho tro co MT (chi tiet) 2 3" xfId="5356" xr:uid="{00000000-0005-0000-0000-0000E9140000}"/>
    <cellStyle name="1_BC nam 2007 (UB)_DK bo tri lai (chinh thuc)_Hoan chinh KH 2012 Von ho tro co MT (chi tiet) 2 4" xfId="5357" xr:uid="{00000000-0005-0000-0000-0000EA140000}"/>
    <cellStyle name="1_BC nam 2007 (UB)_DK bo tri lai (chinh thuc)_Hoan chinh KH 2012 Von ho tro co MT (chi tiet) 3" xfId="5358" xr:uid="{00000000-0005-0000-0000-0000EB140000}"/>
    <cellStyle name="1_BC nam 2007 (UB)_DK bo tri lai (chinh thuc)_Hoan chinh KH 2012 Von ho tro co MT (chi tiet) 3 2" xfId="5359" xr:uid="{00000000-0005-0000-0000-0000EC140000}"/>
    <cellStyle name="1_BC nam 2007 (UB)_DK bo tri lai (chinh thuc)_Hoan chinh KH 2012 Von ho tro co MT (chi tiet) 3 3" xfId="5360" xr:uid="{00000000-0005-0000-0000-0000ED140000}"/>
    <cellStyle name="1_BC nam 2007 (UB)_DK bo tri lai (chinh thuc)_Hoan chinh KH 2012 Von ho tro co MT (chi tiet) 3 4" xfId="5361" xr:uid="{00000000-0005-0000-0000-0000EE140000}"/>
    <cellStyle name="1_BC nam 2007 (UB)_DK bo tri lai (chinh thuc)_Hoan chinh KH 2012 Von ho tro co MT (chi tiet) 4" xfId="5362" xr:uid="{00000000-0005-0000-0000-0000EF140000}"/>
    <cellStyle name="1_BC nam 2007 (UB)_DK bo tri lai (chinh thuc)_Hoan chinh KH 2012 Von ho tro co MT (chi tiet) 5" xfId="5363" xr:uid="{00000000-0005-0000-0000-0000F0140000}"/>
    <cellStyle name="1_BC nam 2007 (UB)_DK bo tri lai (chinh thuc)_Hoan chinh KH 2012 Von ho tro co MT (chi tiet) 6" xfId="5364" xr:uid="{00000000-0005-0000-0000-0000F1140000}"/>
    <cellStyle name="1_BC nam 2007 (UB)_DK bo tri lai (chinh thuc)_Hoan chinh KH 2012 Von ho tro co MT 10" xfId="5365" xr:uid="{00000000-0005-0000-0000-0000F2140000}"/>
    <cellStyle name="1_BC nam 2007 (UB)_DK bo tri lai (chinh thuc)_Hoan chinh KH 2012 Von ho tro co MT 10 2" xfId="5366" xr:uid="{00000000-0005-0000-0000-0000F3140000}"/>
    <cellStyle name="1_BC nam 2007 (UB)_DK bo tri lai (chinh thuc)_Hoan chinh KH 2012 Von ho tro co MT 10 3" xfId="5367" xr:uid="{00000000-0005-0000-0000-0000F4140000}"/>
    <cellStyle name="1_BC nam 2007 (UB)_DK bo tri lai (chinh thuc)_Hoan chinh KH 2012 Von ho tro co MT 10 4" xfId="5368" xr:uid="{00000000-0005-0000-0000-0000F5140000}"/>
    <cellStyle name="1_BC nam 2007 (UB)_DK bo tri lai (chinh thuc)_Hoan chinh KH 2012 Von ho tro co MT 11" xfId="5369" xr:uid="{00000000-0005-0000-0000-0000F6140000}"/>
    <cellStyle name="1_BC nam 2007 (UB)_DK bo tri lai (chinh thuc)_Hoan chinh KH 2012 Von ho tro co MT 11 2" xfId="5370" xr:uid="{00000000-0005-0000-0000-0000F7140000}"/>
    <cellStyle name="1_BC nam 2007 (UB)_DK bo tri lai (chinh thuc)_Hoan chinh KH 2012 Von ho tro co MT 11 3" xfId="5371" xr:uid="{00000000-0005-0000-0000-0000F8140000}"/>
    <cellStyle name="1_BC nam 2007 (UB)_DK bo tri lai (chinh thuc)_Hoan chinh KH 2012 Von ho tro co MT 11 4" xfId="5372" xr:uid="{00000000-0005-0000-0000-0000F9140000}"/>
    <cellStyle name="1_BC nam 2007 (UB)_DK bo tri lai (chinh thuc)_Hoan chinh KH 2012 Von ho tro co MT 12" xfId="5373" xr:uid="{00000000-0005-0000-0000-0000FA140000}"/>
    <cellStyle name="1_BC nam 2007 (UB)_DK bo tri lai (chinh thuc)_Hoan chinh KH 2012 Von ho tro co MT 12 2" xfId="5374" xr:uid="{00000000-0005-0000-0000-0000FB140000}"/>
    <cellStyle name="1_BC nam 2007 (UB)_DK bo tri lai (chinh thuc)_Hoan chinh KH 2012 Von ho tro co MT 12 3" xfId="5375" xr:uid="{00000000-0005-0000-0000-0000FC140000}"/>
    <cellStyle name="1_BC nam 2007 (UB)_DK bo tri lai (chinh thuc)_Hoan chinh KH 2012 Von ho tro co MT 12 4" xfId="5376" xr:uid="{00000000-0005-0000-0000-0000FD140000}"/>
    <cellStyle name="1_BC nam 2007 (UB)_DK bo tri lai (chinh thuc)_Hoan chinh KH 2012 Von ho tro co MT 13" xfId="5377" xr:uid="{00000000-0005-0000-0000-0000FE140000}"/>
    <cellStyle name="1_BC nam 2007 (UB)_DK bo tri lai (chinh thuc)_Hoan chinh KH 2012 Von ho tro co MT 13 2" xfId="5378" xr:uid="{00000000-0005-0000-0000-0000FF140000}"/>
    <cellStyle name="1_BC nam 2007 (UB)_DK bo tri lai (chinh thuc)_Hoan chinh KH 2012 Von ho tro co MT 13 3" xfId="5379" xr:uid="{00000000-0005-0000-0000-000000150000}"/>
    <cellStyle name="1_BC nam 2007 (UB)_DK bo tri lai (chinh thuc)_Hoan chinh KH 2012 Von ho tro co MT 13 4" xfId="5380" xr:uid="{00000000-0005-0000-0000-000001150000}"/>
    <cellStyle name="1_BC nam 2007 (UB)_DK bo tri lai (chinh thuc)_Hoan chinh KH 2012 Von ho tro co MT 14" xfId="5381" xr:uid="{00000000-0005-0000-0000-000002150000}"/>
    <cellStyle name="1_BC nam 2007 (UB)_DK bo tri lai (chinh thuc)_Hoan chinh KH 2012 Von ho tro co MT 14 2" xfId="5382" xr:uid="{00000000-0005-0000-0000-000003150000}"/>
    <cellStyle name="1_BC nam 2007 (UB)_DK bo tri lai (chinh thuc)_Hoan chinh KH 2012 Von ho tro co MT 14 3" xfId="5383" xr:uid="{00000000-0005-0000-0000-000004150000}"/>
    <cellStyle name="1_BC nam 2007 (UB)_DK bo tri lai (chinh thuc)_Hoan chinh KH 2012 Von ho tro co MT 14 4" xfId="5384" xr:uid="{00000000-0005-0000-0000-000005150000}"/>
    <cellStyle name="1_BC nam 2007 (UB)_DK bo tri lai (chinh thuc)_Hoan chinh KH 2012 Von ho tro co MT 15" xfId="5385" xr:uid="{00000000-0005-0000-0000-000006150000}"/>
    <cellStyle name="1_BC nam 2007 (UB)_DK bo tri lai (chinh thuc)_Hoan chinh KH 2012 Von ho tro co MT 15 2" xfId="5386" xr:uid="{00000000-0005-0000-0000-000007150000}"/>
    <cellStyle name="1_BC nam 2007 (UB)_DK bo tri lai (chinh thuc)_Hoan chinh KH 2012 Von ho tro co MT 15 3" xfId="5387" xr:uid="{00000000-0005-0000-0000-000008150000}"/>
    <cellStyle name="1_BC nam 2007 (UB)_DK bo tri lai (chinh thuc)_Hoan chinh KH 2012 Von ho tro co MT 15 4" xfId="5388" xr:uid="{00000000-0005-0000-0000-000009150000}"/>
    <cellStyle name="1_BC nam 2007 (UB)_DK bo tri lai (chinh thuc)_Hoan chinh KH 2012 Von ho tro co MT 16" xfId="5389" xr:uid="{00000000-0005-0000-0000-00000A150000}"/>
    <cellStyle name="1_BC nam 2007 (UB)_DK bo tri lai (chinh thuc)_Hoan chinh KH 2012 Von ho tro co MT 16 2" xfId="5390" xr:uid="{00000000-0005-0000-0000-00000B150000}"/>
    <cellStyle name="1_BC nam 2007 (UB)_DK bo tri lai (chinh thuc)_Hoan chinh KH 2012 Von ho tro co MT 16 3" xfId="5391" xr:uid="{00000000-0005-0000-0000-00000C150000}"/>
    <cellStyle name="1_BC nam 2007 (UB)_DK bo tri lai (chinh thuc)_Hoan chinh KH 2012 Von ho tro co MT 16 4" xfId="5392" xr:uid="{00000000-0005-0000-0000-00000D150000}"/>
    <cellStyle name="1_BC nam 2007 (UB)_DK bo tri lai (chinh thuc)_Hoan chinh KH 2012 Von ho tro co MT 17" xfId="5393" xr:uid="{00000000-0005-0000-0000-00000E150000}"/>
    <cellStyle name="1_BC nam 2007 (UB)_DK bo tri lai (chinh thuc)_Hoan chinh KH 2012 Von ho tro co MT 17 2" xfId="5394" xr:uid="{00000000-0005-0000-0000-00000F150000}"/>
    <cellStyle name="1_BC nam 2007 (UB)_DK bo tri lai (chinh thuc)_Hoan chinh KH 2012 Von ho tro co MT 17 3" xfId="5395" xr:uid="{00000000-0005-0000-0000-000010150000}"/>
    <cellStyle name="1_BC nam 2007 (UB)_DK bo tri lai (chinh thuc)_Hoan chinh KH 2012 Von ho tro co MT 17 4" xfId="5396" xr:uid="{00000000-0005-0000-0000-000011150000}"/>
    <cellStyle name="1_BC nam 2007 (UB)_DK bo tri lai (chinh thuc)_Hoan chinh KH 2012 Von ho tro co MT 18" xfId="5397" xr:uid="{00000000-0005-0000-0000-000012150000}"/>
    <cellStyle name="1_BC nam 2007 (UB)_DK bo tri lai (chinh thuc)_Hoan chinh KH 2012 Von ho tro co MT 19" xfId="5398" xr:uid="{00000000-0005-0000-0000-000013150000}"/>
    <cellStyle name="1_BC nam 2007 (UB)_DK bo tri lai (chinh thuc)_Hoan chinh KH 2012 Von ho tro co MT 2" xfId="5399" xr:uid="{00000000-0005-0000-0000-000014150000}"/>
    <cellStyle name="1_BC nam 2007 (UB)_DK bo tri lai (chinh thuc)_Hoan chinh KH 2012 Von ho tro co MT 2 2" xfId="5400" xr:uid="{00000000-0005-0000-0000-000015150000}"/>
    <cellStyle name="1_BC nam 2007 (UB)_DK bo tri lai (chinh thuc)_Hoan chinh KH 2012 Von ho tro co MT 2 3" xfId="5401" xr:uid="{00000000-0005-0000-0000-000016150000}"/>
    <cellStyle name="1_BC nam 2007 (UB)_DK bo tri lai (chinh thuc)_Hoan chinh KH 2012 Von ho tro co MT 2 4" xfId="5402" xr:uid="{00000000-0005-0000-0000-000017150000}"/>
    <cellStyle name="1_BC nam 2007 (UB)_DK bo tri lai (chinh thuc)_Hoan chinh KH 2012 Von ho tro co MT 20" xfId="5403" xr:uid="{00000000-0005-0000-0000-000018150000}"/>
    <cellStyle name="1_BC nam 2007 (UB)_DK bo tri lai (chinh thuc)_Hoan chinh KH 2012 Von ho tro co MT 3" xfId="5404" xr:uid="{00000000-0005-0000-0000-000019150000}"/>
    <cellStyle name="1_BC nam 2007 (UB)_DK bo tri lai (chinh thuc)_Hoan chinh KH 2012 Von ho tro co MT 3 2" xfId="5405" xr:uid="{00000000-0005-0000-0000-00001A150000}"/>
    <cellStyle name="1_BC nam 2007 (UB)_DK bo tri lai (chinh thuc)_Hoan chinh KH 2012 Von ho tro co MT 3 3" xfId="5406" xr:uid="{00000000-0005-0000-0000-00001B150000}"/>
    <cellStyle name="1_BC nam 2007 (UB)_DK bo tri lai (chinh thuc)_Hoan chinh KH 2012 Von ho tro co MT 3 4" xfId="5407" xr:uid="{00000000-0005-0000-0000-00001C150000}"/>
    <cellStyle name="1_BC nam 2007 (UB)_DK bo tri lai (chinh thuc)_Hoan chinh KH 2012 Von ho tro co MT 4" xfId="5408" xr:uid="{00000000-0005-0000-0000-00001D150000}"/>
    <cellStyle name="1_BC nam 2007 (UB)_DK bo tri lai (chinh thuc)_Hoan chinh KH 2012 Von ho tro co MT 4 2" xfId="5409" xr:uid="{00000000-0005-0000-0000-00001E150000}"/>
    <cellStyle name="1_BC nam 2007 (UB)_DK bo tri lai (chinh thuc)_Hoan chinh KH 2012 Von ho tro co MT 4 3" xfId="5410" xr:uid="{00000000-0005-0000-0000-00001F150000}"/>
    <cellStyle name="1_BC nam 2007 (UB)_DK bo tri lai (chinh thuc)_Hoan chinh KH 2012 Von ho tro co MT 4 4" xfId="5411" xr:uid="{00000000-0005-0000-0000-000020150000}"/>
    <cellStyle name="1_BC nam 2007 (UB)_DK bo tri lai (chinh thuc)_Hoan chinh KH 2012 Von ho tro co MT 5" xfId="5412" xr:uid="{00000000-0005-0000-0000-000021150000}"/>
    <cellStyle name="1_BC nam 2007 (UB)_DK bo tri lai (chinh thuc)_Hoan chinh KH 2012 Von ho tro co MT 5 2" xfId="5413" xr:uid="{00000000-0005-0000-0000-000022150000}"/>
    <cellStyle name="1_BC nam 2007 (UB)_DK bo tri lai (chinh thuc)_Hoan chinh KH 2012 Von ho tro co MT 5 3" xfId="5414" xr:uid="{00000000-0005-0000-0000-000023150000}"/>
    <cellStyle name="1_BC nam 2007 (UB)_DK bo tri lai (chinh thuc)_Hoan chinh KH 2012 Von ho tro co MT 5 4" xfId="5415" xr:uid="{00000000-0005-0000-0000-000024150000}"/>
    <cellStyle name="1_BC nam 2007 (UB)_DK bo tri lai (chinh thuc)_Hoan chinh KH 2012 Von ho tro co MT 6" xfId="5416" xr:uid="{00000000-0005-0000-0000-000025150000}"/>
    <cellStyle name="1_BC nam 2007 (UB)_DK bo tri lai (chinh thuc)_Hoan chinh KH 2012 Von ho tro co MT 6 2" xfId="5417" xr:uid="{00000000-0005-0000-0000-000026150000}"/>
    <cellStyle name="1_BC nam 2007 (UB)_DK bo tri lai (chinh thuc)_Hoan chinh KH 2012 Von ho tro co MT 6 3" xfId="5418" xr:uid="{00000000-0005-0000-0000-000027150000}"/>
    <cellStyle name="1_BC nam 2007 (UB)_DK bo tri lai (chinh thuc)_Hoan chinh KH 2012 Von ho tro co MT 6 4" xfId="5419" xr:uid="{00000000-0005-0000-0000-000028150000}"/>
    <cellStyle name="1_BC nam 2007 (UB)_DK bo tri lai (chinh thuc)_Hoan chinh KH 2012 Von ho tro co MT 7" xfId="5420" xr:uid="{00000000-0005-0000-0000-000029150000}"/>
    <cellStyle name="1_BC nam 2007 (UB)_DK bo tri lai (chinh thuc)_Hoan chinh KH 2012 Von ho tro co MT 7 2" xfId="5421" xr:uid="{00000000-0005-0000-0000-00002A150000}"/>
    <cellStyle name="1_BC nam 2007 (UB)_DK bo tri lai (chinh thuc)_Hoan chinh KH 2012 Von ho tro co MT 7 3" xfId="5422" xr:uid="{00000000-0005-0000-0000-00002B150000}"/>
    <cellStyle name="1_BC nam 2007 (UB)_DK bo tri lai (chinh thuc)_Hoan chinh KH 2012 Von ho tro co MT 7 4" xfId="5423" xr:uid="{00000000-0005-0000-0000-00002C150000}"/>
    <cellStyle name="1_BC nam 2007 (UB)_DK bo tri lai (chinh thuc)_Hoan chinh KH 2012 Von ho tro co MT 8" xfId="5424" xr:uid="{00000000-0005-0000-0000-00002D150000}"/>
    <cellStyle name="1_BC nam 2007 (UB)_DK bo tri lai (chinh thuc)_Hoan chinh KH 2012 Von ho tro co MT 8 2" xfId="5425" xr:uid="{00000000-0005-0000-0000-00002E150000}"/>
    <cellStyle name="1_BC nam 2007 (UB)_DK bo tri lai (chinh thuc)_Hoan chinh KH 2012 Von ho tro co MT 8 3" xfId="5426" xr:uid="{00000000-0005-0000-0000-00002F150000}"/>
    <cellStyle name="1_BC nam 2007 (UB)_DK bo tri lai (chinh thuc)_Hoan chinh KH 2012 Von ho tro co MT 8 4" xfId="5427" xr:uid="{00000000-0005-0000-0000-000030150000}"/>
    <cellStyle name="1_BC nam 2007 (UB)_DK bo tri lai (chinh thuc)_Hoan chinh KH 2012 Von ho tro co MT 9" xfId="5428" xr:uid="{00000000-0005-0000-0000-000031150000}"/>
    <cellStyle name="1_BC nam 2007 (UB)_DK bo tri lai (chinh thuc)_Hoan chinh KH 2012 Von ho tro co MT 9 2" xfId="5429" xr:uid="{00000000-0005-0000-0000-000032150000}"/>
    <cellStyle name="1_BC nam 2007 (UB)_DK bo tri lai (chinh thuc)_Hoan chinh KH 2012 Von ho tro co MT 9 3" xfId="5430" xr:uid="{00000000-0005-0000-0000-000033150000}"/>
    <cellStyle name="1_BC nam 2007 (UB)_DK bo tri lai (chinh thuc)_Hoan chinh KH 2012 Von ho tro co MT 9 4" xfId="5431" xr:uid="{00000000-0005-0000-0000-000034150000}"/>
    <cellStyle name="1_BC nam 2007 (UB)_DK bo tri lai (chinh thuc)_Hoan chinh KH 2012 Von ho tro co MT_Bao cao giai ngan quy I" xfId="5432" xr:uid="{00000000-0005-0000-0000-000035150000}"/>
    <cellStyle name="1_BC nam 2007 (UB)_DK bo tri lai (chinh thuc)_Hoan chinh KH 2012 Von ho tro co MT_Bao cao giai ngan quy I 2" xfId="5433" xr:uid="{00000000-0005-0000-0000-000036150000}"/>
    <cellStyle name="1_BC nam 2007 (UB)_DK bo tri lai (chinh thuc)_Hoan chinh KH 2012 Von ho tro co MT_Bao cao giai ngan quy I 2 2" xfId="5434" xr:uid="{00000000-0005-0000-0000-000037150000}"/>
    <cellStyle name="1_BC nam 2007 (UB)_DK bo tri lai (chinh thuc)_Hoan chinh KH 2012 Von ho tro co MT_Bao cao giai ngan quy I 2 3" xfId="5435" xr:uid="{00000000-0005-0000-0000-000038150000}"/>
    <cellStyle name="1_BC nam 2007 (UB)_DK bo tri lai (chinh thuc)_Hoan chinh KH 2012 Von ho tro co MT_Bao cao giai ngan quy I 2 4" xfId="5436" xr:uid="{00000000-0005-0000-0000-000039150000}"/>
    <cellStyle name="1_BC nam 2007 (UB)_DK bo tri lai (chinh thuc)_Hoan chinh KH 2012 Von ho tro co MT_Bao cao giai ngan quy I 3" xfId="5437" xr:uid="{00000000-0005-0000-0000-00003A150000}"/>
    <cellStyle name="1_BC nam 2007 (UB)_DK bo tri lai (chinh thuc)_Hoan chinh KH 2012 Von ho tro co MT_Bao cao giai ngan quy I 3 2" xfId="5438" xr:uid="{00000000-0005-0000-0000-00003B150000}"/>
    <cellStyle name="1_BC nam 2007 (UB)_DK bo tri lai (chinh thuc)_Hoan chinh KH 2012 Von ho tro co MT_Bao cao giai ngan quy I 3 3" xfId="5439" xr:uid="{00000000-0005-0000-0000-00003C150000}"/>
    <cellStyle name="1_BC nam 2007 (UB)_DK bo tri lai (chinh thuc)_Hoan chinh KH 2012 Von ho tro co MT_Bao cao giai ngan quy I 3 4" xfId="5440" xr:uid="{00000000-0005-0000-0000-00003D150000}"/>
    <cellStyle name="1_BC nam 2007 (UB)_DK bo tri lai (chinh thuc)_Hoan chinh KH 2012 Von ho tro co MT_Bao cao giai ngan quy I 4" xfId="5441" xr:uid="{00000000-0005-0000-0000-00003E150000}"/>
    <cellStyle name="1_BC nam 2007 (UB)_DK bo tri lai (chinh thuc)_Hoan chinh KH 2012 Von ho tro co MT_Bao cao giai ngan quy I 5" xfId="5442" xr:uid="{00000000-0005-0000-0000-00003F150000}"/>
    <cellStyle name="1_BC nam 2007 (UB)_DK bo tri lai (chinh thuc)_Hoan chinh KH 2012 Von ho tro co MT_Bao cao giai ngan quy I 6" xfId="5443" xr:uid="{00000000-0005-0000-0000-000040150000}"/>
    <cellStyle name="1_BC nam 2007 (UB)_DK bo tri lai (chinh thuc)_Hoan chinh KH 2012 Von ho tro co MT_BC von DTPT 6 thang 2012" xfId="5444" xr:uid="{00000000-0005-0000-0000-000041150000}"/>
    <cellStyle name="1_BC nam 2007 (UB)_DK bo tri lai (chinh thuc)_Hoan chinh KH 2012 Von ho tro co MT_BC von DTPT 6 thang 2012 2" xfId="5445" xr:uid="{00000000-0005-0000-0000-000042150000}"/>
    <cellStyle name="1_BC nam 2007 (UB)_DK bo tri lai (chinh thuc)_Hoan chinh KH 2012 Von ho tro co MT_BC von DTPT 6 thang 2012 2 2" xfId="5446" xr:uid="{00000000-0005-0000-0000-000043150000}"/>
    <cellStyle name="1_BC nam 2007 (UB)_DK bo tri lai (chinh thuc)_Hoan chinh KH 2012 Von ho tro co MT_BC von DTPT 6 thang 2012 2 3" xfId="5447" xr:uid="{00000000-0005-0000-0000-000044150000}"/>
    <cellStyle name="1_BC nam 2007 (UB)_DK bo tri lai (chinh thuc)_Hoan chinh KH 2012 Von ho tro co MT_BC von DTPT 6 thang 2012 2 4" xfId="5448" xr:uid="{00000000-0005-0000-0000-000045150000}"/>
    <cellStyle name="1_BC nam 2007 (UB)_DK bo tri lai (chinh thuc)_Hoan chinh KH 2012 Von ho tro co MT_BC von DTPT 6 thang 2012 3" xfId="5449" xr:uid="{00000000-0005-0000-0000-000046150000}"/>
    <cellStyle name="1_BC nam 2007 (UB)_DK bo tri lai (chinh thuc)_Hoan chinh KH 2012 Von ho tro co MT_BC von DTPT 6 thang 2012 3 2" xfId="5450" xr:uid="{00000000-0005-0000-0000-000047150000}"/>
    <cellStyle name="1_BC nam 2007 (UB)_DK bo tri lai (chinh thuc)_Hoan chinh KH 2012 Von ho tro co MT_BC von DTPT 6 thang 2012 3 3" xfId="5451" xr:uid="{00000000-0005-0000-0000-000048150000}"/>
    <cellStyle name="1_BC nam 2007 (UB)_DK bo tri lai (chinh thuc)_Hoan chinh KH 2012 Von ho tro co MT_BC von DTPT 6 thang 2012 3 4" xfId="5452" xr:uid="{00000000-0005-0000-0000-000049150000}"/>
    <cellStyle name="1_BC nam 2007 (UB)_DK bo tri lai (chinh thuc)_Hoan chinh KH 2012 Von ho tro co MT_BC von DTPT 6 thang 2012 4" xfId="5453" xr:uid="{00000000-0005-0000-0000-00004A150000}"/>
    <cellStyle name="1_BC nam 2007 (UB)_DK bo tri lai (chinh thuc)_Hoan chinh KH 2012 Von ho tro co MT_BC von DTPT 6 thang 2012 5" xfId="5454" xr:uid="{00000000-0005-0000-0000-00004B150000}"/>
    <cellStyle name="1_BC nam 2007 (UB)_DK bo tri lai (chinh thuc)_Hoan chinh KH 2012 Von ho tro co MT_BC von DTPT 6 thang 2012 6" xfId="5455" xr:uid="{00000000-0005-0000-0000-00004C150000}"/>
    <cellStyle name="1_BC nam 2007 (UB)_DK bo tri lai (chinh thuc)_Hoan chinh KH 2012 Von ho tro co MT_Bieu du thao QD von ho tro co MT" xfId="5456" xr:uid="{00000000-0005-0000-0000-00004D150000}"/>
    <cellStyle name="1_BC nam 2007 (UB)_DK bo tri lai (chinh thuc)_Hoan chinh KH 2012 Von ho tro co MT_Bieu du thao QD von ho tro co MT 2" xfId="5457" xr:uid="{00000000-0005-0000-0000-00004E150000}"/>
    <cellStyle name="1_BC nam 2007 (UB)_DK bo tri lai (chinh thuc)_Hoan chinh KH 2012 Von ho tro co MT_Bieu du thao QD von ho tro co MT 2 2" xfId="5458" xr:uid="{00000000-0005-0000-0000-00004F150000}"/>
    <cellStyle name="1_BC nam 2007 (UB)_DK bo tri lai (chinh thuc)_Hoan chinh KH 2012 Von ho tro co MT_Bieu du thao QD von ho tro co MT 2 3" xfId="5459" xr:uid="{00000000-0005-0000-0000-000050150000}"/>
    <cellStyle name="1_BC nam 2007 (UB)_DK bo tri lai (chinh thuc)_Hoan chinh KH 2012 Von ho tro co MT_Bieu du thao QD von ho tro co MT 2 4" xfId="5460" xr:uid="{00000000-0005-0000-0000-000051150000}"/>
    <cellStyle name="1_BC nam 2007 (UB)_DK bo tri lai (chinh thuc)_Hoan chinh KH 2012 Von ho tro co MT_Bieu du thao QD von ho tro co MT 3" xfId="5461" xr:uid="{00000000-0005-0000-0000-000052150000}"/>
    <cellStyle name="1_BC nam 2007 (UB)_DK bo tri lai (chinh thuc)_Hoan chinh KH 2012 Von ho tro co MT_Bieu du thao QD von ho tro co MT 3 2" xfId="5462" xr:uid="{00000000-0005-0000-0000-000053150000}"/>
    <cellStyle name="1_BC nam 2007 (UB)_DK bo tri lai (chinh thuc)_Hoan chinh KH 2012 Von ho tro co MT_Bieu du thao QD von ho tro co MT 3 3" xfId="5463" xr:uid="{00000000-0005-0000-0000-000054150000}"/>
    <cellStyle name="1_BC nam 2007 (UB)_DK bo tri lai (chinh thuc)_Hoan chinh KH 2012 Von ho tro co MT_Bieu du thao QD von ho tro co MT 3 4" xfId="5464" xr:uid="{00000000-0005-0000-0000-000055150000}"/>
    <cellStyle name="1_BC nam 2007 (UB)_DK bo tri lai (chinh thuc)_Hoan chinh KH 2012 Von ho tro co MT_Bieu du thao QD von ho tro co MT 4" xfId="5465" xr:uid="{00000000-0005-0000-0000-000056150000}"/>
    <cellStyle name="1_BC nam 2007 (UB)_DK bo tri lai (chinh thuc)_Hoan chinh KH 2012 Von ho tro co MT_Bieu du thao QD von ho tro co MT 5" xfId="5466" xr:uid="{00000000-0005-0000-0000-000057150000}"/>
    <cellStyle name="1_BC nam 2007 (UB)_DK bo tri lai (chinh thuc)_Hoan chinh KH 2012 Von ho tro co MT_Bieu du thao QD von ho tro co MT 6" xfId="5467" xr:uid="{00000000-0005-0000-0000-000058150000}"/>
    <cellStyle name="1_BC nam 2007 (UB)_DK bo tri lai (chinh thuc)_Hoan chinh KH 2012 Von ho tro co MT_Ke hoach 2012 theo doi (giai ngan 30.6.12)" xfId="5468" xr:uid="{00000000-0005-0000-0000-000059150000}"/>
    <cellStyle name="1_BC nam 2007 (UB)_DK bo tri lai (chinh thuc)_Hoan chinh KH 2012 Von ho tro co MT_Ke hoach 2012 theo doi (giai ngan 30.6.12) 2" xfId="5469" xr:uid="{00000000-0005-0000-0000-00005A150000}"/>
    <cellStyle name="1_BC nam 2007 (UB)_DK bo tri lai (chinh thuc)_Hoan chinh KH 2012 Von ho tro co MT_Ke hoach 2012 theo doi (giai ngan 30.6.12) 2 2" xfId="5470" xr:uid="{00000000-0005-0000-0000-00005B150000}"/>
    <cellStyle name="1_BC nam 2007 (UB)_DK bo tri lai (chinh thuc)_Hoan chinh KH 2012 Von ho tro co MT_Ke hoach 2012 theo doi (giai ngan 30.6.12) 2 3" xfId="5471" xr:uid="{00000000-0005-0000-0000-00005C150000}"/>
    <cellStyle name="1_BC nam 2007 (UB)_DK bo tri lai (chinh thuc)_Hoan chinh KH 2012 Von ho tro co MT_Ke hoach 2012 theo doi (giai ngan 30.6.12) 2 4" xfId="5472" xr:uid="{00000000-0005-0000-0000-00005D150000}"/>
    <cellStyle name="1_BC nam 2007 (UB)_DK bo tri lai (chinh thuc)_Hoan chinh KH 2012 Von ho tro co MT_Ke hoach 2012 theo doi (giai ngan 30.6.12) 3" xfId="5473" xr:uid="{00000000-0005-0000-0000-00005E150000}"/>
    <cellStyle name="1_BC nam 2007 (UB)_DK bo tri lai (chinh thuc)_Hoan chinh KH 2012 Von ho tro co MT_Ke hoach 2012 theo doi (giai ngan 30.6.12) 3 2" xfId="5474" xr:uid="{00000000-0005-0000-0000-00005F150000}"/>
    <cellStyle name="1_BC nam 2007 (UB)_DK bo tri lai (chinh thuc)_Hoan chinh KH 2012 Von ho tro co MT_Ke hoach 2012 theo doi (giai ngan 30.6.12) 3 3" xfId="5475" xr:uid="{00000000-0005-0000-0000-000060150000}"/>
    <cellStyle name="1_BC nam 2007 (UB)_DK bo tri lai (chinh thuc)_Hoan chinh KH 2012 Von ho tro co MT_Ke hoach 2012 theo doi (giai ngan 30.6.12) 3 4" xfId="5476" xr:uid="{00000000-0005-0000-0000-000061150000}"/>
    <cellStyle name="1_BC nam 2007 (UB)_DK bo tri lai (chinh thuc)_Hoan chinh KH 2012 Von ho tro co MT_Ke hoach 2012 theo doi (giai ngan 30.6.12) 4" xfId="5477" xr:uid="{00000000-0005-0000-0000-000062150000}"/>
    <cellStyle name="1_BC nam 2007 (UB)_DK bo tri lai (chinh thuc)_Hoan chinh KH 2012 Von ho tro co MT_Ke hoach 2012 theo doi (giai ngan 30.6.12) 5" xfId="5478" xr:uid="{00000000-0005-0000-0000-000063150000}"/>
    <cellStyle name="1_BC nam 2007 (UB)_DK bo tri lai (chinh thuc)_Hoan chinh KH 2012 Von ho tro co MT_Ke hoach 2012 theo doi (giai ngan 30.6.12) 6" xfId="5479" xr:uid="{00000000-0005-0000-0000-000064150000}"/>
    <cellStyle name="1_BC nam 2007 (UB)_DK bo tri lai (chinh thuc)_Ke hoach 2012 (theo doi)" xfId="5480" xr:uid="{00000000-0005-0000-0000-000065150000}"/>
    <cellStyle name="1_BC nam 2007 (UB)_DK bo tri lai (chinh thuc)_Ke hoach 2012 (theo doi) 2" xfId="5481" xr:uid="{00000000-0005-0000-0000-000066150000}"/>
    <cellStyle name="1_BC nam 2007 (UB)_DK bo tri lai (chinh thuc)_Ke hoach 2012 (theo doi) 2 2" xfId="5482" xr:uid="{00000000-0005-0000-0000-000067150000}"/>
    <cellStyle name="1_BC nam 2007 (UB)_DK bo tri lai (chinh thuc)_Ke hoach 2012 (theo doi) 2 3" xfId="5483" xr:uid="{00000000-0005-0000-0000-000068150000}"/>
    <cellStyle name="1_BC nam 2007 (UB)_DK bo tri lai (chinh thuc)_Ke hoach 2012 (theo doi) 2 4" xfId="5484" xr:uid="{00000000-0005-0000-0000-000069150000}"/>
    <cellStyle name="1_BC nam 2007 (UB)_DK bo tri lai (chinh thuc)_Ke hoach 2012 (theo doi) 3" xfId="5485" xr:uid="{00000000-0005-0000-0000-00006A150000}"/>
    <cellStyle name="1_BC nam 2007 (UB)_DK bo tri lai (chinh thuc)_Ke hoach 2012 (theo doi) 3 2" xfId="5486" xr:uid="{00000000-0005-0000-0000-00006B150000}"/>
    <cellStyle name="1_BC nam 2007 (UB)_DK bo tri lai (chinh thuc)_Ke hoach 2012 (theo doi) 3 3" xfId="5487" xr:uid="{00000000-0005-0000-0000-00006C150000}"/>
    <cellStyle name="1_BC nam 2007 (UB)_DK bo tri lai (chinh thuc)_Ke hoach 2012 (theo doi) 3 4" xfId="5488" xr:uid="{00000000-0005-0000-0000-00006D150000}"/>
    <cellStyle name="1_BC nam 2007 (UB)_DK bo tri lai (chinh thuc)_Ke hoach 2012 (theo doi) 4" xfId="5489" xr:uid="{00000000-0005-0000-0000-00006E150000}"/>
    <cellStyle name="1_BC nam 2007 (UB)_DK bo tri lai (chinh thuc)_Ke hoach 2012 (theo doi) 5" xfId="5490" xr:uid="{00000000-0005-0000-0000-00006F150000}"/>
    <cellStyle name="1_BC nam 2007 (UB)_DK bo tri lai (chinh thuc)_Ke hoach 2012 (theo doi) 6" xfId="5491" xr:uid="{00000000-0005-0000-0000-000070150000}"/>
    <cellStyle name="1_BC nam 2007 (UB)_DK bo tri lai (chinh thuc)_Ke hoach 2012 theo doi (giai ngan 30.6.12)" xfId="5492" xr:uid="{00000000-0005-0000-0000-000071150000}"/>
    <cellStyle name="1_BC nam 2007 (UB)_DK bo tri lai (chinh thuc)_Ke hoach 2012 theo doi (giai ngan 30.6.12) 2" xfId="5493" xr:uid="{00000000-0005-0000-0000-000072150000}"/>
    <cellStyle name="1_BC nam 2007 (UB)_DK bo tri lai (chinh thuc)_Ke hoach 2012 theo doi (giai ngan 30.6.12) 2 2" xfId="5494" xr:uid="{00000000-0005-0000-0000-000073150000}"/>
    <cellStyle name="1_BC nam 2007 (UB)_DK bo tri lai (chinh thuc)_Ke hoach 2012 theo doi (giai ngan 30.6.12) 2 3" xfId="5495" xr:uid="{00000000-0005-0000-0000-000074150000}"/>
    <cellStyle name="1_BC nam 2007 (UB)_DK bo tri lai (chinh thuc)_Ke hoach 2012 theo doi (giai ngan 30.6.12) 2 4" xfId="5496" xr:uid="{00000000-0005-0000-0000-000075150000}"/>
    <cellStyle name="1_BC nam 2007 (UB)_DK bo tri lai (chinh thuc)_Ke hoach 2012 theo doi (giai ngan 30.6.12) 3" xfId="5497" xr:uid="{00000000-0005-0000-0000-000076150000}"/>
    <cellStyle name="1_BC nam 2007 (UB)_DK bo tri lai (chinh thuc)_Ke hoach 2012 theo doi (giai ngan 30.6.12) 3 2" xfId="5498" xr:uid="{00000000-0005-0000-0000-000077150000}"/>
    <cellStyle name="1_BC nam 2007 (UB)_DK bo tri lai (chinh thuc)_Ke hoach 2012 theo doi (giai ngan 30.6.12) 3 3" xfId="5499" xr:uid="{00000000-0005-0000-0000-000078150000}"/>
    <cellStyle name="1_BC nam 2007 (UB)_DK bo tri lai (chinh thuc)_Ke hoach 2012 theo doi (giai ngan 30.6.12) 3 4" xfId="5500" xr:uid="{00000000-0005-0000-0000-000079150000}"/>
    <cellStyle name="1_BC nam 2007 (UB)_DK bo tri lai (chinh thuc)_Ke hoach 2012 theo doi (giai ngan 30.6.12) 4" xfId="5501" xr:uid="{00000000-0005-0000-0000-00007A150000}"/>
    <cellStyle name="1_BC nam 2007 (UB)_DK bo tri lai (chinh thuc)_Ke hoach 2012 theo doi (giai ngan 30.6.12) 5" xfId="5502" xr:uid="{00000000-0005-0000-0000-00007B150000}"/>
    <cellStyle name="1_BC nam 2007 (UB)_DK bo tri lai (chinh thuc)_Ke hoach 2012 theo doi (giai ngan 30.6.12) 6" xfId="5503" xr:uid="{00000000-0005-0000-0000-00007C150000}"/>
    <cellStyle name="1_BC nam 2007 (UB)_Ke hoach 2010 (theo doi)" xfId="5504" xr:uid="{00000000-0005-0000-0000-00007D150000}"/>
    <cellStyle name="1_BC nam 2007 (UB)_Ke hoach 2010 (theo doi) 2" xfId="5505" xr:uid="{00000000-0005-0000-0000-00007E150000}"/>
    <cellStyle name="1_BC nam 2007 (UB)_Ke hoach 2010 (theo doi) 2 2" xfId="5506" xr:uid="{00000000-0005-0000-0000-00007F150000}"/>
    <cellStyle name="1_BC nam 2007 (UB)_Ke hoach 2010 (theo doi) 2 3" xfId="5507" xr:uid="{00000000-0005-0000-0000-000080150000}"/>
    <cellStyle name="1_BC nam 2007 (UB)_Ke hoach 2010 (theo doi) 2 4" xfId="5508" xr:uid="{00000000-0005-0000-0000-000081150000}"/>
    <cellStyle name="1_BC nam 2007 (UB)_Ke hoach 2010 (theo doi) 3" xfId="5509" xr:uid="{00000000-0005-0000-0000-000082150000}"/>
    <cellStyle name="1_BC nam 2007 (UB)_Ke hoach 2010 (theo doi) 4" xfId="5510" xr:uid="{00000000-0005-0000-0000-000083150000}"/>
    <cellStyle name="1_BC nam 2007 (UB)_Ke hoach 2010 (theo doi) 5" xfId="5511" xr:uid="{00000000-0005-0000-0000-000084150000}"/>
    <cellStyle name="1_BC nam 2007 (UB)_Ke hoach 2010 (theo doi)_BC von DTPT 6 thang 2012" xfId="5512" xr:uid="{00000000-0005-0000-0000-000085150000}"/>
    <cellStyle name="1_BC nam 2007 (UB)_Ke hoach 2010 (theo doi)_BC von DTPT 6 thang 2012 2" xfId="5513" xr:uid="{00000000-0005-0000-0000-000086150000}"/>
    <cellStyle name="1_BC nam 2007 (UB)_Ke hoach 2010 (theo doi)_BC von DTPT 6 thang 2012 2 2" xfId="5514" xr:uid="{00000000-0005-0000-0000-000087150000}"/>
    <cellStyle name="1_BC nam 2007 (UB)_Ke hoach 2010 (theo doi)_BC von DTPT 6 thang 2012 2 3" xfId="5515" xr:uid="{00000000-0005-0000-0000-000088150000}"/>
    <cellStyle name="1_BC nam 2007 (UB)_Ke hoach 2010 (theo doi)_BC von DTPT 6 thang 2012 2 4" xfId="5516" xr:uid="{00000000-0005-0000-0000-000089150000}"/>
    <cellStyle name="1_BC nam 2007 (UB)_Ke hoach 2010 (theo doi)_BC von DTPT 6 thang 2012 3" xfId="5517" xr:uid="{00000000-0005-0000-0000-00008A150000}"/>
    <cellStyle name="1_BC nam 2007 (UB)_Ke hoach 2010 (theo doi)_BC von DTPT 6 thang 2012 4" xfId="5518" xr:uid="{00000000-0005-0000-0000-00008B150000}"/>
    <cellStyle name="1_BC nam 2007 (UB)_Ke hoach 2010 (theo doi)_BC von DTPT 6 thang 2012 5" xfId="5519" xr:uid="{00000000-0005-0000-0000-00008C150000}"/>
    <cellStyle name="1_BC nam 2007 (UB)_Ke hoach 2010 (theo doi)_Bieu du thao QD von ho tro co MT" xfId="5520" xr:uid="{00000000-0005-0000-0000-00008D150000}"/>
    <cellStyle name="1_BC nam 2007 (UB)_Ke hoach 2010 (theo doi)_Bieu du thao QD von ho tro co MT 2" xfId="5521" xr:uid="{00000000-0005-0000-0000-00008E150000}"/>
    <cellStyle name="1_BC nam 2007 (UB)_Ke hoach 2010 (theo doi)_Bieu du thao QD von ho tro co MT 2 2" xfId="5522" xr:uid="{00000000-0005-0000-0000-00008F150000}"/>
    <cellStyle name="1_BC nam 2007 (UB)_Ke hoach 2010 (theo doi)_Bieu du thao QD von ho tro co MT 2 3" xfId="5523" xr:uid="{00000000-0005-0000-0000-000090150000}"/>
    <cellStyle name="1_BC nam 2007 (UB)_Ke hoach 2010 (theo doi)_Bieu du thao QD von ho tro co MT 2 4" xfId="5524" xr:uid="{00000000-0005-0000-0000-000091150000}"/>
    <cellStyle name="1_BC nam 2007 (UB)_Ke hoach 2010 (theo doi)_Bieu du thao QD von ho tro co MT 3" xfId="5525" xr:uid="{00000000-0005-0000-0000-000092150000}"/>
    <cellStyle name="1_BC nam 2007 (UB)_Ke hoach 2010 (theo doi)_Bieu du thao QD von ho tro co MT 4" xfId="5526" xr:uid="{00000000-0005-0000-0000-000093150000}"/>
    <cellStyle name="1_BC nam 2007 (UB)_Ke hoach 2010 (theo doi)_Bieu du thao QD von ho tro co MT 5" xfId="5527" xr:uid="{00000000-0005-0000-0000-000094150000}"/>
    <cellStyle name="1_BC nam 2007 (UB)_Ke hoach 2010 (theo doi)_Ke hoach 2012 (theo doi)" xfId="5528" xr:uid="{00000000-0005-0000-0000-000095150000}"/>
    <cellStyle name="1_BC nam 2007 (UB)_Ke hoach 2010 (theo doi)_Ke hoach 2012 (theo doi) 2" xfId="5529" xr:uid="{00000000-0005-0000-0000-000096150000}"/>
    <cellStyle name="1_BC nam 2007 (UB)_Ke hoach 2010 (theo doi)_Ke hoach 2012 (theo doi) 2 2" xfId="5530" xr:uid="{00000000-0005-0000-0000-000097150000}"/>
    <cellStyle name="1_BC nam 2007 (UB)_Ke hoach 2010 (theo doi)_Ke hoach 2012 (theo doi) 2 3" xfId="5531" xr:uid="{00000000-0005-0000-0000-000098150000}"/>
    <cellStyle name="1_BC nam 2007 (UB)_Ke hoach 2010 (theo doi)_Ke hoach 2012 (theo doi) 2 4" xfId="5532" xr:uid="{00000000-0005-0000-0000-000099150000}"/>
    <cellStyle name="1_BC nam 2007 (UB)_Ke hoach 2010 (theo doi)_Ke hoach 2012 (theo doi) 3" xfId="5533" xr:uid="{00000000-0005-0000-0000-00009A150000}"/>
    <cellStyle name="1_BC nam 2007 (UB)_Ke hoach 2010 (theo doi)_Ke hoach 2012 (theo doi) 4" xfId="5534" xr:uid="{00000000-0005-0000-0000-00009B150000}"/>
    <cellStyle name="1_BC nam 2007 (UB)_Ke hoach 2010 (theo doi)_Ke hoach 2012 (theo doi) 5" xfId="5535" xr:uid="{00000000-0005-0000-0000-00009C150000}"/>
    <cellStyle name="1_BC nam 2007 (UB)_Ke hoach 2010 (theo doi)_Ke hoach 2012 theo doi (giai ngan 30.6.12)" xfId="5536" xr:uid="{00000000-0005-0000-0000-00009D150000}"/>
    <cellStyle name="1_BC nam 2007 (UB)_Ke hoach 2010 (theo doi)_Ke hoach 2012 theo doi (giai ngan 30.6.12) 2" xfId="5537" xr:uid="{00000000-0005-0000-0000-00009E150000}"/>
    <cellStyle name="1_BC nam 2007 (UB)_Ke hoach 2010 (theo doi)_Ke hoach 2012 theo doi (giai ngan 30.6.12) 2 2" xfId="5538" xr:uid="{00000000-0005-0000-0000-00009F150000}"/>
    <cellStyle name="1_BC nam 2007 (UB)_Ke hoach 2010 (theo doi)_Ke hoach 2012 theo doi (giai ngan 30.6.12) 2 3" xfId="5539" xr:uid="{00000000-0005-0000-0000-0000A0150000}"/>
    <cellStyle name="1_BC nam 2007 (UB)_Ke hoach 2010 (theo doi)_Ke hoach 2012 theo doi (giai ngan 30.6.12) 2 4" xfId="5540" xr:uid="{00000000-0005-0000-0000-0000A1150000}"/>
    <cellStyle name="1_BC nam 2007 (UB)_Ke hoach 2010 (theo doi)_Ke hoach 2012 theo doi (giai ngan 30.6.12) 3" xfId="5541" xr:uid="{00000000-0005-0000-0000-0000A2150000}"/>
    <cellStyle name="1_BC nam 2007 (UB)_Ke hoach 2010 (theo doi)_Ke hoach 2012 theo doi (giai ngan 30.6.12) 4" xfId="5542" xr:uid="{00000000-0005-0000-0000-0000A3150000}"/>
    <cellStyle name="1_BC nam 2007 (UB)_Ke hoach 2010 (theo doi)_Ke hoach 2012 theo doi (giai ngan 30.6.12) 5" xfId="5543" xr:uid="{00000000-0005-0000-0000-0000A4150000}"/>
    <cellStyle name="1_BC nam 2007 (UB)_Ke hoach 2012 (theo doi)" xfId="5544" xr:uid="{00000000-0005-0000-0000-0000A5150000}"/>
    <cellStyle name="1_BC nam 2007 (UB)_Ke hoach 2012 (theo doi) 2" xfId="5545" xr:uid="{00000000-0005-0000-0000-0000A6150000}"/>
    <cellStyle name="1_BC nam 2007 (UB)_Ke hoach 2012 (theo doi) 2 2" xfId="5546" xr:uid="{00000000-0005-0000-0000-0000A7150000}"/>
    <cellStyle name="1_BC nam 2007 (UB)_Ke hoach 2012 (theo doi) 2 3" xfId="5547" xr:uid="{00000000-0005-0000-0000-0000A8150000}"/>
    <cellStyle name="1_BC nam 2007 (UB)_Ke hoach 2012 (theo doi) 2 4" xfId="5548" xr:uid="{00000000-0005-0000-0000-0000A9150000}"/>
    <cellStyle name="1_BC nam 2007 (UB)_Ke hoach 2012 (theo doi) 3" xfId="5549" xr:uid="{00000000-0005-0000-0000-0000AA150000}"/>
    <cellStyle name="1_BC nam 2007 (UB)_Ke hoach 2012 (theo doi) 4" xfId="5550" xr:uid="{00000000-0005-0000-0000-0000AB150000}"/>
    <cellStyle name="1_BC nam 2007 (UB)_Ke hoach 2012 (theo doi) 5" xfId="5551" xr:uid="{00000000-0005-0000-0000-0000AC150000}"/>
    <cellStyle name="1_BC nam 2007 (UB)_Ke hoach 2012 theo doi (giai ngan 30.6.12)" xfId="5552" xr:uid="{00000000-0005-0000-0000-0000AD150000}"/>
    <cellStyle name="1_BC nam 2007 (UB)_Ke hoach 2012 theo doi (giai ngan 30.6.12) 2" xfId="5553" xr:uid="{00000000-0005-0000-0000-0000AE150000}"/>
    <cellStyle name="1_BC nam 2007 (UB)_Ke hoach 2012 theo doi (giai ngan 30.6.12) 2 2" xfId="5554" xr:uid="{00000000-0005-0000-0000-0000AF150000}"/>
    <cellStyle name="1_BC nam 2007 (UB)_Ke hoach 2012 theo doi (giai ngan 30.6.12) 2 3" xfId="5555" xr:uid="{00000000-0005-0000-0000-0000B0150000}"/>
    <cellStyle name="1_BC nam 2007 (UB)_Ke hoach 2012 theo doi (giai ngan 30.6.12) 2 4" xfId="5556" xr:uid="{00000000-0005-0000-0000-0000B1150000}"/>
    <cellStyle name="1_BC nam 2007 (UB)_Ke hoach 2012 theo doi (giai ngan 30.6.12) 3" xfId="5557" xr:uid="{00000000-0005-0000-0000-0000B2150000}"/>
    <cellStyle name="1_BC nam 2007 (UB)_Ke hoach 2012 theo doi (giai ngan 30.6.12) 4" xfId="5558" xr:uid="{00000000-0005-0000-0000-0000B3150000}"/>
    <cellStyle name="1_BC nam 2007 (UB)_Ke hoach 2012 theo doi (giai ngan 30.6.12) 5" xfId="5559" xr:uid="{00000000-0005-0000-0000-0000B4150000}"/>
    <cellStyle name="1_BC nam 2007 (UB)_Ke hoach nam 2013 nguon MT(theo doi) den 31-5-13" xfId="5560" xr:uid="{00000000-0005-0000-0000-0000B5150000}"/>
    <cellStyle name="1_BC nam 2007 (UB)_Ke hoach nam 2013 nguon MT(theo doi) den 31-5-13 2" xfId="5561" xr:uid="{00000000-0005-0000-0000-0000B6150000}"/>
    <cellStyle name="1_BC nam 2007 (UB)_Ke hoach nam 2013 nguon MT(theo doi) den 31-5-13 2 2" xfId="5562" xr:uid="{00000000-0005-0000-0000-0000B7150000}"/>
    <cellStyle name="1_BC nam 2007 (UB)_Ke hoach nam 2013 nguon MT(theo doi) den 31-5-13 2 3" xfId="5563" xr:uid="{00000000-0005-0000-0000-0000B8150000}"/>
    <cellStyle name="1_BC nam 2007 (UB)_Ke hoach nam 2013 nguon MT(theo doi) den 31-5-13 2 4" xfId="5564" xr:uid="{00000000-0005-0000-0000-0000B9150000}"/>
    <cellStyle name="1_BC nam 2007 (UB)_Ke hoach nam 2013 nguon MT(theo doi) den 31-5-13 3" xfId="5565" xr:uid="{00000000-0005-0000-0000-0000BA150000}"/>
    <cellStyle name="1_BC nam 2007 (UB)_Ke hoach nam 2013 nguon MT(theo doi) den 31-5-13 4" xfId="5566" xr:uid="{00000000-0005-0000-0000-0000BB150000}"/>
    <cellStyle name="1_BC nam 2007 (UB)_Ke hoach nam 2013 nguon MT(theo doi) den 31-5-13 5" xfId="5567" xr:uid="{00000000-0005-0000-0000-0000BC150000}"/>
    <cellStyle name="1_BC nam 2007 (UB)_pvhung.skhdt 20117113152041 Danh muc cong trinh trong diem" xfId="5568" xr:uid="{00000000-0005-0000-0000-0000BD150000}"/>
    <cellStyle name="1_BC nam 2007 (UB)_pvhung.skhdt 20117113152041 Danh muc cong trinh trong diem 2" xfId="5569" xr:uid="{00000000-0005-0000-0000-0000BE150000}"/>
    <cellStyle name="1_BC nam 2007 (UB)_pvhung.skhdt 20117113152041 Danh muc cong trinh trong diem 2 2" xfId="5570" xr:uid="{00000000-0005-0000-0000-0000BF150000}"/>
    <cellStyle name="1_BC nam 2007 (UB)_pvhung.skhdt 20117113152041 Danh muc cong trinh trong diem 2 2 2" xfId="5571" xr:uid="{00000000-0005-0000-0000-0000C0150000}"/>
    <cellStyle name="1_BC nam 2007 (UB)_pvhung.skhdt 20117113152041 Danh muc cong trinh trong diem 2 2 3" xfId="5572" xr:uid="{00000000-0005-0000-0000-0000C1150000}"/>
    <cellStyle name="1_BC nam 2007 (UB)_pvhung.skhdt 20117113152041 Danh muc cong trinh trong diem 2 2 4" xfId="5573" xr:uid="{00000000-0005-0000-0000-0000C2150000}"/>
    <cellStyle name="1_BC nam 2007 (UB)_pvhung.skhdt 20117113152041 Danh muc cong trinh trong diem 2 3" xfId="5574" xr:uid="{00000000-0005-0000-0000-0000C3150000}"/>
    <cellStyle name="1_BC nam 2007 (UB)_pvhung.skhdt 20117113152041 Danh muc cong trinh trong diem 2 4" xfId="5575" xr:uid="{00000000-0005-0000-0000-0000C4150000}"/>
    <cellStyle name="1_BC nam 2007 (UB)_pvhung.skhdt 20117113152041 Danh muc cong trinh trong diem 2 5" xfId="5576" xr:uid="{00000000-0005-0000-0000-0000C5150000}"/>
    <cellStyle name="1_BC nam 2007 (UB)_pvhung.skhdt 20117113152041 Danh muc cong trinh trong diem 3" xfId="5577" xr:uid="{00000000-0005-0000-0000-0000C6150000}"/>
    <cellStyle name="1_BC nam 2007 (UB)_pvhung.skhdt 20117113152041 Danh muc cong trinh trong diem 3 2" xfId="5578" xr:uid="{00000000-0005-0000-0000-0000C7150000}"/>
    <cellStyle name="1_BC nam 2007 (UB)_pvhung.skhdt 20117113152041 Danh muc cong trinh trong diem 3 3" xfId="5579" xr:uid="{00000000-0005-0000-0000-0000C8150000}"/>
    <cellStyle name="1_BC nam 2007 (UB)_pvhung.skhdt 20117113152041 Danh muc cong trinh trong diem 3 4" xfId="5580" xr:uid="{00000000-0005-0000-0000-0000C9150000}"/>
    <cellStyle name="1_BC nam 2007 (UB)_pvhung.skhdt 20117113152041 Danh muc cong trinh trong diem 4" xfId="5581" xr:uid="{00000000-0005-0000-0000-0000CA150000}"/>
    <cellStyle name="1_BC nam 2007 (UB)_pvhung.skhdt 20117113152041 Danh muc cong trinh trong diem 5" xfId="5582" xr:uid="{00000000-0005-0000-0000-0000CB150000}"/>
    <cellStyle name="1_BC nam 2007 (UB)_pvhung.skhdt 20117113152041 Danh muc cong trinh trong diem 6" xfId="5583" xr:uid="{00000000-0005-0000-0000-0000CC150000}"/>
    <cellStyle name="1_BC nam 2007 (UB)_pvhung.skhdt 20117113152041 Danh muc cong trinh trong diem_BC von DTPT 6 thang 2012" xfId="5584" xr:uid="{00000000-0005-0000-0000-0000CD150000}"/>
    <cellStyle name="1_BC nam 2007 (UB)_pvhung.skhdt 20117113152041 Danh muc cong trinh trong diem_BC von DTPT 6 thang 2012 2" xfId="5585" xr:uid="{00000000-0005-0000-0000-0000CE150000}"/>
    <cellStyle name="1_BC nam 2007 (UB)_pvhung.skhdt 20117113152041 Danh muc cong trinh trong diem_BC von DTPT 6 thang 2012 2 2" xfId="5586" xr:uid="{00000000-0005-0000-0000-0000CF150000}"/>
    <cellStyle name="1_BC nam 2007 (UB)_pvhung.skhdt 20117113152041 Danh muc cong trinh trong diem_BC von DTPT 6 thang 2012 2 2 2" xfId="5587" xr:uid="{00000000-0005-0000-0000-0000D0150000}"/>
    <cellStyle name="1_BC nam 2007 (UB)_pvhung.skhdt 20117113152041 Danh muc cong trinh trong diem_BC von DTPT 6 thang 2012 2 2 3" xfId="5588" xr:uid="{00000000-0005-0000-0000-0000D1150000}"/>
    <cellStyle name="1_BC nam 2007 (UB)_pvhung.skhdt 20117113152041 Danh muc cong trinh trong diem_BC von DTPT 6 thang 2012 2 2 4" xfId="5589" xr:uid="{00000000-0005-0000-0000-0000D2150000}"/>
    <cellStyle name="1_BC nam 2007 (UB)_pvhung.skhdt 20117113152041 Danh muc cong trinh trong diem_BC von DTPT 6 thang 2012 2 3" xfId="5590" xr:uid="{00000000-0005-0000-0000-0000D3150000}"/>
    <cellStyle name="1_BC nam 2007 (UB)_pvhung.skhdt 20117113152041 Danh muc cong trinh trong diem_BC von DTPT 6 thang 2012 2 4" xfId="5591" xr:uid="{00000000-0005-0000-0000-0000D4150000}"/>
    <cellStyle name="1_BC nam 2007 (UB)_pvhung.skhdt 20117113152041 Danh muc cong trinh trong diem_BC von DTPT 6 thang 2012 2 5" xfId="5592" xr:uid="{00000000-0005-0000-0000-0000D5150000}"/>
    <cellStyle name="1_BC nam 2007 (UB)_pvhung.skhdt 20117113152041 Danh muc cong trinh trong diem_BC von DTPT 6 thang 2012 3" xfId="5593" xr:uid="{00000000-0005-0000-0000-0000D6150000}"/>
    <cellStyle name="1_BC nam 2007 (UB)_pvhung.skhdt 20117113152041 Danh muc cong trinh trong diem_BC von DTPT 6 thang 2012 3 2" xfId="5594" xr:uid="{00000000-0005-0000-0000-0000D7150000}"/>
    <cellStyle name="1_BC nam 2007 (UB)_pvhung.skhdt 20117113152041 Danh muc cong trinh trong diem_BC von DTPT 6 thang 2012 3 3" xfId="5595" xr:uid="{00000000-0005-0000-0000-0000D8150000}"/>
    <cellStyle name="1_BC nam 2007 (UB)_pvhung.skhdt 20117113152041 Danh muc cong trinh trong diem_BC von DTPT 6 thang 2012 3 4" xfId="5596" xr:uid="{00000000-0005-0000-0000-0000D9150000}"/>
    <cellStyle name="1_BC nam 2007 (UB)_pvhung.skhdt 20117113152041 Danh muc cong trinh trong diem_BC von DTPT 6 thang 2012 4" xfId="5597" xr:uid="{00000000-0005-0000-0000-0000DA150000}"/>
    <cellStyle name="1_BC nam 2007 (UB)_pvhung.skhdt 20117113152041 Danh muc cong trinh trong diem_BC von DTPT 6 thang 2012 5" xfId="5598" xr:uid="{00000000-0005-0000-0000-0000DB150000}"/>
    <cellStyle name="1_BC nam 2007 (UB)_pvhung.skhdt 20117113152041 Danh muc cong trinh trong diem_BC von DTPT 6 thang 2012 6" xfId="5599" xr:uid="{00000000-0005-0000-0000-0000DC150000}"/>
    <cellStyle name="1_BC nam 2007 (UB)_pvhung.skhdt 20117113152041 Danh muc cong trinh trong diem_Bieu du thao QD von ho tro co MT" xfId="5600" xr:uid="{00000000-0005-0000-0000-0000DD150000}"/>
    <cellStyle name="1_BC nam 2007 (UB)_pvhung.skhdt 20117113152041 Danh muc cong trinh trong diem_Bieu du thao QD von ho tro co MT 2" xfId="5601" xr:uid="{00000000-0005-0000-0000-0000DE150000}"/>
    <cellStyle name="1_BC nam 2007 (UB)_pvhung.skhdt 20117113152041 Danh muc cong trinh trong diem_Bieu du thao QD von ho tro co MT 2 2" xfId="5602" xr:uid="{00000000-0005-0000-0000-0000DF150000}"/>
    <cellStyle name="1_BC nam 2007 (UB)_pvhung.skhdt 20117113152041 Danh muc cong trinh trong diem_Bieu du thao QD von ho tro co MT 2 2 2" xfId="5603" xr:uid="{00000000-0005-0000-0000-0000E0150000}"/>
    <cellStyle name="1_BC nam 2007 (UB)_pvhung.skhdt 20117113152041 Danh muc cong trinh trong diem_Bieu du thao QD von ho tro co MT 2 2 3" xfId="5604" xr:uid="{00000000-0005-0000-0000-0000E1150000}"/>
    <cellStyle name="1_BC nam 2007 (UB)_pvhung.skhdt 20117113152041 Danh muc cong trinh trong diem_Bieu du thao QD von ho tro co MT 2 2 4" xfId="5605" xr:uid="{00000000-0005-0000-0000-0000E2150000}"/>
    <cellStyle name="1_BC nam 2007 (UB)_pvhung.skhdt 20117113152041 Danh muc cong trinh trong diem_Bieu du thao QD von ho tro co MT 2 3" xfId="5606" xr:uid="{00000000-0005-0000-0000-0000E3150000}"/>
    <cellStyle name="1_BC nam 2007 (UB)_pvhung.skhdt 20117113152041 Danh muc cong trinh trong diem_Bieu du thao QD von ho tro co MT 2 4" xfId="5607" xr:uid="{00000000-0005-0000-0000-0000E4150000}"/>
    <cellStyle name="1_BC nam 2007 (UB)_pvhung.skhdt 20117113152041 Danh muc cong trinh trong diem_Bieu du thao QD von ho tro co MT 2 5" xfId="5608" xr:uid="{00000000-0005-0000-0000-0000E5150000}"/>
    <cellStyle name="1_BC nam 2007 (UB)_pvhung.skhdt 20117113152041 Danh muc cong trinh trong diem_Bieu du thao QD von ho tro co MT 3" xfId="5609" xr:uid="{00000000-0005-0000-0000-0000E6150000}"/>
    <cellStyle name="1_BC nam 2007 (UB)_pvhung.skhdt 20117113152041 Danh muc cong trinh trong diem_Bieu du thao QD von ho tro co MT 3 2" xfId="5610" xr:uid="{00000000-0005-0000-0000-0000E7150000}"/>
    <cellStyle name="1_BC nam 2007 (UB)_pvhung.skhdt 20117113152041 Danh muc cong trinh trong diem_Bieu du thao QD von ho tro co MT 3 3" xfId="5611" xr:uid="{00000000-0005-0000-0000-0000E8150000}"/>
    <cellStyle name="1_BC nam 2007 (UB)_pvhung.skhdt 20117113152041 Danh muc cong trinh trong diem_Bieu du thao QD von ho tro co MT 3 4" xfId="5612" xr:uid="{00000000-0005-0000-0000-0000E9150000}"/>
    <cellStyle name="1_BC nam 2007 (UB)_pvhung.skhdt 20117113152041 Danh muc cong trinh trong diem_Bieu du thao QD von ho tro co MT 4" xfId="5613" xr:uid="{00000000-0005-0000-0000-0000EA150000}"/>
    <cellStyle name="1_BC nam 2007 (UB)_pvhung.skhdt 20117113152041 Danh muc cong trinh trong diem_Bieu du thao QD von ho tro co MT 5" xfId="5614" xr:uid="{00000000-0005-0000-0000-0000EB150000}"/>
    <cellStyle name="1_BC nam 2007 (UB)_pvhung.skhdt 20117113152041 Danh muc cong trinh trong diem_Bieu du thao QD von ho tro co MT 6" xfId="5615" xr:uid="{00000000-0005-0000-0000-0000EC150000}"/>
    <cellStyle name="1_BC nam 2007 (UB)_pvhung.skhdt 20117113152041 Danh muc cong trinh trong diem_Ke hoach 2012 (theo doi)" xfId="5616" xr:uid="{00000000-0005-0000-0000-0000ED150000}"/>
    <cellStyle name="1_BC nam 2007 (UB)_pvhung.skhdt 20117113152041 Danh muc cong trinh trong diem_Ke hoach 2012 (theo doi) 2" xfId="5617" xr:uid="{00000000-0005-0000-0000-0000EE150000}"/>
    <cellStyle name="1_BC nam 2007 (UB)_pvhung.skhdt 20117113152041 Danh muc cong trinh trong diem_Ke hoach 2012 (theo doi) 2 2" xfId="5618" xr:uid="{00000000-0005-0000-0000-0000EF150000}"/>
    <cellStyle name="1_BC nam 2007 (UB)_pvhung.skhdt 20117113152041 Danh muc cong trinh trong diem_Ke hoach 2012 (theo doi) 2 2 2" xfId="5619" xr:uid="{00000000-0005-0000-0000-0000F0150000}"/>
    <cellStyle name="1_BC nam 2007 (UB)_pvhung.skhdt 20117113152041 Danh muc cong trinh trong diem_Ke hoach 2012 (theo doi) 2 2 3" xfId="5620" xr:uid="{00000000-0005-0000-0000-0000F1150000}"/>
    <cellStyle name="1_BC nam 2007 (UB)_pvhung.skhdt 20117113152041 Danh muc cong trinh trong diem_Ke hoach 2012 (theo doi) 2 2 4" xfId="5621" xr:uid="{00000000-0005-0000-0000-0000F2150000}"/>
    <cellStyle name="1_BC nam 2007 (UB)_pvhung.skhdt 20117113152041 Danh muc cong trinh trong diem_Ke hoach 2012 (theo doi) 2 3" xfId="5622" xr:uid="{00000000-0005-0000-0000-0000F3150000}"/>
    <cellStyle name="1_BC nam 2007 (UB)_pvhung.skhdt 20117113152041 Danh muc cong trinh trong diem_Ke hoach 2012 (theo doi) 2 4" xfId="5623" xr:uid="{00000000-0005-0000-0000-0000F4150000}"/>
    <cellStyle name="1_BC nam 2007 (UB)_pvhung.skhdt 20117113152041 Danh muc cong trinh trong diem_Ke hoach 2012 (theo doi) 2 5" xfId="5624" xr:uid="{00000000-0005-0000-0000-0000F5150000}"/>
    <cellStyle name="1_BC nam 2007 (UB)_pvhung.skhdt 20117113152041 Danh muc cong trinh trong diem_Ke hoach 2012 (theo doi) 3" xfId="5625" xr:uid="{00000000-0005-0000-0000-0000F6150000}"/>
    <cellStyle name="1_BC nam 2007 (UB)_pvhung.skhdt 20117113152041 Danh muc cong trinh trong diem_Ke hoach 2012 (theo doi) 3 2" xfId="5626" xr:uid="{00000000-0005-0000-0000-0000F7150000}"/>
    <cellStyle name="1_BC nam 2007 (UB)_pvhung.skhdt 20117113152041 Danh muc cong trinh trong diem_Ke hoach 2012 (theo doi) 3 3" xfId="5627" xr:uid="{00000000-0005-0000-0000-0000F8150000}"/>
    <cellStyle name="1_BC nam 2007 (UB)_pvhung.skhdt 20117113152041 Danh muc cong trinh trong diem_Ke hoach 2012 (theo doi) 3 4" xfId="5628" xr:uid="{00000000-0005-0000-0000-0000F9150000}"/>
    <cellStyle name="1_BC nam 2007 (UB)_pvhung.skhdt 20117113152041 Danh muc cong trinh trong diem_Ke hoach 2012 (theo doi) 4" xfId="5629" xr:uid="{00000000-0005-0000-0000-0000FA150000}"/>
    <cellStyle name="1_BC nam 2007 (UB)_pvhung.skhdt 20117113152041 Danh muc cong trinh trong diem_Ke hoach 2012 (theo doi) 5" xfId="5630" xr:uid="{00000000-0005-0000-0000-0000FB150000}"/>
    <cellStyle name="1_BC nam 2007 (UB)_pvhung.skhdt 20117113152041 Danh muc cong trinh trong diem_Ke hoach 2012 (theo doi) 6" xfId="5631" xr:uid="{00000000-0005-0000-0000-0000FC150000}"/>
    <cellStyle name="1_BC nam 2007 (UB)_pvhung.skhdt 20117113152041 Danh muc cong trinh trong diem_Ke hoach 2012 theo doi (giai ngan 30.6.12)" xfId="5632" xr:uid="{00000000-0005-0000-0000-0000FD150000}"/>
    <cellStyle name="1_BC nam 2007 (UB)_pvhung.skhdt 20117113152041 Danh muc cong trinh trong diem_Ke hoach 2012 theo doi (giai ngan 30.6.12) 2" xfId="5633" xr:uid="{00000000-0005-0000-0000-0000FE150000}"/>
    <cellStyle name="1_BC nam 2007 (UB)_pvhung.skhdt 20117113152041 Danh muc cong trinh trong diem_Ke hoach 2012 theo doi (giai ngan 30.6.12) 2 2" xfId="5634" xr:uid="{00000000-0005-0000-0000-0000FF150000}"/>
    <cellStyle name="1_BC nam 2007 (UB)_pvhung.skhdt 20117113152041 Danh muc cong trinh trong diem_Ke hoach 2012 theo doi (giai ngan 30.6.12) 2 2 2" xfId="5635" xr:uid="{00000000-0005-0000-0000-000000160000}"/>
    <cellStyle name="1_BC nam 2007 (UB)_pvhung.skhdt 20117113152041 Danh muc cong trinh trong diem_Ke hoach 2012 theo doi (giai ngan 30.6.12) 2 2 3" xfId="5636" xr:uid="{00000000-0005-0000-0000-000001160000}"/>
    <cellStyle name="1_BC nam 2007 (UB)_pvhung.skhdt 20117113152041 Danh muc cong trinh trong diem_Ke hoach 2012 theo doi (giai ngan 30.6.12) 2 2 4" xfId="5637" xr:uid="{00000000-0005-0000-0000-000002160000}"/>
    <cellStyle name="1_BC nam 2007 (UB)_pvhung.skhdt 20117113152041 Danh muc cong trinh trong diem_Ke hoach 2012 theo doi (giai ngan 30.6.12) 2 3" xfId="5638" xr:uid="{00000000-0005-0000-0000-000003160000}"/>
    <cellStyle name="1_BC nam 2007 (UB)_pvhung.skhdt 20117113152041 Danh muc cong trinh trong diem_Ke hoach 2012 theo doi (giai ngan 30.6.12) 2 4" xfId="5639" xr:uid="{00000000-0005-0000-0000-000004160000}"/>
    <cellStyle name="1_BC nam 2007 (UB)_pvhung.skhdt 20117113152041 Danh muc cong trinh trong diem_Ke hoach 2012 theo doi (giai ngan 30.6.12) 2 5" xfId="5640" xr:uid="{00000000-0005-0000-0000-000005160000}"/>
    <cellStyle name="1_BC nam 2007 (UB)_pvhung.skhdt 20117113152041 Danh muc cong trinh trong diem_Ke hoach 2012 theo doi (giai ngan 30.6.12) 3" xfId="5641" xr:uid="{00000000-0005-0000-0000-000006160000}"/>
    <cellStyle name="1_BC nam 2007 (UB)_pvhung.skhdt 20117113152041 Danh muc cong trinh trong diem_Ke hoach 2012 theo doi (giai ngan 30.6.12) 3 2" xfId="5642" xr:uid="{00000000-0005-0000-0000-000007160000}"/>
    <cellStyle name="1_BC nam 2007 (UB)_pvhung.skhdt 20117113152041 Danh muc cong trinh trong diem_Ke hoach 2012 theo doi (giai ngan 30.6.12) 3 3" xfId="5643" xr:uid="{00000000-0005-0000-0000-000008160000}"/>
    <cellStyle name="1_BC nam 2007 (UB)_pvhung.skhdt 20117113152041 Danh muc cong trinh trong diem_Ke hoach 2012 theo doi (giai ngan 30.6.12) 3 4" xfId="5644" xr:uid="{00000000-0005-0000-0000-000009160000}"/>
    <cellStyle name="1_BC nam 2007 (UB)_pvhung.skhdt 20117113152041 Danh muc cong trinh trong diem_Ke hoach 2012 theo doi (giai ngan 30.6.12) 4" xfId="5645" xr:uid="{00000000-0005-0000-0000-00000A160000}"/>
    <cellStyle name="1_BC nam 2007 (UB)_pvhung.skhdt 20117113152041 Danh muc cong trinh trong diem_Ke hoach 2012 theo doi (giai ngan 30.6.12) 5" xfId="5646" xr:uid="{00000000-0005-0000-0000-00000B160000}"/>
    <cellStyle name="1_BC nam 2007 (UB)_pvhung.skhdt 20117113152041 Danh muc cong trinh trong diem_Ke hoach 2012 theo doi (giai ngan 30.6.12) 6" xfId="5647" xr:uid="{00000000-0005-0000-0000-00000C160000}"/>
    <cellStyle name="1_BC nam 2007 (UB)_Tong hop so lieu" xfId="5648" xr:uid="{00000000-0005-0000-0000-00000D160000}"/>
    <cellStyle name="1_BC nam 2007 (UB)_Tong hop so lieu 2" xfId="5649" xr:uid="{00000000-0005-0000-0000-00000E160000}"/>
    <cellStyle name="1_BC nam 2007 (UB)_Tong hop so lieu 2 2" xfId="5650" xr:uid="{00000000-0005-0000-0000-00000F160000}"/>
    <cellStyle name="1_BC nam 2007 (UB)_Tong hop so lieu 2 3" xfId="5651" xr:uid="{00000000-0005-0000-0000-000010160000}"/>
    <cellStyle name="1_BC nam 2007 (UB)_Tong hop so lieu 2 4" xfId="5652" xr:uid="{00000000-0005-0000-0000-000011160000}"/>
    <cellStyle name="1_BC nam 2007 (UB)_Tong hop so lieu 3" xfId="5653" xr:uid="{00000000-0005-0000-0000-000012160000}"/>
    <cellStyle name="1_BC nam 2007 (UB)_Tong hop so lieu 4" xfId="5654" xr:uid="{00000000-0005-0000-0000-000013160000}"/>
    <cellStyle name="1_BC nam 2007 (UB)_Tong hop so lieu 5" xfId="5655" xr:uid="{00000000-0005-0000-0000-000014160000}"/>
    <cellStyle name="1_BC nam 2007 (UB)_Tong hop so lieu_BC cong trinh trong diem" xfId="5656" xr:uid="{00000000-0005-0000-0000-000015160000}"/>
    <cellStyle name="1_BC nam 2007 (UB)_Tong hop so lieu_BC cong trinh trong diem 2" xfId="5657" xr:uid="{00000000-0005-0000-0000-000016160000}"/>
    <cellStyle name="1_BC nam 2007 (UB)_Tong hop so lieu_BC cong trinh trong diem 2 2" xfId="5658" xr:uid="{00000000-0005-0000-0000-000017160000}"/>
    <cellStyle name="1_BC nam 2007 (UB)_Tong hop so lieu_BC cong trinh trong diem 2 3" xfId="5659" xr:uid="{00000000-0005-0000-0000-000018160000}"/>
    <cellStyle name="1_BC nam 2007 (UB)_Tong hop so lieu_BC cong trinh trong diem 2 4" xfId="5660" xr:uid="{00000000-0005-0000-0000-000019160000}"/>
    <cellStyle name="1_BC nam 2007 (UB)_Tong hop so lieu_BC cong trinh trong diem 3" xfId="5661" xr:uid="{00000000-0005-0000-0000-00001A160000}"/>
    <cellStyle name="1_BC nam 2007 (UB)_Tong hop so lieu_BC cong trinh trong diem 4" xfId="5662" xr:uid="{00000000-0005-0000-0000-00001B160000}"/>
    <cellStyle name="1_BC nam 2007 (UB)_Tong hop so lieu_BC cong trinh trong diem 5" xfId="5663" xr:uid="{00000000-0005-0000-0000-00001C160000}"/>
    <cellStyle name="1_BC nam 2007 (UB)_Tong hop so lieu_BC cong trinh trong diem_BC von DTPT 6 thang 2012" xfId="5664" xr:uid="{00000000-0005-0000-0000-00001D160000}"/>
    <cellStyle name="1_BC nam 2007 (UB)_Tong hop so lieu_BC cong trinh trong diem_BC von DTPT 6 thang 2012 2" xfId="5665" xr:uid="{00000000-0005-0000-0000-00001E160000}"/>
    <cellStyle name="1_BC nam 2007 (UB)_Tong hop so lieu_BC cong trinh trong diem_BC von DTPT 6 thang 2012 2 2" xfId="5666" xr:uid="{00000000-0005-0000-0000-00001F160000}"/>
    <cellStyle name="1_BC nam 2007 (UB)_Tong hop so lieu_BC cong trinh trong diem_BC von DTPT 6 thang 2012 2 3" xfId="5667" xr:uid="{00000000-0005-0000-0000-000020160000}"/>
    <cellStyle name="1_BC nam 2007 (UB)_Tong hop so lieu_BC cong trinh trong diem_BC von DTPT 6 thang 2012 2 4" xfId="5668" xr:uid="{00000000-0005-0000-0000-000021160000}"/>
    <cellStyle name="1_BC nam 2007 (UB)_Tong hop so lieu_BC cong trinh trong diem_BC von DTPT 6 thang 2012 3" xfId="5669" xr:uid="{00000000-0005-0000-0000-000022160000}"/>
    <cellStyle name="1_BC nam 2007 (UB)_Tong hop so lieu_BC cong trinh trong diem_BC von DTPT 6 thang 2012 4" xfId="5670" xr:uid="{00000000-0005-0000-0000-000023160000}"/>
    <cellStyle name="1_BC nam 2007 (UB)_Tong hop so lieu_BC cong trinh trong diem_BC von DTPT 6 thang 2012 5" xfId="5671" xr:uid="{00000000-0005-0000-0000-000024160000}"/>
    <cellStyle name="1_BC nam 2007 (UB)_Tong hop so lieu_BC cong trinh trong diem_Bieu du thao QD von ho tro co MT" xfId="5672" xr:uid="{00000000-0005-0000-0000-000025160000}"/>
    <cellStyle name="1_BC nam 2007 (UB)_Tong hop so lieu_BC cong trinh trong diem_Bieu du thao QD von ho tro co MT 2" xfId="5673" xr:uid="{00000000-0005-0000-0000-000026160000}"/>
    <cellStyle name="1_BC nam 2007 (UB)_Tong hop so lieu_BC cong trinh trong diem_Bieu du thao QD von ho tro co MT 2 2" xfId="5674" xr:uid="{00000000-0005-0000-0000-000027160000}"/>
    <cellStyle name="1_BC nam 2007 (UB)_Tong hop so lieu_BC cong trinh trong diem_Bieu du thao QD von ho tro co MT 2 3" xfId="5675" xr:uid="{00000000-0005-0000-0000-000028160000}"/>
    <cellStyle name="1_BC nam 2007 (UB)_Tong hop so lieu_BC cong trinh trong diem_Bieu du thao QD von ho tro co MT 2 4" xfId="5676" xr:uid="{00000000-0005-0000-0000-000029160000}"/>
    <cellStyle name="1_BC nam 2007 (UB)_Tong hop so lieu_BC cong trinh trong diem_Bieu du thao QD von ho tro co MT 3" xfId="5677" xr:uid="{00000000-0005-0000-0000-00002A160000}"/>
    <cellStyle name="1_BC nam 2007 (UB)_Tong hop so lieu_BC cong trinh trong diem_Bieu du thao QD von ho tro co MT 4" xfId="5678" xr:uid="{00000000-0005-0000-0000-00002B160000}"/>
    <cellStyle name="1_BC nam 2007 (UB)_Tong hop so lieu_BC cong trinh trong diem_Bieu du thao QD von ho tro co MT 5" xfId="5679" xr:uid="{00000000-0005-0000-0000-00002C160000}"/>
    <cellStyle name="1_BC nam 2007 (UB)_Tong hop so lieu_BC cong trinh trong diem_Ke hoach 2012 (theo doi)" xfId="5680" xr:uid="{00000000-0005-0000-0000-00002D160000}"/>
    <cellStyle name="1_BC nam 2007 (UB)_Tong hop so lieu_BC cong trinh trong diem_Ke hoach 2012 (theo doi) 2" xfId="5681" xr:uid="{00000000-0005-0000-0000-00002E160000}"/>
    <cellStyle name="1_BC nam 2007 (UB)_Tong hop so lieu_BC cong trinh trong diem_Ke hoach 2012 (theo doi) 2 2" xfId="5682" xr:uid="{00000000-0005-0000-0000-00002F160000}"/>
    <cellStyle name="1_BC nam 2007 (UB)_Tong hop so lieu_BC cong trinh trong diem_Ke hoach 2012 (theo doi) 2 3" xfId="5683" xr:uid="{00000000-0005-0000-0000-000030160000}"/>
    <cellStyle name="1_BC nam 2007 (UB)_Tong hop so lieu_BC cong trinh trong diem_Ke hoach 2012 (theo doi) 2 4" xfId="5684" xr:uid="{00000000-0005-0000-0000-000031160000}"/>
    <cellStyle name="1_BC nam 2007 (UB)_Tong hop so lieu_BC cong trinh trong diem_Ke hoach 2012 (theo doi) 3" xfId="5685" xr:uid="{00000000-0005-0000-0000-000032160000}"/>
    <cellStyle name="1_BC nam 2007 (UB)_Tong hop so lieu_BC cong trinh trong diem_Ke hoach 2012 (theo doi) 4" xfId="5686" xr:uid="{00000000-0005-0000-0000-000033160000}"/>
    <cellStyle name="1_BC nam 2007 (UB)_Tong hop so lieu_BC cong trinh trong diem_Ke hoach 2012 (theo doi) 5" xfId="5687" xr:uid="{00000000-0005-0000-0000-000034160000}"/>
    <cellStyle name="1_BC nam 2007 (UB)_Tong hop so lieu_BC cong trinh trong diem_Ke hoach 2012 theo doi (giai ngan 30.6.12)" xfId="5688" xr:uid="{00000000-0005-0000-0000-000035160000}"/>
    <cellStyle name="1_BC nam 2007 (UB)_Tong hop so lieu_BC cong trinh trong diem_Ke hoach 2012 theo doi (giai ngan 30.6.12) 2" xfId="5689" xr:uid="{00000000-0005-0000-0000-000036160000}"/>
    <cellStyle name="1_BC nam 2007 (UB)_Tong hop so lieu_BC cong trinh trong diem_Ke hoach 2012 theo doi (giai ngan 30.6.12) 2 2" xfId="5690" xr:uid="{00000000-0005-0000-0000-000037160000}"/>
    <cellStyle name="1_BC nam 2007 (UB)_Tong hop so lieu_BC cong trinh trong diem_Ke hoach 2012 theo doi (giai ngan 30.6.12) 2 3" xfId="5691" xr:uid="{00000000-0005-0000-0000-000038160000}"/>
    <cellStyle name="1_BC nam 2007 (UB)_Tong hop so lieu_BC cong trinh trong diem_Ke hoach 2012 theo doi (giai ngan 30.6.12) 2 4" xfId="5692" xr:uid="{00000000-0005-0000-0000-000039160000}"/>
    <cellStyle name="1_BC nam 2007 (UB)_Tong hop so lieu_BC cong trinh trong diem_Ke hoach 2012 theo doi (giai ngan 30.6.12) 3" xfId="5693" xr:uid="{00000000-0005-0000-0000-00003A160000}"/>
    <cellStyle name="1_BC nam 2007 (UB)_Tong hop so lieu_BC cong trinh trong diem_Ke hoach 2012 theo doi (giai ngan 30.6.12) 4" xfId="5694" xr:uid="{00000000-0005-0000-0000-00003B160000}"/>
    <cellStyle name="1_BC nam 2007 (UB)_Tong hop so lieu_BC cong trinh trong diem_Ke hoach 2012 theo doi (giai ngan 30.6.12) 5" xfId="5695" xr:uid="{00000000-0005-0000-0000-00003C160000}"/>
    <cellStyle name="1_BC nam 2007 (UB)_Tong hop so lieu_BC von DTPT 6 thang 2012" xfId="5696" xr:uid="{00000000-0005-0000-0000-00003D160000}"/>
    <cellStyle name="1_BC nam 2007 (UB)_Tong hop so lieu_BC von DTPT 6 thang 2012 2" xfId="5697" xr:uid="{00000000-0005-0000-0000-00003E160000}"/>
    <cellStyle name="1_BC nam 2007 (UB)_Tong hop so lieu_BC von DTPT 6 thang 2012 2 2" xfId="5698" xr:uid="{00000000-0005-0000-0000-00003F160000}"/>
    <cellStyle name="1_BC nam 2007 (UB)_Tong hop so lieu_BC von DTPT 6 thang 2012 2 3" xfId="5699" xr:uid="{00000000-0005-0000-0000-000040160000}"/>
    <cellStyle name="1_BC nam 2007 (UB)_Tong hop so lieu_BC von DTPT 6 thang 2012 2 4" xfId="5700" xr:uid="{00000000-0005-0000-0000-000041160000}"/>
    <cellStyle name="1_BC nam 2007 (UB)_Tong hop so lieu_BC von DTPT 6 thang 2012 3" xfId="5701" xr:uid="{00000000-0005-0000-0000-000042160000}"/>
    <cellStyle name="1_BC nam 2007 (UB)_Tong hop so lieu_BC von DTPT 6 thang 2012 4" xfId="5702" xr:uid="{00000000-0005-0000-0000-000043160000}"/>
    <cellStyle name="1_BC nam 2007 (UB)_Tong hop so lieu_BC von DTPT 6 thang 2012 5" xfId="5703" xr:uid="{00000000-0005-0000-0000-000044160000}"/>
    <cellStyle name="1_BC nam 2007 (UB)_Tong hop so lieu_Bieu du thao QD von ho tro co MT" xfId="5704" xr:uid="{00000000-0005-0000-0000-000045160000}"/>
    <cellStyle name="1_BC nam 2007 (UB)_Tong hop so lieu_Bieu du thao QD von ho tro co MT 2" xfId="5705" xr:uid="{00000000-0005-0000-0000-000046160000}"/>
    <cellStyle name="1_BC nam 2007 (UB)_Tong hop so lieu_Bieu du thao QD von ho tro co MT 2 2" xfId="5706" xr:uid="{00000000-0005-0000-0000-000047160000}"/>
    <cellStyle name="1_BC nam 2007 (UB)_Tong hop so lieu_Bieu du thao QD von ho tro co MT 2 3" xfId="5707" xr:uid="{00000000-0005-0000-0000-000048160000}"/>
    <cellStyle name="1_BC nam 2007 (UB)_Tong hop so lieu_Bieu du thao QD von ho tro co MT 2 4" xfId="5708" xr:uid="{00000000-0005-0000-0000-000049160000}"/>
    <cellStyle name="1_BC nam 2007 (UB)_Tong hop so lieu_Bieu du thao QD von ho tro co MT 3" xfId="5709" xr:uid="{00000000-0005-0000-0000-00004A160000}"/>
    <cellStyle name="1_BC nam 2007 (UB)_Tong hop so lieu_Bieu du thao QD von ho tro co MT 4" xfId="5710" xr:uid="{00000000-0005-0000-0000-00004B160000}"/>
    <cellStyle name="1_BC nam 2007 (UB)_Tong hop so lieu_Bieu du thao QD von ho tro co MT 5" xfId="5711" xr:uid="{00000000-0005-0000-0000-00004C160000}"/>
    <cellStyle name="1_BC nam 2007 (UB)_Tong hop so lieu_Ke hoach 2012 (theo doi)" xfId="5712" xr:uid="{00000000-0005-0000-0000-00004D160000}"/>
    <cellStyle name="1_BC nam 2007 (UB)_Tong hop so lieu_Ke hoach 2012 (theo doi) 2" xfId="5713" xr:uid="{00000000-0005-0000-0000-00004E160000}"/>
    <cellStyle name="1_BC nam 2007 (UB)_Tong hop so lieu_Ke hoach 2012 (theo doi) 2 2" xfId="5714" xr:uid="{00000000-0005-0000-0000-00004F160000}"/>
    <cellStyle name="1_BC nam 2007 (UB)_Tong hop so lieu_Ke hoach 2012 (theo doi) 2 3" xfId="5715" xr:uid="{00000000-0005-0000-0000-000050160000}"/>
    <cellStyle name="1_BC nam 2007 (UB)_Tong hop so lieu_Ke hoach 2012 (theo doi) 2 4" xfId="5716" xr:uid="{00000000-0005-0000-0000-000051160000}"/>
    <cellStyle name="1_BC nam 2007 (UB)_Tong hop so lieu_Ke hoach 2012 (theo doi) 3" xfId="5717" xr:uid="{00000000-0005-0000-0000-000052160000}"/>
    <cellStyle name="1_BC nam 2007 (UB)_Tong hop so lieu_Ke hoach 2012 (theo doi) 4" xfId="5718" xr:uid="{00000000-0005-0000-0000-000053160000}"/>
    <cellStyle name="1_BC nam 2007 (UB)_Tong hop so lieu_Ke hoach 2012 (theo doi) 5" xfId="5719" xr:uid="{00000000-0005-0000-0000-000054160000}"/>
    <cellStyle name="1_BC nam 2007 (UB)_Tong hop so lieu_Ke hoach 2012 theo doi (giai ngan 30.6.12)" xfId="5720" xr:uid="{00000000-0005-0000-0000-000055160000}"/>
    <cellStyle name="1_BC nam 2007 (UB)_Tong hop so lieu_Ke hoach 2012 theo doi (giai ngan 30.6.12) 2" xfId="5721" xr:uid="{00000000-0005-0000-0000-000056160000}"/>
    <cellStyle name="1_BC nam 2007 (UB)_Tong hop so lieu_Ke hoach 2012 theo doi (giai ngan 30.6.12) 2 2" xfId="5722" xr:uid="{00000000-0005-0000-0000-000057160000}"/>
    <cellStyle name="1_BC nam 2007 (UB)_Tong hop so lieu_Ke hoach 2012 theo doi (giai ngan 30.6.12) 2 3" xfId="5723" xr:uid="{00000000-0005-0000-0000-000058160000}"/>
    <cellStyle name="1_BC nam 2007 (UB)_Tong hop so lieu_Ke hoach 2012 theo doi (giai ngan 30.6.12) 2 4" xfId="5724" xr:uid="{00000000-0005-0000-0000-000059160000}"/>
    <cellStyle name="1_BC nam 2007 (UB)_Tong hop so lieu_Ke hoach 2012 theo doi (giai ngan 30.6.12) 3" xfId="5725" xr:uid="{00000000-0005-0000-0000-00005A160000}"/>
    <cellStyle name="1_BC nam 2007 (UB)_Tong hop so lieu_Ke hoach 2012 theo doi (giai ngan 30.6.12) 4" xfId="5726" xr:uid="{00000000-0005-0000-0000-00005B160000}"/>
    <cellStyle name="1_BC nam 2007 (UB)_Tong hop so lieu_Ke hoach 2012 theo doi (giai ngan 30.6.12) 5" xfId="5727" xr:uid="{00000000-0005-0000-0000-00005C160000}"/>
    <cellStyle name="1_BC nam 2007 (UB)_Tong hop so lieu_pvhung.skhdt 20117113152041 Danh muc cong trinh trong diem" xfId="5728" xr:uid="{00000000-0005-0000-0000-00005D160000}"/>
    <cellStyle name="1_BC nam 2007 (UB)_Tong hop so lieu_pvhung.skhdt 20117113152041 Danh muc cong trinh trong diem 2" xfId="5729" xr:uid="{00000000-0005-0000-0000-00005E160000}"/>
    <cellStyle name="1_BC nam 2007 (UB)_Tong hop so lieu_pvhung.skhdt 20117113152041 Danh muc cong trinh trong diem 2 2" xfId="5730" xr:uid="{00000000-0005-0000-0000-00005F160000}"/>
    <cellStyle name="1_BC nam 2007 (UB)_Tong hop so lieu_pvhung.skhdt 20117113152041 Danh muc cong trinh trong diem 2 3" xfId="5731" xr:uid="{00000000-0005-0000-0000-000060160000}"/>
    <cellStyle name="1_BC nam 2007 (UB)_Tong hop so lieu_pvhung.skhdt 20117113152041 Danh muc cong trinh trong diem 2 4" xfId="5732" xr:uid="{00000000-0005-0000-0000-000061160000}"/>
    <cellStyle name="1_BC nam 2007 (UB)_Tong hop so lieu_pvhung.skhdt 20117113152041 Danh muc cong trinh trong diem 3" xfId="5733" xr:uid="{00000000-0005-0000-0000-000062160000}"/>
    <cellStyle name="1_BC nam 2007 (UB)_Tong hop so lieu_pvhung.skhdt 20117113152041 Danh muc cong trinh trong diem 4" xfId="5734" xr:uid="{00000000-0005-0000-0000-000063160000}"/>
    <cellStyle name="1_BC nam 2007 (UB)_Tong hop so lieu_pvhung.skhdt 20117113152041 Danh muc cong trinh trong diem 5" xfId="5735" xr:uid="{00000000-0005-0000-0000-000064160000}"/>
    <cellStyle name="1_BC nam 2007 (UB)_Tong hop so lieu_pvhung.skhdt 20117113152041 Danh muc cong trinh trong diem_BC von DTPT 6 thang 2012" xfId="5736" xr:uid="{00000000-0005-0000-0000-000065160000}"/>
    <cellStyle name="1_BC nam 2007 (UB)_Tong hop so lieu_pvhung.skhdt 20117113152041 Danh muc cong trinh trong diem_BC von DTPT 6 thang 2012 2" xfId="5737" xr:uid="{00000000-0005-0000-0000-000066160000}"/>
    <cellStyle name="1_BC nam 2007 (UB)_Tong hop so lieu_pvhung.skhdt 20117113152041 Danh muc cong trinh trong diem_BC von DTPT 6 thang 2012 2 2" xfId="5738" xr:uid="{00000000-0005-0000-0000-000067160000}"/>
    <cellStyle name="1_BC nam 2007 (UB)_Tong hop so lieu_pvhung.skhdt 20117113152041 Danh muc cong trinh trong diem_BC von DTPT 6 thang 2012 2 3" xfId="5739" xr:uid="{00000000-0005-0000-0000-000068160000}"/>
    <cellStyle name="1_BC nam 2007 (UB)_Tong hop so lieu_pvhung.skhdt 20117113152041 Danh muc cong trinh trong diem_BC von DTPT 6 thang 2012 2 4" xfId="5740" xr:uid="{00000000-0005-0000-0000-000069160000}"/>
    <cellStyle name="1_BC nam 2007 (UB)_Tong hop so lieu_pvhung.skhdt 20117113152041 Danh muc cong trinh trong diem_BC von DTPT 6 thang 2012 3" xfId="5741" xr:uid="{00000000-0005-0000-0000-00006A160000}"/>
    <cellStyle name="1_BC nam 2007 (UB)_Tong hop so lieu_pvhung.skhdt 20117113152041 Danh muc cong trinh trong diem_BC von DTPT 6 thang 2012 4" xfId="5742" xr:uid="{00000000-0005-0000-0000-00006B160000}"/>
    <cellStyle name="1_BC nam 2007 (UB)_Tong hop so lieu_pvhung.skhdt 20117113152041 Danh muc cong trinh trong diem_BC von DTPT 6 thang 2012 5" xfId="5743" xr:uid="{00000000-0005-0000-0000-00006C160000}"/>
    <cellStyle name="1_BC nam 2007 (UB)_Tong hop so lieu_pvhung.skhdt 20117113152041 Danh muc cong trinh trong diem_Bieu du thao QD von ho tro co MT" xfId="5744" xr:uid="{00000000-0005-0000-0000-00006D160000}"/>
    <cellStyle name="1_BC nam 2007 (UB)_Tong hop so lieu_pvhung.skhdt 20117113152041 Danh muc cong trinh trong diem_Bieu du thao QD von ho tro co MT 2" xfId="5745" xr:uid="{00000000-0005-0000-0000-00006E160000}"/>
    <cellStyle name="1_BC nam 2007 (UB)_Tong hop so lieu_pvhung.skhdt 20117113152041 Danh muc cong trinh trong diem_Bieu du thao QD von ho tro co MT 2 2" xfId="5746" xr:uid="{00000000-0005-0000-0000-00006F160000}"/>
    <cellStyle name="1_BC nam 2007 (UB)_Tong hop so lieu_pvhung.skhdt 20117113152041 Danh muc cong trinh trong diem_Bieu du thao QD von ho tro co MT 2 3" xfId="5747" xr:uid="{00000000-0005-0000-0000-000070160000}"/>
    <cellStyle name="1_BC nam 2007 (UB)_Tong hop so lieu_pvhung.skhdt 20117113152041 Danh muc cong trinh trong diem_Bieu du thao QD von ho tro co MT 2 4" xfId="5748" xr:uid="{00000000-0005-0000-0000-000071160000}"/>
    <cellStyle name="1_BC nam 2007 (UB)_Tong hop so lieu_pvhung.skhdt 20117113152041 Danh muc cong trinh trong diem_Bieu du thao QD von ho tro co MT 3" xfId="5749" xr:uid="{00000000-0005-0000-0000-000072160000}"/>
    <cellStyle name="1_BC nam 2007 (UB)_Tong hop so lieu_pvhung.skhdt 20117113152041 Danh muc cong trinh trong diem_Bieu du thao QD von ho tro co MT 4" xfId="5750" xr:uid="{00000000-0005-0000-0000-000073160000}"/>
    <cellStyle name="1_BC nam 2007 (UB)_Tong hop so lieu_pvhung.skhdt 20117113152041 Danh muc cong trinh trong diem_Bieu du thao QD von ho tro co MT 5" xfId="5751" xr:uid="{00000000-0005-0000-0000-000074160000}"/>
    <cellStyle name="1_BC nam 2007 (UB)_Tong hop so lieu_pvhung.skhdt 20117113152041 Danh muc cong trinh trong diem_Ke hoach 2012 (theo doi)" xfId="5752" xr:uid="{00000000-0005-0000-0000-000075160000}"/>
    <cellStyle name="1_BC nam 2007 (UB)_Tong hop so lieu_pvhung.skhdt 20117113152041 Danh muc cong trinh trong diem_Ke hoach 2012 (theo doi) 2" xfId="5753" xr:uid="{00000000-0005-0000-0000-000076160000}"/>
    <cellStyle name="1_BC nam 2007 (UB)_Tong hop so lieu_pvhung.skhdt 20117113152041 Danh muc cong trinh trong diem_Ke hoach 2012 (theo doi) 2 2" xfId="5754" xr:uid="{00000000-0005-0000-0000-000077160000}"/>
    <cellStyle name="1_BC nam 2007 (UB)_Tong hop so lieu_pvhung.skhdt 20117113152041 Danh muc cong trinh trong diem_Ke hoach 2012 (theo doi) 2 3" xfId="5755" xr:uid="{00000000-0005-0000-0000-000078160000}"/>
    <cellStyle name="1_BC nam 2007 (UB)_Tong hop so lieu_pvhung.skhdt 20117113152041 Danh muc cong trinh trong diem_Ke hoach 2012 (theo doi) 2 4" xfId="5756" xr:uid="{00000000-0005-0000-0000-000079160000}"/>
    <cellStyle name="1_BC nam 2007 (UB)_Tong hop so lieu_pvhung.skhdt 20117113152041 Danh muc cong trinh trong diem_Ke hoach 2012 (theo doi) 3" xfId="5757" xr:uid="{00000000-0005-0000-0000-00007A160000}"/>
    <cellStyle name="1_BC nam 2007 (UB)_Tong hop so lieu_pvhung.skhdt 20117113152041 Danh muc cong trinh trong diem_Ke hoach 2012 (theo doi) 4" xfId="5758" xr:uid="{00000000-0005-0000-0000-00007B160000}"/>
    <cellStyle name="1_BC nam 2007 (UB)_Tong hop so lieu_pvhung.skhdt 20117113152041 Danh muc cong trinh trong diem_Ke hoach 2012 (theo doi) 5" xfId="5759" xr:uid="{00000000-0005-0000-0000-00007C160000}"/>
    <cellStyle name="1_BC nam 2007 (UB)_Tong hop so lieu_pvhung.skhdt 20117113152041 Danh muc cong trinh trong diem_Ke hoach 2012 theo doi (giai ngan 30.6.12)" xfId="5760" xr:uid="{00000000-0005-0000-0000-00007D160000}"/>
    <cellStyle name="1_BC nam 2007 (UB)_Tong hop so lieu_pvhung.skhdt 20117113152041 Danh muc cong trinh trong diem_Ke hoach 2012 theo doi (giai ngan 30.6.12) 2" xfId="5761" xr:uid="{00000000-0005-0000-0000-00007E160000}"/>
    <cellStyle name="1_BC nam 2007 (UB)_Tong hop so lieu_pvhung.skhdt 20117113152041 Danh muc cong trinh trong diem_Ke hoach 2012 theo doi (giai ngan 30.6.12) 2 2" xfId="5762" xr:uid="{00000000-0005-0000-0000-00007F160000}"/>
    <cellStyle name="1_BC nam 2007 (UB)_Tong hop so lieu_pvhung.skhdt 20117113152041 Danh muc cong trinh trong diem_Ke hoach 2012 theo doi (giai ngan 30.6.12) 2 3" xfId="5763" xr:uid="{00000000-0005-0000-0000-000080160000}"/>
    <cellStyle name="1_BC nam 2007 (UB)_Tong hop so lieu_pvhung.skhdt 20117113152041 Danh muc cong trinh trong diem_Ke hoach 2012 theo doi (giai ngan 30.6.12) 2 4" xfId="5764" xr:uid="{00000000-0005-0000-0000-000081160000}"/>
    <cellStyle name="1_BC nam 2007 (UB)_Tong hop so lieu_pvhung.skhdt 20117113152041 Danh muc cong trinh trong diem_Ke hoach 2012 theo doi (giai ngan 30.6.12) 3" xfId="5765" xr:uid="{00000000-0005-0000-0000-000082160000}"/>
    <cellStyle name="1_BC nam 2007 (UB)_Tong hop so lieu_pvhung.skhdt 20117113152041 Danh muc cong trinh trong diem_Ke hoach 2012 theo doi (giai ngan 30.6.12) 4" xfId="5766" xr:uid="{00000000-0005-0000-0000-000083160000}"/>
    <cellStyle name="1_BC nam 2007 (UB)_Tong hop so lieu_pvhung.skhdt 20117113152041 Danh muc cong trinh trong diem_Ke hoach 2012 theo doi (giai ngan 30.6.12) 5" xfId="5767" xr:uid="{00000000-0005-0000-0000-000084160000}"/>
    <cellStyle name="1_BC nam 2007 (UB)_Tong hop theo doi von TPCP (BC)" xfId="5768" xr:uid="{00000000-0005-0000-0000-000085160000}"/>
    <cellStyle name="1_BC nam 2007 (UB)_Tong hop theo doi von TPCP (BC) 2" xfId="5769" xr:uid="{00000000-0005-0000-0000-000086160000}"/>
    <cellStyle name="1_BC nam 2007 (UB)_Tong hop theo doi von TPCP (BC) 2 2" xfId="5770" xr:uid="{00000000-0005-0000-0000-000087160000}"/>
    <cellStyle name="1_BC nam 2007 (UB)_Tong hop theo doi von TPCP (BC) 2 3" xfId="5771" xr:uid="{00000000-0005-0000-0000-000088160000}"/>
    <cellStyle name="1_BC nam 2007 (UB)_Tong hop theo doi von TPCP (BC) 2 4" xfId="5772" xr:uid="{00000000-0005-0000-0000-000089160000}"/>
    <cellStyle name="1_BC nam 2007 (UB)_Tong hop theo doi von TPCP (BC) 3" xfId="5773" xr:uid="{00000000-0005-0000-0000-00008A160000}"/>
    <cellStyle name="1_BC nam 2007 (UB)_Tong hop theo doi von TPCP (BC) 4" xfId="5774" xr:uid="{00000000-0005-0000-0000-00008B160000}"/>
    <cellStyle name="1_BC nam 2007 (UB)_Tong hop theo doi von TPCP (BC) 5" xfId="5775" xr:uid="{00000000-0005-0000-0000-00008C160000}"/>
    <cellStyle name="1_BC nam 2007 (UB)_Tong hop theo doi von TPCP (BC)_BC von DTPT 6 thang 2012" xfId="5776" xr:uid="{00000000-0005-0000-0000-00008D160000}"/>
    <cellStyle name="1_BC nam 2007 (UB)_Tong hop theo doi von TPCP (BC)_BC von DTPT 6 thang 2012 2" xfId="5777" xr:uid="{00000000-0005-0000-0000-00008E160000}"/>
    <cellStyle name="1_BC nam 2007 (UB)_Tong hop theo doi von TPCP (BC)_BC von DTPT 6 thang 2012 2 2" xfId="5778" xr:uid="{00000000-0005-0000-0000-00008F160000}"/>
    <cellStyle name="1_BC nam 2007 (UB)_Tong hop theo doi von TPCP (BC)_BC von DTPT 6 thang 2012 2 3" xfId="5779" xr:uid="{00000000-0005-0000-0000-000090160000}"/>
    <cellStyle name="1_BC nam 2007 (UB)_Tong hop theo doi von TPCP (BC)_BC von DTPT 6 thang 2012 2 4" xfId="5780" xr:uid="{00000000-0005-0000-0000-000091160000}"/>
    <cellStyle name="1_BC nam 2007 (UB)_Tong hop theo doi von TPCP (BC)_BC von DTPT 6 thang 2012 3" xfId="5781" xr:uid="{00000000-0005-0000-0000-000092160000}"/>
    <cellStyle name="1_BC nam 2007 (UB)_Tong hop theo doi von TPCP (BC)_BC von DTPT 6 thang 2012 4" xfId="5782" xr:uid="{00000000-0005-0000-0000-000093160000}"/>
    <cellStyle name="1_BC nam 2007 (UB)_Tong hop theo doi von TPCP (BC)_BC von DTPT 6 thang 2012 5" xfId="5783" xr:uid="{00000000-0005-0000-0000-000094160000}"/>
    <cellStyle name="1_BC nam 2007 (UB)_Tong hop theo doi von TPCP (BC)_Bieu du thao QD von ho tro co MT" xfId="5784" xr:uid="{00000000-0005-0000-0000-000095160000}"/>
    <cellStyle name="1_BC nam 2007 (UB)_Tong hop theo doi von TPCP (BC)_Bieu du thao QD von ho tro co MT 2" xfId="5785" xr:uid="{00000000-0005-0000-0000-000096160000}"/>
    <cellStyle name="1_BC nam 2007 (UB)_Tong hop theo doi von TPCP (BC)_Bieu du thao QD von ho tro co MT 2 2" xfId="5786" xr:uid="{00000000-0005-0000-0000-000097160000}"/>
    <cellStyle name="1_BC nam 2007 (UB)_Tong hop theo doi von TPCP (BC)_Bieu du thao QD von ho tro co MT 2 3" xfId="5787" xr:uid="{00000000-0005-0000-0000-000098160000}"/>
    <cellStyle name="1_BC nam 2007 (UB)_Tong hop theo doi von TPCP (BC)_Bieu du thao QD von ho tro co MT 2 4" xfId="5788" xr:uid="{00000000-0005-0000-0000-000099160000}"/>
    <cellStyle name="1_BC nam 2007 (UB)_Tong hop theo doi von TPCP (BC)_Bieu du thao QD von ho tro co MT 3" xfId="5789" xr:uid="{00000000-0005-0000-0000-00009A160000}"/>
    <cellStyle name="1_BC nam 2007 (UB)_Tong hop theo doi von TPCP (BC)_Bieu du thao QD von ho tro co MT 4" xfId="5790" xr:uid="{00000000-0005-0000-0000-00009B160000}"/>
    <cellStyle name="1_BC nam 2007 (UB)_Tong hop theo doi von TPCP (BC)_Bieu du thao QD von ho tro co MT 5" xfId="5791" xr:uid="{00000000-0005-0000-0000-00009C160000}"/>
    <cellStyle name="1_BC nam 2007 (UB)_Tong hop theo doi von TPCP (BC)_Ke hoach 2012 (theo doi)" xfId="5792" xr:uid="{00000000-0005-0000-0000-00009D160000}"/>
    <cellStyle name="1_BC nam 2007 (UB)_Tong hop theo doi von TPCP (BC)_Ke hoach 2012 (theo doi) 2" xfId="5793" xr:uid="{00000000-0005-0000-0000-00009E160000}"/>
    <cellStyle name="1_BC nam 2007 (UB)_Tong hop theo doi von TPCP (BC)_Ke hoach 2012 (theo doi) 2 2" xfId="5794" xr:uid="{00000000-0005-0000-0000-00009F160000}"/>
    <cellStyle name="1_BC nam 2007 (UB)_Tong hop theo doi von TPCP (BC)_Ke hoach 2012 (theo doi) 2 3" xfId="5795" xr:uid="{00000000-0005-0000-0000-0000A0160000}"/>
    <cellStyle name="1_BC nam 2007 (UB)_Tong hop theo doi von TPCP (BC)_Ke hoach 2012 (theo doi) 2 4" xfId="5796" xr:uid="{00000000-0005-0000-0000-0000A1160000}"/>
    <cellStyle name="1_BC nam 2007 (UB)_Tong hop theo doi von TPCP (BC)_Ke hoach 2012 (theo doi) 3" xfId="5797" xr:uid="{00000000-0005-0000-0000-0000A2160000}"/>
    <cellStyle name="1_BC nam 2007 (UB)_Tong hop theo doi von TPCP (BC)_Ke hoach 2012 (theo doi) 4" xfId="5798" xr:uid="{00000000-0005-0000-0000-0000A3160000}"/>
    <cellStyle name="1_BC nam 2007 (UB)_Tong hop theo doi von TPCP (BC)_Ke hoach 2012 (theo doi) 5" xfId="5799" xr:uid="{00000000-0005-0000-0000-0000A4160000}"/>
    <cellStyle name="1_BC nam 2007 (UB)_Tong hop theo doi von TPCP (BC)_Ke hoach 2012 theo doi (giai ngan 30.6.12)" xfId="5800" xr:uid="{00000000-0005-0000-0000-0000A5160000}"/>
    <cellStyle name="1_BC nam 2007 (UB)_Tong hop theo doi von TPCP (BC)_Ke hoach 2012 theo doi (giai ngan 30.6.12) 2" xfId="5801" xr:uid="{00000000-0005-0000-0000-0000A6160000}"/>
    <cellStyle name="1_BC nam 2007 (UB)_Tong hop theo doi von TPCP (BC)_Ke hoach 2012 theo doi (giai ngan 30.6.12) 2 2" xfId="5802" xr:uid="{00000000-0005-0000-0000-0000A7160000}"/>
    <cellStyle name="1_BC nam 2007 (UB)_Tong hop theo doi von TPCP (BC)_Ke hoach 2012 theo doi (giai ngan 30.6.12) 2 3" xfId="5803" xr:uid="{00000000-0005-0000-0000-0000A8160000}"/>
    <cellStyle name="1_BC nam 2007 (UB)_Tong hop theo doi von TPCP (BC)_Ke hoach 2012 theo doi (giai ngan 30.6.12) 2 4" xfId="5804" xr:uid="{00000000-0005-0000-0000-0000A9160000}"/>
    <cellStyle name="1_BC nam 2007 (UB)_Tong hop theo doi von TPCP (BC)_Ke hoach 2012 theo doi (giai ngan 30.6.12) 3" xfId="5805" xr:uid="{00000000-0005-0000-0000-0000AA160000}"/>
    <cellStyle name="1_BC nam 2007 (UB)_Tong hop theo doi von TPCP (BC)_Ke hoach 2012 theo doi (giai ngan 30.6.12) 4" xfId="5806" xr:uid="{00000000-0005-0000-0000-0000AB160000}"/>
    <cellStyle name="1_BC nam 2007 (UB)_Tong hop theo doi von TPCP (BC)_Ke hoach 2012 theo doi (giai ngan 30.6.12) 5" xfId="5807" xr:uid="{00000000-0005-0000-0000-0000AC160000}"/>
    <cellStyle name="1_BC nam 2007 (UB)_Worksheet in D: My Documents Ke Hoach KH cac nam Nam 2014 Bao cao ve Ke hoach nam 2014 ( Hoan chinh sau TL voi Bo KH)" xfId="5808" xr:uid="{00000000-0005-0000-0000-0000AD160000}"/>
    <cellStyle name="1_BC nam 2007 (UB)_Worksheet in D: My Documents Ke Hoach KH cac nam Nam 2014 Bao cao ve Ke hoach nam 2014 ( Hoan chinh sau TL voi Bo KH) 2" xfId="5809" xr:uid="{00000000-0005-0000-0000-0000AE160000}"/>
    <cellStyle name="1_BC nam 2007 (UB)_Worksheet in D: My Documents Ke Hoach KH cac nam Nam 2014 Bao cao ve Ke hoach nam 2014 ( Hoan chinh sau TL voi Bo KH) 2 2" xfId="5810" xr:uid="{00000000-0005-0000-0000-0000AF160000}"/>
    <cellStyle name="1_BC nam 2007 (UB)_Worksheet in D: My Documents Ke Hoach KH cac nam Nam 2014 Bao cao ve Ke hoach nam 2014 ( Hoan chinh sau TL voi Bo KH) 2 3" xfId="5811" xr:uid="{00000000-0005-0000-0000-0000B0160000}"/>
    <cellStyle name="1_BC nam 2007 (UB)_Worksheet in D: My Documents Ke Hoach KH cac nam Nam 2014 Bao cao ve Ke hoach nam 2014 ( Hoan chinh sau TL voi Bo KH) 2 4" xfId="5812" xr:uid="{00000000-0005-0000-0000-0000B1160000}"/>
    <cellStyle name="1_BC nam 2007 (UB)_Worksheet in D: My Documents Ke Hoach KH cac nam Nam 2014 Bao cao ve Ke hoach nam 2014 ( Hoan chinh sau TL voi Bo KH) 3" xfId="5813" xr:uid="{00000000-0005-0000-0000-0000B2160000}"/>
    <cellStyle name="1_BC nam 2007 (UB)_Worksheet in D: My Documents Ke Hoach KH cac nam Nam 2014 Bao cao ve Ke hoach nam 2014 ( Hoan chinh sau TL voi Bo KH) 4" xfId="5814" xr:uid="{00000000-0005-0000-0000-0000B3160000}"/>
    <cellStyle name="1_BC nam 2007 (UB)_Worksheet in D: My Documents Ke Hoach KH cac nam Nam 2014 Bao cao ve Ke hoach nam 2014 ( Hoan chinh sau TL voi Bo KH) 5" xfId="5815" xr:uid="{00000000-0005-0000-0000-0000B4160000}"/>
    <cellStyle name="1_BC TAI CHINH" xfId="5816" xr:uid="{00000000-0005-0000-0000-0000B5160000}"/>
    <cellStyle name="1_BC TAI CHINH 2" xfId="5817" xr:uid="{00000000-0005-0000-0000-0000B6160000}"/>
    <cellStyle name="1_BC von DTPT 6 thang 2012" xfId="5818" xr:uid="{00000000-0005-0000-0000-0000B7160000}"/>
    <cellStyle name="1_BC von DTPT 6 thang 2012 2" xfId="5819" xr:uid="{00000000-0005-0000-0000-0000B8160000}"/>
    <cellStyle name="1_BC von DTPT 6 thang 2012 2 2" xfId="5820" xr:uid="{00000000-0005-0000-0000-0000B9160000}"/>
    <cellStyle name="1_BC von DTPT 6 thang 2012 2 3" xfId="5821" xr:uid="{00000000-0005-0000-0000-0000BA160000}"/>
    <cellStyle name="1_BC von DTPT 6 thang 2012 2 4" xfId="5822" xr:uid="{00000000-0005-0000-0000-0000BB160000}"/>
    <cellStyle name="1_BC von DTPT 6 thang 2012 3" xfId="5823" xr:uid="{00000000-0005-0000-0000-0000BC160000}"/>
    <cellStyle name="1_BC von DTPT 6 thang 2012 4" xfId="5824" xr:uid="{00000000-0005-0000-0000-0000BD160000}"/>
    <cellStyle name="1_BC von DTPT 6 thang 2012 5" xfId="5825" xr:uid="{00000000-0005-0000-0000-0000BE160000}"/>
    <cellStyle name="1_Bieu 01 UB(hung)" xfId="5826" xr:uid="{00000000-0005-0000-0000-0000BF160000}"/>
    <cellStyle name="1_Bieu 01 UB(hung) 2" xfId="5827" xr:uid="{00000000-0005-0000-0000-0000C0160000}"/>
    <cellStyle name="1_Bieu 01 UB(hung) 2 2" xfId="5828" xr:uid="{00000000-0005-0000-0000-0000C1160000}"/>
    <cellStyle name="1_Bieu 01 UB(hung) 2 2 2" xfId="5829" xr:uid="{00000000-0005-0000-0000-0000C2160000}"/>
    <cellStyle name="1_Bieu 01 UB(hung) 2 2 3" xfId="5830" xr:uid="{00000000-0005-0000-0000-0000C3160000}"/>
    <cellStyle name="1_Bieu 01 UB(hung) 2 2 4" xfId="5831" xr:uid="{00000000-0005-0000-0000-0000C4160000}"/>
    <cellStyle name="1_Bieu 01 UB(hung) 2 3" xfId="5832" xr:uid="{00000000-0005-0000-0000-0000C5160000}"/>
    <cellStyle name="1_Bieu 01 UB(hung) 2 4" xfId="5833" xr:uid="{00000000-0005-0000-0000-0000C6160000}"/>
    <cellStyle name="1_Bieu 01 UB(hung) 2 5" xfId="5834" xr:uid="{00000000-0005-0000-0000-0000C7160000}"/>
    <cellStyle name="1_Bieu 01 UB(hung) 3" xfId="5835" xr:uid="{00000000-0005-0000-0000-0000C8160000}"/>
    <cellStyle name="1_Bieu 01 UB(hung) 3 2" xfId="5836" xr:uid="{00000000-0005-0000-0000-0000C9160000}"/>
    <cellStyle name="1_Bieu 01 UB(hung) 3 3" xfId="5837" xr:uid="{00000000-0005-0000-0000-0000CA160000}"/>
    <cellStyle name="1_Bieu 01 UB(hung) 3 4" xfId="5838" xr:uid="{00000000-0005-0000-0000-0000CB160000}"/>
    <cellStyle name="1_Bieu 01 UB(hung) 4" xfId="5839" xr:uid="{00000000-0005-0000-0000-0000CC160000}"/>
    <cellStyle name="1_Bieu 01 UB(hung) 5" xfId="5840" xr:uid="{00000000-0005-0000-0000-0000CD160000}"/>
    <cellStyle name="1_Bieu 01 UB(hung) 6" xfId="5841" xr:uid="{00000000-0005-0000-0000-0000CE160000}"/>
    <cellStyle name="1_Bieu du thao QD von ho tro co MT" xfId="5842" xr:uid="{00000000-0005-0000-0000-0000CF160000}"/>
    <cellStyle name="1_Bieu du thao QD von ho tro co MT 2" xfId="5843" xr:uid="{00000000-0005-0000-0000-0000D0160000}"/>
    <cellStyle name="1_Bieu du thao QD von ho tro co MT 2 2" xfId="5844" xr:uid="{00000000-0005-0000-0000-0000D1160000}"/>
    <cellStyle name="1_Bieu du thao QD von ho tro co MT 2 3" xfId="5845" xr:uid="{00000000-0005-0000-0000-0000D2160000}"/>
    <cellStyle name="1_Bieu du thao QD von ho tro co MT 2 4" xfId="5846" xr:uid="{00000000-0005-0000-0000-0000D3160000}"/>
    <cellStyle name="1_Bieu du thao QD von ho tro co MT 3" xfId="5847" xr:uid="{00000000-0005-0000-0000-0000D4160000}"/>
    <cellStyle name="1_Bieu du thao QD von ho tro co MT 4" xfId="5848" xr:uid="{00000000-0005-0000-0000-0000D5160000}"/>
    <cellStyle name="1_Bieu du thao QD von ho tro co MT 5" xfId="5849" xr:uid="{00000000-0005-0000-0000-0000D6160000}"/>
    <cellStyle name="1_Bieu1" xfId="5850" xr:uid="{00000000-0005-0000-0000-0000D7160000}"/>
    <cellStyle name="1_Bieu4HTMT" xfId="5851" xr:uid="{00000000-0005-0000-0000-0000D8160000}"/>
    <cellStyle name="1_Book1" xfId="5852" xr:uid="{00000000-0005-0000-0000-0000D9160000}"/>
    <cellStyle name="1_Book1_1" xfId="5853" xr:uid="{00000000-0005-0000-0000-0000DA160000}"/>
    <cellStyle name="1_Book1_1 2" xfId="5854" xr:uid="{00000000-0005-0000-0000-0000DB160000}"/>
    <cellStyle name="1_Book1_1 2 2" xfId="5855" xr:uid="{00000000-0005-0000-0000-0000DC160000}"/>
    <cellStyle name="1_Book1_1 2 3" xfId="5856" xr:uid="{00000000-0005-0000-0000-0000DD160000}"/>
    <cellStyle name="1_Book1_1 2 4" xfId="5857" xr:uid="{00000000-0005-0000-0000-0000DE160000}"/>
    <cellStyle name="1_Book1_1 3" xfId="5858" xr:uid="{00000000-0005-0000-0000-0000DF160000}"/>
    <cellStyle name="1_Book1_1 4" xfId="5859" xr:uid="{00000000-0005-0000-0000-0000E0160000}"/>
    <cellStyle name="1_Book1_1 5" xfId="5860" xr:uid="{00000000-0005-0000-0000-0000E1160000}"/>
    <cellStyle name="1_Book1_1 Bieu 6 thang nam 2011" xfId="5861" xr:uid="{00000000-0005-0000-0000-0000E2160000}"/>
    <cellStyle name="1_Book1_1 Bieu 6 thang nam 2011 2" xfId="5862" xr:uid="{00000000-0005-0000-0000-0000E3160000}"/>
    <cellStyle name="1_Book1_1 Bieu 6 thang nam 2011_BC von DTPT 6 thang 2012" xfId="5863" xr:uid="{00000000-0005-0000-0000-0000E4160000}"/>
    <cellStyle name="1_Book1_1 Bieu 6 thang nam 2011_BC von DTPT 6 thang 2012 2" xfId="5864" xr:uid="{00000000-0005-0000-0000-0000E5160000}"/>
    <cellStyle name="1_Book1_1 Bieu 6 thang nam 2011_Bieu du thao QD von ho tro co MT" xfId="5865" xr:uid="{00000000-0005-0000-0000-0000E6160000}"/>
    <cellStyle name="1_Book1_1 Bieu 6 thang nam 2011_Bieu du thao QD von ho tro co MT 2" xfId="5866" xr:uid="{00000000-0005-0000-0000-0000E7160000}"/>
    <cellStyle name="1_Book1_1 Bieu 6 thang nam 2011_Ke hoach 2012 (theo doi)" xfId="5867" xr:uid="{00000000-0005-0000-0000-0000E8160000}"/>
    <cellStyle name="1_Book1_1 Bieu 6 thang nam 2011_Ke hoach 2012 (theo doi) 2" xfId="5868" xr:uid="{00000000-0005-0000-0000-0000E9160000}"/>
    <cellStyle name="1_Book1_1 Bieu 6 thang nam 2011_Ke hoach 2012 theo doi (giai ngan 30.6.12)" xfId="5869" xr:uid="{00000000-0005-0000-0000-0000EA160000}"/>
    <cellStyle name="1_Book1_1 Bieu 6 thang nam 2011_Ke hoach 2012 theo doi (giai ngan 30.6.12) 2" xfId="5870" xr:uid="{00000000-0005-0000-0000-0000EB160000}"/>
    <cellStyle name="1_Book1_1_!1 1 bao cao giao KH ve HTCMT vung TNB   12-12-2011" xfId="5871" xr:uid="{00000000-0005-0000-0000-0000EC160000}"/>
    <cellStyle name="1_Book1_1_Bao cao tinh hinh thuc hien KH 2009 den 31-01-10" xfId="5872" xr:uid="{00000000-0005-0000-0000-0000ED160000}"/>
    <cellStyle name="1_Book1_1_Bao cao tinh hinh thuc hien KH 2009 den 31-01-10 2" xfId="5873" xr:uid="{00000000-0005-0000-0000-0000EE160000}"/>
    <cellStyle name="1_Book1_1_Bao cao tinh hinh thuc hien KH 2009 den 31-01-10 2 2" xfId="5874" xr:uid="{00000000-0005-0000-0000-0000EF160000}"/>
    <cellStyle name="1_Book1_1_Bao cao tinh hinh thuc hien KH 2009 den 31-01-10 2 2 2" xfId="5875" xr:uid="{00000000-0005-0000-0000-0000F0160000}"/>
    <cellStyle name="1_Book1_1_Bao cao tinh hinh thuc hien KH 2009 den 31-01-10 2 2 3" xfId="5876" xr:uid="{00000000-0005-0000-0000-0000F1160000}"/>
    <cellStyle name="1_Book1_1_Bao cao tinh hinh thuc hien KH 2009 den 31-01-10 2 2 4" xfId="5877" xr:uid="{00000000-0005-0000-0000-0000F2160000}"/>
    <cellStyle name="1_Book1_1_Bao cao tinh hinh thuc hien KH 2009 den 31-01-10 2 3" xfId="5878" xr:uid="{00000000-0005-0000-0000-0000F3160000}"/>
    <cellStyle name="1_Book1_1_Bao cao tinh hinh thuc hien KH 2009 den 31-01-10 2 4" xfId="5879" xr:uid="{00000000-0005-0000-0000-0000F4160000}"/>
    <cellStyle name="1_Book1_1_Bao cao tinh hinh thuc hien KH 2009 den 31-01-10 2 5" xfId="5880" xr:uid="{00000000-0005-0000-0000-0000F5160000}"/>
    <cellStyle name="1_Book1_1_Bao cao tinh hinh thuc hien KH 2009 den 31-01-10 3" xfId="5881" xr:uid="{00000000-0005-0000-0000-0000F6160000}"/>
    <cellStyle name="1_Book1_1_Bao cao tinh hinh thuc hien KH 2009 den 31-01-10 3 2" xfId="5882" xr:uid="{00000000-0005-0000-0000-0000F7160000}"/>
    <cellStyle name="1_Book1_1_Bao cao tinh hinh thuc hien KH 2009 den 31-01-10 3 3" xfId="5883" xr:uid="{00000000-0005-0000-0000-0000F8160000}"/>
    <cellStyle name="1_Book1_1_Bao cao tinh hinh thuc hien KH 2009 den 31-01-10 3 4" xfId="5884" xr:uid="{00000000-0005-0000-0000-0000F9160000}"/>
    <cellStyle name="1_Book1_1_Bao cao tinh hinh thuc hien KH 2009 den 31-01-10 4" xfId="5885" xr:uid="{00000000-0005-0000-0000-0000FA160000}"/>
    <cellStyle name="1_Book1_1_Bao cao tinh hinh thuc hien KH 2009 den 31-01-10 5" xfId="5886" xr:uid="{00000000-0005-0000-0000-0000FB160000}"/>
    <cellStyle name="1_Book1_1_Bao cao tinh hinh thuc hien KH 2009 den 31-01-10 6" xfId="5887" xr:uid="{00000000-0005-0000-0000-0000FC160000}"/>
    <cellStyle name="1_Book1_1_Bao cao tinh hinh thuc hien KH 2009 den 31-01-10_BC von DTPT 6 thang 2012" xfId="5888" xr:uid="{00000000-0005-0000-0000-0000FD160000}"/>
    <cellStyle name="1_Book1_1_Bao cao tinh hinh thuc hien KH 2009 den 31-01-10_BC von DTPT 6 thang 2012 2" xfId="5889" xr:uid="{00000000-0005-0000-0000-0000FE160000}"/>
    <cellStyle name="1_Book1_1_Bao cao tinh hinh thuc hien KH 2009 den 31-01-10_BC von DTPT 6 thang 2012 2 2" xfId="5890" xr:uid="{00000000-0005-0000-0000-0000FF160000}"/>
    <cellStyle name="1_Book1_1_Bao cao tinh hinh thuc hien KH 2009 den 31-01-10_BC von DTPT 6 thang 2012 2 2 2" xfId="5891" xr:uid="{00000000-0005-0000-0000-000000170000}"/>
    <cellStyle name="1_Book1_1_Bao cao tinh hinh thuc hien KH 2009 den 31-01-10_BC von DTPT 6 thang 2012 2 2 3" xfId="5892" xr:uid="{00000000-0005-0000-0000-000001170000}"/>
    <cellStyle name="1_Book1_1_Bao cao tinh hinh thuc hien KH 2009 den 31-01-10_BC von DTPT 6 thang 2012 2 2 4" xfId="5893" xr:uid="{00000000-0005-0000-0000-000002170000}"/>
    <cellStyle name="1_Book1_1_Bao cao tinh hinh thuc hien KH 2009 den 31-01-10_BC von DTPT 6 thang 2012 2 3" xfId="5894" xr:uid="{00000000-0005-0000-0000-000003170000}"/>
    <cellStyle name="1_Book1_1_Bao cao tinh hinh thuc hien KH 2009 den 31-01-10_BC von DTPT 6 thang 2012 2 4" xfId="5895" xr:uid="{00000000-0005-0000-0000-000004170000}"/>
    <cellStyle name="1_Book1_1_Bao cao tinh hinh thuc hien KH 2009 den 31-01-10_BC von DTPT 6 thang 2012 2 5" xfId="5896" xr:uid="{00000000-0005-0000-0000-000005170000}"/>
    <cellStyle name="1_Book1_1_Bao cao tinh hinh thuc hien KH 2009 den 31-01-10_BC von DTPT 6 thang 2012 3" xfId="5897" xr:uid="{00000000-0005-0000-0000-000006170000}"/>
    <cellStyle name="1_Book1_1_Bao cao tinh hinh thuc hien KH 2009 den 31-01-10_BC von DTPT 6 thang 2012 3 2" xfId="5898" xr:uid="{00000000-0005-0000-0000-000007170000}"/>
    <cellStyle name="1_Book1_1_Bao cao tinh hinh thuc hien KH 2009 den 31-01-10_BC von DTPT 6 thang 2012 3 3" xfId="5899" xr:uid="{00000000-0005-0000-0000-000008170000}"/>
    <cellStyle name="1_Book1_1_Bao cao tinh hinh thuc hien KH 2009 den 31-01-10_BC von DTPT 6 thang 2012 3 4" xfId="5900" xr:uid="{00000000-0005-0000-0000-000009170000}"/>
    <cellStyle name="1_Book1_1_Bao cao tinh hinh thuc hien KH 2009 den 31-01-10_BC von DTPT 6 thang 2012 4" xfId="5901" xr:uid="{00000000-0005-0000-0000-00000A170000}"/>
    <cellStyle name="1_Book1_1_Bao cao tinh hinh thuc hien KH 2009 den 31-01-10_BC von DTPT 6 thang 2012 5" xfId="5902" xr:uid="{00000000-0005-0000-0000-00000B170000}"/>
    <cellStyle name="1_Book1_1_Bao cao tinh hinh thuc hien KH 2009 den 31-01-10_BC von DTPT 6 thang 2012 6" xfId="5903" xr:uid="{00000000-0005-0000-0000-00000C170000}"/>
    <cellStyle name="1_Book1_1_Bao cao tinh hinh thuc hien KH 2009 den 31-01-10_Bieu du thao QD von ho tro co MT" xfId="5904" xr:uid="{00000000-0005-0000-0000-00000D170000}"/>
    <cellStyle name="1_Book1_1_Bao cao tinh hinh thuc hien KH 2009 den 31-01-10_Bieu du thao QD von ho tro co MT 2" xfId="5905" xr:uid="{00000000-0005-0000-0000-00000E170000}"/>
    <cellStyle name="1_Book1_1_Bao cao tinh hinh thuc hien KH 2009 den 31-01-10_Bieu du thao QD von ho tro co MT 2 2" xfId="5906" xr:uid="{00000000-0005-0000-0000-00000F170000}"/>
    <cellStyle name="1_Book1_1_Bao cao tinh hinh thuc hien KH 2009 den 31-01-10_Bieu du thao QD von ho tro co MT 2 2 2" xfId="5907" xr:uid="{00000000-0005-0000-0000-000010170000}"/>
    <cellStyle name="1_Book1_1_Bao cao tinh hinh thuc hien KH 2009 den 31-01-10_Bieu du thao QD von ho tro co MT 2 2 3" xfId="5908" xr:uid="{00000000-0005-0000-0000-000011170000}"/>
    <cellStyle name="1_Book1_1_Bao cao tinh hinh thuc hien KH 2009 den 31-01-10_Bieu du thao QD von ho tro co MT 2 2 4" xfId="5909" xr:uid="{00000000-0005-0000-0000-000012170000}"/>
    <cellStyle name="1_Book1_1_Bao cao tinh hinh thuc hien KH 2009 den 31-01-10_Bieu du thao QD von ho tro co MT 2 3" xfId="5910" xr:uid="{00000000-0005-0000-0000-000013170000}"/>
    <cellStyle name="1_Book1_1_Bao cao tinh hinh thuc hien KH 2009 den 31-01-10_Bieu du thao QD von ho tro co MT 2 4" xfId="5911" xr:uid="{00000000-0005-0000-0000-000014170000}"/>
    <cellStyle name="1_Book1_1_Bao cao tinh hinh thuc hien KH 2009 den 31-01-10_Bieu du thao QD von ho tro co MT 2 5" xfId="5912" xr:uid="{00000000-0005-0000-0000-000015170000}"/>
    <cellStyle name="1_Book1_1_Bao cao tinh hinh thuc hien KH 2009 den 31-01-10_Bieu du thao QD von ho tro co MT 3" xfId="5913" xr:uid="{00000000-0005-0000-0000-000016170000}"/>
    <cellStyle name="1_Book1_1_Bao cao tinh hinh thuc hien KH 2009 den 31-01-10_Bieu du thao QD von ho tro co MT 3 2" xfId="5914" xr:uid="{00000000-0005-0000-0000-000017170000}"/>
    <cellStyle name="1_Book1_1_Bao cao tinh hinh thuc hien KH 2009 den 31-01-10_Bieu du thao QD von ho tro co MT 3 3" xfId="5915" xr:uid="{00000000-0005-0000-0000-000018170000}"/>
    <cellStyle name="1_Book1_1_Bao cao tinh hinh thuc hien KH 2009 den 31-01-10_Bieu du thao QD von ho tro co MT 3 4" xfId="5916" xr:uid="{00000000-0005-0000-0000-000019170000}"/>
    <cellStyle name="1_Book1_1_Bao cao tinh hinh thuc hien KH 2009 den 31-01-10_Bieu du thao QD von ho tro co MT 4" xfId="5917" xr:uid="{00000000-0005-0000-0000-00001A170000}"/>
    <cellStyle name="1_Book1_1_Bao cao tinh hinh thuc hien KH 2009 den 31-01-10_Bieu du thao QD von ho tro co MT 5" xfId="5918" xr:uid="{00000000-0005-0000-0000-00001B170000}"/>
    <cellStyle name="1_Book1_1_Bao cao tinh hinh thuc hien KH 2009 den 31-01-10_Bieu du thao QD von ho tro co MT 6" xfId="5919" xr:uid="{00000000-0005-0000-0000-00001C170000}"/>
    <cellStyle name="1_Book1_1_Bao cao tinh hinh thuc hien KH 2009 den 31-01-10_Ke hoach 2012 (theo doi)" xfId="5920" xr:uid="{00000000-0005-0000-0000-00001D170000}"/>
    <cellStyle name="1_Book1_1_Bao cao tinh hinh thuc hien KH 2009 den 31-01-10_Ke hoach 2012 (theo doi) 2" xfId="5921" xr:uid="{00000000-0005-0000-0000-00001E170000}"/>
    <cellStyle name="1_Book1_1_Bao cao tinh hinh thuc hien KH 2009 den 31-01-10_Ke hoach 2012 (theo doi) 2 2" xfId="5922" xr:uid="{00000000-0005-0000-0000-00001F170000}"/>
    <cellStyle name="1_Book1_1_Bao cao tinh hinh thuc hien KH 2009 den 31-01-10_Ke hoach 2012 (theo doi) 2 2 2" xfId="5923" xr:uid="{00000000-0005-0000-0000-000020170000}"/>
    <cellStyle name="1_Book1_1_Bao cao tinh hinh thuc hien KH 2009 den 31-01-10_Ke hoach 2012 (theo doi) 2 2 3" xfId="5924" xr:uid="{00000000-0005-0000-0000-000021170000}"/>
    <cellStyle name="1_Book1_1_Bao cao tinh hinh thuc hien KH 2009 den 31-01-10_Ke hoach 2012 (theo doi) 2 2 4" xfId="5925" xr:uid="{00000000-0005-0000-0000-000022170000}"/>
    <cellStyle name="1_Book1_1_Bao cao tinh hinh thuc hien KH 2009 den 31-01-10_Ke hoach 2012 (theo doi) 2 3" xfId="5926" xr:uid="{00000000-0005-0000-0000-000023170000}"/>
    <cellStyle name="1_Book1_1_Bao cao tinh hinh thuc hien KH 2009 den 31-01-10_Ke hoach 2012 (theo doi) 2 4" xfId="5927" xr:uid="{00000000-0005-0000-0000-000024170000}"/>
    <cellStyle name="1_Book1_1_Bao cao tinh hinh thuc hien KH 2009 den 31-01-10_Ke hoach 2012 (theo doi) 2 5" xfId="5928" xr:uid="{00000000-0005-0000-0000-000025170000}"/>
    <cellStyle name="1_Book1_1_Bao cao tinh hinh thuc hien KH 2009 den 31-01-10_Ke hoach 2012 (theo doi) 3" xfId="5929" xr:uid="{00000000-0005-0000-0000-000026170000}"/>
    <cellStyle name="1_Book1_1_Bao cao tinh hinh thuc hien KH 2009 den 31-01-10_Ke hoach 2012 (theo doi) 3 2" xfId="5930" xr:uid="{00000000-0005-0000-0000-000027170000}"/>
    <cellStyle name="1_Book1_1_Bao cao tinh hinh thuc hien KH 2009 den 31-01-10_Ke hoach 2012 (theo doi) 3 3" xfId="5931" xr:uid="{00000000-0005-0000-0000-000028170000}"/>
    <cellStyle name="1_Book1_1_Bao cao tinh hinh thuc hien KH 2009 den 31-01-10_Ke hoach 2012 (theo doi) 3 4" xfId="5932" xr:uid="{00000000-0005-0000-0000-000029170000}"/>
    <cellStyle name="1_Book1_1_Bao cao tinh hinh thuc hien KH 2009 den 31-01-10_Ke hoach 2012 (theo doi) 4" xfId="5933" xr:uid="{00000000-0005-0000-0000-00002A170000}"/>
    <cellStyle name="1_Book1_1_Bao cao tinh hinh thuc hien KH 2009 den 31-01-10_Ke hoach 2012 (theo doi) 5" xfId="5934" xr:uid="{00000000-0005-0000-0000-00002B170000}"/>
    <cellStyle name="1_Book1_1_Bao cao tinh hinh thuc hien KH 2009 den 31-01-10_Ke hoach 2012 (theo doi) 6" xfId="5935" xr:uid="{00000000-0005-0000-0000-00002C170000}"/>
    <cellStyle name="1_Book1_1_Bao cao tinh hinh thuc hien KH 2009 den 31-01-10_Ke hoach 2012 theo doi (giai ngan 30.6.12)" xfId="5936" xr:uid="{00000000-0005-0000-0000-00002D170000}"/>
    <cellStyle name="1_Book1_1_Bao cao tinh hinh thuc hien KH 2009 den 31-01-10_Ke hoach 2012 theo doi (giai ngan 30.6.12) 2" xfId="5937" xr:uid="{00000000-0005-0000-0000-00002E170000}"/>
    <cellStyle name="1_Book1_1_Bao cao tinh hinh thuc hien KH 2009 den 31-01-10_Ke hoach 2012 theo doi (giai ngan 30.6.12) 2 2" xfId="5938" xr:uid="{00000000-0005-0000-0000-00002F170000}"/>
    <cellStyle name="1_Book1_1_Bao cao tinh hinh thuc hien KH 2009 den 31-01-10_Ke hoach 2012 theo doi (giai ngan 30.6.12) 2 2 2" xfId="5939" xr:uid="{00000000-0005-0000-0000-000030170000}"/>
    <cellStyle name="1_Book1_1_Bao cao tinh hinh thuc hien KH 2009 den 31-01-10_Ke hoach 2012 theo doi (giai ngan 30.6.12) 2 2 3" xfId="5940" xr:uid="{00000000-0005-0000-0000-000031170000}"/>
    <cellStyle name="1_Book1_1_Bao cao tinh hinh thuc hien KH 2009 den 31-01-10_Ke hoach 2012 theo doi (giai ngan 30.6.12) 2 2 4" xfId="5941" xr:uid="{00000000-0005-0000-0000-000032170000}"/>
    <cellStyle name="1_Book1_1_Bao cao tinh hinh thuc hien KH 2009 den 31-01-10_Ke hoach 2012 theo doi (giai ngan 30.6.12) 2 3" xfId="5942" xr:uid="{00000000-0005-0000-0000-000033170000}"/>
    <cellStyle name="1_Book1_1_Bao cao tinh hinh thuc hien KH 2009 den 31-01-10_Ke hoach 2012 theo doi (giai ngan 30.6.12) 2 4" xfId="5943" xr:uid="{00000000-0005-0000-0000-000034170000}"/>
    <cellStyle name="1_Book1_1_Bao cao tinh hinh thuc hien KH 2009 den 31-01-10_Ke hoach 2012 theo doi (giai ngan 30.6.12) 2 5" xfId="5944" xr:uid="{00000000-0005-0000-0000-000035170000}"/>
    <cellStyle name="1_Book1_1_Bao cao tinh hinh thuc hien KH 2009 den 31-01-10_Ke hoach 2012 theo doi (giai ngan 30.6.12) 3" xfId="5945" xr:uid="{00000000-0005-0000-0000-000036170000}"/>
    <cellStyle name="1_Book1_1_Bao cao tinh hinh thuc hien KH 2009 den 31-01-10_Ke hoach 2012 theo doi (giai ngan 30.6.12) 3 2" xfId="5946" xr:uid="{00000000-0005-0000-0000-000037170000}"/>
    <cellStyle name="1_Book1_1_Bao cao tinh hinh thuc hien KH 2009 den 31-01-10_Ke hoach 2012 theo doi (giai ngan 30.6.12) 3 3" xfId="5947" xr:uid="{00000000-0005-0000-0000-000038170000}"/>
    <cellStyle name="1_Book1_1_Bao cao tinh hinh thuc hien KH 2009 den 31-01-10_Ke hoach 2012 theo doi (giai ngan 30.6.12) 3 4" xfId="5948" xr:uid="{00000000-0005-0000-0000-000039170000}"/>
    <cellStyle name="1_Book1_1_Bao cao tinh hinh thuc hien KH 2009 den 31-01-10_Ke hoach 2012 theo doi (giai ngan 30.6.12) 4" xfId="5949" xr:uid="{00000000-0005-0000-0000-00003A170000}"/>
    <cellStyle name="1_Book1_1_Bao cao tinh hinh thuc hien KH 2009 den 31-01-10_Ke hoach 2012 theo doi (giai ngan 30.6.12) 5" xfId="5950" xr:uid="{00000000-0005-0000-0000-00003B170000}"/>
    <cellStyle name="1_Book1_1_Bao cao tinh hinh thuc hien KH 2009 den 31-01-10_Ke hoach 2012 theo doi (giai ngan 30.6.12) 6" xfId="5951" xr:uid="{00000000-0005-0000-0000-00003C170000}"/>
    <cellStyle name="1_Book1_1_BC von DTPT 6 thang 2012" xfId="5952" xr:uid="{00000000-0005-0000-0000-00003D170000}"/>
    <cellStyle name="1_Book1_1_BC von DTPT 6 thang 2012 2" xfId="5953" xr:uid="{00000000-0005-0000-0000-00003E170000}"/>
    <cellStyle name="1_Book1_1_BC von DTPT 6 thang 2012 2 2" xfId="5954" xr:uid="{00000000-0005-0000-0000-00003F170000}"/>
    <cellStyle name="1_Book1_1_BC von DTPT 6 thang 2012 2 3" xfId="5955" xr:uid="{00000000-0005-0000-0000-000040170000}"/>
    <cellStyle name="1_Book1_1_BC von DTPT 6 thang 2012 2 4" xfId="5956" xr:uid="{00000000-0005-0000-0000-000041170000}"/>
    <cellStyle name="1_Book1_1_BC von DTPT 6 thang 2012 3" xfId="5957" xr:uid="{00000000-0005-0000-0000-000042170000}"/>
    <cellStyle name="1_Book1_1_BC von DTPT 6 thang 2012 4" xfId="5958" xr:uid="{00000000-0005-0000-0000-000043170000}"/>
    <cellStyle name="1_Book1_1_BC von DTPT 6 thang 2012 5" xfId="5959" xr:uid="{00000000-0005-0000-0000-000044170000}"/>
    <cellStyle name="1_Book1_1_Bieu du thao QD von ho tro co MT" xfId="5960" xr:uid="{00000000-0005-0000-0000-000045170000}"/>
    <cellStyle name="1_Book1_1_Bieu du thao QD von ho tro co MT 2" xfId="5961" xr:uid="{00000000-0005-0000-0000-000046170000}"/>
    <cellStyle name="1_Book1_1_Bieu du thao QD von ho tro co MT 2 2" xfId="5962" xr:uid="{00000000-0005-0000-0000-000047170000}"/>
    <cellStyle name="1_Book1_1_Bieu du thao QD von ho tro co MT 2 3" xfId="5963" xr:uid="{00000000-0005-0000-0000-000048170000}"/>
    <cellStyle name="1_Book1_1_Bieu du thao QD von ho tro co MT 2 4" xfId="5964" xr:uid="{00000000-0005-0000-0000-000049170000}"/>
    <cellStyle name="1_Book1_1_Bieu du thao QD von ho tro co MT 3" xfId="5965" xr:uid="{00000000-0005-0000-0000-00004A170000}"/>
    <cellStyle name="1_Book1_1_Bieu du thao QD von ho tro co MT 4" xfId="5966" xr:uid="{00000000-0005-0000-0000-00004B170000}"/>
    <cellStyle name="1_Book1_1_Bieu du thao QD von ho tro co MT 5" xfId="5967" xr:uid="{00000000-0005-0000-0000-00004C170000}"/>
    <cellStyle name="1_Book1_1_Bieu4HTMT" xfId="5968" xr:uid="{00000000-0005-0000-0000-00004D170000}"/>
    <cellStyle name="1_Book1_1_Bieu4HTMT_!1 1 bao cao giao KH ve HTCMT vung TNB   12-12-2011" xfId="5969" xr:uid="{00000000-0005-0000-0000-00004E170000}"/>
    <cellStyle name="1_Book1_1_Bieu4HTMT_KH TPCP vung TNB (03-1-2012)" xfId="5970" xr:uid="{00000000-0005-0000-0000-00004F170000}"/>
    <cellStyle name="1_Book1_1_Book1" xfId="5971" xr:uid="{00000000-0005-0000-0000-000050170000}"/>
    <cellStyle name="1_Book1_1_Book1 2" xfId="5972" xr:uid="{00000000-0005-0000-0000-000051170000}"/>
    <cellStyle name="1_Book1_1_Book1 2 2" xfId="5973" xr:uid="{00000000-0005-0000-0000-000052170000}"/>
    <cellStyle name="1_Book1_1_Book1 2 3" xfId="5974" xr:uid="{00000000-0005-0000-0000-000053170000}"/>
    <cellStyle name="1_Book1_1_Book1 2 4" xfId="5975" xr:uid="{00000000-0005-0000-0000-000054170000}"/>
    <cellStyle name="1_Book1_1_Book1 3" xfId="5976" xr:uid="{00000000-0005-0000-0000-000055170000}"/>
    <cellStyle name="1_Book1_1_Book1 3 2" xfId="5977" xr:uid="{00000000-0005-0000-0000-000056170000}"/>
    <cellStyle name="1_Book1_1_Book1 3 3" xfId="5978" xr:uid="{00000000-0005-0000-0000-000057170000}"/>
    <cellStyle name="1_Book1_1_Book1 3 4" xfId="5979" xr:uid="{00000000-0005-0000-0000-000058170000}"/>
    <cellStyle name="1_Book1_1_Book1 4" xfId="5980" xr:uid="{00000000-0005-0000-0000-000059170000}"/>
    <cellStyle name="1_Book1_1_Book1 5" xfId="5981" xr:uid="{00000000-0005-0000-0000-00005A170000}"/>
    <cellStyle name="1_Book1_1_Book1 6" xfId="5982" xr:uid="{00000000-0005-0000-0000-00005B170000}"/>
    <cellStyle name="1_Book1_1_Book1_BC von DTPT 6 thang 2012" xfId="5983" xr:uid="{00000000-0005-0000-0000-00005C170000}"/>
    <cellStyle name="1_Book1_1_Book1_BC von DTPT 6 thang 2012 2" xfId="5984" xr:uid="{00000000-0005-0000-0000-00005D170000}"/>
    <cellStyle name="1_Book1_1_Book1_BC von DTPT 6 thang 2012 2 2" xfId="5985" xr:uid="{00000000-0005-0000-0000-00005E170000}"/>
    <cellStyle name="1_Book1_1_Book1_BC von DTPT 6 thang 2012 2 3" xfId="5986" xr:uid="{00000000-0005-0000-0000-00005F170000}"/>
    <cellStyle name="1_Book1_1_Book1_BC von DTPT 6 thang 2012 2 4" xfId="5987" xr:uid="{00000000-0005-0000-0000-000060170000}"/>
    <cellStyle name="1_Book1_1_Book1_BC von DTPT 6 thang 2012 3" xfId="5988" xr:uid="{00000000-0005-0000-0000-000061170000}"/>
    <cellStyle name="1_Book1_1_Book1_BC von DTPT 6 thang 2012 3 2" xfId="5989" xr:uid="{00000000-0005-0000-0000-000062170000}"/>
    <cellStyle name="1_Book1_1_Book1_BC von DTPT 6 thang 2012 3 3" xfId="5990" xr:uid="{00000000-0005-0000-0000-000063170000}"/>
    <cellStyle name="1_Book1_1_Book1_BC von DTPT 6 thang 2012 3 4" xfId="5991" xr:uid="{00000000-0005-0000-0000-000064170000}"/>
    <cellStyle name="1_Book1_1_Book1_BC von DTPT 6 thang 2012 4" xfId="5992" xr:uid="{00000000-0005-0000-0000-000065170000}"/>
    <cellStyle name="1_Book1_1_Book1_BC von DTPT 6 thang 2012 5" xfId="5993" xr:uid="{00000000-0005-0000-0000-000066170000}"/>
    <cellStyle name="1_Book1_1_Book1_BC von DTPT 6 thang 2012 6" xfId="5994" xr:uid="{00000000-0005-0000-0000-000067170000}"/>
    <cellStyle name="1_Book1_1_Book1_Bieu du thao QD von ho tro co MT" xfId="5995" xr:uid="{00000000-0005-0000-0000-000068170000}"/>
    <cellStyle name="1_Book1_1_Book1_Bieu du thao QD von ho tro co MT 2" xfId="5996" xr:uid="{00000000-0005-0000-0000-000069170000}"/>
    <cellStyle name="1_Book1_1_Book1_Bieu du thao QD von ho tro co MT 2 2" xfId="5997" xr:uid="{00000000-0005-0000-0000-00006A170000}"/>
    <cellStyle name="1_Book1_1_Book1_Bieu du thao QD von ho tro co MT 2 3" xfId="5998" xr:uid="{00000000-0005-0000-0000-00006B170000}"/>
    <cellStyle name="1_Book1_1_Book1_Bieu du thao QD von ho tro co MT 2 4" xfId="5999" xr:uid="{00000000-0005-0000-0000-00006C170000}"/>
    <cellStyle name="1_Book1_1_Book1_Bieu du thao QD von ho tro co MT 3" xfId="6000" xr:uid="{00000000-0005-0000-0000-00006D170000}"/>
    <cellStyle name="1_Book1_1_Book1_Bieu du thao QD von ho tro co MT 3 2" xfId="6001" xr:uid="{00000000-0005-0000-0000-00006E170000}"/>
    <cellStyle name="1_Book1_1_Book1_Bieu du thao QD von ho tro co MT 3 3" xfId="6002" xr:uid="{00000000-0005-0000-0000-00006F170000}"/>
    <cellStyle name="1_Book1_1_Book1_Bieu du thao QD von ho tro co MT 3 4" xfId="6003" xr:uid="{00000000-0005-0000-0000-000070170000}"/>
    <cellStyle name="1_Book1_1_Book1_Bieu du thao QD von ho tro co MT 4" xfId="6004" xr:uid="{00000000-0005-0000-0000-000071170000}"/>
    <cellStyle name="1_Book1_1_Book1_Bieu du thao QD von ho tro co MT 5" xfId="6005" xr:uid="{00000000-0005-0000-0000-000072170000}"/>
    <cellStyle name="1_Book1_1_Book1_Bieu du thao QD von ho tro co MT 6" xfId="6006" xr:uid="{00000000-0005-0000-0000-000073170000}"/>
    <cellStyle name="1_Book1_1_Book1_Hoan chinh KH 2012 (o nha)" xfId="6007" xr:uid="{00000000-0005-0000-0000-000074170000}"/>
    <cellStyle name="1_Book1_1_Book1_Hoan chinh KH 2012 (o nha) 2" xfId="6008" xr:uid="{00000000-0005-0000-0000-000075170000}"/>
    <cellStyle name="1_Book1_1_Book1_Hoan chinh KH 2012 (o nha) 2 2" xfId="6009" xr:uid="{00000000-0005-0000-0000-000076170000}"/>
    <cellStyle name="1_Book1_1_Book1_Hoan chinh KH 2012 (o nha) 2 3" xfId="6010" xr:uid="{00000000-0005-0000-0000-000077170000}"/>
    <cellStyle name="1_Book1_1_Book1_Hoan chinh KH 2012 (o nha) 2 4" xfId="6011" xr:uid="{00000000-0005-0000-0000-000078170000}"/>
    <cellStyle name="1_Book1_1_Book1_Hoan chinh KH 2012 (o nha) 3" xfId="6012" xr:uid="{00000000-0005-0000-0000-000079170000}"/>
    <cellStyle name="1_Book1_1_Book1_Hoan chinh KH 2012 (o nha) 3 2" xfId="6013" xr:uid="{00000000-0005-0000-0000-00007A170000}"/>
    <cellStyle name="1_Book1_1_Book1_Hoan chinh KH 2012 (o nha) 3 3" xfId="6014" xr:uid="{00000000-0005-0000-0000-00007B170000}"/>
    <cellStyle name="1_Book1_1_Book1_Hoan chinh KH 2012 (o nha) 3 4" xfId="6015" xr:uid="{00000000-0005-0000-0000-00007C170000}"/>
    <cellStyle name="1_Book1_1_Book1_Hoan chinh KH 2012 (o nha) 4" xfId="6016" xr:uid="{00000000-0005-0000-0000-00007D170000}"/>
    <cellStyle name="1_Book1_1_Book1_Hoan chinh KH 2012 (o nha) 5" xfId="6017" xr:uid="{00000000-0005-0000-0000-00007E170000}"/>
    <cellStyle name="1_Book1_1_Book1_Hoan chinh KH 2012 (o nha) 6" xfId="6018" xr:uid="{00000000-0005-0000-0000-00007F170000}"/>
    <cellStyle name="1_Book1_1_Book1_Hoan chinh KH 2012 (o nha)_Bao cao giai ngan quy I" xfId="6019" xr:uid="{00000000-0005-0000-0000-000080170000}"/>
    <cellStyle name="1_Book1_1_Book1_Hoan chinh KH 2012 (o nha)_Bao cao giai ngan quy I 2" xfId="6020" xr:uid="{00000000-0005-0000-0000-000081170000}"/>
    <cellStyle name="1_Book1_1_Book1_Hoan chinh KH 2012 (o nha)_Bao cao giai ngan quy I 2 2" xfId="6021" xr:uid="{00000000-0005-0000-0000-000082170000}"/>
    <cellStyle name="1_Book1_1_Book1_Hoan chinh KH 2012 (o nha)_Bao cao giai ngan quy I 2 3" xfId="6022" xr:uid="{00000000-0005-0000-0000-000083170000}"/>
    <cellStyle name="1_Book1_1_Book1_Hoan chinh KH 2012 (o nha)_Bao cao giai ngan quy I 2 4" xfId="6023" xr:uid="{00000000-0005-0000-0000-000084170000}"/>
    <cellStyle name="1_Book1_1_Book1_Hoan chinh KH 2012 (o nha)_Bao cao giai ngan quy I 3" xfId="6024" xr:uid="{00000000-0005-0000-0000-000085170000}"/>
    <cellStyle name="1_Book1_1_Book1_Hoan chinh KH 2012 (o nha)_Bao cao giai ngan quy I 3 2" xfId="6025" xr:uid="{00000000-0005-0000-0000-000086170000}"/>
    <cellStyle name="1_Book1_1_Book1_Hoan chinh KH 2012 (o nha)_Bao cao giai ngan quy I 3 3" xfId="6026" xr:uid="{00000000-0005-0000-0000-000087170000}"/>
    <cellStyle name="1_Book1_1_Book1_Hoan chinh KH 2012 (o nha)_Bao cao giai ngan quy I 3 4" xfId="6027" xr:uid="{00000000-0005-0000-0000-000088170000}"/>
    <cellStyle name="1_Book1_1_Book1_Hoan chinh KH 2012 (o nha)_Bao cao giai ngan quy I 4" xfId="6028" xr:uid="{00000000-0005-0000-0000-000089170000}"/>
    <cellStyle name="1_Book1_1_Book1_Hoan chinh KH 2012 (o nha)_Bao cao giai ngan quy I 5" xfId="6029" xr:uid="{00000000-0005-0000-0000-00008A170000}"/>
    <cellStyle name="1_Book1_1_Book1_Hoan chinh KH 2012 (o nha)_Bao cao giai ngan quy I 6" xfId="6030" xr:uid="{00000000-0005-0000-0000-00008B170000}"/>
    <cellStyle name="1_Book1_1_Book1_Hoan chinh KH 2012 (o nha)_BC von DTPT 6 thang 2012" xfId="6031" xr:uid="{00000000-0005-0000-0000-00008C170000}"/>
    <cellStyle name="1_Book1_1_Book1_Hoan chinh KH 2012 (o nha)_BC von DTPT 6 thang 2012 2" xfId="6032" xr:uid="{00000000-0005-0000-0000-00008D170000}"/>
    <cellStyle name="1_Book1_1_Book1_Hoan chinh KH 2012 (o nha)_BC von DTPT 6 thang 2012 2 2" xfId="6033" xr:uid="{00000000-0005-0000-0000-00008E170000}"/>
    <cellStyle name="1_Book1_1_Book1_Hoan chinh KH 2012 (o nha)_BC von DTPT 6 thang 2012 2 3" xfId="6034" xr:uid="{00000000-0005-0000-0000-00008F170000}"/>
    <cellStyle name="1_Book1_1_Book1_Hoan chinh KH 2012 (o nha)_BC von DTPT 6 thang 2012 2 4" xfId="6035" xr:uid="{00000000-0005-0000-0000-000090170000}"/>
    <cellStyle name="1_Book1_1_Book1_Hoan chinh KH 2012 (o nha)_BC von DTPT 6 thang 2012 3" xfId="6036" xr:uid="{00000000-0005-0000-0000-000091170000}"/>
    <cellStyle name="1_Book1_1_Book1_Hoan chinh KH 2012 (o nha)_BC von DTPT 6 thang 2012 3 2" xfId="6037" xr:uid="{00000000-0005-0000-0000-000092170000}"/>
    <cellStyle name="1_Book1_1_Book1_Hoan chinh KH 2012 (o nha)_BC von DTPT 6 thang 2012 3 3" xfId="6038" xr:uid="{00000000-0005-0000-0000-000093170000}"/>
    <cellStyle name="1_Book1_1_Book1_Hoan chinh KH 2012 (o nha)_BC von DTPT 6 thang 2012 3 4" xfId="6039" xr:uid="{00000000-0005-0000-0000-000094170000}"/>
    <cellStyle name="1_Book1_1_Book1_Hoan chinh KH 2012 (o nha)_BC von DTPT 6 thang 2012 4" xfId="6040" xr:uid="{00000000-0005-0000-0000-000095170000}"/>
    <cellStyle name="1_Book1_1_Book1_Hoan chinh KH 2012 (o nha)_BC von DTPT 6 thang 2012 5" xfId="6041" xr:uid="{00000000-0005-0000-0000-000096170000}"/>
    <cellStyle name="1_Book1_1_Book1_Hoan chinh KH 2012 (o nha)_BC von DTPT 6 thang 2012 6" xfId="6042" xr:uid="{00000000-0005-0000-0000-000097170000}"/>
    <cellStyle name="1_Book1_1_Book1_Hoan chinh KH 2012 (o nha)_Bieu du thao QD von ho tro co MT" xfId="6043" xr:uid="{00000000-0005-0000-0000-000098170000}"/>
    <cellStyle name="1_Book1_1_Book1_Hoan chinh KH 2012 (o nha)_Bieu du thao QD von ho tro co MT 2" xfId="6044" xr:uid="{00000000-0005-0000-0000-000099170000}"/>
    <cellStyle name="1_Book1_1_Book1_Hoan chinh KH 2012 (o nha)_Bieu du thao QD von ho tro co MT 2 2" xfId="6045" xr:uid="{00000000-0005-0000-0000-00009A170000}"/>
    <cellStyle name="1_Book1_1_Book1_Hoan chinh KH 2012 (o nha)_Bieu du thao QD von ho tro co MT 2 3" xfId="6046" xr:uid="{00000000-0005-0000-0000-00009B170000}"/>
    <cellStyle name="1_Book1_1_Book1_Hoan chinh KH 2012 (o nha)_Bieu du thao QD von ho tro co MT 2 4" xfId="6047" xr:uid="{00000000-0005-0000-0000-00009C170000}"/>
    <cellStyle name="1_Book1_1_Book1_Hoan chinh KH 2012 (o nha)_Bieu du thao QD von ho tro co MT 3" xfId="6048" xr:uid="{00000000-0005-0000-0000-00009D170000}"/>
    <cellStyle name="1_Book1_1_Book1_Hoan chinh KH 2012 (o nha)_Bieu du thao QD von ho tro co MT 3 2" xfId="6049" xr:uid="{00000000-0005-0000-0000-00009E170000}"/>
    <cellStyle name="1_Book1_1_Book1_Hoan chinh KH 2012 (o nha)_Bieu du thao QD von ho tro co MT 3 3" xfId="6050" xr:uid="{00000000-0005-0000-0000-00009F170000}"/>
    <cellStyle name="1_Book1_1_Book1_Hoan chinh KH 2012 (o nha)_Bieu du thao QD von ho tro co MT 3 4" xfId="6051" xr:uid="{00000000-0005-0000-0000-0000A0170000}"/>
    <cellStyle name="1_Book1_1_Book1_Hoan chinh KH 2012 (o nha)_Bieu du thao QD von ho tro co MT 4" xfId="6052" xr:uid="{00000000-0005-0000-0000-0000A1170000}"/>
    <cellStyle name="1_Book1_1_Book1_Hoan chinh KH 2012 (o nha)_Bieu du thao QD von ho tro co MT 5" xfId="6053" xr:uid="{00000000-0005-0000-0000-0000A2170000}"/>
    <cellStyle name="1_Book1_1_Book1_Hoan chinh KH 2012 (o nha)_Bieu du thao QD von ho tro co MT 6" xfId="6054" xr:uid="{00000000-0005-0000-0000-0000A3170000}"/>
    <cellStyle name="1_Book1_1_Book1_Hoan chinh KH 2012 (o nha)_Ke hoach 2012 theo doi (giai ngan 30.6.12)" xfId="6055" xr:uid="{00000000-0005-0000-0000-0000A4170000}"/>
    <cellStyle name="1_Book1_1_Book1_Hoan chinh KH 2012 (o nha)_Ke hoach 2012 theo doi (giai ngan 30.6.12) 2" xfId="6056" xr:uid="{00000000-0005-0000-0000-0000A5170000}"/>
    <cellStyle name="1_Book1_1_Book1_Hoan chinh KH 2012 (o nha)_Ke hoach 2012 theo doi (giai ngan 30.6.12) 2 2" xfId="6057" xr:uid="{00000000-0005-0000-0000-0000A6170000}"/>
    <cellStyle name="1_Book1_1_Book1_Hoan chinh KH 2012 (o nha)_Ke hoach 2012 theo doi (giai ngan 30.6.12) 2 3" xfId="6058" xr:uid="{00000000-0005-0000-0000-0000A7170000}"/>
    <cellStyle name="1_Book1_1_Book1_Hoan chinh KH 2012 (o nha)_Ke hoach 2012 theo doi (giai ngan 30.6.12) 2 4" xfId="6059" xr:uid="{00000000-0005-0000-0000-0000A8170000}"/>
    <cellStyle name="1_Book1_1_Book1_Hoan chinh KH 2012 (o nha)_Ke hoach 2012 theo doi (giai ngan 30.6.12) 3" xfId="6060" xr:uid="{00000000-0005-0000-0000-0000A9170000}"/>
    <cellStyle name="1_Book1_1_Book1_Hoan chinh KH 2012 (o nha)_Ke hoach 2012 theo doi (giai ngan 30.6.12) 3 2" xfId="6061" xr:uid="{00000000-0005-0000-0000-0000AA170000}"/>
    <cellStyle name="1_Book1_1_Book1_Hoan chinh KH 2012 (o nha)_Ke hoach 2012 theo doi (giai ngan 30.6.12) 3 3" xfId="6062" xr:uid="{00000000-0005-0000-0000-0000AB170000}"/>
    <cellStyle name="1_Book1_1_Book1_Hoan chinh KH 2012 (o nha)_Ke hoach 2012 theo doi (giai ngan 30.6.12) 3 4" xfId="6063" xr:uid="{00000000-0005-0000-0000-0000AC170000}"/>
    <cellStyle name="1_Book1_1_Book1_Hoan chinh KH 2012 (o nha)_Ke hoach 2012 theo doi (giai ngan 30.6.12) 4" xfId="6064" xr:uid="{00000000-0005-0000-0000-0000AD170000}"/>
    <cellStyle name="1_Book1_1_Book1_Hoan chinh KH 2012 (o nha)_Ke hoach 2012 theo doi (giai ngan 30.6.12) 5" xfId="6065" xr:uid="{00000000-0005-0000-0000-0000AE170000}"/>
    <cellStyle name="1_Book1_1_Book1_Hoan chinh KH 2012 (o nha)_Ke hoach 2012 theo doi (giai ngan 30.6.12) 6" xfId="6066" xr:uid="{00000000-0005-0000-0000-0000AF170000}"/>
    <cellStyle name="1_Book1_1_Book1_Hoan chinh KH 2012 Von ho tro co MT" xfId="6067" xr:uid="{00000000-0005-0000-0000-0000B0170000}"/>
    <cellStyle name="1_Book1_1_Book1_Hoan chinh KH 2012 Von ho tro co MT (chi tiet)" xfId="6068" xr:uid="{00000000-0005-0000-0000-0000B1170000}"/>
    <cellStyle name="1_Book1_1_Book1_Hoan chinh KH 2012 Von ho tro co MT (chi tiet) 2" xfId="6069" xr:uid="{00000000-0005-0000-0000-0000B2170000}"/>
    <cellStyle name="1_Book1_1_Book1_Hoan chinh KH 2012 Von ho tro co MT (chi tiet) 2 2" xfId="6070" xr:uid="{00000000-0005-0000-0000-0000B3170000}"/>
    <cellStyle name="1_Book1_1_Book1_Hoan chinh KH 2012 Von ho tro co MT (chi tiet) 2 3" xfId="6071" xr:uid="{00000000-0005-0000-0000-0000B4170000}"/>
    <cellStyle name="1_Book1_1_Book1_Hoan chinh KH 2012 Von ho tro co MT (chi tiet) 2 4" xfId="6072" xr:uid="{00000000-0005-0000-0000-0000B5170000}"/>
    <cellStyle name="1_Book1_1_Book1_Hoan chinh KH 2012 Von ho tro co MT (chi tiet) 3" xfId="6073" xr:uid="{00000000-0005-0000-0000-0000B6170000}"/>
    <cellStyle name="1_Book1_1_Book1_Hoan chinh KH 2012 Von ho tro co MT (chi tiet) 3 2" xfId="6074" xr:uid="{00000000-0005-0000-0000-0000B7170000}"/>
    <cellStyle name="1_Book1_1_Book1_Hoan chinh KH 2012 Von ho tro co MT (chi tiet) 3 3" xfId="6075" xr:uid="{00000000-0005-0000-0000-0000B8170000}"/>
    <cellStyle name="1_Book1_1_Book1_Hoan chinh KH 2012 Von ho tro co MT (chi tiet) 3 4" xfId="6076" xr:uid="{00000000-0005-0000-0000-0000B9170000}"/>
    <cellStyle name="1_Book1_1_Book1_Hoan chinh KH 2012 Von ho tro co MT (chi tiet) 4" xfId="6077" xr:uid="{00000000-0005-0000-0000-0000BA170000}"/>
    <cellStyle name="1_Book1_1_Book1_Hoan chinh KH 2012 Von ho tro co MT (chi tiet) 5" xfId="6078" xr:uid="{00000000-0005-0000-0000-0000BB170000}"/>
    <cellStyle name="1_Book1_1_Book1_Hoan chinh KH 2012 Von ho tro co MT (chi tiet) 6" xfId="6079" xr:uid="{00000000-0005-0000-0000-0000BC170000}"/>
    <cellStyle name="1_Book1_1_Book1_Hoan chinh KH 2012 Von ho tro co MT 10" xfId="6080" xr:uid="{00000000-0005-0000-0000-0000BD170000}"/>
    <cellStyle name="1_Book1_1_Book1_Hoan chinh KH 2012 Von ho tro co MT 10 2" xfId="6081" xr:uid="{00000000-0005-0000-0000-0000BE170000}"/>
    <cellStyle name="1_Book1_1_Book1_Hoan chinh KH 2012 Von ho tro co MT 10 3" xfId="6082" xr:uid="{00000000-0005-0000-0000-0000BF170000}"/>
    <cellStyle name="1_Book1_1_Book1_Hoan chinh KH 2012 Von ho tro co MT 10 4" xfId="6083" xr:uid="{00000000-0005-0000-0000-0000C0170000}"/>
    <cellStyle name="1_Book1_1_Book1_Hoan chinh KH 2012 Von ho tro co MT 11" xfId="6084" xr:uid="{00000000-0005-0000-0000-0000C1170000}"/>
    <cellStyle name="1_Book1_1_Book1_Hoan chinh KH 2012 Von ho tro co MT 11 2" xfId="6085" xr:uid="{00000000-0005-0000-0000-0000C2170000}"/>
    <cellStyle name="1_Book1_1_Book1_Hoan chinh KH 2012 Von ho tro co MT 11 3" xfId="6086" xr:uid="{00000000-0005-0000-0000-0000C3170000}"/>
    <cellStyle name="1_Book1_1_Book1_Hoan chinh KH 2012 Von ho tro co MT 11 4" xfId="6087" xr:uid="{00000000-0005-0000-0000-0000C4170000}"/>
    <cellStyle name="1_Book1_1_Book1_Hoan chinh KH 2012 Von ho tro co MT 12" xfId="6088" xr:uid="{00000000-0005-0000-0000-0000C5170000}"/>
    <cellStyle name="1_Book1_1_Book1_Hoan chinh KH 2012 Von ho tro co MT 12 2" xfId="6089" xr:uid="{00000000-0005-0000-0000-0000C6170000}"/>
    <cellStyle name="1_Book1_1_Book1_Hoan chinh KH 2012 Von ho tro co MT 12 3" xfId="6090" xr:uid="{00000000-0005-0000-0000-0000C7170000}"/>
    <cellStyle name="1_Book1_1_Book1_Hoan chinh KH 2012 Von ho tro co MT 12 4" xfId="6091" xr:uid="{00000000-0005-0000-0000-0000C8170000}"/>
    <cellStyle name="1_Book1_1_Book1_Hoan chinh KH 2012 Von ho tro co MT 13" xfId="6092" xr:uid="{00000000-0005-0000-0000-0000C9170000}"/>
    <cellStyle name="1_Book1_1_Book1_Hoan chinh KH 2012 Von ho tro co MT 13 2" xfId="6093" xr:uid="{00000000-0005-0000-0000-0000CA170000}"/>
    <cellStyle name="1_Book1_1_Book1_Hoan chinh KH 2012 Von ho tro co MT 13 3" xfId="6094" xr:uid="{00000000-0005-0000-0000-0000CB170000}"/>
    <cellStyle name="1_Book1_1_Book1_Hoan chinh KH 2012 Von ho tro co MT 13 4" xfId="6095" xr:uid="{00000000-0005-0000-0000-0000CC170000}"/>
    <cellStyle name="1_Book1_1_Book1_Hoan chinh KH 2012 Von ho tro co MT 14" xfId="6096" xr:uid="{00000000-0005-0000-0000-0000CD170000}"/>
    <cellStyle name="1_Book1_1_Book1_Hoan chinh KH 2012 Von ho tro co MT 14 2" xfId="6097" xr:uid="{00000000-0005-0000-0000-0000CE170000}"/>
    <cellStyle name="1_Book1_1_Book1_Hoan chinh KH 2012 Von ho tro co MT 14 3" xfId="6098" xr:uid="{00000000-0005-0000-0000-0000CF170000}"/>
    <cellStyle name="1_Book1_1_Book1_Hoan chinh KH 2012 Von ho tro co MT 14 4" xfId="6099" xr:uid="{00000000-0005-0000-0000-0000D0170000}"/>
    <cellStyle name="1_Book1_1_Book1_Hoan chinh KH 2012 Von ho tro co MT 15" xfId="6100" xr:uid="{00000000-0005-0000-0000-0000D1170000}"/>
    <cellStyle name="1_Book1_1_Book1_Hoan chinh KH 2012 Von ho tro co MT 15 2" xfId="6101" xr:uid="{00000000-0005-0000-0000-0000D2170000}"/>
    <cellStyle name="1_Book1_1_Book1_Hoan chinh KH 2012 Von ho tro co MT 15 3" xfId="6102" xr:uid="{00000000-0005-0000-0000-0000D3170000}"/>
    <cellStyle name="1_Book1_1_Book1_Hoan chinh KH 2012 Von ho tro co MT 15 4" xfId="6103" xr:uid="{00000000-0005-0000-0000-0000D4170000}"/>
    <cellStyle name="1_Book1_1_Book1_Hoan chinh KH 2012 Von ho tro co MT 16" xfId="6104" xr:uid="{00000000-0005-0000-0000-0000D5170000}"/>
    <cellStyle name="1_Book1_1_Book1_Hoan chinh KH 2012 Von ho tro co MT 16 2" xfId="6105" xr:uid="{00000000-0005-0000-0000-0000D6170000}"/>
    <cellStyle name="1_Book1_1_Book1_Hoan chinh KH 2012 Von ho tro co MT 16 3" xfId="6106" xr:uid="{00000000-0005-0000-0000-0000D7170000}"/>
    <cellStyle name="1_Book1_1_Book1_Hoan chinh KH 2012 Von ho tro co MT 16 4" xfId="6107" xr:uid="{00000000-0005-0000-0000-0000D8170000}"/>
    <cellStyle name="1_Book1_1_Book1_Hoan chinh KH 2012 Von ho tro co MT 17" xfId="6108" xr:uid="{00000000-0005-0000-0000-0000D9170000}"/>
    <cellStyle name="1_Book1_1_Book1_Hoan chinh KH 2012 Von ho tro co MT 17 2" xfId="6109" xr:uid="{00000000-0005-0000-0000-0000DA170000}"/>
    <cellStyle name="1_Book1_1_Book1_Hoan chinh KH 2012 Von ho tro co MT 17 3" xfId="6110" xr:uid="{00000000-0005-0000-0000-0000DB170000}"/>
    <cellStyle name="1_Book1_1_Book1_Hoan chinh KH 2012 Von ho tro co MT 17 4" xfId="6111" xr:uid="{00000000-0005-0000-0000-0000DC170000}"/>
    <cellStyle name="1_Book1_1_Book1_Hoan chinh KH 2012 Von ho tro co MT 18" xfId="6112" xr:uid="{00000000-0005-0000-0000-0000DD170000}"/>
    <cellStyle name="1_Book1_1_Book1_Hoan chinh KH 2012 Von ho tro co MT 19" xfId="6113" xr:uid="{00000000-0005-0000-0000-0000DE170000}"/>
    <cellStyle name="1_Book1_1_Book1_Hoan chinh KH 2012 Von ho tro co MT 2" xfId="6114" xr:uid="{00000000-0005-0000-0000-0000DF170000}"/>
    <cellStyle name="1_Book1_1_Book1_Hoan chinh KH 2012 Von ho tro co MT 2 2" xfId="6115" xr:uid="{00000000-0005-0000-0000-0000E0170000}"/>
    <cellStyle name="1_Book1_1_Book1_Hoan chinh KH 2012 Von ho tro co MT 2 3" xfId="6116" xr:uid="{00000000-0005-0000-0000-0000E1170000}"/>
    <cellStyle name="1_Book1_1_Book1_Hoan chinh KH 2012 Von ho tro co MT 2 4" xfId="6117" xr:uid="{00000000-0005-0000-0000-0000E2170000}"/>
    <cellStyle name="1_Book1_1_Book1_Hoan chinh KH 2012 Von ho tro co MT 20" xfId="6118" xr:uid="{00000000-0005-0000-0000-0000E3170000}"/>
    <cellStyle name="1_Book1_1_Book1_Hoan chinh KH 2012 Von ho tro co MT 3" xfId="6119" xr:uid="{00000000-0005-0000-0000-0000E4170000}"/>
    <cellStyle name="1_Book1_1_Book1_Hoan chinh KH 2012 Von ho tro co MT 3 2" xfId="6120" xr:uid="{00000000-0005-0000-0000-0000E5170000}"/>
    <cellStyle name="1_Book1_1_Book1_Hoan chinh KH 2012 Von ho tro co MT 3 3" xfId="6121" xr:uid="{00000000-0005-0000-0000-0000E6170000}"/>
    <cellStyle name="1_Book1_1_Book1_Hoan chinh KH 2012 Von ho tro co MT 3 4" xfId="6122" xr:uid="{00000000-0005-0000-0000-0000E7170000}"/>
    <cellStyle name="1_Book1_1_Book1_Hoan chinh KH 2012 Von ho tro co MT 4" xfId="6123" xr:uid="{00000000-0005-0000-0000-0000E8170000}"/>
    <cellStyle name="1_Book1_1_Book1_Hoan chinh KH 2012 Von ho tro co MT 4 2" xfId="6124" xr:uid="{00000000-0005-0000-0000-0000E9170000}"/>
    <cellStyle name="1_Book1_1_Book1_Hoan chinh KH 2012 Von ho tro co MT 4 3" xfId="6125" xr:uid="{00000000-0005-0000-0000-0000EA170000}"/>
    <cellStyle name="1_Book1_1_Book1_Hoan chinh KH 2012 Von ho tro co MT 4 4" xfId="6126" xr:uid="{00000000-0005-0000-0000-0000EB170000}"/>
    <cellStyle name="1_Book1_1_Book1_Hoan chinh KH 2012 Von ho tro co MT 5" xfId="6127" xr:uid="{00000000-0005-0000-0000-0000EC170000}"/>
    <cellStyle name="1_Book1_1_Book1_Hoan chinh KH 2012 Von ho tro co MT 5 2" xfId="6128" xr:uid="{00000000-0005-0000-0000-0000ED170000}"/>
    <cellStyle name="1_Book1_1_Book1_Hoan chinh KH 2012 Von ho tro co MT 5 3" xfId="6129" xr:uid="{00000000-0005-0000-0000-0000EE170000}"/>
    <cellStyle name="1_Book1_1_Book1_Hoan chinh KH 2012 Von ho tro co MT 5 4" xfId="6130" xr:uid="{00000000-0005-0000-0000-0000EF170000}"/>
    <cellStyle name="1_Book1_1_Book1_Hoan chinh KH 2012 Von ho tro co MT 6" xfId="6131" xr:uid="{00000000-0005-0000-0000-0000F0170000}"/>
    <cellStyle name="1_Book1_1_Book1_Hoan chinh KH 2012 Von ho tro co MT 6 2" xfId="6132" xr:uid="{00000000-0005-0000-0000-0000F1170000}"/>
    <cellStyle name="1_Book1_1_Book1_Hoan chinh KH 2012 Von ho tro co MT 6 3" xfId="6133" xr:uid="{00000000-0005-0000-0000-0000F2170000}"/>
    <cellStyle name="1_Book1_1_Book1_Hoan chinh KH 2012 Von ho tro co MT 6 4" xfId="6134" xr:uid="{00000000-0005-0000-0000-0000F3170000}"/>
    <cellStyle name="1_Book1_1_Book1_Hoan chinh KH 2012 Von ho tro co MT 7" xfId="6135" xr:uid="{00000000-0005-0000-0000-0000F4170000}"/>
    <cellStyle name="1_Book1_1_Book1_Hoan chinh KH 2012 Von ho tro co MT 7 2" xfId="6136" xr:uid="{00000000-0005-0000-0000-0000F5170000}"/>
    <cellStyle name="1_Book1_1_Book1_Hoan chinh KH 2012 Von ho tro co MT 7 3" xfId="6137" xr:uid="{00000000-0005-0000-0000-0000F6170000}"/>
    <cellStyle name="1_Book1_1_Book1_Hoan chinh KH 2012 Von ho tro co MT 7 4" xfId="6138" xr:uid="{00000000-0005-0000-0000-0000F7170000}"/>
    <cellStyle name="1_Book1_1_Book1_Hoan chinh KH 2012 Von ho tro co MT 8" xfId="6139" xr:uid="{00000000-0005-0000-0000-0000F8170000}"/>
    <cellStyle name="1_Book1_1_Book1_Hoan chinh KH 2012 Von ho tro co MT 8 2" xfId="6140" xr:uid="{00000000-0005-0000-0000-0000F9170000}"/>
    <cellStyle name="1_Book1_1_Book1_Hoan chinh KH 2012 Von ho tro co MT 8 3" xfId="6141" xr:uid="{00000000-0005-0000-0000-0000FA170000}"/>
    <cellStyle name="1_Book1_1_Book1_Hoan chinh KH 2012 Von ho tro co MT 8 4" xfId="6142" xr:uid="{00000000-0005-0000-0000-0000FB170000}"/>
    <cellStyle name="1_Book1_1_Book1_Hoan chinh KH 2012 Von ho tro co MT 9" xfId="6143" xr:uid="{00000000-0005-0000-0000-0000FC170000}"/>
    <cellStyle name="1_Book1_1_Book1_Hoan chinh KH 2012 Von ho tro co MT 9 2" xfId="6144" xr:uid="{00000000-0005-0000-0000-0000FD170000}"/>
    <cellStyle name="1_Book1_1_Book1_Hoan chinh KH 2012 Von ho tro co MT 9 3" xfId="6145" xr:uid="{00000000-0005-0000-0000-0000FE170000}"/>
    <cellStyle name="1_Book1_1_Book1_Hoan chinh KH 2012 Von ho tro co MT 9 4" xfId="6146" xr:uid="{00000000-0005-0000-0000-0000FF170000}"/>
    <cellStyle name="1_Book1_1_Book1_Hoan chinh KH 2012 Von ho tro co MT_Bao cao giai ngan quy I" xfId="6147" xr:uid="{00000000-0005-0000-0000-000000180000}"/>
    <cellStyle name="1_Book1_1_Book1_Hoan chinh KH 2012 Von ho tro co MT_Bao cao giai ngan quy I 2" xfId="6148" xr:uid="{00000000-0005-0000-0000-000001180000}"/>
    <cellStyle name="1_Book1_1_Book1_Hoan chinh KH 2012 Von ho tro co MT_Bao cao giai ngan quy I 2 2" xfId="6149" xr:uid="{00000000-0005-0000-0000-000002180000}"/>
    <cellStyle name="1_Book1_1_Book1_Hoan chinh KH 2012 Von ho tro co MT_Bao cao giai ngan quy I 2 3" xfId="6150" xr:uid="{00000000-0005-0000-0000-000003180000}"/>
    <cellStyle name="1_Book1_1_Book1_Hoan chinh KH 2012 Von ho tro co MT_Bao cao giai ngan quy I 2 4" xfId="6151" xr:uid="{00000000-0005-0000-0000-000004180000}"/>
    <cellStyle name="1_Book1_1_Book1_Hoan chinh KH 2012 Von ho tro co MT_Bao cao giai ngan quy I 3" xfId="6152" xr:uid="{00000000-0005-0000-0000-000005180000}"/>
    <cellStyle name="1_Book1_1_Book1_Hoan chinh KH 2012 Von ho tro co MT_Bao cao giai ngan quy I 3 2" xfId="6153" xr:uid="{00000000-0005-0000-0000-000006180000}"/>
    <cellStyle name="1_Book1_1_Book1_Hoan chinh KH 2012 Von ho tro co MT_Bao cao giai ngan quy I 3 3" xfId="6154" xr:uid="{00000000-0005-0000-0000-000007180000}"/>
    <cellStyle name="1_Book1_1_Book1_Hoan chinh KH 2012 Von ho tro co MT_Bao cao giai ngan quy I 3 4" xfId="6155" xr:uid="{00000000-0005-0000-0000-000008180000}"/>
    <cellStyle name="1_Book1_1_Book1_Hoan chinh KH 2012 Von ho tro co MT_Bao cao giai ngan quy I 4" xfId="6156" xr:uid="{00000000-0005-0000-0000-000009180000}"/>
    <cellStyle name="1_Book1_1_Book1_Hoan chinh KH 2012 Von ho tro co MT_Bao cao giai ngan quy I 5" xfId="6157" xr:uid="{00000000-0005-0000-0000-00000A180000}"/>
    <cellStyle name="1_Book1_1_Book1_Hoan chinh KH 2012 Von ho tro co MT_Bao cao giai ngan quy I 6" xfId="6158" xr:uid="{00000000-0005-0000-0000-00000B180000}"/>
    <cellStyle name="1_Book1_1_Book1_Hoan chinh KH 2012 Von ho tro co MT_BC von DTPT 6 thang 2012" xfId="6159" xr:uid="{00000000-0005-0000-0000-00000C180000}"/>
    <cellStyle name="1_Book1_1_Book1_Hoan chinh KH 2012 Von ho tro co MT_BC von DTPT 6 thang 2012 2" xfId="6160" xr:uid="{00000000-0005-0000-0000-00000D180000}"/>
    <cellStyle name="1_Book1_1_Book1_Hoan chinh KH 2012 Von ho tro co MT_BC von DTPT 6 thang 2012 2 2" xfId="6161" xr:uid="{00000000-0005-0000-0000-00000E180000}"/>
    <cellStyle name="1_Book1_1_Book1_Hoan chinh KH 2012 Von ho tro co MT_BC von DTPT 6 thang 2012 2 3" xfId="6162" xr:uid="{00000000-0005-0000-0000-00000F180000}"/>
    <cellStyle name="1_Book1_1_Book1_Hoan chinh KH 2012 Von ho tro co MT_BC von DTPT 6 thang 2012 2 4" xfId="6163" xr:uid="{00000000-0005-0000-0000-000010180000}"/>
    <cellStyle name="1_Book1_1_Book1_Hoan chinh KH 2012 Von ho tro co MT_BC von DTPT 6 thang 2012 3" xfId="6164" xr:uid="{00000000-0005-0000-0000-000011180000}"/>
    <cellStyle name="1_Book1_1_Book1_Hoan chinh KH 2012 Von ho tro co MT_BC von DTPT 6 thang 2012 3 2" xfId="6165" xr:uid="{00000000-0005-0000-0000-000012180000}"/>
    <cellStyle name="1_Book1_1_Book1_Hoan chinh KH 2012 Von ho tro co MT_BC von DTPT 6 thang 2012 3 3" xfId="6166" xr:uid="{00000000-0005-0000-0000-000013180000}"/>
    <cellStyle name="1_Book1_1_Book1_Hoan chinh KH 2012 Von ho tro co MT_BC von DTPT 6 thang 2012 3 4" xfId="6167" xr:uid="{00000000-0005-0000-0000-000014180000}"/>
    <cellStyle name="1_Book1_1_Book1_Hoan chinh KH 2012 Von ho tro co MT_BC von DTPT 6 thang 2012 4" xfId="6168" xr:uid="{00000000-0005-0000-0000-000015180000}"/>
    <cellStyle name="1_Book1_1_Book1_Hoan chinh KH 2012 Von ho tro co MT_BC von DTPT 6 thang 2012 5" xfId="6169" xr:uid="{00000000-0005-0000-0000-000016180000}"/>
    <cellStyle name="1_Book1_1_Book1_Hoan chinh KH 2012 Von ho tro co MT_BC von DTPT 6 thang 2012 6" xfId="6170" xr:uid="{00000000-0005-0000-0000-000017180000}"/>
    <cellStyle name="1_Book1_1_Book1_Hoan chinh KH 2012 Von ho tro co MT_Bieu du thao QD von ho tro co MT" xfId="6171" xr:uid="{00000000-0005-0000-0000-000018180000}"/>
    <cellStyle name="1_Book1_1_Book1_Hoan chinh KH 2012 Von ho tro co MT_Bieu du thao QD von ho tro co MT 2" xfId="6172" xr:uid="{00000000-0005-0000-0000-000019180000}"/>
    <cellStyle name="1_Book1_1_Book1_Hoan chinh KH 2012 Von ho tro co MT_Bieu du thao QD von ho tro co MT 2 2" xfId="6173" xr:uid="{00000000-0005-0000-0000-00001A180000}"/>
    <cellStyle name="1_Book1_1_Book1_Hoan chinh KH 2012 Von ho tro co MT_Bieu du thao QD von ho tro co MT 2 3" xfId="6174" xr:uid="{00000000-0005-0000-0000-00001B180000}"/>
    <cellStyle name="1_Book1_1_Book1_Hoan chinh KH 2012 Von ho tro co MT_Bieu du thao QD von ho tro co MT 2 4" xfId="6175" xr:uid="{00000000-0005-0000-0000-00001C180000}"/>
    <cellStyle name="1_Book1_1_Book1_Hoan chinh KH 2012 Von ho tro co MT_Bieu du thao QD von ho tro co MT 3" xfId="6176" xr:uid="{00000000-0005-0000-0000-00001D180000}"/>
    <cellStyle name="1_Book1_1_Book1_Hoan chinh KH 2012 Von ho tro co MT_Bieu du thao QD von ho tro co MT 3 2" xfId="6177" xr:uid="{00000000-0005-0000-0000-00001E180000}"/>
    <cellStyle name="1_Book1_1_Book1_Hoan chinh KH 2012 Von ho tro co MT_Bieu du thao QD von ho tro co MT 3 3" xfId="6178" xr:uid="{00000000-0005-0000-0000-00001F180000}"/>
    <cellStyle name="1_Book1_1_Book1_Hoan chinh KH 2012 Von ho tro co MT_Bieu du thao QD von ho tro co MT 3 4" xfId="6179" xr:uid="{00000000-0005-0000-0000-000020180000}"/>
    <cellStyle name="1_Book1_1_Book1_Hoan chinh KH 2012 Von ho tro co MT_Bieu du thao QD von ho tro co MT 4" xfId="6180" xr:uid="{00000000-0005-0000-0000-000021180000}"/>
    <cellStyle name="1_Book1_1_Book1_Hoan chinh KH 2012 Von ho tro co MT_Bieu du thao QD von ho tro co MT 5" xfId="6181" xr:uid="{00000000-0005-0000-0000-000022180000}"/>
    <cellStyle name="1_Book1_1_Book1_Hoan chinh KH 2012 Von ho tro co MT_Bieu du thao QD von ho tro co MT 6" xfId="6182" xr:uid="{00000000-0005-0000-0000-000023180000}"/>
    <cellStyle name="1_Book1_1_Book1_Hoan chinh KH 2012 Von ho tro co MT_Ke hoach 2012 theo doi (giai ngan 30.6.12)" xfId="6183" xr:uid="{00000000-0005-0000-0000-000024180000}"/>
    <cellStyle name="1_Book1_1_Book1_Hoan chinh KH 2012 Von ho tro co MT_Ke hoach 2012 theo doi (giai ngan 30.6.12) 2" xfId="6184" xr:uid="{00000000-0005-0000-0000-000025180000}"/>
    <cellStyle name="1_Book1_1_Book1_Hoan chinh KH 2012 Von ho tro co MT_Ke hoach 2012 theo doi (giai ngan 30.6.12) 2 2" xfId="6185" xr:uid="{00000000-0005-0000-0000-000026180000}"/>
    <cellStyle name="1_Book1_1_Book1_Hoan chinh KH 2012 Von ho tro co MT_Ke hoach 2012 theo doi (giai ngan 30.6.12) 2 3" xfId="6186" xr:uid="{00000000-0005-0000-0000-000027180000}"/>
    <cellStyle name="1_Book1_1_Book1_Hoan chinh KH 2012 Von ho tro co MT_Ke hoach 2012 theo doi (giai ngan 30.6.12) 2 4" xfId="6187" xr:uid="{00000000-0005-0000-0000-000028180000}"/>
    <cellStyle name="1_Book1_1_Book1_Hoan chinh KH 2012 Von ho tro co MT_Ke hoach 2012 theo doi (giai ngan 30.6.12) 3" xfId="6188" xr:uid="{00000000-0005-0000-0000-000029180000}"/>
    <cellStyle name="1_Book1_1_Book1_Hoan chinh KH 2012 Von ho tro co MT_Ke hoach 2012 theo doi (giai ngan 30.6.12) 3 2" xfId="6189" xr:uid="{00000000-0005-0000-0000-00002A180000}"/>
    <cellStyle name="1_Book1_1_Book1_Hoan chinh KH 2012 Von ho tro co MT_Ke hoach 2012 theo doi (giai ngan 30.6.12) 3 3" xfId="6190" xr:uid="{00000000-0005-0000-0000-00002B180000}"/>
    <cellStyle name="1_Book1_1_Book1_Hoan chinh KH 2012 Von ho tro co MT_Ke hoach 2012 theo doi (giai ngan 30.6.12) 3 4" xfId="6191" xr:uid="{00000000-0005-0000-0000-00002C180000}"/>
    <cellStyle name="1_Book1_1_Book1_Hoan chinh KH 2012 Von ho tro co MT_Ke hoach 2012 theo doi (giai ngan 30.6.12) 4" xfId="6192" xr:uid="{00000000-0005-0000-0000-00002D180000}"/>
    <cellStyle name="1_Book1_1_Book1_Hoan chinh KH 2012 Von ho tro co MT_Ke hoach 2012 theo doi (giai ngan 30.6.12) 5" xfId="6193" xr:uid="{00000000-0005-0000-0000-00002E180000}"/>
    <cellStyle name="1_Book1_1_Book1_Hoan chinh KH 2012 Von ho tro co MT_Ke hoach 2012 theo doi (giai ngan 30.6.12) 6" xfId="6194" xr:uid="{00000000-0005-0000-0000-00002F180000}"/>
    <cellStyle name="1_Book1_1_Book1_Ke hoach 2012 (theo doi)" xfId="6195" xr:uid="{00000000-0005-0000-0000-000030180000}"/>
    <cellStyle name="1_Book1_1_Book1_Ke hoach 2012 (theo doi) 2" xfId="6196" xr:uid="{00000000-0005-0000-0000-000031180000}"/>
    <cellStyle name="1_Book1_1_Book1_Ke hoach 2012 (theo doi) 2 2" xfId="6197" xr:uid="{00000000-0005-0000-0000-000032180000}"/>
    <cellStyle name="1_Book1_1_Book1_Ke hoach 2012 (theo doi) 2 3" xfId="6198" xr:uid="{00000000-0005-0000-0000-000033180000}"/>
    <cellStyle name="1_Book1_1_Book1_Ke hoach 2012 (theo doi) 2 4" xfId="6199" xr:uid="{00000000-0005-0000-0000-000034180000}"/>
    <cellStyle name="1_Book1_1_Book1_Ke hoach 2012 (theo doi) 3" xfId="6200" xr:uid="{00000000-0005-0000-0000-000035180000}"/>
    <cellStyle name="1_Book1_1_Book1_Ke hoach 2012 (theo doi) 3 2" xfId="6201" xr:uid="{00000000-0005-0000-0000-000036180000}"/>
    <cellStyle name="1_Book1_1_Book1_Ke hoach 2012 (theo doi) 3 3" xfId="6202" xr:uid="{00000000-0005-0000-0000-000037180000}"/>
    <cellStyle name="1_Book1_1_Book1_Ke hoach 2012 (theo doi) 3 4" xfId="6203" xr:uid="{00000000-0005-0000-0000-000038180000}"/>
    <cellStyle name="1_Book1_1_Book1_Ke hoach 2012 (theo doi) 4" xfId="6204" xr:uid="{00000000-0005-0000-0000-000039180000}"/>
    <cellStyle name="1_Book1_1_Book1_Ke hoach 2012 (theo doi) 5" xfId="6205" xr:uid="{00000000-0005-0000-0000-00003A180000}"/>
    <cellStyle name="1_Book1_1_Book1_Ke hoach 2012 (theo doi) 6" xfId="6206" xr:uid="{00000000-0005-0000-0000-00003B180000}"/>
    <cellStyle name="1_Book1_1_Book1_Ke hoach 2012 theo doi (giai ngan 30.6.12)" xfId="6207" xr:uid="{00000000-0005-0000-0000-00003C180000}"/>
    <cellStyle name="1_Book1_1_Book1_Ke hoach 2012 theo doi (giai ngan 30.6.12) 2" xfId="6208" xr:uid="{00000000-0005-0000-0000-00003D180000}"/>
    <cellStyle name="1_Book1_1_Book1_Ke hoach 2012 theo doi (giai ngan 30.6.12) 2 2" xfId="6209" xr:uid="{00000000-0005-0000-0000-00003E180000}"/>
    <cellStyle name="1_Book1_1_Book1_Ke hoach 2012 theo doi (giai ngan 30.6.12) 2 3" xfId="6210" xr:uid="{00000000-0005-0000-0000-00003F180000}"/>
    <cellStyle name="1_Book1_1_Book1_Ke hoach 2012 theo doi (giai ngan 30.6.12) 2 4" xfId="6211" xr:uid="{00000000-0005-0000-0000-000040180000}"/>
    <cellStyle name="1_Book1_1_Book1_Ke hoach 2012 theo doi (giai ngan 30.6.12) 3" xfId="6212" xr:uid="{00000000-0005-0000-0000-000041180000}"/>
    <cellStyle name="1_Book1_1_Book1_Ke hoach 2012 theo doi (giai ngan 30.6.12) 3 2" xfId="6213" xr:uid="{00000000-0005-0000-0000-000042180000}"/>
    <cellStyle name="1_Book1_1_Book1_Ke hoach 2012 theo doi (giai ngan 30.6.12) 3 3" xfId="6214" xr:uid="{00000000-0005-0000-0000-000043180000}"/>
    <cellStyle name="1_Book1_1_Book1_Ke hoach 2012 theo doi (giai ngan 30.6.12) 3 4" xfId="6215" xr:uid="{00000000-0005-0000-0000-000044180000}"/>
    <cellStyle name="1_Book1_1_Book1_Ke hoach 2012 theo doi (giai ngan 30.6.12) 4" xfId="6216" xr:uid="{00000000-0005-0000-0000-000045180000}"/>
    <cellStyle name="1_Book1_1_Book1_Ke hoach 2012 theo doi (giai ngan 30.6.12) 5" xfId="6217" xr:uid="{00000000-0005-0000-0000-000046180000}"/>
    <cellStyle name="1_Book1_1_Book1_Ke hoach 2012 theo doi (giai ngan 30.6.12) 6" xfId="6218" xr:uid="{00000000-0005-0000-0000-000047180000}"/>
    <cellStyle name="1_Book1_1_Dang ky phan khai von ODA (gui Bo)" xfId="6219" xr:uid="{00000000-0005-0000-0000-000048180000}"/>
    <cellStyle name="1_Book1_1_Dang ky phan khai von ODA (gui Bo) 2" xfId="6220" xr:uid="{00000000-0005-0000-0000-000049180000}"/>
    <cellStyle name="1_Book1_1_Dang ky phan khai von ODA (gui Bo) 2 2" xfId="6221" xr:uid="{00000000-0005-0000-0000-00004A180000}"/>
    <cellStyle name="1_Book1_1_Dang ky phan khai von ODA (gui Bo) 2 3" xfId="6222" xr:uid="{00000000-0005-0000-0000-00004B180000}"/>
    <cellStyle name="1_Book1_1_Dang ky phan khai von ODA (gui Bo) 2 4" xfId="6223" xr:uid="{00000000-0005-0000-0000-00004C180000}"/>
    <cellStyle name="1_Book1_1_Dang ky phan khai von ODA (gui Bo) 3" xfId="6224" xr:uid="{00000000-0005-0000-0000-00004D180000}"/>
    <cellStyle name="1_Book1_1_Dang ky phan khai von ODA (gui Bo) 4" xfId="6225" xr:uid="{00000000-0005-0000-0000-00004E180000}"/>
    <cellStyle name="1_Book1_1_Dang ky phan khai von ODA (gui Bo) 5" xfId="6226" xr:uid="{00000000-0005-0000-0000-00004F180000}"/>
    <cellStyle name="1_Book1_1_Dang ky phan khai von ODA (gui Bo)_BC von DTPT 6 thang 2012" xfId="6227" xr:uid="{00000000-0005-0000-0000-000050180000}"/>
    <cellStyle name="1_Book1_1_Dang ky phan khai von ODA (gui Bo)_BC von DTPT 6 thang 2012 2" xfId="6228" xr:uid="{00000000-0005-0000-0000-000051180000}"/>
    <cellStyle name="1_Book1_1_Dang ky phan khai von ODA (gui Bo)_BC von DTPT 6 thang 2012 2 2" xfId="6229" xr:uid="{00000000-0005-0000-0000-000052180000}"/>
    <cellStyle name="1_Book1_1_Dang ky phan khai von ODA (gui Bo)_BC von DTPT 6 thang 2012 2 3" xfId="6230" xr:uid="{00000000-0005-0000-0000-000053180000}"/>
    <cellStyle name="1_Book1_1_Dang ky phan khai von ODA (gui Bo)_BC von DTPT 6 thang 2012 2 4" xfId="6231" xr:uid="{00000000-0005-0000-0000-000054180000}"/>
    <cellStyle name="1_Book1_1_Dang ky phan khai von ODA (gui Bo)_BC von DTPT 6 thang 2012 3" xfId="6232" xr:uid="{00000000-0005-0000-0000-000055180000}"/>
    <cellStyle name="1_Book1_1_Dang ky phan khai von ODA (gui Bo)_BC von DTPT 6 thang 2012 4" xfId="6233" xr:uid="{00000000-0005-0000-0000-000056180000}"/>
    <cellStyle name="1_Book1_1_Dang ky phan khai von ODA (gui Bo)_BC von DTPT 6 thang 2012 5" xfId="6234" xr:uid="{00000000-0005-0000-0000-000057180000}"/>
    <cellStyle name="1_Book1_1_Dang ky phan khai von ODA (gui Bo)_Bieu du thao QD von ho tro co MT" xfId="6235" xr:uid="{00000000-0005-0000-0000-000058180000}"/>
    <cellStyle name="1_Book1_1_Dang ky phan khai von ODA (gui Bo)_Bieu du thao QD von ho tro co MT 2" xfId="6236" xr:uid="{00000000-0005-0000-0000-000059180000}"/>
    <cellStyle name="1_Book1_1_Dang ky phan khai von ODA (gui Bo)_Bieu du thao QD von ho tro co MT 2 2" xfId="6237" xr:uid="{00000000-0005-0000-0000-00005A180000}"/>
    <cellStyle name="1_Book1_1_Dang ky phan khai von ODA (gui Bo)_Bieu du thao QD von ho tro co MT 2 3" xfId="6238" xr:uid="{00000000-0005-0000-0000-00005B180000}"/>
    <cellStyle name="1_Book1_1_Dang ky phan khai von ODA (gui Bo)_Bieu du thao QD von ho tro co MT 2 4" xfId="6239" xr:uid="{00000000-0005-0000-0000-00005C180000}"/>
    <cellStyle name="1_Book1_1_Dang ky phan khai von ODA (gui Bo)_Bieu du thao QD von ho tro co MT 3" xfId="6240" xr:uid="{00000000-0005-0000-0000-00005D180000}"/>
    <cellStyle name="1_Book1_1_Dang ky phan khai von ODA (gui Bo)_Bieu du thao QD von ho tro co MT 4" xfId="6241" xr:uid="{00000000-0005-0000-0000-00005E180000}"/>
    <cellStyle name="1_Book1_1_Dang ky phan khai von ODA (gui Bo)_Bieu du thao QD von ho tro co MT 5" xfId="6242" xr:uid="{00000000-0005-0000-0000-00005F180000}"/>
    <cellStyle name="1_Book1_1_Dang ky phan khai von ODA (gui Bo)_Ke hoach 2012 theo doi (giai ngan 30.6.12)" xfId="6243" xr:uid="{00000000-0005-0000-0000-000060180000}"/>
    <cellStyle name="1_Book1_1_Dang ky phan khai von ODA (gui Bo)_Ke hoach 2012 theo doi (giai ngan 30.6.12) 2" xfId="6244" xr:uid="{00000000-0005-0000-0000-000061180000}"/>
    <cellStyle name="1_Book1_1_Dang ky phan khai von ODA (gui Bo)_Ke hoach 2012 theo doi (giai ngan 30.6.12) 2 2" xfId="6245" xr:uid="{00000000-0005-0000-0000-000062180000}"/>
    <cellStyle name="1_Book1_1_Dang ky phan khai von ODA (gui Bo)_Ke hoach 2012 theo doi (giai ngan 30.6.12) 2 3" xfId="6246" xr:uid="{00000000-0005-0000-0000-000063180000}"/>
    <cellStyle name="1_Book1_1_Dang ky phan khai von ODA (gui Bo)_Ke hoach 2012 theo doi (giai ngan 30.6.12) 2 4" xfId="6247" xr:uid="{00000000-0005-0000-0000-000064180000}"/>
    <cellStyle name="1_Book1_1_Dang ky phan khai von ODA (gui Bo)_Ke hoach 2012 theo doi (giai ngan 30.6.12) 3" xfId="6248" xr:uid="{00000000-0005-0000-0000-000065180000}"/>
    <cellStyle name="1_Book1_1_Dang ky phan khai von ODA (gui Bo)_Ke hoach 2012 theo doi (giai ngan 30.6.12) 4" xfId="6249" xr:uid="{00000000-0005-0000-0000-000066180000}"/>
    <cellStyle name="1_Book1_1_Dang ky phan khai von ODA (gui Bo)_Ke hoach 2012 theo doi (giai ngan 30.6.12) 5" xfId="6250" xr:uid="{00000000-0005-0000-0000-000067180000}"/>
    <cellStyle name="1_Book1_1_Ke hoach 2012 (theo doi)" xfId="6251" xr:uid="{00000000-0005-0000-0000-000068180000}"/>
    <cellStyle name="1_Book1_1_Ke hoach 2012 (theo doi) 2" xfId="6252" xr:uid="{00000000-0005-0000-0000-000069180000}"/>
    <cellStyle name="1_Book1_1_Ke hoach 2012 (theo doi) 2 2" xfId="6253" xr:uid="{00000000-0005-0000-0000-00006A180000}"/>
    <cellStyle name="1_Book1_1_Ke hoach 2012 (theo doi) 2 3" xfId="6254" xr:uid="{00000000-0005-0000-0000-00006B180000}"/>
    <cellStyle name="1_Book1_1_Ke hoach 2012 (theo doi) 2 4" xfId="6255" xr:uid="{00000000-0005-0000-0000-00006C180000}"/>
    <cellStyle name="1_Book1_1_Ke hoach 2012 (theo doi) 3" xfId="6256" xr:uid="{00000000-0005-0000-0000-00006D180000}"/>
    <cellStyle name="1_Book1_1_Ke hoach 2012 (theo doi) 4" xfId="6257" xr:uid="{00000000-0005-0000-0000-00006E180000}"/>
    <cellStyle name="1_Book1_1_Ke hoach 2012 (theo doi) 5" xfId="6258" xr:uid="{00000000-0005-0000-0000-00006F180000}"/>
    <cellStyle name="1_Book1_1_Ke hoach 2012 theo doi (giai ngan 30.6.12)" xfId="6259" xr:uid="{00000000-0005-0000-0000-000070180000}"/>
    <cellStyle name="1_Book1_1_Ke hoach 2012 theo doi (giai ngan 30.6.12) 2" xfId="6260" xr:uid="{00000000-0005-0000-0000-000071180000}"/>
    <cellStyle name="1_Book1_1_Ke hoach 2012 theo doi (giai ngan 30.6.12) 2 2" xfId="6261" xr:uid="{00000000-0005-0000-0000-000072180000}"/>
    <cellStyle name="1_Book1_1_Ke hoach 2012 theo doi (giai ngan 30.6.12) 2 3" xfId="6262" xr:uid="{00000000-0005-0000-0000-000073180000}"/>
    <cellStyle name="1_Book1_1_Ke hoach 2012 theo doi (giai ngan 30.6.12) 2 4" xfId="6263" xr:uid="{00000000-0005-0000-0000-000074180000}"/>
    <cellStyle name="1_Book1_1_Ke hoach 2012 theo doi (giai ngan 30.6.12) 3" xfId="6264" xr:uid="{00000000-0005-0000-0000-000075180000}"/>
    <cellStyle name="1_Book1_1_Ke hoach 2012 theo doi (giai ngan 30.6.12) 4" xfId="6265" xr:uid="{00000000-0005-0000-0000-000076180000}"/>
    <cellStyle name="1_Book1_1_Ke hoach 2012 theo doi (giai ngan 30.6.12) 5" xfId="6266" xr:uid="{00000000-0005-0000-0000-000077180000}"/>
    <cellStyle name="1_Book1_1_KH TPCP vung TNB (03-1-2012)" xfId="6267" xr:uid="{00000000-0005-0000-0000-000078180000}"/>
    <cellStyle name="1_Book1_1_Tong hop theo doi von TPCP (BC)" xfId="6268" xr:uid="{00000000-0005-0000-0000-000079180000}"/>
    <cellStyle name="1_Book1_1_Tong hop theo doi von TPCP (BC) 2" xfId="6269" xr:uid="{00000000-0005-0000-0000-00007A180000}"/>
    <cellStyle name="1_Book1_1_Tong hop theo doi von TPCP (BC) 2 2" xfId="6270" xr:uid="{00000000-0005-0000-0000-00007B180000}"/>
    <cellStyle name="1_Book1_1_Tong hop theo doi von TPCP (BC) 2 3" xfId="6271" xr:uid="{00000000-0005-0000-0000-00007C180000}"/>
    <cellStyle name="1_Book1_1_Tong hop theo doi von TPCP (BC) 2 4" xfId="6272" xr:uid="{00000000-0005-0000-0000-00007D180000}"/>
    <cellStyle name="1_Book1_1_Tong hop theo doi von TPCP (BC) 3" xfId="6273" xr:uid="{00000000-0005-0000-0000-00007E180000}"/>
    <cellStyle name="1_Book1_1_Tong hop theo doi von TPCP (BC) 4" xfId="6274" xr:uid="{00000000-0005-0000-0000-00007F180000}"/>
    <cellStyle name="1_Book1_1_Tong hop theo doi von TPCP (BC) 5" xfId="6275" xr:uid="{00000000-0005-0000-0000-000080180000}"/>
    <cellStyle name="1_Book1_1_Tong hop theo doi von TPCP (BC)_BC von DTPT 6 thang 2012" xfId="6276" xr:uid="{00000000-0005-0000-0000-000081180000}"/>
    <cellStyle name="1_Book1_1_Tong hop theo doi von TPCP (BC)_BC von DTPT 6 thang 2012 2" xfId="6277" xr:uid="{00000000-0005-0000-0000-000082180000}"/>
    <cellStyle name="1_Book1_1_Tong hop theo doi von TPCP (BC)_BC von DTPT 6 thang 2012 2 2" xfId="6278" xr:uid="{00000000-0005-0000-0000-000083180000}"/>
    <cellStyle name="1_Book1_1_Tong hop theo doi von TPCP (BC)_BC von DTPT 6 thang 2012 2 3" xfId="6279" xr:uid="{00000000-0005-0000-0000-000084180000}"/>
    <cellStyle name="1_Book1_1_Tong hop theo doi von TPCP (BC)_BC von DTPT 6 thang 2012 2 4" xfId="6280" xr:uid="{00000000-0005-0000-0000-000085180000}"/>
    <cellStyle name="1_Book1_1_Tong hop theo doi von TPCP (BC)_BC von DTPT 6 thang 2012 3" xfId="6281" xr:uid="{00000000-0005-0000-0000-000086180000}"/>
    <cellStyle name="1_Book1_1_Tong hop theo doi von TPCP (BC)_BC von DTPT 6 thang 2012 4" xfId="6282" xr:uid="{00000000-0005-0000-0000-000087180000}"/>
    <cellStyle name="1_Book1_1_Tong hop theo doi von TPCP (BC)_BC von DTPT 6 thang 2012 5" xfId="6283" xr:uid="{00000000-0005-0000-0000-000088180000}"/>
    <cellStyle name="1_Book1_1_Tong hop theo doi von TPCP (BC)_Bieu du thao QD von ho tro co MT" xfId="6284" xr:uid="{00000000-0005-0000-0000-000089180000}"/>
    <cellStyle name="1_Book1_1_Tong hop theo doi von TPCP (BC)_Bieu du thao QD von ho tro co MT 2" xfId="6285" xr:uid="{00000000-0005-0000-0000-00008A180000}"/>
    <cellStyle name="1_Book1_1_Tong hop theo doi von TPCP (BC)_Bieu du thao QD von ho tro co MT 2 2" xfId="6286" xr:uid="{00000000-0005-0000-0000-00008B180000}"/>
    <cellStyle name="1_Book1_1_Tong hop theo doi von TPCP (BC)_Bieu du thao QD von ho tro co MT 2 3" xfId="6287" xr:uid="{00000000-0005-0000-0000-00008C180000}"/>
    <cellStyle name="1_Book1_1_Tong hop theo doi von TPCP (BC)_Bieu du thao QD von ho tro co MT 2 4" xfId="6288" xr:uid="{00000000-0005-0000-0000-00008D180000}"/>
    <cellStyle name="1_Book1_1_Tong hop theo doi von TPCP (BC)_Bieu du thao QD von ho tro co MT 3" xfId="6289" xr:uid="{00000000-0005-0000-0000-00008E180000}"/>
    <cellStyle name="1_Book1_1_Tong hop theo doi von TPCP (BC)_Bieu du thao QD von ho tro co MT 4" xfId="6290" xr:uid="{00000000-0005-0000-0000-00008F180000}"/>
    <cellStyle name="1_Book1_1_Tong hop theo doi von TPCP (BC)_Bieu du thao QD von ho tro co MT 5" xfId="6291" xr:uid="{00000000-0005-0000-0000-000090180000}"/>
    <cellStyle name="1_Book1_1_Tong hop theo doi von TPCP (BC)_Ke hoach 2012 (theo doi)" xfId="6292" xr:uid="{00000000-0005-0000-0000-000091180000}"/>
    <cellStyle name="1_Book1_1_Tong hop theo doi von TPCP (BC)_Ke hoach 2012 (theo doi) 2" xfId="6293" xr:uid="{00000000-0005-0000-0000-000092180000}"/>
    <cellStyle name="1_Book1_1_Tong hop theo doi von TPCP (BC)_Ke hoach 2012 (theo doi) 2 2" xfId="6294" xr:uid="{00000000-0005-0000-0000-000093180000}"/>
    <cellStyle name="1_Book1_1_Tong hop theo doi von TPCP (BC)_Ke hoach 2012 (theo doi) 2 3" xfId="6295" xr:uid="{00000000-0005-0000-0000-000094180000}"/>
    <cellStyle name="1_Book1_1_Tong hop theo doi von TPCP (BC)_Ke hoach 2012 (theo doi) 2 4" xfId="6296" xr:uid="{00000000-0005-0000-0000-000095180000}"/>
    <cellStyle name="1_Book1_1_Tong hop theo doi von TPCP (BC)_Ke hoach 2012 (theo doi) 3" xfId="6297" xr:uid="{00000000-0005-0000-0000-000096180000}"/>
    <cellStyle name="1_Book1_1_Tong hop theo doi von TPCP (BC)_Ke hoach 2012 (theo doi) 4" xfId="6298" xr:uid="{00000000-0005-0000-0000-000097180000}"/>
    <cellStyle name="1_Book1_1_Tong hop theo doi von TPCP (BC)_Ke hoach 2012 (theo doi) 5" xfId="6299" xr:uid="{00000000-0005-0000-0000-000098180000}"/>
    <cellStyle name="1_Book1_1_Tong hop theo doi von TPCP (BC)_Ke hoach 2012 theo doi (giai ngan 30.6.12)" xfId="6300" xr:uid="{00000000-0005-0000-0000-000099180000}"/>
    <cellStyle name="1_Book1_1_Tong hop theo doi von TPCP (BC)_Ke hoach 2012 theo doi (giai ngan 30.6.12) 2" xfId="6301" xr:uid="{00000000-0005-0000-0000-00009A180000}"/>
    <cellStyle name="1_Book1_1_Tong hop theo doi von TPCP (BC)_Ke hoach 2012 theo doi (giai ngan 30.6.12) 2 2" xfId="6302" xr:uid="{00000000-0005-0000-0000-00009B180000}"/>
    <cellStyle name="1_Book1_1_Tong hop theo doi von TPCP (BC)_Ke hoach 2012 theo doi (giai ngan 30.6.12) 2 3" xfId="6303" xr:uid="{00000000-0005-0000-0000-00009C180000}"/>
    <cellStyle name="1_Book1_1_Tong hop theo doi von TPCP (BC)_Ke hoach 2012 theo doi (giai ngan 30.6.12) 2 4" xfId="6304" xr:uid="{00000000-0005-0000-0000-00009D180000}"/>
    <cellStyle name="1_Book1_1_Tong hop theo doi von TPCP (BC)_Ke hoach 2012 theo doi (giai ngan 30.6.12) 3" xfId="6305" xr:uid="{00000000-0005-0000-0000-00009E180000}"/>
    <cellStyle name="1_Book1_1_Tong hop theo doi von TPCP (BC)_Ke hoach 2012 theo doi (giai ngan 30.6.12) 4" xfId="6306" xr:uid="{00000000-0005-0000-0000-00009F180000}"/>
    <cellStyle name="1_Book1_1_Tong hop theo doi von TPCP (BC)_Ke hoach 2012 theo doi (giai ngan 30.6.12) 5" xfId="6307" xr:uid="{00000000-0005-0000-0000-0000A0180000}"/>
    <cellStyle name="1_Book1_2" xfId="6308" xr:uid="{00000000-0005-0000-0000-0000A1180000}"/>
    <cellStyle name="1_Book1_2 2" xfId="6309" xr:uid="{00000000-0005-0000-0000-0000A2180000}"/>
    <cellStyle name="1_Book1_2 2 2" xfId="6310" xr:uid="{00000000-0005-0000-0000-0000A3180000}"/>
    <cellStyle name="1_Book1_2 2 3" xfId="6311" xr:uid="{00000000-0005-0000-0000-0000A4180000}"/>
    <cellStyle name="1_Book1_2 2 4" xfId="6312" xr:uid="{00000000-0005-0000-0000-0000A5180000}"/>
    <cellStyle name="1_Book1_2 3" xfId="6313" xr:uid="{00000000-0005-0000-0000-0000A6180000}"/>
    <cellStyle name="1_Book1_2 3 2" xfId="6314" xr:uid="{00000000-0005-0000-0000-0000A7180000}"/>
    <cellStyle name="1_Book1_2 3 3" xfId="6315" xr:uid="{00000000-0005-0000-0000-0000A8180000}"/>
    <cellStyle name="1_Book1_2 3 4" xfId="6316" xr:uid="{00000000-0005-0000-0000-0000A9180000}"/>
    <cellStyle name="1_Book1_2 4" xfId="6317" xr:uid="{00000000-0005-0000-0000-0000AA180000}"/>
    <cellStyle name="1_Book1_2 5" xfId="6318" xr:uid="{00000000-0005-0000-0000-0000AB180000}"/>
    <cellStyle name="1_Book1_2 6" xfId="6319" xr:uid="{00000000-0005-0000-0000-0000AC180000}"/>
    <cellStyle name="1_Book1_2_BC von DTPT 6 thang 2012" xfId="6320" xr:uid="{00000000-0005-0000-0000-0000AD180000}"/>
    <cellStyle name="1_Book1_2_BC von DTPT 6 thang 2012 2" xfId="6321" xr:uid="{00000000-0005-0000-0000-0000AE180000}"/>
    <cellStyle name="1_Book1_2_BC von DTPT 6 thang 2012 2 2" xfId="6322" xr:uid="{00000000-0005-0000-0000-0000AF180000}"/>
    <cellStyle name="1_Book1_2_BC von DTPT 6 thang 2012 2 3" xfId="6323" xr:uid="{00000000-0005-0000-0000-0000B0180000}"/>
    <cellStyle name="1_Book1_2_BC von DTPT 6 thang 2012 2 4" xfId="6324" xr:uid="{00000000-0005-0000-0000-0000B1180000}"/>
    <cellStyle name="1_Book1_2_BC von DTPT 6 thang 2012 3" xfId="6325" xr:uid="{00000000-0005-0000-0000-0000B2180000}"/>
    <cellStyle name="1_Book1_2_BC von DTPT 6 thang 2012 3 2" xfId="6326" xr:uid="{00000000-0005-0000-0000-0000B3180000}"/>
    <cellStyle name="1_Book1_2_BC von DTPT 6 thang 2012 3 3" xfId="6327" xr:uid="{00000000-0005-0000-0000-0000B4180000}"/>
    <cellStyle name="1_Book1_2_BC von DTPT 6 thang 2012 3 4" xfId="6328" xr:uid="{00000000-0005-0000-0000-0000B5180000}"/>
    <cellStyle name="1_Book1_2_BC von DTPT 6 thang 2012 4" xfId="6329" xr:uid="{00000000-0005-0000-0000-0000B6180000}"/>
    <cellStyle name="1_Book1_2_BC von DTPT 6 thang 2012 5" xfId="6330" xr:uid="{00000000-0005-0000-0000-0000B7180000}"/>
    <cellStyle name="1_Book1_2_BC von DTPT 6 thang 2012 6" xfId="6331" xr:uid="{00000000-0005-0000-0000-0000B8180000}"/>
    <cellStyle name="1_Book1_2_Bieu du thao QD von ho tro co MT" xfId="6332" xr:uid="{00000000-0005-0000-0000-0000B9180000}"/>
    <cellStyle name="1_Book1_2_Bieu du thao QD von ho tro co MT 2" xfId="6333" xr:uid="{00000000-0005-0000-0000-0000BA180000}"/>
    <cellStyle name="1_Book1_2_Bieu du thao QD von ho tro co MT 2 2" xfId="6334" xr:uid="{00000000-0005-0000-0000-0000BB180000}"/>
    <cellStyle name="1_Book1_2_Bieu du thao QD von ho tro co MT 2 3" xfId="6335" xr:uid="{00000000-0005-0000-0000-0000BC180000}"/>
    <cellStyle name="1_Book1_2_Bieu du thao QD von ho tro co MT 2 4" xfId="6336" xr:uid="{00000000-0005-0000-0000-0000BD180000}"/>
    <cellStyle name="1_Book1_2_Bieu du thao QD von ho tro co MT 3" xfId="6337" xr:uid="{00000000-0005-0000-0000-0000BE180000}"/>
    <cellStyle name="1_Book1_2_Bieu du thao QD von ho tro co MT 3 2" xfId="6338" xr:uid="{00000000-0005-0000-0000-0000BF180000}"/>
    <cellStyle name="1_Book1_2_Bieu du thao QD von ho tro co MT 3 3" xfId="6339" xr:uid="{00000000-0005-0000-0000-0000C0180000}"/>
    <cellStyle name="1_Book1_2_Bieu du thao QD von ho tro co MT 3 4" xfId="6340" xr:uid="{00000000-0005-0000-0000-0000C1180000}"/>
    <cellStyle name="1_Book1_2_Bieu du thao QD von ho tro co MT 4" xfId="6341" xr:uid="{00000000-0005-0000-0000-0000C2180000}"/>
    <cellStyle name="1_Book1_2_Bieu du thao QD von ho tro co MT 5" xfId="6342" xr:uid="{00000000-0005-0000-0000-0000C3180000}"/>
    <cellStyle name="1_Book1_2_Bieu du thao QD von ho tro co MT 6" xfId="6343" xr:uid="{00000000-0005-0000-0000-0000C4180000}"/>
    <cellStyle name="1_Book1_2_Hoan chinh KH 2012 (o nha)" xfId="6344" xr:uid="{00000000-0005-0000-0000-0000C5180000}"/>
    <cellStyle name="1_Book1_2_Hoan chinh KH 2012 (o nha) 2" xfId="6345" xr:uid="{00000000-0005-0000-0000-0000C6180000}"/>
    <cellStyle name="1_Book1_2_Hoan chinh KH 2012 (o nha) 2 2" xfId="6346" xr:uid="{00000000-0005-0000-0000-0000C7180000}"/>
    <cellStyle name="1_Book1_2_Hoan chinh KH 2012 (o nha) 2 3" xfId="6347" xr:uid="{00000000-0005-0000-0000-0000C8180000}"/>
    <cellStyle name="1_Book1_2_Hoan chinh KH 2012 (o nha) 2 4" xfId="6348" xr:uid="{00000000-0005-0000-0000-0000C9180000}"/>
    <cellStyle name="1_Book1_2_Hoan chinh KH 2012 (o nha) 3" xfId="6349" xr:uid="{00000000-0005-0000-0000-0000CA180000}"/>
    <cellStyle name="1_Book1_2_Hoan chinh KH 2012 (o nha) 3 2" xfId="6350" xr:uid="{00000000-0005-0000-0000-0000CB180000}"/>
    <cellStyle name="1_Book1_2_Hoan chinh KH 2012 (o nha) 3 3" xfId="6351" xr:uid="{00000000-0005-0000-0000-0000CC180000}"/>
    <cellStyle name="1_Book1_2_Hoan chinh KH 2012 (o nha) 3 4" xfId="6352" xr:uid="{00000000-0005-0000-0000-0000CD180000}"/>
    <cellStyle name="1_Book1_2_Hoan chinh KH 2012 (o nha) 4" xfId="6353" xr:uid="{00000000-0005-0000-0000-0000CE180000}"/>
    <cellStyle name="1_Book1_2_Hoan chinh KH 2012 (o nha) 5" xfId="6354" xr:uid="{00000000-0005-0000-0000-0000CF180000}"/>
    <cellStyle name="1_Book1_2_Hoan chinh KH 2012 (o nha) 6" xfId="6355" xr:uid="{00000000-0005-0000-0000-0000D0180000}"/>
    <cellStyle name="1_Book1_2_Hoan chinh KH 2012 (o nha)_Bao cao giai ngan quy I" xfId="6356" xr:uid="{00000000-0005-0000-0000-0000D1180000}"/>
    <cellStyle name="1_Book1_2_Hoan chinh KH 2012 (o nha)_Bao cao giai ngan quy I 2" xfId="6357" xr:uid="{00000000-0005-0000-0000-0000D2180000}"/>
    <cellStyle name="1_Book1_2_Hoan chinh KH 2012 (o nha)_Bao cao giai ngan quy I 2 2" xfId="6358" xr:uid="{00000000-0005-0000-0000-0000D3180000}"/>
    <cellStyle name="1_Book1_2_Hoan chinh KH 2012 (o nha)_Bao cao giai ngan quy I 2 3" xfId="6359" xr:uid="{00000000-0005-0000-0000-0000D4180000}"/>
    <cellStyle name="1_Book1_2_Hoan chinh KH 2012 (o nha)_Bao cao giai ngan quy I 2 4" xfId="6360" xr:uid="{00000000-0005-0000-0000-0000D5180000}"/>
    <cellStyle name="1_Book1_2_Hoan chinh KH 2012 (o nha)_Bao cao giai ngan quy I 3" xfId="6361" xr:uid="{00000000-0005-0000-0000-0000D6180000}"/>
    <cellStyle name="1_Book1_2_Hoan chinh KH 2012 (o nha)_Bao cao giai ngan quy I 3 2" xfId="6362" xr:uid="{00000000-0005-0000-0000-0000D7180000}"/>
    <cellStyle name="1_Book1_2_Hoan chinh KH 2012 (o nha)_Bao cao giai ngan quy I 3 3" xfId="6363" xr:uid="{00000000-0005-0000-0000-0000D8180000}"/>
    <cellStyle name="1_Book1_2_Hoan chinh KH 2012 (o nha)_Bao cao giai ngan quy I 3 4" xfId="6364" xr:uid="{00000000-0005-0000-0000-0000D9180000}"/>
    <cellStyle name="1_Book1_2_Hoan chinh KH 2012 (o nha)_Bao cao giai ngan quy I 4" xfId="6365" xr:uid="{00000000-0005-0000-0000-0000DA180000}"/>
    <cellStyle name="1_Book1_2_Hoan chinh KH 2012 (o nha)_Bao cao giai ngan quy I 5" xfId="6366" xr:uid="{00000000-0005-0000-0000-0000DB180000}"/>
    <cellStyle name="1_Book1_2_Hoan chinh KH 2012 (o nha)_Bao cao giai ngan quy I 6" xfId="6367" xr:uid="{00000000-0005-0000-0000-0000DC180000}"/>
    <cellStyle name="1_Book1_2_Hoan chinh KH 2012 (o nha)_BC von DTPT 6 thang 2012" xfId="6368" xr:uid="{00000000-0005-0000-0000-0000DD180000}"/>
    <cellStyle name="1_Book1_2_Hoan chinh KH 2012 (o nha)_BC von DTPT 6 thang 2012 2" xfId="6369" xr:uid="{00000000-0005-0000-0000-0000DE180000}"/>
    <cellStyle name="1_Book1_2_Hoan chinh KH 2012 (o nha)_BC von DTPT 6 thang 2012 2 2" xfId="6370" xr:uid="{00000000-0005-0000-0000-0000DF180000}"/>
    <cellStyle name="1_Book1_2_Hoan chinh KH 2012 (o nha)_BC von DTPT 6 thang 2012 2 3" xfId="6371" xr:uid="{00000000-0005-0000-0000-0000E0180000}"/>
    <cellStyle name="1_Book1_2_Hoan chinh KH 2012 (o nha)_BC von DTPT 6 thang 2012 2 4" xfId="6372" xr:uid="{00000000-0005-0000-0000-0000E1180000}"/>
    <cellStyle name="1_Book1_2_Hoan chinh KH 2012 (o nha)_BC von DTPT 6 thang 2012 3" xfId="6373" xr:uid="{00000000-0005-0000-0000-0000E2180000}"/>
    <cellStyle name="1_Book1_2_Hoan chinh KH 2012 (o nha)_BC von DTPT 6 thang 2012 3 2" xfId="6374" xr:uid="{00000000-0005-0000-0000-0000E3180000}"/>
    <cellStyle name="1_Book1_2_Hoan chinh KH 2012 (o nha)_BC von DTPT 6 thang 2012 3 3" xfId="6375" xr:uid="{00000000-0005-0000-0000-0000E4180000}"/>
    <cellStyle name="1_Book1_2_Hoan chinh KH 2012 (o nha)_BC von DTPT 6 thang 2012 3 4" xfId="6376" xr:uid="{00000000-0005-0000-0000-0000E5180000}"/>
    <cellStyle name="1_Book1_2_Hoan chinh KH 2012 (o nha)_BC von DTPT 6 thang 2012 4" xfId="6377" xr:uid="{00000000-0005-0000-0000-0000E6180000}"/>
    <cellStyle name="1_Book1_2_Hoan chinh KH 2012 (o nha)_BC von DTPT 6 thang 2012 5" xfId="6378" xr:uid="{00000000-0005-0000-0000-0000E7180000}"/>
    <cellStyle name="1_Book1_2_Hoan chinh KH 2012 (o nha)_BC von DTPT 6 thang 2012 6" xfId="6379" xr:uid="{00000000-0005-0000-0000-0000E8180000}"/>
    <cellStyle name="1_Book1_2_Hoan chinh KH 2012 (o nha)_Bieu du thao QD von ho tro co MT" xfId="6380" xr:uid="{00000000-0005-0000-0000-0000E9180000}"/>
    <cellStyle name="1_Book1_2_Hoan chinh KH 2012 (o nha)_Bieu du thao QD von ho tro co MT 2" xfId="6381" xr:uid="{00000000-0005-0000-0000-0000EA180000}"/>
    <cellStyle name="1_Book1_2_Hoan chinh KH 2012 (o nha)_Bieu du thao QD von ho tro co MT 2 2" xfId="6382" xr:uid="{00000000-0005-0000-0000-0000EB180000}"/>
    <cellStyle name="1_Book1_2_Hoan chinh KH 2012 (o nha)_Bieu du thao QD von ho tro co MT 2 3" xfId="6383" xr:uid="{00000000-0005-0000-0000-0000EC180000}"/>
    <cellStyle name="1_Book1_2_Hoan chinh KH 2012 (o nha)_Bieu du thao QD von ho tro co MT 2 4" xfId="6384" xr:uid="{00000000-0005-0000-0000-0000ED180000}"/>
    <cellStyle name="1_Book1_2_Hoan chinh KH 2012 (o nha)_Bieu du thao QD von ho tro co MT 3" xfId="6385" xr:uid="{00000000-0005-0000-0000-0000EE180000}"/>
    <cellStyle name="1_Book1_2_Hoan chinh KH 2012 (o nha)_Bieu du thao QD von ho tro co MT 3 2" xfId="6386" xr:uid="{00000000-0005-0000-0000-0000EF180000}"/>
    <cellStyle name="1_Book1_2_Hoan chinh KH 2012 (o nha)_Bieu du thao QD von ho tro co MT 3 3" xfId="6387" xr:uid="{00000000-0005-0000-0000-0000F0180000}"/>
    <cellStyle name="1_Book1_2_Hoan chinh KH 2012 (o nha)_Bieu du thao QD von ho tro co MT 3 4" xfId="6388" xr:uid="{00000000-0005-0000-0000-0000F1180000}"/>
    <cellStyle name="1_Book1_2_Hoan chinh KH 2012 (o nha)_Bieu du thao QD von ho tro co MT 4" xfId="6389" xr:uid="{00000000-0005-0000-0000-0000F2180000}"/>
    <cellStyle name="1_Book1_2_Hoan chinh KH 2012 (o nha)_Bieu du thao QD von ho tro co MT 5" xfId="6390" xr:uid="{00000000-0005-0000-0000-0000F3180000}"/>
    <cellStyle name="1_Book1_2_Hoan chinh KH 2012 (o nha)_Bieu du thao QD von ho tro co MT 6" xfId="6391" xr:uid="{00000000-0005-0000-0000-0000F4180000}"/>
    <cellStyle name="1_Book1_2_Hoan chinh KH 2012 (o nha)_Ke hoach 2012 theo doi (giai ngan 30.6.12)" xfId="6392" xr:uid="{00000000-0005-0000-0000-0000F5180000}"/>
    <cellStyle name="1_Book1_2_Hoan chinh KH 2012 (o nha)_Ke hoach 2012 theo doi (giai ngan 30.6.12) 2" xfId="6393" xr:uid="{00000000-0005-0000-0000-0000F6180000}"/>
    <cellStyle name="1_Book1_2_Hoan chinh KH 2012 (o nha)_Ke hoach 2012 theo doi (giai ngan 30.6.12) 2 2" xfId="6394" xr:uid="{00000000-0005-0000-0000-0000F7180000}"/>
    <cellStyle name="1_Book1_2_Hoan chinh KH 2012 (o nha)_Ke hoach 2012 theo doi (giai ngan 30.6.12) 2 3" xfId="6395" xr:uid="{00000000-0005-0000-0000-0000F8180000}"/>
    <cellStyle name="1_Book1_2_Hoan chinh KH 2012 (o nha)_Ke hoach 2012 theo doi (giai ngan 30.6.12) 2 4" xfId="6396" xr:uid="{00000000-0005-0000-0000-0000F9180000}"/>
    <cellStyle name="1_Book1_2_Hoan chinh KH 2012 (o nha)_Ke hoach 2012 theo doi (giai ngan 30.6.12) 3" xfId="6397" xr:uid="{00000000-0005-0000-0000-0000FA180000}"/>
    <cellStyle name="1_Book1_2_Hoan chinh KH 2012 (o nha)_Ke hoach 2012 theo doi (giai ngan 30.6.12) 3 2" xfId="6398" xr:uid="{00000000-0005-0000-0000-0000FB180000}"/>
    <cellStyle name="1_Book1_2_Hoan chinh KH 2012 (o nha)_Ke hoach 2012 theo doi (giai ngan 30.6.12) 3 3" xfId="6399" xr:uid="{00000000-0005-0000-0000-0000FC180000}"/>
    <cellStyle name="1_Book1_2_Hoan chinh KH 2012 (o nha)_Ke hoach 2012 theo doi (giai ngan 30.6.12) 3 4" xfId="6400" xr:uid="{00000000-0005-0000-0000-0000FD180000}"/>
    <cellStyle name="1_Book1_2_Hoan chinh KH 2012 (o nha)_Ke hoach 2012 theo doi (giai ngan 30.6.12) 4" xfId="6401" xr:uid="{00000000-0005-0000-0000-0000FE180000}"/>
    <cellStyle name="1_Book1_2_Hoan chinh KH 2012 (o nha)_Ke hoach 2012 theo doi (giai ngan 30.6.12) 5" xfId="6402" xr:uid="{00000000-0005-0000-0000-0000FF180000}"/>
    <cellStyle name="1_Book1_2_Hoan chinh KH 2012 (o nha)_Ke hoach 2012 theo doi (giai ngan 30.6.12) 6" xfId="6403" xr:uid="{00000000-0005-0000-0000-000000190000}"/>
    <cellStyle name="1_Book1_2_Hoan chinh KH 2012 Von ho tro co MT" xfId="6404" xr:uid="{00000000-0005-0000-0000-000001190000}"/>
    <cellStyle name="1_Book1_2_Hoan chinh KH 2012 Von ho tro co MT (chi tiet)" xfId="6405" xr:uid="{00000000-0005-0000-0000-000002190000}"/>
    <cellStyle name="1_Book1_2_Hoan chinh KH 2012 Von ho tro co MT (chi tiet) 2" xfId="6406" xr:uid="{00000000-0005-0000-0000-000003190000}"/>
    <cellStyle name="1_Book1_2_Hoan chinh KH 2012 Von ho tro co MT (chi tiet) 2 2" xfId="6407" xr:uid="{00000000-0005-0000-0000-000004190000}"/>
    <cellStyle name="1_Book1_2_Hoan chinh KH 2012 Von ho tro co MT (chi tiet) 2 3" xfId="6408" xr:uid="{00000000-0005-0000-0000-000005190000}"/>
    <cellStyle name="1_Book1_2_Hoan chinh KH 2012 Von ho tro co MT (chi tiet) 2 4" xfId="6409" xr:uid="{00000000-0005-0000-0000-000006190000}"/>
    <cellStyle name="1_Book1_2_Hoan chinh KH 2012 Von ho tro co MT (chi tiet) 3" xfId="6410" xr:uid="{00000000-0005-0000-0000-000007190000}"/>
    <cellStyle name="1_Book1_2_Hoan chinh KH 2012 Von ho tro co MT (chi tiet) 3 2" xfId="6411" xr:uid="{00000000-0005-0000-0000-000008190000}"/>
    <cellStyle name="1_Book1_2_Hoan chinh KH 2012 Von ho tro co MT (chi tiet) 3 3" xfId="6412" xr:uid="{00000000-0005-0000-0000-000009190000}"/>
    <cellStyle name="1_Book1_2_Hoan chinh KH 2012 Von ho tro co MT (chi tiet) 3 4" xfId="6413" xr:uid="{00000000-0005-0000-0000-00000A190000}"/>
    <cellStyle name="1_Book1_2_Hoan chinh KH 2012 Von ho tro co MT (chi tiet) 4" xfId="6414" xr:uid="{00000000-0005-0000-0000-00000B190000}"/>
    <cellStyle name="1_Book1_2_Hoan chinh KH 2012 Von ho tro co MT (chi tiet) 5" xfId="6415" xr:uid="{00000000-0005-0000-0000-00000C190000}"/>
    <cellStyle name="1_Book1_2_Hoan chinh KH 2012 Von ho tro co MT (chi tiet) 6" xfId="6416" xr:uid="{00000000-0005-0000-0000-00000D190000}"/>
    <cellStyle name="1_Book1_2_Hoan chinh KH 2012 Von ho tro co MT 10" xfId="6417" xr:uid="{00000000-0005-0000-0000-00000E190000}"/>
    <cellStyle name="1_Book1_2_Hoan chinh KH 2012 Von ho tro co MT 10 2" xfId="6418" xr:uid="{00000000-0005-0000-0000-00000F190000}"/>
    <cellStyle name="1_Book1_2_Hoan chinh KH 2012 Von ho tro co MT 10 3" xfId="6419" xr:uid="{00000000-0005-0000-0000-000010190000}"/>
    <cellStyle name="1_Book1_2_Hoan chinh KH 2012 Von ho tro co MT 10 4" xfId="6420" xr:uid="{00000000-0005-0000-0000-000011190000}"/>
    <cellStyle name="1_Book1_2_Hoan chinh KH 2012 Von ho tro co MT 11" xfId="6421" xr:uid="{00000000-0005-0000-0000-000012190000}"/>
    <cellStyle name="1_Book1_2_Hoan chinh KH 2012 Von ho tro co MT 11 2" xfId="6422" xr:uid="{00000000-0005-0000-0000-000013190000}"/>
    <cellStyle name="1_Book1_2_Hoan chinh KH 2012 Von ho tro co MT 11 3" xfId="6423" xr:uid="{00000000-0005-0000-0000-000014190000}"/>
    <cellStyle name="1_Book1_2_Hoan chinh KH 2012 Von ho tro co MT 11 4" xfId="6424" xr:uid="{00000000-0005-0000-0000-000015190000}"/>
    <cellStyle name="1_Book1_2_Hoan chinh KH 2012 Von ho tro co MT 12" xfId="6425" xr:uid="{00000000-0005-0000-0000-000016190000}"/>
    <cellStyle name="1_Book1_2_Hoan chinh KH 2012 Von ho tro co MT 12 2" xfId="6426" xr:uid="{00000000-0005-0000-0000-000017190000}"/>
    <cellStyle name="1_Book1_2_Hoan chinh KH 2012 Von ho tro co MT 12 3" xfId="6427" xr:uid="{00000000-0005-0000-0000-000018190000}"/>
    <cellStyle name="1_Book1_2_Hoan chinh KH 2012 Von ho tro co MT 12 4" xfId="6428" xr:uid="{00000000-0005-0000-0000-000019190000}"/>
    <cellStyle name="1_Book1_2_Hoan chinh KH 2012 Von ho tro co MT 13" xfId="6429" xr:uid="{00000000-0005-0000-0000-00001A190000}"/>
    <cellStyle name="1_Book1_2_Hoan chinh KH 2012 Von ho tro co MT 13 2" xfId="6430" xr:uid="{00000000-0005-0000-0000-00001B190000}"/>
    <cellStyle name="1_Book1_2_Hoan chinh KH 2012 Von ho tro co MT 13 3" xfId="6431" xr:uid="{00000000-0005-0000-0000-00001C190000}"/>
    <cellStyle name="1_Book1_2_Hoan chinh KH 2012 Von ho tro co MT 13 4" xfId="6432" xr:uid="{00000000-0005-0000-0000-00001D190000}"/>
    <cellStyle name="1_Book1_2_Hoan chinh KH 2012 Von ho tro co MT 14" xfId="6433" xr:uid="{00000000-0005-0000-0000-00001E190000}"/>
    <cellStyle name="1_Book1_2_Hoan chinh KH 2012 Von ho tro co MT 14 2" xfId="6434" xr:uid="{00000000-0005-0000-0000-00001F190000}"/>
    <cellStyle name="1_Book1_2_Hoan chinh KH 2012 Von ho tro co MT 14 3" xfId="6435" xr:uid="{00000000-0005-0000-0000-000020190000}"/>
    <cellStyle name="1_Book1_2_Hoan chinh KH 2012 Von ho tro co MT 14 4" xfId="6436" xr:uid="{00000000-0005-0000-0000-000021190000}"/>
    <cellStyle name="1_Book1_2_Hoan chinh KH 2012 Von ho tro co MT 15" xfId="6437" xr:uid="{00000000-0005-0000-0000-000022190000}"/>
    <cellStyle name="1_Book1_2_Hoan chinh KH 2012 Von ho tro co MT 15 2" xfId="6438" xr:uid="{00000000-0005-0000-0000-000023190000}"/>
    <cellStyle name="1_Book1_2_Hoan chinh KH 2012 Von ho tro co MT 15 3" xfId="6439" xr:uid="{00000000-0005-0000-0000-000024190000}"/>
    <cellStyle name="1_Book1_2_Hoan chinh KH 2012 Von ho tro co MT 15 4" xfId="6440" xr:uid="{00000000-0005-0000-0000-000025190000}"/>
    <cellStyle name="1_Book1_2_Hoan chinh KH 2012 Von ho tro co MT 16" xfId="6441" xr:uid="{00000000-0005-0000-0000-000026190000}"/>
    <cellStyle name="1_Book1_2_Hoan chinh KH 2012 Von ho tro co MT 16 2" xfId="6442" xr:uid="{00000000-0005-0000-0000-000027190000}"/>
    <cellStyle name="1_Book1_2_Hoan chinh KH 2012 Von ho tro co MT 16 3" xfId="6443" xr:uid="{00000000-0005-0000-0000-000028190000}"/>
    <cellStyle name="1_Book1_2_Hoan chinh KH 2012 Von ho tro co MT 16 4" xfId="6444" xr:uid="{00000000-0005-0000-0000-000029190000}"/>
    <cellStyle name="1_Book1_2_Hoan chinh KH 2012 Von ho tro co MT 17" xfId="6445" xr:uid="{00000000-0005-0000-0000-00002A190000}"/>
    <cellStyle name="1_Book1_2_Hoan chinh KH 2012 Von ho tro co MT 17 2" xfId="6446" xr:uid="{00000000-0005-0000-0000-00002B190000}"/>
    <cellStyle name="1_Book1_2_Hoan chinh KH 2012 Von ho tro co MT 17 3" xfId="6447" xr:uid="{00000000-0005-0000-0000-00002C190000}"/>
    <cellStyle name="1_Book1_2_Hoan chinh KH 2012 Von ho tro co MT 17 4" xfId="6448" xr:uid="{00000000-0005-0000-0000-00002D190000}"/>
    <cellStyle name="1_Book1_2_Hoan chinh KH 2012 Von ho tro co MT 18" xfId="6449" xr:uid="{00000000-0005-0000-0000-00002E190000}"/>
    <cellStyle name="1_Book1_2_Hoan chinh KH 2012 Von ho tro co MT 19" xfId="6450" xr:uid="{00000000-0005-0000-0000-00002F190000}"/>
    <cellStyle name="1_Book1_2_Hoan chinh KH 2012 Von ho tro co MT 2" xfId="6451" xr:uid="{00000000-0005-0000-0000-000030190000}"/>
    <cellStyle name="1_Book1_2_Hoan chinh KH 2012 Von ho tro co MT 2 2" xfId="6452" xr:uid="{00000000-0005-0000-0000-000031190000}"/>
    <cellStyle name="1_Book1_2_Hoan chinh KH 2012 Von ho tro co MT 2 3" xfId="6453" xr:uid="{00000000-0005-0000-0000-000032190000}"/>
    <cellStyle name="1_Book1_2_Hoan chinh KH 2012 Von ho tro co MT 2 4" xfId="6454" xr:uid="{00000000-0005-0000-0000-000033190000}"/>
    <cellStyle name="1_Book1_2_Hoan chinh KH 2012 Von ho tro co MT 20" xfId="6455" xr:uid="{00000000-0005-0000-0000-000034190000}"/>
    <cellStyle name="1_Book1_2_Hoan chinh KH 2012 Von ho tro co MT 3" xfId="6456" xr:uid="{00000000-0005-0000-0000-000035190000}"/>
    <cellStyle name="1_Book1_2_Hoan chinh KH 2012 Von ho tro co MT 3 2" xfId="6457" xr:uid="{00000000-0005-0000-0000-000036190000}"/>
    <cellStyle name="1_Book1_2_Hoan chinh KH 2012 Von ho tro co MT 3 3" xfId="6458" xr:uid="{00000000-0005-0000-0000-000037190000}"/>
    <cellStyle name="1_Book1_2_Hoan chinh KH 2012 Von ho tro co MT 3 4" xfId="6459" xr:uid="{00000000-0005-0000-0000-000038190000}"/>
    <cellStyle name="1_Book1_2_Hoan chinh KH 2012 Von ho tro co MT 4" xfId="6460" xr:uid="{00000000-0005-0000-0000-000039190000}"/>
    <cellStyle name="1_Book1_2_Hoan chinh KH 2012 Von ho tro co MT 4 2" xfId="6461" xr:uid="{00000000-0005-0000-0000-00003A190000}"/>
    <cellStyle name="1_Book1_2_Hoan chinh KH 2012 Von ho tro co MT 4 3" xfId="6462" xr:uid="{00000000-0005-0000-0000-00003B190000}"/>
    <cellStyle name="1_Book1_2_Hoan chinh KH 2012 Von ho tro co MT 4 4" xfId="6463" xr:uid="{00000000-0005-0000-0000-00003C190000}"/>
    <cellStyle name="1_Book1_2_Hoan chinh KH 2012 Von ho tro co MT 5" xfId="6464" xr:uid="{00000000-0005-0000-0000-00003D190000}"/>
    <cellStyle name="1_Book1_2_Hoan chinh KH 2012 Von ho tro co MT 5 2" xfId="6465" xr:uid="{00000000-0005-0000-0000-00003E190000}"/>
    <cellStyle name="1_Book1_2_Hoan chinh KH 2012 Von ho tro co MT 5 3" xfId="6466" xr:uid="{00000000-0005-0000-0000-00003F190000}"/>
    <cellStyle name="1_Book1_2_Hoan chinh KH 2012 Von ho tro co MT 5 4" xfId="6467" xr:uid="{00000000-0005-0000-0000-000040190000}"/>
    <cellStyle name="1_Book1_2_Hoan chinh KH 2012 Von ho tro co MT 6" xfId="6468" xr:uid="{00000000-0005-0000-0000-000041190000}"/>
    <cellStyle name="1_Book1_2_Hoan chinh KH 2012 Von ho tro co MT 6 2" xfId="6469" xr:uid="{00000000-0005-0000-0000-000042190000}"/>
    <cellStyle name="1_Book1_2_Hoan chinh KH 2012 Von ho tro co MT 6 3" xfId="6470" xr:uid="{00000000-0005-0000-0000-000043190000}"/>
    <cellStyle name="1_Book1_2_Hoan chinh KH 2012 Von ho tro co MT 6 4" xfId="6471" xr:uid="{00000000-0005-0000-0000-000044190000}"/>
    <cellStyle name="1_Book1_2_Hoan chinh KH 2012 Von ho tro co MT 7" xfId="6472" xr:uid="{00000000-0005-0000-0000-000045190000}"/>
    <cellStyle name="1_Book1_2_Hoan chinh KH 2012 Von ho tro co MT 7 2" xfId="6473" xr:uid="{00000000-0005-0000-0000-000046190000}"/>
    <cellStyle name="1_Book1_2_Hoan chinh KH 2012 Von ho tro co MT 7 3" xfId="6474" xr:uid="{00000000-0005-0000-0000-000047190000}"/>
    <cellStyle name="1_Book1_2_Hoan chinh KH 2012 Von ho tro co MT 7 4" xfId="6475" xr:uid="{00000000-0005-0000-0000-000048190000}"/>
    <cellStyle name="1_Book1_2_Hoan chinh KH 2012 Von ho tro co MT 8" xfId="6476" xr:uid="{00000000-0005-0000-0000-000049190000}"/>
    <cellStyle name="1_Book1_2_Hoan chinh KH 2012 Von ho tro co MT 8 2" xfId="6477" xr:uid="{00000000-0005-0000-0000-00004A190000}"/>
    <cellStyle name="1_Book1_2_Hoan chinh KH 2012 Von ho tro co MT 8 3" xfId="6478" xr:uid="{00000000-0005-0000-0000-00004B190000}"/>
    <cellStyle name="1_Book1_2_Hoan chinh KH 2012 Von ho tro co MT 8 4" xfId="6479" xr:uid="{00000000-0005-0000-0000-00004C190000}"/>
    <cellStyle name="1_Book1_2_Hoan chinh KH 2012 Von ho tro co MT 9" xfId="6480" xr:uid="{00000000-0005-0000-0000-00004D190000}"/>
    <cellStyle name="1_Book1_2_Hoan chinh KH 2012 Von ho tro co MT 9 2" xfId="6481" xr:uid="{00000000-0005-0000-0000-00004E190000}"/>
    <cellStyle name="1_Book1_2_Hoan chinh KH 2012 Von ho tro co MT 9 3" xfId="6482" xr:uid="{00000000-0005-0000-0000-00004F190000}"/>
    <cellStyle name="1_Book1_2_Hoan chinh KH 2012 Von ho tro co MT 9 4" xfId="6483" xr:uid="{00000000-0005-0000-0000-000050190000}"/>
    <cellStyle name="1_Book1_2_Hoan chinh KH 2012 Von ho tro co MT_Bao cao giai ngan quy I" xfId="6484" xr:uid="{00000000-0005-0000-0000-000051190000}"/>
    <cellStyle name="1_Book1_2_Hoan chinh KH 2012 Von ho tro co MT_Bao cao giai ngan quy I 2" xfId="6485" xr:uid="{00000000-0005-0000-0000-000052190000}"/>
    <cellStyle name="1_Book1_2_Hoan chinh KH 2012 Von ho tro co MT_Bao cao giai ngan quy I 2 2" xfId="6486" xr:uid="{00000000-0005-0000-0000-000053190000}"/>
    <cellStyle name="1_Book1_2_Hoan chinh KH 2012 Von ho tro co MT_Bao cao giai ngan quy I 2 3" xfId="6487" xr:uid="{00000000-0005-0000-0000-000054190000}"/>
    <cellStyle name="1_Book1_2_Hoan chinh KH 2012 Von ho tro co MT_Bao cao giai ngan quy I 2 4" xfId="6488" xr:uid="{00000000-0005-0000-0000-000055190000}"/>
    <cellStyle name="1_Book1_2_Hoan chinh KH 2012 Von ho tro co MT_Bao cao giai ngan quy I 3" xfId="6489" xr:uid="{00000000-0005-0000-0000-000056190000}"/>
    <cellStyle name="1_Book1_2_Hoan chinh KH 2012 Von ho tro co MT_Bao cao giai ngan quy I 3 2" xfId="6490" xr:uid="{00000000-0005-0000-0000-000057190000}"/>
    <cellStyle name="1_Book1_2_Hoan chinh KH 2012 Von ho tro co MT_Bao cao giai ngan quy I 3 3" xfId="6491" xr:uid="{00000000-0005-0000-0000-000058190000}"/>
    <cellStyle name="1_Book1_2_Hoan chinh KH 2012 Von ho tro co MT_Bao cao giai ngan quy I 3 4" xfId="6492" xr:uid="{00000000-0005-0000-0000-000059190000}"/>
    <cellStyle name="1_Book1_2_Hoan chinh KH 2012 Von ho tro co MT_Bao cao giai ngan quy I 4" xfId="6493" xr:uid="{00000000-0005-0000-0000-00005A190000}"/>
    <cellStyle name="1_Book1_2_Hoan chinh KH 2012 Von ho tro co MT_Bao cao giai ngan quy I 5" xfId="6494" xr:uid="{00000000-0005-0000-0000-00005B190000}"/>
    <cellStyle name="1_Book1_2_Hoan chinh KH 2012 Von ho tro co MT_Bao cao giai ngan quy I 6" xfId="6495" xr:uid="{00000000-0005-0000-0000-00005C190000}"/>
    <cellStyle name="1_Book1_2_Hoan chinh KH 2012 Von ho tro co MT_BC von DTPT 6 thang 2012" xfId="6496" xr:uid="{00000000-0005-0000-0000-00005D190000}"/>
    <cellStyle name="1_Book1_2_Hoan chinh KH 2012 Von ho tro co MT_BC von DTPT 6 thang 2012 2" xfId="6497" xr:uid="{00000000-0005-0000-0000-00005E190000}"/>
    <cellStyle name="1_Book1_2_Hoan chinh KH 2012 Von ho tro co MT_BC von DTPT 6 thang 2012 2 2" xfId="6498" xr:uid="{00000000-0005-0000-0000-00005F190000}"/>
    <cellStyle name="1_Book1_2_Hoan chinh KH 2012 Von ho tro co MT_BC von DTPT 6 thang 2012 2 3" xfId="6499" xr:uid="{00000000-0005-0000-0000-000060190000}"/>
    <cellStyle name="1_Book1_2_Hoan chinh KH 2012 Von ho tro co MT_BC von DTPT 6 thang 2012 2 4" xfId="6500" xr:uid="{00000000-0005-0000-0000-000061190000}"/>
    <cellStyle name="1_Book1_2_Hoan chinh KH 2012 Von ho tro co MT_BC von DTPT 6 thang 2012 3" xfId="6501" xr:uid="{00000000-0005-0000-0000-000062190000}"/>
    <cellStyle name="1_Book1_2_Hoan chinh KH 2012 Von ho tro co MT_BC von DTPT 6 thang 2012 3 2" xfId="6502" xr:uid="{00000000-0005-0000-0000-000063190000}"/>
    <cellStyle name="1_Book1_2_Hoan chinh KH 2012 Von ho tro co MT_BC von DTPT 6 thang 2012 3 3" xfId="6503" xr:uid="{00000000-0005-0000-0000-000064190000}"/>
    <cellStyle name="1_Book1_2_Hoan chinh KH 2012 Von ho tro co MT_BC von DTPT 6 thang 2012 3 4" xfId="6504" xr:uid="{00000000-0005-0000-0000-000065190000}"/>
    <cellStyle name="1_Book1_2_Hoan chinh KH 2012 Von ho tro co MT_BC von DTPT 6 thang 2012 4" xfId="6505" xr:uid="{00000000-0005-0000-0000-000066190000}"/>
    <cellStyle name="1_Book1_2_Hoan chinh KH 2012 Von ho tro co MT_BC von DTPT 6 thang 2012 5" xfId="6506" xr:uid="{00000000-0005-0000-0000-000067190000}"/>
    <cellStyle name="1_Book1_2_Hoan chinh KH 2012 Von ho tro co MT_BC von DTPT 6 thang 2012 6" xfId="6507" xr:uid="{00000000-0005-0000-0000-000068190000}"/>
    <cellStyle name="1_Book1_2_Hoan chinh KH 2012 Von ho tro co MT_Bieu du thao QD von ho tro co MT" xfId="6508" xr:uid="{00000000-0005-0000-0000-000069190000}"/>
    <cellStyle name="1_Book1_2_Hoan chinh KH 2012 Von ho tro co MT_Bieu du thao QD von ho tro co MT 2" xfId="6509" xr:uid="{00000000-0005-0000-0000-00006A190000}"/>
    <cellStyle name="1_Book1_2_Hoan chinh KH 2012 Von ho tro co MT_Bieu du thao QD von ho tro co MT 2 2" xfId="6510" xr:uid="{00000000-0005-0000-0000-00006B190000}"/>
    <cellStyle name="1_Book1_2_Hoan chinh KH 2012 Von ho tro co MT_Bieu du thao QD von ho tro co MT 2 3" xfId="6511" xr:uid="{00000000-0005-0000-0000-00006C190000}"/>
    <cellStyle name="1_Book1_2_Hoan chinh KH 2012 Von ho tro co MT_Bieu du thao QD von ho tro co MT 2 4" xfId="6512" xr:uid="{00000000-0005-0000-0000-00006D190000}"/>
    <cellStyle name="1_Book1_2_Hoan chinh KH 2012 Von ho tro co MT_Bieu du thao QD von ho tro co MT 3" xfId="6513" xr:uid="{00000000-0005-0000-0000-00006E190000}"/>
    <cellStyle name="1_Book1_2_Hoan chinh KH 2012 Von ho tro co MT_Bieu du thao QD von ho tro co MT 3 2" xfId="6514" xr:uid="{00000000-0005-0000-0000-00006F190000}"/>
    <cellStyle name="1_Book1_2_Hoan chinh KH 2012 Von ho tro co MT_Bieu du thao QD von ho tro co MT 3 3" xfId="6515" xr:uid="{00000000-0005-0000-0000-000070190000}"/>
    <cellStyle name="1_Book1_2_Hoan chinh KH 2012 Von ho tro co MT_Bieu du thao QD von ho tro co MT 3 4" xfId="6516" xr:uid="{00000000-0005-0000-0000-000071190000}"/>
    <cellStyle name="1_Book1_2_Hoan chinh KH 2012 Von ho tro co MT_Bieu du thao QD von ho tro co MT 4" xfId="6517" xr:uid="{00000000-0005-0000-0000-000072190000}"/>
    <cellStyle name="1_Book1_2_Hoan chinh KH 2012 Von ho tro co MT_Bieu du thao QD von ho tro co MT 5" xfId="6518" xr:uid="{00000000-0005-0000-0000-000073190000}"/>
    <cellStyle name="1_Book1_2_Hoan chinh KH 2012 Von ho tro co MT_Bieu du thao QD von ho tro co MT 6" xfId="6519" xr:uid="{00000000-0005-0000-0000-000074190000}"/>
    <cellStyle name="1_Book1_2_Hoan chinh KH 2012 Von ho tro co MT_Ke hoach 2012 theo doi (giai ngan 30.6.12)" xfId="6520" xr:uid="{00000000-0005-0000-0000-000075190000}"/>
    <cellStyle name="1_Book1_2_Hoan chinh KH 2012 Von ho tro co MT_Ke hoach 2012 theo doi (giai ngan 30.6.12) 2" xfId="6521" xr:uid="{00000000-0005-0000-0000-000076190000}"/>
    <cellStyle name="1_Book1_2_Hoan chinh KH 2012 Von ho tro co MT_Ke hoach 2012 theo doi (giai ngan 30.6.12) 2 2" xfId="6522" xr:uid="{00000000-0005-0000-0000-000077190000}"/>
    <cellStyle name="1_Book1_2_Hoan chinh KH 2012 Von ho tro co MT_Ke hoach 2012 theo doi (giai ngan 30.6.12) 2 3" xfId="6523" xr:uid="{00000000-0005-0000-0000-000078190000}"/>
    <cellStyle name="1_Book1_2_Hoan chinh KH 2012 Von ho tro co MT_Ke hoach 2012 theo doi (giai ngan 30.6.12) 2 4" xfId="6524" xr:uid="{00000000-0005-0000-0000-000079190000}"/>
    <cellStyle name="1_Book1_2_Hoan chinh KH 2012 Von ho tro co MT_Ke hoach 2012 theo doi (giai ngan 30.6.12) 3" xfId="6525" xr:uid="{00000000-0005-0000-0000-00007A190000}"/>
    <cellStyle name="1_Book1_2_Hoan chinh KH 2012 Von ho tro co MT_Ke hoach 2012 theo doi (giai ngan 30.6.12) 3 2" xfId="6526" xr:uid="{00000000-0005-0000-0000-00007B190000}"/>
    <cellStyle name="1_Book1_2_Hoan chinh KH 2012 Von ho tro co MT_Ke hoach 2012 theo doi (giai ngan 30.6.12) 3 3" xfId="6527" xr:uid="{00000000-0005-0000-0000-00007C190000}"/>
    <cellStyle name="1_Book1_2_Hoan chinh KH 2012 Von ho tro co MT_Ke hoach 2012 theo doi (giai ngan 30.6.12) 3 4" xfId="6528" xr:uid="{00000000-0005-0000-0000-00007D190000}"/>
    <cellStyle name="1_Book1_2_Hoan chinh KH 2012 Von ho tro co MT_Ke hoach 2012 theo doi (giai ngan 30.6.12) 4" xfId="6529" xr:uid="{00000000-0005-0000-0000-00007E190000}"/>
    <cellStyle name="1_Book1_2_Hoan chinh KH 2012 Von ho tro co MT_Ke hoach 2012 theo doi (giai ngan 30.6.12) 5" xfId="6530" xr:uid="{00000000-0005-0000-0000-00007F190000}"/>
    <cellStyle name="1_Book1_2_Hoan chinh KH 2012 Von ho tro co MT_Ke hoach 2012 theo doi (giai ngan 30.6.12) 6" xfId="6531" xr:uid="{00000000-0005-0000-0000-000080190000}"/>
    <cellStyle name="1_Book1_2_Ke hoach 2012 (theo doi)" xfId="6532" xr:uid="{00000000-0005-0000-0000-000081190000}"/>
    <cellStyle name="1_Book1_2_Ke hoach 2012 (theo doi) 2" xfId="6533" xr:uid="{00000000-0005-0000-0000-000082190000}"/>
    <cellStyle name="1_Book1_2_Ke hoach 2012 (theo doi) 2 2" xfId="6534" xr:uid="{00000000-0005-0000-0000-000083190000}"/>
    <cellStyle name="1_Book1_2_Ke hoach 2012 (theo doi) 2 3" xfId="6535" xr:uid="{00000000-0005-0000-0000-000084190000}"/>
    <cellStyle name="1_Book1_2_Ke hoach 2012 (theo doi) 2 4" xfId="6536" xr:uid="{00000000-0005-0000-0000-000085190000}"/>
    <cellStyle name="1_Book1_2_Ke hoach 2012 (theo doi) 3" xfId="6537" xr:uid="{00000000-0005-0000-0000-000086190000}"/>
    <cellStyle name="1_Book1_2_Ke hoach 2012 (theo doi) 3 2" xfId="6538" xr:uid="{00000000-0005-0000-0000-000087190000}"/>
    <cellStyle name="1_Book1_2_Ke hoach 2012 (theo doi) 3 3" xfId="6539" xr:uid="{00000000-0005-0000-0000-000088190000}"/>
    <cellStyle name="1_Book1_2_Ke hoach 2012 (theo doi) 3 4" xfId="6540" xr:uid="{00000000-0005-0000-0000-000089190000}"/>
    <cellStyle name="1_Book1_2_Ke hoach 2012 (theo doi) 4" xfId="6541" xr:uid="{00000000-0005-0000-0000-00008A190000}"/>
    <cellStyle name="1_Book1_2_Ke hoach 2012 (theo doi) 5" xfId="6542" xr:uid="{00000000-0005-0000-0000-00008B190000}"/>
    <cellStyle name="1_Book1_2_Ke hoach 2012 (theo doi) 6" xfId="6543" xr:uid="{00000000-0005-0000-0000-00008C190000}"/>
    <cellStyle name="1_Book1_2_Ke hoach 2012 theo doi (giai ngan 30.6.12)" xfId="6544" xr:uid="{00000000-0005-0000-0000-00008D190000}"/>
    <cellStyle name="1_Book1_2_Ke hoach 2012 theo doi (giai ngan 30.6.12) 2" xfId="6545" xr:uid="{00000000-0005-0000-0000-00008E190000}"/>
    <cellStyle name="1_Book1_2_Ke hoach 2012 theo doi (giai ngan 30.6.12) 2 2" xfId="6546" xr:uid="{00000000-0005-0000-0000-00008F190000}"/>
    <cellStyle name="1_Book1_2_Ke hoach 2012 theo doi (giai ngan 30.6.12) 2 3" xfId="6547" xr:uid="{00000000-0005-0000-0000-000090190000}"/>
    <cellStyle name="1_Book1_2_Ke hoach 2012 theo doi (giai ngan 30.6.12) 2 4" xfId="6548" xr:uid="{00000000-0005-0000-0000-000091190000}"/>
    <cellStyle name="1_Book1_2_Ke hoach 2012 theo doi (giai ngan 30.6.12) 3" xfId="6549" xr:uid="{00000000-0005-0000-0000-000092190000}"/>
    <cellStyle name="1_Book1_2_Ke hoach 2012 theo doi (giai ngan 30.6.12) 3 2" xfId="6550" xr:uid="{00000000-0005-0000-0000-000093190000}"/>
    <cellStyle name="1_Book1_2_Ke hoach 2012 theo doi (giai ngan 30.6.12) 3 3" xfId="6551" xr:uid="{00000000-0005-0000-0000-000094190000}"/>
    <cellStyle name="1_Book1_2_Ke hoach 2012 theo doi (giai ngan 30.6.12) 3 4" xfId="6552" xr:uid="{00000000-0005-0000-0000-000095190000}"/>
    <cellStyle name="1_Book1_2_Ke hoach 2012 theo doi (giai ngan 30.6.12) 4" xfId="6553" xr:uid="{00000000-0005-0000-0000-000096190000}"/>
    <cellStyle name="1_Book1_2_Ke hoach 2012 theo doi (giai ngan 30.6.12) 5" xfId="6554" xr:uid="{00000000-0005-0000-0000-000097190000}"/>
    <cellStyle name="1_Book1_2_Ke hoach 2012 theo doi (giai ngan 30.6.12) 6" xfId="6555" xr:uid="{00000000-0005-0000-0000-000098190000}"/>
    <cellStyle name="1_Book1_Bao cao doan cong tac cua Bo thang 4-2010" xfId="6556" xr:uid="{00000000-0005-0000-0000-000099190000}"/>
    <cellStyle name="1_Book1_Bao cao doan cong tac cua Bo thang 4-2010_BC von DTPT 6 thang 2012" xfId="6557" xr:uid="{00000000-0005-0000-0000-00009A190000}"/>
    <cellStyle name="1_Book1_Bao cao doan cong tac cua Bo thang 4-2010_Bieu du thao QD von ho tro co MT" xfId="6558" xr:uid="{00000000-0005-0000-0000-00009B190000}"/>
    <cellStyle name="1_Book1_Bao cao doan cong tac cua Bo thang 4-2010_Dang ky phan khai von ODA (gui Bo)" xfId="6559" xr:uid="{00000000-0005-0000-0000-00009C190000}"/>
    <cellStyle name="1_Book1_Bao cao doan cong tac cua Bo thang 4-2010_Dang ky phan khai von ODA (gui Bo)_BC von DTPT 6 thang 2012" xfId="6560" xr:uid="{00000000-0005-0000-0000-00009D190000}"/>
    <cellStyle name="1_Book1_Bao cao doan cong tac cua Bo thang 4-2010_Dang ky phan khai von ODA (gui Bo)_Bieu du thao QD von ho tro co MT" xfId="6561" xr:uid="{00000000-0005-0000-0000-00009E190000}"/>
    <cellStyle name="1_Book1_Bao cao doan cong tac cua Bo thang 4-2010_Dang ky phan khai von ODA (gui Bo)_Ke hoach 2012 theo doi (giai ngan 30.6.12)" xfId="6562" xr:uid="{00000000-0005-0000-0000-00009F190000}"/>
    <cellStyle name="1_Book1_Bao cao doan cong tac cua Bo thang 4-2010_Ke hoach 2012 (theo doi)" xfId="6563" xr:uid="{00000000-0005-0000-0000-0000A0190000}"/>
    <cellStyle name="1_Book1_Bao cao doan cong tac cua Bo thang 4-2010_Ke hoach 2012 theo doi (giai ngan 30.6.12)" xfId="6564" xr:uid="{00000000-0005-0000-0000-0000A1190000}"/>
    <cellStyle name="1_Book1_Bao cao tinh hinh thuc hien KH 2009 den 31-01-10" xfId="6565" xr:uid="{00000000-0005-0000-0000-0000A2190000}"/>
    <cellStyle name="1_Book1_Bao cao tinh hinh thuc hien KH 2009 den 31-01-10 2" xfId="6566" xr:uid="{00000000-0005-0000-0000-0000A3190000}"/>
    <cellStyle name="1_Book1_Bao cao tinh hinh thuc hien KH 2009 den 31-01-10_BC von DTPT 6 thang 2012" xfId="6567" xr:uid="{00000000-0005-0000-0000-0000A4190000}"/>
    <cellStyle name="1_Book1_Bao cao tinh hinh thuc hien KH 2009 den 31-01-10_BC von DTPT 6 thang 2012 2" xfId="6568" xr:uid="{00000000-0005-0000-0000-0000A5190000}"/>
    <cellStyle name="1_Book1_Bao cao tinh hinh thuc hien KH 2009 den 31-01-10_Bieu du thao QD von ho tro co MT" xfId="6569" xr:uid="{00000000-0005-0000-0000-0000A6190000}"/>
    <cellStyle name="1_Book1_Bao cao tinh hinh thuc hien KH 2009 den 31-01-10_Bieu du thao QD von ho tro co MT 2" xfId="6570" xr:uid="{00000000-0005-0000-0000-0000A7190000}"/>
    <cellStyle name="1_Book1_Bao cao tinh hinh thuc hien KH 2009 den 31-01-10_Ke hoach 2012 (theo doi)" xfId="6571" xr:uid="{00000000-0005-0000-0000-0000A8190000}"/>
    <cellStyle name="1_Book1_Bao cao tinh hinh thuc hien KH 2009 den 31-01-10_Ke hoach 2012 (theo doi) 2" xfId="6572" xr:uid="{00000000-0005-0000-0000-0000A9190000}"/>
    <cellStyle name="1_Book1_Bao cao tinh hinh thuc hien KH 2009 den 31-01-10_Ke hoach 2012 theo doi (giai ngan 30.6.12)" xfId="6573" xr:uid="{00000000-0005-0000-0000-0000AA190000}"/>
    <cellStyle name="1_Book1_Bao cao tinh hinh thuc hien KH 2009 den 31-01-10_Ke hoach 2012 theo doi (giai ngan 30.6.12) 2" xfId="6574" xr:uid="{00000000-0005-0000-0000-0000AB190000}"/>
    <cellStyle name="1_Book1_BC cong trinh trong diem" xfId="6575" xr:uid="{00000000-0005-0000-0000-0000AC190000}"/>
    <cellStyle name="1_Book1_BC cong trinh trong diem 2" xfId="6576" xr:uid="{00000000-0005-0000-0000-0000AD190000}"/>
    <cellStyle name="1_Book1_BC cong trinh trong diem_BC von DTPT 6 thang 2012" xfId="6577" xr:uid="{00000000-0005-0000-0000-0000AE190000}"/>
    <cellStyle name="1_Book1_BC cong trinh trong diem_BC von DTPT 6 thang 2012 2" xfId="6578" xr:uid="{00000000-0005-0000-0000-0000AF190000}"/>
    <cellStyle name="1_Book1_BC cong trinh trong diem_Bieu du thao QD von ho tro co MT" xfId="6579" xr:uid="{00000000-0005-0000-0000-0000B0190000}"/>
    <cellStyle name="1_Book1_BC cong trinh trong diem_Bieu du thao QD von ho tro co MT 2" xfId="6580" xr:uid="{00000000-0005-0000-0000-0000B1190000}"/>
    <cellStyle name="1_Book1_BC cong trinh trong diem_Ke hoach 2012 (theo doi)" xfId="6581" xr:uid="{00000000-0005-0000-0000-0000B2190000}"/>
    <cellStyle name="1_Book1_BC cong trinh trong diem_Ke hoach 2012 (theo doi) 2" xfId="6582" xr:uid="{00000000-0005-0000-0000-0000B3190000}"/>
    <cellStyle name="1_Book1_BC cong trinh trong diem_Ke hoach 2012 theo doi (giai ngan 30.6.12)" xfId="6583" xr:uid="{00000000-0005-0000-0000-0000B4190000}"/>
    <cellStyle name="1_Book1_BC cong trinh trong diem_Ke hoach 2012 theo doi (giai ngan 30.6.12) 2" xfId="6584" xr:uid="{00000000-0005-0000-0000-0000B5190000}"/>
    <cellStyle name="1_Book1_BC von DTPT 6 thang 2012" xfId="6585" xr:uid="{00000000-0005-0000-0000-0000B6190000}"/>
    <cellStyle name="1_Book1_Bieu 01 UB(hung)" xfId="6586" xr:uid="{00000000-0005-0000-0000-0000B7190000}"/>
    <cellStyle name="1_Book1_Bieu 01 UB(hung) 2" xfId="6587" xr:uid="{00000000-0005-0000-0000-0000B8190000}"/>
    <cellStyle name="1_Book1_Bieu du thao QD von ho tro co MT" xfId="6588" xr:uid="{00000000-0005-0000-0000-0000B9190000}"/>
    <cellStyle name="1_Book1_BL vu" xfId="6589" xr:uid="{00000000-0005-0000-0000-0000BA190000}"/>
    <cellStyle name="1_Book1_BL vu_Bao cao tinh hinh thuc hien KH 2009 den 31-01-10" xfId="6590" xr:uid="{00000000-0005-0000-0000-0000BB190000}"/>
    <cellStyle name="1_Book1_BL vu_Bao cao tinh hinh thuc hien KH 2009 den 31-01-10 2" xfId="6591" xr:uid="{00000000-0005-0000-0000-0000BC190000}"/>
    <cellStyle name="1_Book1_Book1" xfId="6592" xr:uid="{00000000-0005-0000-0000-0000BD190000}"/>
    <cellStyle name="1_Book1_Book1_1" xfId="6593" xr:uid="{00000000-0005-0000-0000-0000BE190000}"/>
    <cellStyle name="1_Book1_Book1_1 2" xfId="6594" xr:uid="{00000000-0005-0000-0000-0000BF190000}"/>
    <cellStyle name="1_Book1_Book1_1_BC von DTPT 6 thang 2012" xfId="6595" xr:uid="{00000000-0005-0000-0000-0000C0190000}"/>
    <cellStyle name="1_Book1_Book1_1_BC von DTPT 6 thang 2012 2" xfId="6596" xr:uid="{00000000-0005-0000-0000-0000C1190000}"/>
    <cellStyle name="1_Book1_Book1_1_Bieu du thao QD von ho tro co MT" xfId="6597" xr:uid="{00000000-0005-0000-0000-0000C2190000}"/>
    <cellStyle name="1_Book1_Book1_1_Bieu du thao QD von ho tro co MT 2" xfId="6598" xr:uid="{00000000-0005-0000-0000-0000C3190000}"/>
    <cellStyle name="1_Book1_Book1_1_Hoan chinh KH 2012 (o nha)" xfId="6599" xr:uid="{00000000-0005-0000-0000-0000C4190000}"/>
    <cellStyle name="1_Book1_Book1_1_Hoan chinh KH 2012 (o nha) 2" xfId="6600" xr:uid="{00000000-0005-0000-0000-0000C5190000}"/>
    <cellStyle name="1_Book1_Book1_1_Hoan chinh KH 2012 (o nha)_Bao cao giai ngan quy I" xfId="6601" xr:uid="{00000000-0005-0000-0000-0000C6190000}"/>
    <cellStyle name="1_Book1_Book1_1_Hoan chinh KH 2012 (o nha)_Bao cao giai ngan quy I 2" xfId="6602" xr:uid="{00000000-0005-0000-0000-0000C7190000}"/>
    <cellStyle name="1_Book1_Book1_1_Hoan chinh KH 2012 (o nha)_BC von DTPT 6 thang 2012" xfId="6603" xr:uid="{00000000-0005-0000-0000-0000C8190000}"/>
    <cellStyle name="1_Book1_Book1_1_Hoan chinh KH 2012 (o nha)_BC von DTPT 6 thang 2012 2" xfId="6604" xr:uid="{00000000-0005-0000-0000-0000C9190000}"/>
    <cellStyle name="1_Book1_Book1_1_Hoan chinh KH 2012 (o nha)_Bieu du thao QD von ho tro co MT" xfId="6605" xr:uid="{00000000-0005-0000-0000-0000CA190000}"/>
    <cellStyle name="1_Book1_Book1_1_Hoan chinh KH 2012 (o nha)_Bieu du thao QD von ho tro co MT 2" xfId="6606" xr:uid="{00000000-0005-0000-0000-0000CB190000}"/>
    <cellStyle name="1_Book1_Book1_1_Hoan chinh KH 2012 (o nha)_Ke hoach 2012 theo doi (giai ngan 30.6.12)" xfId="6607" xr:uid="{00000000-0005-0000-0000-0000CC190000}"/>
    <cellStyle name="1_Book1_Book1_1_Hoan chinh KH 2012 (o nha)_Ke hoach 2012 theo doi (giai ngan 30.6.12) 2" xfId="6608" xr:uid="{00000000-0005-0000-0000-0000CD190000}"/>
    <cellStyle name="1_Book1_Book1_1_Hoan chinh KH 2012 Von ho tro co MT" xfId="6609" xr:uid="{00000000-0005-0000-0000-0000CE190000}"/>
    <cellStyle name="1_Book1_Book1_1_Hoan chinh KH 2012 Von ho tro co MT (chi tiet)" xfId="6610" xr:uid="{00000000-0005-0000-0000-0000CF190000}"/>
    <cellStyle name="1_Book1_Book1_1_Hoan chinh KH 2012 Von ho tro co MT (chi tiet) 2" xfId="6611" xr:uid="{00000000-0005-0000-0000-0000D0190000}"/>
    <cellStyle name="1_Book1_Book1_1_Hoan chinh KH 2012 Von ho tro co MT 10" xfId="6612" xr:uid="{00000000-0005-0000-0000-0000D1190000}"/>
    <cellStyle name="1_Book1_Book1_1_Hoan chinh KH 2012 Von ho tro co MT 11" xfId="6613" xr:uid="{00000000-0005-0000-0000-0000D2190000}"/>
    <cellStyle name="1_Book1_Book1_1_Hoan chinh KH 2012 Von ho tro co MT 12" xfId="6614" xr:uid="{00000000-0005-0000-0000-0000D3190000}"/>
    <cellStyle name="1_Book1_Book1_1_Hoan chinh KH 2012 Von ho tro co MT 13" xfId="6615" xr:uid="{00000000-0005-0000-0000-0000D4190000}"/>
    <cellStyle name="1_Book1_Book1_1_Hoan chinh KH 2012 Von ho tro co MT 14" xfId="6616" xr:uid="{00000000-0005-0000-0000-0000D5190000}"/>
    <cellStyle name="1_Book1_Book1_1_Hoan chinh KH 2012 Von ho tro co MT 15" xfId="6617" xr:uid="{00000000-0005-0000-0000-0000D6190000}"/>
    <cellStyle name="1_Book1_Book1_1_Hoan chinh KH 2012 Von ho tro co MT 16" xfId="6618" xr:uid="{00000000-0005-0000-0000-0000D7190000}"/>
    <cellStyle name="1_Book1_Book1_1_Hoan chinh KH 2012 Von ho tro co MT 17" xfId="6619" xr:uid="{00000000-0005-0000-0000-0000D8190000}"/>
    <cellStyle name="1_Book1_Book1_1_Hoan chinh KH 2012 Von ho tro co MT 18" xfId="6620" xr:uid="{00000000-0005-0000-0000-0000D9190000}"/>
    <cellStyle name="1_Book1_Book1_1_Hoan chinh KH 2012 Von ho tro co MT 19" xfId="6621" xr:uid="{00000000-0005-0000-0000-0000DA190000}"/>
    <cellStyle name="1_Book1_Book1_1_Hoan chinh KH 2012 Von ho tro co MT 2" xfId="6622" xr:uid="{00000000-0005-0000-0000-0000DB190000}"/>
    <cellStyle name="1_Book1_Book1_1_Hoan chinh KH 2012 Von ho tro co MT 20" xfId="6623" xr:uid="{00000000-0005-0000-0000-0000DC190000}"/>
    <cellStyle name="1_Book1_Book1_1_Hoan chinh KH 2012 Von ho tro co MT 3" xfId="6624" xr:uid="{00000000-0005-0000-0000-0000DD190000}"/>
    <cellStyle name="1_Book1_Book1_1_Hoan chinh KH 2012 Von ho tro co MT 4" xfId="6625" xr:uid="{00000000-0005-0000-0000-0000DE190000}"/>
    <cellStyle name="1_Book1_Book1_1_Hoan chinh KH 2012 Von ho tro co MT 5" xfId="6626" xr:uid="{00000000-0005-0000-0000-0000DF190000}"/>
    <cellStyle name="1_Book1_Book1_1_Hoan chinh KH 2012 Von ho tro co MT 6" xfId="6627" xr:uid="{00000000-0005-0000-0000-0000E0190000}"/>
    <cellStyle name="1_Book1_Book1_1_Hoan chinh KH 2012 Von ho tro co MT 7" xfId="6628" xr:uid="{00000000-0005-0000-0000-0000E1190000}"/>
    <cellStyle name="1_Book1_Book1_1_Hoan chinh KH 2012 Von ho tro co MT 8" xfId="6629" xr:uid="{00000000-0005-0000-0000-0000E2190000}"/>
    <cellStyle name="1_Book1_Book1_1_Hoan chinh KH 2012 Von ho tro co MT 9" xfId="6630" xr:uid="{00000000-0005-0000-0000-0000E3190000}"/>
    <cellStyle name="1_Book1_Book1_1_Hoan chinh KH 2012 Von ho tro co MT_Bao cao giai ngan quy I" xfId="6631" xr:uid="{00000000-0005-0000-0000-0000E4190000}"/>
    <cellStyle name="1_Book1_Book1_1_Hoan chinh KH 2012 Von ho tro co MT_Bao cao giai ngan quy I 2" xfId="6632" xr:uid="{00000000-0005-0000-0000-0000E5190000}"/>
    <cellStyle name="1_Book1_Book1_1_Hoan chinh KH 2012 Von ho tro co MT_BC von DTPT 6 thang 2012" xfId="6633" xr:uid="{00000000-0005-0000-0000-0000E6190000}"/>
    <cellStyle name="1_Book1_Book1_1_Hoan chinh KH 2012 Von ho tro co MT_BC von DTPT 6 thang 2012 2" xfId="6634" xr:uid="{00000000-0005-0000-0000-0000E7190000}"/>
    <cellStyle name="1_Book1_Book1_1_Hoan chinh KH 2012 Von ho tro co MT_Bieu du thao QD von ho tro co MT" xfId="6635" xr:uid="{00000000-0005-0000-0000-0000E8190000}"/>
    <cellStyle name="1_Book1_Book1_1_Hoan chinh KH 2012 Von ho tro co MT_Bieu du thao QD von ho tro co MT 2" xfId="6636" xr:uid="{00000000-0005-0000-0000-0000E9190000}"/>
    <cellStyle name="1_Book1_Book1_1_Hoan chinh KH 2012 Von ho tro co MT_Ke hoach 2012 theo doi (giai ngan 30.6.12)" xfId="6637" xr:uid="{00000000-0005-0000-0000-0000EA190000}"/>
    <cellStyle name="1_Book1_Book1_1_Hoan chinh KH 2012 Von ho tro co MT_Ke hoach 2012 theo doi (giai ngan 30.6.12) 2" xfId="6638" xr:uid="{00000000-0005-0000-0000-0000EB190000}"/>
    <cellStyle name="1_Book1_Book1_1_Ke hoach 2012 (theo doi)" xfId="6639" xr:uid="{00000000-0005-0000-0000-0000EC190000}"/>
    <cellStyle name="1_Book1_Book1_1_Ke hoach 2012 (theo doi) 2" xfId="6640" xr:uid="{00000000-0005-0000-0000-0000ED190000}"/>
    <cellStyle name="1_Book1_Book1_1_Ke hoach 2012 theo doi (giai ngan 30.6.12)" xfId="6641" xr:uid="{00000000-0005-0000-0000-0000EE190000}"/>
    <cellStyle name="1_Book1_Book1_1_Ke hoach 2012 theo doi (giai ngan 30.6.12) 2" xfId="6642" xr:uid="{00000000-0005-0000-0000-0000EF190000}"/>
    <cellStyle name="1_Book1_Book1_Bao cao tinh hinh thuc hien KH 2009 den 31-01-10" xfId="6643" xr:uid="{00000000-0005-0000-0000-0000F0190000}"/>
    <cellStyle name="1_Book1_Book1_Bao cao tinh hinh thuc hien KH 2009 den 31-01-10 2" xfId="6644" xr:uid="{00000000-0005-0000-0000-0000F1190000}"/>
    <cellStyle name="1_Book1_Book1_Bao cao tinh hinh thuc hien KH 2009 den 31-01-10_BC von DTPT 6 thang 2012" xfId="6645" xr:uid="{00000000-0005-0000-0000-0000F2190000}"/>
    <cellStyle name="1_Book1_Book1_Bao cao tinh hinh thuc hien KH 2009 den 31-01-10_BC von DTPT 6 thang 2012 2" xfId="6646" xr:uid="{00000000-0005-0000-0000-0000F3190000}"/>
    <cellStyle name="1_Book1_Book1_Bao cao tinh hinh thuc hien KH 2009 den 31-01-10_Bieu du thao QD von ho tro co MT" xfId="6647" xr:uid="{00000000-0005-0000-0000-0000F4190000}"/>
    <cellStyle name="1_Book1_Book1_Bao cao tinh hinh thuc hien KH 2009 den 31-01-10_Bieu du thao QD von ho tro co MT 2" xfId="6648" xr:uid="{00000000-0005-0000-0000-0000F5190000}"/>
    <cellStyle name="1_Book1_Book1_Bao cao tinh hinh thuc hien KH 2009 den 31-01-10_Ke hoach 2012 (theo doi)" xfId="6649" xr:uid="{00000000-0005-0000-0000-0000F6190000}"/>
    <cellStyle name="1_Book1_Book1_Bao cao tinh hinh thuc hien KH 2009 den 31-01-10_Ke hoach 2012 (theo doi) 2" xfId="6650" xr:uid="{00000000-0005-0000-0000-0000F7190000}"/>
    <cellStyle name="1_Book1_Book1_Bao cao tinh hinh thuc hien KH 2009 den 31-01-10_Ke hoach 2012 theo doi (giai ngan 30.6.12)" xfId="6651" xr:uid="{00000000-0005-0000-0000-0000F8190000}"/>
    <cellStyle name="1_Book1_Book1_Bao cao tinh hinh thuc hien KH 2009 den 31-01-10_Ke hoach 2012 theo doi (giai ngan 30.6.12) 2" xfId="6652" xr:uid="{00000000-0005-0000-0000-0000F9190000}"/>
    <cellStyle name="1_Book1_Book1_BC von DTPT 6 thang 2012" xfId="6653" xr:uid="{00000000-0005-0000-0000-0000FA190000}"/>
    <cellStyle name="1_Book1_Book1_Bieu du thao QD von ho tro co MT" xfId="6654" xr:uid="{00000000-0005-0000-0000-0000FB190000}"/>
    <cellStyle name="1_Book1_Book1_Book1" xfId="6655" xr:uid="{00000000-0005-0000-0000-0000FC190000}"/>
    <cellStyle name="1_Book1_Book1_Book1 2" xfId="6656" xr:uid="{00000000-0005-0000-0000-0000FD190000}"/>
    <cellStyle name="1_Book1_Book1_Book1_BC von DTPT 6 thang 2012" xfId="6657" xr:uid="{00000000-0005-0000-0000-0000FE190000}"/>
    <cellStyle name="1_Book1_Book1_Book1_BC von DTPT 6 thang 2012 2" xfId="6658" xr:uid="{00000000-0005-0000-0000-0000FF190000}"/>
    <cellStyle name="1_Book1_Book1_Book1_Bieu du thao QD von ho tro co MT" xfId="6659" xr:uid="{00000000-0005-0000-0000-0000001A0000}"/>
    <cellStyle name="1_Book1_Book1_Book1_Bieu du thao QD von ho tro co MT 2" xfId="6660" xr:uid="{00000000-0005-0000-0000-0000011A0000}"/>
    <cellStyle name="1_Book1_Book1_Book1_Hoan chinh KH 2012 (o nha)" xfId="6661" xr:uid="{00000000-0005-0000-0000-0000021A0000}"/>
    <cellStyle name="1_Book1_Book1_Book1_Hoan chinh KH 2012 (o nha) 2" xfId="6662" xr:uid="{00000000-0005-0000-0000-0000031A0000}"/>
    <cellStyle name="1_Book1_Book1_Book1_Hoan chinh KH 2012 (o nha)_Bao cao giai ngan quy I" xfId="6663" xr:uid="{00000000-0005-0000-0000-0000041A0000}"/>
    <cellStyle name="1_Book1_Book1_Book1_Hoan chinh KH 2012 (o nha)_Bao cao giai ngan quy I 2" xfId="6664" xr:uid="{00000000-0005-0000-0000-0000051A0000}"/>
    <cellStyle name="1_Book1_Book1_Book1_Hoan chinh KH 2012 (o nha)_BC von DTPT 6 thang 2012" xfId="6665" xr:uid="{00000000-0005-0000-0000-0000061A0000}"/>
    <cellStyle name="1_Book1_Book1_Book1_Hoan chinh KH 2012 (o nha)_BC von DTPT 6 thang 2012 2" xfId="6666" xr:uid="{00000000-0005-0000-0000-0000071A0000}"/>
    <cellStyle name="1_Book1_Book1_Book1_Hoan chinh KH 2012 (o nha)_Bieu du thao QD von ho tro co MT" xfId="6667" xr:uid="{00000000-0005-0000-0000-0000081A0000}"/>
    <cellStyle name="1_Book1_Book1_Book1_Hoan chinh KH 2012 (o nha)_Bieu du thao QD von ho tro co MT 2" xfId="6668" xr:uid="{00000000-0005-0000-0000-0000091A0000}"/>
    <cellStyle name="1_Book1_Book1_Book1_Hoan chinh KH 2012 (o nha)_Ke hoach 2012 theo doi (giai ngan 30.6.12)" xfId="6669" xr:uid="{00000000-0005-0000-0000-00000A1A0000}"/>
    <cellStyle name="1_Book1_Book1_Book1_Hoan chinh KH 2012 (o nha)_Ke hoach 2012 theo doi (giai ngan 30.6.12) 2" xfId="6670" xr:uid="{00000000-0005-0000-0000-00000B1A0000}"/>
    <cellStyle name="1_Book1_Book1_Book1_Hoan chinh KH 2012 Von ho tro co MT" xfId="6671" xr:uid="{00000000-0005-0000-0000-00000C1A0000}"/>
    <cellStyle name="1_Book1_Book1_Book1_Hoan chinh KH 2012 Von ho tro co MT (chi tiet)" xfId="6672" xr:uid="{00000000-0005-0000-0000-00000D1A0000}"/>
    <cellStyle name="1_Book1_Book1_Book1_Hoan chinh KH 2012 Von ho tro co MT (chi tiet) 2" xfId="6673" xr:uid="{00000000-0005-0000-0000-00000E1A0000}"/>
    <cellStyle name="1_Book1_Book1_Book1_Hoan chinh KH 2012 Von ho tro co MT 10" xfId="6674" xr:uid="{00000000-0005-0000-0000-00000F1A0000}"/>
    <cellStyle name="1_Book1_Book1_Book1_Hoan chinh KH 2012 Von ho tro co MT 11" xfId="6675" xr:uid="{00000000-0005-0000-0000-0000101A0000}"/>
    <cellStyle name="1_Book1_Book1_Book1_Hoan chinh KH 2012 Von ho tro co MT 12" xfId="6676" xr:uid="{00000000-0005-0000-0000-0000111A0000}"/>
    <cellStyle name="1_Book1_Book1_Book1_Hoan chinh KH 2012 Von ho tro co MT 13" xfId="6677" xr:uid="{00000000-0005-0000-0000-0000121A0000}"/>
    <cellStyle name="1_Book1_Book1_Book1_Hoan chinh KH 2012 Von ho tro co MT 14" xfId="6678" xr:uid="{00000000-0005-0000-0000-0000131A0000}"/>
    <cellStyle name="1_Book1_Book1_Book1_Hoan chinh KH 2012 Von ho tro co MT 15" xfId="6679" xr:uid="{00000000-0005-0000-0000-0000141A0000}"/>
    <cellStyle name="1_Book1_Book1_Book1_Hoan chinh KH 2012 Von ho tro co MT 16" xfId="6680" xr:uid="{00000000-0005-0000-0000-0000151A0000}"/>
    <cellStyle name="1_Book1_Book1_Book1_Hoan chinh KH 2012 Von ho tro co MT 17" xfId="6681" xr:uid="{00000000-0005-0000-0000-0000161A0000}"/>
    <cellStyle name="1_Book1_Book1_Book1_Hoan chinh KH 2012 Von ho tro co MT 18" xfId="6682" xr:uid="{00000000-0005-0000-0000-0000171A0000}"/>
    <cellStyle name="1_Book1_Book1_Book1_Hoan chinh KH 2012 Von ho tro co MT 19" xfId="6683" xr:uid="{00000000-0005-0000-0000-0000181A0000}"/>
    <cellStyle name="1_Book1_Book1_Book1_Hoan chinh KH 2012 Von ho tro co MT 2" xfId="6684" xr:uid="{00000000-0005-0000-0000-0000191A0000}"/>
    <cellStyle name="1_Book1_Book1_Book1_Hoan chinh KH 2012 Von ho tro co MT 20" xfId="6685" xr:uid="{00000000-0005-0000-0000-00001A1A0000}"/>
    <cellStyle name="1_Book1_Book1_Book1_Hoan chinh KH 2012 Von ho tro co MT 3" xfId="6686" xr:uid="{00000000-0005-0000-0000-00001B1A0000}"/>
    <cellStyle name="1_Book1_Book1_Book1_Hoan chinh KH 2012 Von ho tro co MT 4" xfId="6687" xr:uid="{00000000-0005-0000-0000-00001C1A0000}"/>
    <cellStyle name="1_Book1_Book1_Book1_Hoan chinh KH 2012 Von ho tro co MT 5" xfId="6688" xr:uid="{00000000-0005-0000-0000-00001D1A0000}"/>
    <cellStyle name="1_Book1_Book1_Book1_Hoan chinh KH 2012 Von ho tro co MT 6" xfId="6689" xr:uid="{00000000-0005-0000-0000-00001E1A0000}"/>
    <cellStyle name="1_Book1_Book1_Book1_Hoan chinh KH 2012 Von ho tro co MT 7" xfId="6690" xr:uid="{00000000-0005-0000-0000-00001F1A0000}"/>
    <cellStyle name="1_Book1_Book1_Book1_Hoan chinh KH 2012 Von ho tro co MT 8" xfId="6691" xr:uid="{00000000-0005-0000-0000-0000201A0000}"/>
    <cellStyle name="1_Book1_Book1_Book1_Hoan chinh KH 2012 Von ho tro co MT 9" xfId="6692" xr:uid="{00000000-0005-0000-0000-0000211A0000}"/>
    <cellStyle name="1_Book1_Book1_Book1_Hoan chinh KH 2012 Von ho tro co MT_Bao cao giai ngan quy I" xfId="6693" xr:uid="{00000000-0005-0000-0000-0000221A0000}"/>
    <cellStyle name="1_Book1_Book1_Book1_Hoan chinh KH 2012 Von ho tro co MT_Bao cao giai ngan quy I 2" xfId="6694" xr:uid="{00000000-0005-0000-0000-0000231A0000}"/>
    <cellStyle name="1_Book1_Book1_Book1_Hoan chinh KH 2012 Von ho tro co MT_BC von DTPT 6 thang 2012" xfId="6695" xr:uid="{00000000-0005-0000-0000-0000241A0000}"/>
    <cellStyle name="1_Book1_Book1_Book1_Hoan chinh KH 2012 Von ho tro co MT_BC von DTPT 6 thang 2012 2" xfId="6696" xr:uid="{00000000-0005-0000-0000-0000251A0000}"/>
    <cellStyle name="1_Book1_Book1_Book1_Hoan chinh KH 2012 Von ho tro co MT_Bieu du thao QD von ho tro co MT" xfId="6697" xr:uid="{00000000-0005-0000-0000-0000261A0000}"/>
    <cellStyle name="1_Book1_Book1_Book1_Hoan chinh KH 2012 Von ho tro co MT_Bieu du thao QD von ho tro co MT 2" xfId="6698" xr:uid="{00000000-0005-0000-0000-0000271A0000}"/>
    <cellStyle name="1_Book1_Book1_Book1_Hoan chinh KH 2012 Von ho tro co MT_Ke hoach 2012 theo doi (giai ngan 30.6.12)" xfId="6699" xr:uid="{00000000-0005-0000-0000-0000281A0000}"/>
    <cellStyle name="1_Book1_Book1_Book1_Hoan chinh KH 2012 Von ho tro co MT_Ke hoach 2012 theo doi (giai ngan 30.6.12) 2" xfId="6700" xr:uid="{00000000-0005-0000-0000-0000291A0000}"/>
    <cellStyle name="1_Book1_Book1_Book1_Ke hoach 2012 (theo doi)" xfId="6701" xr:uid="{00000000-0005-0000-0000-00002A1A0000}"/>
    <cellStyle name="1_Book1_Book1_Book1_Ke hoach 2012 (theo doi) 2" xfId="6702" xr:uid="{00000000-0005-0000-0000-00002B1A0000}"/>
    <cellStyle name="1_Book1_Book1_Book1_Ke hoach 2012 theo doi (giai ngan 30.6.12)" xfId="6703" xr:uid="{00000000-0005-0000-0000-00002C1A0000}"/>
    <cellStyle name="1_Book1_Book1_Book1_Ke hoach 2012 theo doi (giai ngan 30.6.12) 2" xfId="6704" xr:uid="{00000000-0005-0000-0000-00002D1A0000}"/>
    <cellStyle name="1_Book1_Book1_Dang ky phan khai von ODA (gui Bo)" xfId="6705" xr:uid="{00000000-0005-0000-0000-00002E1A0000}"/>
    <cellStyle name="1_Book1_Book1_Dang ky phan khai von ODA (gui Bo)_BC von DTPT 6 thang 2012" xfId="6706" xr:uid="{00000000-0005-0000-0000-00002F1A0000}"/>
    <cellStyle name="1_Book1_Book1_Dang ky phan khai von ODA (gui Bo)_Bieu du thao QD von ho tro co MT" xfId="6707" xr:uid="{00000000-0005-0000-0000-0000301A0000}"/>
    <cellStyle name="1_Book1_Book1_Dang ky phan khai von ODA (gui Bo)_Ke hoach 2012 theo doi (giai ngan 30.6.12)" xfId="6708" xr:uid="{00000000-0005-0000-0000-0000311A0000}"/>
    <cellStyle name="1_Book1_Book1_Ke hoach 2012 (theo doi)" xfId="6709" xr:uid="{00000000-0005-0000-0000-0000321A0000}"/>
    <cellStyle name="1_Book1_Book1_Ke hoach 2012 theo doi (giai ngan 30.6.12)" xfId="6710" xr:uid="{00000000-0005-0000-0000-0000331A0000}"/>
    <cellStyle name="1_Book1_Book1_Tong hop theo doi von TPCP (BC)" xfId="6711" xr:uid="{00000000-0005-0000-0000-0000341A0000}"/>
    <cellStyle name="1_Book1_Book1_Tong hop theo doi von TPCP (BC)_BC von DTPT 6 thang 2012" xfId="6712" xr:uid="{00000000-0005-0000-0000-0000351A0000}"/>
    <cellStyle name="1_Book1_Book1_Tong hop theo doi von TPCP (BC)_Bieu du thao QD von ho tro co MT" xfId="6713" xr:uid="{00000000-0005-0000-0000-0000361A0000}"/>
    <cellStyle name="1_Book1_Book1_Tong hop theo doi von TPCP (BC)_Ke hoach 2012 (theo doi)" xfId="6714" xr:uid="{00000000-0005-0000-0000-0000371A0000}"/>
    <cellStyle name="1_Book1_Book1_Tong hop theo doi von TPCP (BC)_Ke hoach 2012 theo doi (giai ngan 30.6.12)" xfId="6715" xr:uid="{00000000-0005-0000-0000-0000381A0000}"/>
    <cellStyle name="1_Book1_Chi tieu 5 nam" xfId="6716" xr:uid="{00000000-0005-0000-0000-0000391A0000}"/>
    <cellStyle name="1_Book1_Chi tieu 5 nam_BC cong trinh trong diem" xfId="6717" xr:uid="{00000000-0005-0000-0000-00003A1A0000}"/>
    <cellStyle name="1_Book1_Chi tieu 5 nam_BC cong trinh trong diem_BC von DTPT 6 thang 2012" xfId="6718" xr:uid="{00000000-0005-0000-0000-00003B1A0000}"/>
    <cellStyle name="1_Book1_Chi tieu 5 nam_BC cong trinh trong diem_Bieu du thao QD von ho tro co MT" xfId="6719" xr:uid="{00000000-0005-0000-0000-00003C1A0000}"/>
    <cellStyle name="1_Book1_Chi tieu 5 nam_BC cong trinh trong diem_Ke hoach 2012 (theo doi)" xfId="6720" xr:uid="{00000000-0005-0000-0000-00003D1A0000}"/>
    <cellStyle name="1_Book1_Chi tieu 5 nam_BC cong trinh trong diem_Ke hoach 2012 theo doi (giai ngan 30.6.12)" xfId="6721" xr:uid="{00000000-0005-0000-0000-00003E1A0000}"/>
    <cellStyle name="1_Book1_Chi tieu 5 nam_BC von DTPT 6 thang 2012" xfId="6722" xr:uid="{00000000-0005-0000-0000-00003F1A0000}"/>
    <cellStyle name="1_Book1_Chi tieu 5 nam_Bieu du thao QD von ho tro co MT" xfId="6723" xr:uid="{00000000-0005-0000-0000-0000401A0000}"/>
    <cellStyle name="1_Book1_Chi tieu 5 nam_Ke hoach 2012 (theo doi)" xfId="6724" xr:uid="{00000000-0005-0000-0000-0000411A0000}"/>
    <cellStyle name="1_Book1_Chi tieu 5 nam_Ke hoach 2012 theo doi (giai ngan 30.6.12)" xfId="6725" xr:uid="{00000000-0005-0000-0000-0000421A0000}"/>
    <cellStyle name="1_Book1_Chi tieu 5 nam_pvhung.skhdt 20117113152041 Danh muc cong trinh trong diem" xfId="6726" xr:uid="{00000000-0005-0000-0000-0000431A0000}"/>
    <cellStyle name="1_Book1_Chi tieu 5 nam_pvhung.skhdt 20117113152041 Danh muc cong trinh trong diem_BC von DTPT 6 thang 2012" xfId="6727" xr:uid="{00000000-0005-0000-0000-0000441A0000}"/>
    <cellStyle name="1_Book1_Chi tieu 5 nam_pvhung.skhdt 20117113152041 Danh muc cong trinh trong diem_Bieu du thao QD von ho tro co MT" xfId="6728" xr:uid="{00000000-0005-0000-0000-0000451A0000}"/>
    <cellStyle name="1_Book1_Chi tieu 5 nam_pvhung.skhdt 20117113152041 Danh muc cong trinh trong diem_Ke hoach 2012 (theo doi)" xfId="6729" xr:uid="{00000000-0005-0000-0000-0000461A0000}"/>
    <cellStyle name="1_Book1_Chi tieu 5 nam_pvhung.skhdt 20117113152041 Danh muc cong trinh trong diem_Ke hoach 2012 theo doi (giai ngan 30.6.12)" xfId="6730" xr:uid="{00000000-0005-0000-0000-0000471A0000}"/>
    <cellStyle name="1_Book1_Dang ky phan khai von ODA (gui Bo)" xfId="6731" xr:uid="{00000000-0005-0000-0000-0000481A0000}"/>
    <cellStyle name="1_Book1_Dang ky phan khai von ODA (gui Bo)_BC von DTPT 6 thang 2012" xfId="6732" xr:uid="{00000000-0005-0000-0000-0000491A0000}"/>
    <cellStyle name="1_Book1_Dang ky phan khai von ODA (gui Bo)_Bieu du thao QD von ho tro co MT" xfId="6733" xr:uid="{00000000-0005-0000-0000-00004A1A0000}"/>
    <cellStyle name="1_Book1_Dang ky phan khai von ODA (gui Bo)_Ke hoach 2012 theo doi (giai ngan 30.6.12)" xfId="6734" xr:uid="{00000000-0005-0000-0000-00004B1A0000}"/>
    <cellStyle name="1_Book1_DK bo tri lai (chinh thuc)" xfId="6735" xr:uid="{00000000-0005-0000-0000-00004C1A0000}"/>
    <cellStyle name="1_Book1_DK bo tri lai (chinh thuc) 2" xfId="6736" xr:uid="{00000000-0005-0000-0000-00004D1A0000}"/>
    <cellStyle name="1_Book1_DK bo tri lai (chinh thuc)_BC von DTPT 6 thang 2012" xfId="6737" xr:uid="{00000000-0005-0000-0000-00004E1A0000}"/>
    <cellStyle name="1_Book1_DK bo tri lai (chinh thuc)_BC von DTPT 6 thang 2012 2" xfId="6738" xr:uid="{00000000-0005-0000-0000-00004F1A0000}"/>
    <cellStyle name="1_Book1_DK bo tri lai (chinh thuc)_Bieu du thao QD von ho tro co MT" xfId="6739" xr:uid="{00000000-0005-0000-0000-0000501A0000}"/>
    <cellStyle name="1_Book1_DK bo tri lai (chinh thuc)_Bieu du thao QD von ho tro co MT 2" xfId="6740" xr:uid="{00000000-0005-0000-0000-0000511A0000}"/>
    <cellStyle name="1_Book1_DK bo tri lai (chinh thuc)_Hoan chinh KH 2012 (o nha)" xfId="6741" xr:uid="{00000000-0005-0000-0000-0000521A0000}"/>
    <cellStyle name="1_Book1_DK bo tri lai (chinh thuc)_Hoan chinh KH 2012 (o nha) 2" xfId="6742" xr:uid="{00000000-0005-0000-0000-0000531A0000}"/>
    <cellStyle name="1_Book1_DK bo tri lai (chinh thuc)_Hoan chinh KH 2012 (o nha)_Bao cao giai ngan quy I" xfId="6743" xr:uid="{00000000-0005-0000-0000-0000541A0000}"/>
    <cellStyle name="1_Book1_DK bo tri lai (chinh thuc)_Hoan chinh KH 2012 (o nha)_Bao cao giai ngan quy I 2" xfId="6744" xr:uid="{00000000-0005-0000-0000-0000551A0000}"/>
    <cellStyle name="1_Book1_DK bo tri lai (chinh thuc)_Hoan chinh KH 2012 (o nha)_BC von DTPT 6 thang 2012" xfId="6745" xr:uid="{00000000-0005-0000-0000-0000561A0000}"/>
    <cellStyle name="1_Book1_DK bo tri lai (chinh thuc)_Hoan chinh KH 2012 (o nha)_BC von DTPT 6 thang 2012 2" xfId="6746" xr:uid="{00000000-0005-0000-0000-0000571A0000}"/>
    <cellStyle name="1_Book1_DK bo tri lai (chinh thuc)_Hoan chinh KH 2012 (o nha)_Bieu du thao QD von ho tro co MT" xfId="6747" xr:uid="{00000000-0005-0000-0000-0000581A0000}"/>
    <cellStyle name="1_Book1_DK bo tri lai (chinh thuc)_Hoan chinh KH 2012 (o nha)_Bieu du thao QD von ho tro co MT 2" xfId="6748" xr:uid="{00000000-0005-0000-0000-0000591A0000}"/>
    <cellStyle name="1_Book1_DK bo tri lai (chinh thuc)_Hoan chinh KH 2012 (o nha)_Ke hoach 2012 theo doi (giai ngan 30.6.12)" xfId="6749" xr:uid="{00000000-0005-0000-0000-00005A1A0000}"/>
    <cellStyle name="1_Book1_DK bo tri lai (chinh thuc)_Hoan chinh KH 2012 (o nha)_Ke hoach 2012 theo doi (giai ngan 30.6.12) 2" xfId="6750" xr:uid="{00000000-0005-0000-0000-00005B1A0000}"/>
    <cellStyle name="1_Book1_DK bo tri lai (chinh thuc)_Hoan chinh KH 2012 Von ho tro co MT" xfId="6751" xr:uid="{00000000-0005-0000-0000-00005C1A0000}"/>
    <cellStyle name="1_Book1_DK bo tri lai (chinh thuc)_Hoan chinh KH 2012 Von ho tro co MT (chi tiet)" xfId="6752" xr:uid="{00000000-0005-0000-0000-00005D1A0000}"/>
    <cellStyle name="1_Book1_DK bo tri lai (chinh thuc)_Hoan chinh KH 2012 Von ho tro co MT (chi tiet) 2" xfId="6753" xr:uid="{00000000-0005-0000-0000-00005E1A0000}"/>
    <cellStyle name="1_Book1_DK bo tri lai (chinh thuc)_Hoan chinh KH 2012 Von ho tro co MT 10" xfId="6754" xr:uid="{00000000-0005-0000-0000-00005F1A0000}"/>
    <cellStyle name="1_Book1_DK bo tri lai (chinh thuc)_Hoan chinh KH 2012 Von ho tro co MT 11" xfId="6755" xr:uid="{00000000-0005-0000-0000-0000601A0000}"/>
    <cellStyle name="1_Book1_DK bo tri lai (chinh thuc)_Hoan chinh KH 2012 Von ho tro co MT 12" xfId="6756" xr:uid="{00000000-0005-0000-0000-0000611A0000}"/>
    <cellStyle name="1_Book1_DK bo tri lai (chinh thuc)_Hoan chinh KH 2012 Von ho tro co MT 13" xfId="6757" xr:uid="{00000000-0005-0000-0000-0000621A0000}"/>
    <cellStyle name="1_Book1_DK bo tri lai (chinh thuc)_Hoan chinh KH 2012 Von ho tro co MT 14" xfId="6758" xr:uid="{00000000-0005-0000-0000-0000631A0000}"/>
    <cellStyle name="1_Book1_DK bo tri lai (chinh thuc)_Hoan chinh KH 2012 Von ho tro co MT 15" xfId="6759" xr:uid="{00000000-0005-0000-0000-0000641A0000}"/>
    <cellStyle name="1_Book1_DK bo tri lai (chinh thuc)_Hoan chinh KH 2012 Von ho tro co MT 16" xfId="6760" xr:uid="{00000000-0005-0000-0000-0000651A0000}"/>
    <cellStyle name="1_Book1_DK bo tri lai (chinh thuc)_Hoan chinh KH 2012 Von ho tro co MT 17" xfId="6761" xr:uid="{00000000-0005-0000-0000-0000661A0000}"/>
    <cellStyle name="1_Book1_DK bo tri lai (chinh thuc)_Hoan chinh KH 2012 Von ho tro co MT 18" xfId="6762" xr:uid="{00000000-0005-0000-0000-0000671A0000}"/>
    <cellStyle name="1_Book1_DK bo tri lai (chinh thuc)_Hoan chinh KH 2012 Von ho tro co MT 19" xfId="6763" xr:uid="{00000000-0005-0000-0000-0000681A0000}"/>
    <cellStyle name="1_Book1_DK bo tri lai (chinh thuc)_Hoan chinh KH 2012 Von ho tro co MT 2" xfId="6764" xr:uid="{00000000-0005-0000-0000-0000691A0000}"/>
    <cellStyle name="1_Book1_DK bo tri lai (chinh thuc)_Hoan chinh KH 2012 Von ho tro co MT 20" xfId="6765" xr:uid="{00000000-0005-0000-0000-00006A1A0000}"/>
    <cellStyle name="1_Book1_DK bo tri lai (chinh thuc)_Hoan chinh KH 2012 Von ho tro co MT 3" xfId="6766" xr:uid="{00000000-0005-0000-0000-00006B1A0000}"/>
    <cellStyle name="1_Book1_DK bo tri lai (chinh thuc)_Hoan chinh KH 2012 Von ho tro co MT 4" xfId="6767" xr:uid="{00000000-0005-0000-0000-00006C1A0000}"/>
    <cellStyle name="1_Book1_DK bo tri lai (chinh thuc)_Hoan chinh KH 2012 Von ho tro co MT 5" xfId="6768" xr:uid="{00000000-0005-0000-0000-00006D1A0000}"/>
    <cellStyle name="1_Book1_DK bo tri lai (chinh thuc)_Hoan chinh KH 2012 Von ho tro co MT 6" xfId="6769" xr:uid="{00000000-0005-0000-0000-00006E1A0000}"/>
    <cellStyle name="1_Book1_DK bo tri lai (chinh thuc)_Hoan chinh KH 2012 Von ho tro co MT 7" xfId="6770" xr:uid="{00000000-0005-0000-0000-00006F1A0000}"/>
    <cellStyle name="1_Book1_DK bo tri lai (chinh thuc)_Hoan chinh KH 2012 Von ho tro co MT 8" xfId="6771" xr:uid="{00000000-0005-0000-0000-0000701A0000}"/>
    <cellStyle name="1_Book1_DK bo tri lai (chinh thuc)_Hoan chinh KH 2012 Von ho tro co MT 9" xfId="6772" xr:uid="{00000000-0005-0000-0000-0000711A0000}"/>
    <cellStyle name="1_Book1_DK bo tri lai (chinh thuc)_Hoan chinh KH 2012 Von ho tro co MT_Bao cao giai ngan quy I" xfId="6773" xr:uid="{00000000-0005-0000-0000-0000721A0000}"/>
    <cellStyle name="1_Book1_DK bo tri lai (chinh thuc)_Hoan chinh KH 2012 Von ho tro co MT_Bao cao giai ngan quy I 2" xfId="6774" xr:uid="{00000000-0005-0000-0000-0000731A0000}"/>
    <cellStyle name="1_Book1_DK bo tri lai (chinh thuc)_Hoan chinh KH 2012 Von ho tro co MT_BC von DTPT 6 thang 2012" xfId="6775" xr:uid="{00000000-0005-0000-0000-0000741A0000}"/>
    <cellStyle name="1_Book1_DK bo tri lai (chinh thuc)_Hoan chinh KH 2012 Von ho tro co MT_BC von DTPT 6 thang 2012 2" xfId="6776" xr:uid="{00000000-0005-0000-0000-0000751A0000}"/>
    <cellStyle name="1_Book1_DK bo tri lai (chinh thuc)_Hoan chinh KH 2012 Von ho tro co MT_Bieu du thao QD von ho tro co MT" xfId="6777" xr:uid="{00000000-0005-0000-0000-0000761A0000}"/>
    <cellStyle name="1_Book1_DK bo tri lai (chinh thuc)_Hoan chinh KH 2012 Von ho tro co MT_Bieu du thao QD von ho tro co MT 2" xfId="6778" xr:uid="{00000000-0005-0000-0000-0000771A0000}"/>
    <cellStyle name="1_Book1_DK bo tri lai (chinh thuc)_Hoan chinh KH 2012 Von ho tro co MT_Ke hoach 2012 theo doi (giai ngan 30.6.12)" xfId="6779" xr:uid="{00000000-0005-0000-0000-0000781A0000}"/>
    <cellStyle name="1_Book1_DK bo tri lai (chinh thuc)_Hoan chinh KH 2012 Von ho tro co MT_Ke hoach 2012 theo doi (giai ngan 30.6.12) 2" xfId="6780" xr:uid="{00000000-0005-0000-0000-0000791A0000}"/>
    <cellStyle name="1_Book1_DK bo tri lai (chinh thuc)_Ke hoach 2012 (theo doi)" xfId="6781" xr:uid="{00000000-0005-0000-0000-00007A1A0000}"/>
    <cellStyle name="1_Book1_DK bo tri lai (chinh thuc)_Ke hoach 2012 (theo doi) 2" xfId="6782" xr:uid="{00000000-0005-0000-0000-00007B1A0000}"/>
    <cellStyle name="1_Book1_DK bo tri lai (chinh thuc)_Ke hoach 2012 theo doi (giai ngan 30.6.12)" xfId="6783" xr:uid="{00000000-0005-0000-0000-00007C1A0000}"/>
    <cellStyle name="1_Book1_DK bo tri lai (chinh thuc)_Ke hoach 2012 theo doi (giai ngan 30.6.12) 2" xfId="6784" xr:uid="{00000000-0005-0000-0000-00007D1A0000}"/>
    <cellStyle name="1_Book1_Ke hoach 2010 (theo doi)" xfId="6785" xr:uid="{00000000-0005-0000-0000-00007E1A0000}"/>
    <cellStyle name="1_Book1_Ke hoach 2010 (theo doi)_BC von DTPT 6 thang 2012" xfId="6786" xr:uid="{00000000-0005-0000-0000-00007F1A0000}"/>
    <cellStyle name="1_Book1_Ke hoach 2010 (theo doi)_Bieu du thao QD von ho tro co MT" xfId="6787" xr:uid="{00000000-0005-0000-0000-0000801A0000}"/>
    <cellStyle name="1_Book1_Ke hoach 2010 (theo doi)_Ke hoach 2012 (theo doi)" xfId="6788" xr:uid="{00000000-0005-0000-0000-0000811A0000}"/>
    <cellStyle name="1_Book1_Ke hoach 2010 (theo doi)_Ke hoach 2012 theo doi (giai ngan 30.6.12)" xfId="6789" xr:uid="{00000000-0005-0000-0000-0000821A0000}"/>
    <cellStyle name="1_Book1_Ke hoach 2012 (theo doi)" xfId="6790" xr:uid="{00000000-0005-0000-0000-0000831A0000}"/>
    <cellStyle name="1_Book1_Ke hoach 2012 theo doi (giai ngan 30.6.12)" xfId="6791" xr:uid="{00000000-0005-0000-0000-0000841A0000}"/>
    <cellStyle name="1_Book1_Ke hoach nam 2013 nguon MT(theo doi) den 31-5-13" xfId="6792" xr:uid="{00000000-0005-0000-0000-0000851A0000}"/>
    <cellStyle name="1_Book1_pvhung.skhdt 20117113152041 Danh muc cong trinh trong diem" xfId="6793" xr:uid="{00000000-0005-0000-0000-0000861A0000}"/>
    <cellStyle name="1_Book1_pvhung.skhdt 20117113152041 Danh muc cong trinh trong diem 2" xfId="6794" xr:uid="{00000000-0005-0000-0000-0000871A0000}"/>
    <cellStyle name="1_Book1_pvhung.skhdt 20117113152041 Danh muc cong trinh trong diem_BC von DTPT 6 thang 2012" xfId="6795" xr:uid="{00000000-0005-0000-0000-0000881A0000}"/>
    <cellStyle name="1_Book1_pvhung.skhdt 20117113152041 Danh muc cong trinh trong diem_BC von DTPT 6 thang 2012 2" xfId="6796" xr:uid="{00000000-0005-0000-0000-0000891A0000}"/>
    <cellStyle name="1_Book1_pvhung.skhdt 20117113152041 Danh muc cong trinh trong diem_Bieu du thao QD von ho tro co MT" xfId="6797" xr:uid="{00000000-0005-0000-0000-00008A1A0000}"/>
    <cellStyle name="1_Book1_pvhung.skhdt 20117113152041 Danh muc cong trinh trong diem_Bieu du thao QD von ho tro co MT 2" xfId="6798" xr:uid="{00000000-0005-0000-0000-00008B1A0000}"/>
    <cellStyle name="1_Book1_pvhung.skhdt 20117113152041 Danh muc cong trinh trong diem_Ke hoach 2012 (theo doi)" xfId="6799" xr:uid="{00000000-0005-0000-0000-00008C1A0000}"/>
    <cellStyle name="1_Book1_pvhung.skhdt 20117113152041 Danh muc cong trinh trong diem_Ke hoach 2012 (theo doi) 2" xfId="6800" xr:uid="{00000000-0005-0000-0000-00008D1A0000}"/>
    <cellStyle name="1_Book1_pvhung.skhdt 20117113152041 Danh muc cong trinh trong diem_Ke hoach 2012 theo doi (giai ngan 30.6.12)" xfId="6801" xr:uid="{00000000-0005-0000-0000-00008E1A0000}"/>
    <cellStyle name="1_Book1_pvhung.skhdt 20117113152041 Danh muc cong trinh trong diem_Ke hoach 2012 theo doi (giai ngan 30.6.12) 2" xfId="6802" xr:uid="{00000000-0005-0000-0000-00008F1A0000}"/>
    <cellStyle name="1_Book1_Tong hop so lieu" xfId="6803" xr:uid="{00000000-0005-0000-0000-0000901A0000}"/>
    <cellStyle name="1_Book1_Tong hop so lieu_BC cong trinh trong diem" xfId="6804" xr:uid="{00000000-0005-0000-0000-0000911A0000}"/>
    <cellStyle name="1_Book1_Tong hop so lieu_BC cong trinh trong diem_BC von DTPT 6 thang 2012" xfId="6805" xr:uid="{00000000-0005-0000-0000-0000921A0000}"/>
    <cellStyle name="1_Book1_Tong hop so lieu_BC cong trinh trong diem_Bieu du thao QD von ho tro co MT" xfId="6806" xr:uid="{00000000-0005-0000-0000-0000931A0000}"/>
    <cellStyle name="1_Book1_Tong hop so lieu_BC cong trinh trong diem_Ke hoach 2012 (theo doi)" xfId="6807" xr:uid="{00000000-0005-0000-0000-0000941A0000}"/>
    <cellStyle name="1_Book1_Tong hop so lieu_BC cong trinh trong diem_Ke hoach 2012 theo doi (giai ngan 30.6.12)" xfId="6808" xr:uid="{00000000-0005-0000-0000-0000951A0000}"/>
    <cellStyle name="1_Book1_Tong hop so lieu_BC von DTPT 6 thang 2012" xfId="6809" xr:uid="{00000000-0005-0000-0000-0000961A0000}"/>
    <cellStyle name="1_Book1_Tong hop so lieu_Bieu du thao QD von ho tro co MT" xfId="6810" xr:uid="{00000000-0005-0000-0000-0000971A0000}"/>
    <cellStyle name="1_Book1_Tong hop so lieu_Ke hoach 2012 (theo doi)" xfId="6811" xr:uid="{00000000-0005-0000-0000-0000981A0000}"/>
    <cellStyle name="1_Book1_Tong hop so lieu_Ke hoach 2012 theo doi (giai ngan 30.6.12)" xfId="6812" xr:uid="{00000000-0005-0000-0000-0000991A0000}"/>
    <cellStyle name="1_Book1_Tong hop so lieu_pvhung.skhdt 20117113152041 Danh muc cong trinh trong diem" xfId="6813" xr:uid="{00000000-0005-0000-0000-00009A1A0000}"/>
    <cellStyle name="1_Book1_Tong hop so lieu_pvhung.skhdt 20117113152041 Danh muc cong trinh trong diem_BC von DTPT 6 thang 2012" xfId="6814" xr:uid="{00000000-0005-0000-0000-00009B1A0000}"/>
    <cellStyle name="1_Book1_Tong hop so lieu_pvhung.skhdt 20117113152041 Danh muc cong trinh trong diem_Bieu du thao QD von ho tro co MT" xfId="6815" xr:uid="{00000000-0005-0000-0000-00009C1A0000}"/>
    <cellStyle name="1_Book1_Tong hop so lieu_pvhung.skhdt 20117113152041 Danh muc cong trinh trong diem_Ke hoach 2012 (theo doi)" xfId="6816" xr:uid="{00000000-0005-0000-0000-00009D1A0000}"/>
    <cellStyle name="1_Book1_Tong hop so lieu_pvhung.skhdt 20117113152041 Danh muc cong trinh trong diem_Ke hoach 2012 theo doi (giai ngan 30.6.12)" xfId="6817" xr:uid="{00000000-0005-0000-0000-00009E1A0000}"/>
    <cellStyle name="1_Book1_Tong hop theo doi von TPCP (BC)" xfId="6818" xr:uid="{00000000-0005-0000-0000-00009F1A0000}"/>
    <cellStyle name="1_Book1_Tong hop theo doi von TPCP (BC)_BC von DTPT 6 thang 2012" xfId="6819" xr:uid="{00000000-0005-0000-0000-0000A01A0000}"/>
    <cellStyle name="1_Book1_Tong hop theo doi von TPCP (BC)_Bieu du thao QD von ho tro co MT" xfId="6820" xr:uid="{00000000-0005-0000-0000-0000A11A0000}"/>
    <cellStyle name="1_Book1_Tong hop theo doi von TPCP (BC)_Ke hoach 2012 (theo doi)" xfId="6821" xr:uid="{00000000-0005-0000-0000-0000A21A0000}"/>
    <cellStyle name="1_Book1_Tong hop theo doi von TPCP (BC)_Ke hoach 2012 theo doi (giai ngan 30.6.12)" xfId="6822" xr:uid="{00000000-0005-0000-0000-0000A31A0000}"/>
    <cellStyle name="1_Book1_Tumorong" xfId="6823" xr:uid="{00000000-0005-0000-0000-0000A41A0000}"/>
    <cellStyle name="1_Book1_Tumorong 2" xfId="6824" xr:uid="{00000000-0005-0000-0000-0000A51A0000}"/>
    <cellStyle name="1_Book1_Worksheet in D: My Documents Ke Hoach KH cac nam Nam 2014 Bao cao ve Ke hoach nam 2014 ( Hoan chinh sau TL voi Bo KH)" xfId="6825" xr:uid="{00000000-0005-0000-0000-0000A61A0000}"/>
    <cellStyle name="1_Book2" xfId="6826" xr:uid="{00000000-0005-0000-0000-0000A71A0000}"/>
    <cellStyle name="1_Book2 2" xfId="6827" xr:uid="{00000000-0005-0000-0000-0000A81A0000}"/>
    <cellStyle name="1_Book2 2 2" xfId="6828" xr:uid="{00000000-0005-0000-0000-0000A91A0000}"/>
    <cellStyle name="1_Book2 2 3" xfId="6829" xr:uid="{00000000-0005-0000-0000-0000AA1A0000}"/>
    <cellStyle name="1_Book2 2 4" xfId="6830" xr:uid="{00000000-0005-0000-0000-0000AB1A0000}"/>
    <cellStyle name="1_Book2 3" xfId="6831" xr:uid="{00000000-0005-0000-0000-0000AC1A0000}"/>
    <cellStyle name="1_Book2 4" xfId="6832" xr:uid="{00000000-0005-0000-0000-0000AD1A0000}"/>
    <cellStyle name="1_Book2 5" xfId="6833" xr:uid="{00000000-0005-0000-0000-0000AE1A0000}"/>
    <cellStyle name="1_Book2_1 Bieu 6 thang nam 2011" xfId="6834" xr:uid="{00000000-0005-0000-0000-0000AF1A0000}"/>
    <cellStyle name="1_Book2_1 Bieu 6 thang nam 2011 2" xfId="6835" xr:uid="{00000000-0005-0000-0000-0000B01A0000}"/>
    <cellStyle name="1_Book2_1 Bieu 6 thang nam 2011 2 2" xfId="6836" xr:uid="{00000000-0005-0000-0000-0000B11A0000}"/>
    <cellStyle name="1_Book2_1 Bieu 6 thang nam 2011 2 2 2" xfId="6837" xr:uid="{00000000-0005-0000-0000-0000B21A0000}"/>
    <cellStyle name="1_Book2_1 Bieu 6 thang nam 2011 2 2 3" xfId="6838" xr:uid="{00000000-0005-0000-0000-0000B31A0000}"/>
    <cellStyle name="1_Book2_1 Bieu 6 thang nam 2011 2 2 4" xfId="6839" xr:uid="{00000000-0005-0000-0000-0000B41A0000}"/>
    <cellStyle name="1_Book2_1 Bieu 6 thang nam 2011 2 3" xfId="6840" xr:uid="{00000000-0005-0000-0000-0000B51A0000}"/>
    <cellStyle name="1_Book2_1 Bieu 6 thang nam 2011 2 4" xfId="6841" xr:uid="{00000000-0005-0000-0000-0000B61A0000}"/>
    <cellStyle name="1_Book2_1 Bieu 6 thang nam 2011 2 5" xfId="6842" xr:uid="{00000000-0005-0000-0000-0000B71A0000}"/>
    <cellStyle name="1_Book2_1 Bieu 6 thang nam 2011 3" xfId="6843" xr:uid="{00000000-0005-0000-0000-0000B81A0000}"/>
    <cellStyle name="1_Book2_1 Bieu 6 thang nam 2011 3 2" xfId="6844" xr:uid="{00000000-0005-0000-0000-0000B91A0000}"/>
    <cellStyle name="1_Book2_1 Bieu 6 thang nam 2011 3 3" xfId="6845" xr:uid="{00000000-0005-0000-0000-0000BA1A0000}"/>
    <cellStyle name="1_Book2_1 Bieu 6 thang nam 2011 3 4" xfId="6846" xr:uid="{00000000-0005-0000-0000-0000BB1A0000}"/>
    <cellStyle name="1_Book2_1 Bieu 6 thang nam 2011 4" xfId="6847" xr:uid="{00000000-0005-0000-0000-0000BC1A0000}"/>
    <cellStyle name="1_Book2_1 Bieu 6 thang nam 2011 5" xfId="6848" xr:uid="{00000000-0005-0000-0000-0000BD1A0000}"/>
    <cellStyle name="1_Book2_1 Bieu 6 thang nam 2011 6" xfId="6849" xr:uid="{00000000-0005-0000-0000-0000BE1A0000}"/>
    <cellStyle name="1_Book2_1 Bieu 6 thang nam 2011_BC von DTPT 6 thang 2012" xfId="6850" xr:uid="{00000000-0005-0000-0000-0000BF1A0000}"/>
    <cellStyle name="1_Book2_1 Bieu 6 thang nam 2011_BC von DTPT 6 thang 2012 2" xfId="6851" xr:uid="{00000000-0005-0000-0000-0000C01A0000}"/>
    <cellStyle name="1_Book2_1 Bieu 6 thang nam 2011_BC von DTPT 6 thang 2012 2 2" xfId="6852" xr:uid="{00000000-0005-0000-0000-0000C11A0000}"/>
    <cellStyle name="1_Book2_1 Bieu 6 thang nam 2011_BC von DTPT 6 thang 2012 2 2 2" xfId="6853" xr:uid="{00000000-0005-0000-0000-0000C21A0000}"/>
    <cellStyle name="1_Book2_1 Bieu 6 thang nam 2011_BC von DTPT 6 thang 2012 2 2 3" xfId="6854" xr:uid="{00000000-0005-0000-0000-0000C31A0000}"/>
    <cellStyle name="1_Book2_1 Bieu 6 thang nam 2011_BC von DTPT 6 thang 2012 2 2 4" xfId="6855" xr:uid="{00000000-0005-0000-0000-0000C41A0000}"/>
    <cellStyle name="1_Book2_1 Bieu 6 thang nam 2011_BC von DTPT 6 thang 2012 2 3" xfId="6856" xr:uid="{00000000-0005-0000-0000-0000C51A0000}"/>
    <cellStyle name="1_Book2_1 Bieu 6 thang nam 2011_BC von DTPT 6 thang 2012 2 4" xfId="6857" xr:uid="{00000000-0005-0000-0000-0000C61A0000}"/>
    <cellStyle name="1_Book2_1 Bieu 6 thang nam 2011_BC von DTPT 6 thang 2012 2 5" xfId="6858" xr:uid="{00000000-0005-0000-0000-0000C71A0000}"/>
    <cellStyle name="1_Book2_1 Bieu 6 thang nam 2011_BC von DTPT 6 thang 2012 3" xfId="6859" xr:uid="{00000000-0005-0000-0000-0000C81A0000}"/>
    <cellStyle name="1_Book2_1 Bieu 6 thang nam 2011_BC von DTPT 6 thang 2012 3 2" xfId="6860" xr:uid="{00000000-0005-0000-0000-0000C91A0000}"/>
    <cellStyle name="1_Book2_1 Bieu 6 thang nam 2011_BC von DTPT 6 thang 2012 3 3" xfId="6861" xr:uid="{00000000-0005-0000-0000-0000CA1A0000}"/>
    <cellStyle name="1_Book2_1 Bieu 6 thang nam 2011_BC von DTPT 6 thang 2012 3 4" xfId="6862" xr:uid="{00000000-0005-0000-0000-0000CB1A0000}"/>
    <cellStyle name="1_Book2_1 Bieu 6 thang nam 2011_BC von DTPT 6 thang 2012 4" xfId="6863" xr:uid="{00000000-0005-0000-0000-0000CC1A0000}"/>
    <cellStyle name="1_Book2_1 Bieu 6 thang nam 2011_BC von DTPT 6 thang 2012 5" xfId="6864" xr:uid="{00000000-0005-0000-0000-0000CD1A0000}"/>
    <cellStyle name="1_Book2_1 Bieu 6 thang nam 2011_BC von DTPT 6 thang 2012 6" xfId="6865" xr:uid="{00000000-0005-0000-0000-0000CE1A0000}"/>
    <cellStyle name="1_Book2_1 Bieu 6 thang nam 2011_Bieu du thao QD von ho tro co MT" xfId="6866" xr:uid="{00000000-0005-0000-0000-0000CF1A0000}"/>
    <cellStyle name="1_Book2_1 Bieu 6 thang nam 2011_Bieu du thao QD von ho tro co MT 2" xfId="6867" xr:uid="{00000000-0005-0000-0000-0000D01A0000}"/>
    <cellStyle name="1_Book2_1 Bieu 6 thang nam 2011_Bieu du thao QD von ho tro co MT 2 2" xfId="6868" xr:uid="{00000000-0005-0000-0000-0000D11A0000}"/>
    <cellStyle name="1_Book2_1 Bieu 6 thang nam 2011_Bieu du thao QD von ho tro co MT 2 2 2" xfId="6869" xr:uid="{00000000-0005-0000-0000-0000D21A0000}"/>
    <cellStyle name="1_Book2_1 Bieu 6 thang nam 2011_Bieu du thao QD von ho tro co MT 2 2 3" xfId="6870" xr:uid="{00000000-0005-0000-0000-0000D31A0000}"/>
    <cellStyle name="1_Book2_1 Bieu 6 thang nam 2011_Bieu du thao QD von ho tro co MT 2 2 4" xfId="6871" xr:uid="{00000000-0005-0000-0000-0000D41A0000}"/>
    <cellStyle name="1_Book2_1 Bieu 6 thang nam 2011_Bieu du thao QD von ho tro co MT 2 3" xfId="6872" xr:uid="{00000000-0005-0000-0000-0000D51A0000}"/>
    <cellStyle name="1_Book2_1 Bieu 6 thang nam 2011_Bieu du thao QD von ho tro co MT 2 4" xfId="6873" xr:uid="{00000000-0005-0000-0000-0000D61A0000}"/>
    <cellStyle name="1_Book2_1 Bieu 6 thang nam 2011_Bieu du thao QD von ho tro co MT 2 5" xfId="6874" xr:uid="{00000000-0005-0000-0000-0000D71A0000}"/>
    <cellStyle name="1_Book2_1 Bieu 6 thang nam 2011_Bieu du thao QD von ho tro co MT 3" xfId="6875" xr:uid="{00000000-0005-0000-0000-0000D81A0000}"/>
    <cellStyle name="1_Book2_1 Bieu 6 thang nam 2011_Bieu du thao QD von ho tro co MT 3 2" xfId="6876" xr:uid="{00000000-0005-0000-0000-0000D91A0000}"/>
    <cellStyle name="1_Book2_1 Bieu 6 thang nam 2011_Bieu du thao QD von ho tro co MT 3 3" xfId="6877" xr:uid="{00000000-0005-0000-0000-0000DA1A0000}"/>
    <cellStyle name="1_Book2_1 Bieu 6 thang nam 2011_Bieu du thao QD von ho tro co MT 3 4" xfId="6878" xr:uid="{00000000-0005-0000-0000-0000DB1A0000}"/>
    <cellStyle name="1_Book2_1 Bieu 6 thang nam 2011_Bieu du thao QD von ho tro co MT 4" xfId="6879" xr:uid="{00000000-0005-0000-0000-0000DC1A0000}"/>
    <cellStyle name="1_Book2_1 Bieu 6 thang nam 2011_Bieu du thao QD von ho tro co MT 5" xfId="6880" xr:uid="{00000000-0005-0000-0000-0000DD1A0000}"/>
    <cellStyle name="1_Book2_1 Bieu 6 thang nam 2011_Bieu du thao QD von ho tro co MT 6" xfId="6881" xr:uid="{00000000-0005-0000-0000-0000DE1A0000}"/>
    <cellStyle name="1_Book2_1 Bieu 6 thang nam 2011_Ke hoach 2012 (theo doi)" xfId="6882" xr:uid="{00000000-0005-0000-0000-0000DF1A0000}"/>
    <cellStyle name="1_Book2_1 Bieu 6 thang nam 2011_Ke hoach 2012 (theo doi) 2" xfId="6883" xr:uid="{00000000-0005-0000-0000-0000E01A0000}"/>
    <cellStyle name="1_Book2_1 Bieu 6 thang nam 2011_Ke hoach 2012 (theo doi) 2 2" xfId="6884" xr:uid="{00000000-0005-0000-0000-0000E11A0000}"/>
    <cellStyle name="1_Book2_1 Bieu 6 thang nam 2011_Ke hoach 2012 (theo doi) 2 2 2" xfId="6885" xr:uid="{00000000-0005-0000-0000-0000E21A0000}"/>
    <cellStyle name="1_Book2_1 Bieu 6 thang nam 2011_Ke hoach 2012 (theo doi) 2 2 3" xfId="6886" xr:uid="{00000000-0005-0000-0000-0000E31A0000}"/>
    <cellStyle name="1_Book2_1 Bieu 6 thang nam 2011_Ke hoach 2012 (theo doi) 2 2 4" xfId="6887" xr:uid="{00000000-0005-0000-0000-0000E41A0000}"/>
    <cellStyle name="1_Book2_1 Bieu 6 thang nam 2011_Ke hoach 2012 (theo doi) 2 3" xfId="6888" xr:uid="{00000000-0005-0000-0000-0000E51A0000}"/>
    <cellStyle name="1_Book2_1 Bieu 6 thang nam 2011_Ke hoach 2012 (theo doi) 2 4" xfId="6889" xr:uid="{00000000-0005-0000-0000-0000E61A0000}"/>
    <cellStyle name="1_Book2_1 Bieu 6 thang nam 2011_Ke hoach 2012 (theo doi) 2 5" xfId="6890" xr:uid="{00000000-0005-0000-0000-0000E71A0000}"/>
    <cellStyle name="1_Book2_1 Bieu 6 thang nam 2011_Ke hoach 2012 (theo doi) 3" xfId="6891" xr:uid="{00000000-0005-0000-0000-0000E81A0000}"/>
    <cellStyle name="1_Book2_1 Bieu 6 thang nam 2011_Ke hoach 2012 (theo doi) 3 2" xfId="6892" xr:uid="{00000000-0005-0000-0000-0000E91A0000}"/>
    <cellStyle name="1_Book2_1 Bieu 6 thang nam 2011_Ke hoach 2012 (theo doi) 3 3" xfId="6893" xr:uid="{00000000-0005-0000-0000-0000EA1A0000}"/>
    <cellStyle name="1_Book2_1 Bieu 6 thang nam 2011_Ke hoach 2012 (theo doi) 3 4" xfId="6894" xr:uid="{00000000-0005-0000-0000-0000EB1A0000}"/>
    <cellStyle name="1_Book2_1 Bieu 6 thang nam 2011_Ke hoach 2012 (theo doi) 4" xfId="6895" xr:uid="{00000000-0005-0000-0000-0000EC1A0000}"/>
    <cellStyle name="1_Book2_1 Bieu 6 thang nam 2011_Ke hoach 2012 (theo doi) 5" xfId="6896" xr:uid="{00000000-0005-0000-0000-0000ED1A0000}"/>
    <cellStyle name="1_Book2_1 Bieu 6 thang nam 2011_Ke hoach 2012 (theo doi) 6" xfId="6897" xr:uid="{00000000-0005-0000-0000-0000EE1A0000}"/>
    <cellStyle name="1_Book2_1 Bieu 6 thang nam 2011_Ke hoach 2012 theo doi (giai ngan 30.6.12)" xfId="6898" xr:uid="{00000000-0005-0000-0000-0000EF1A0000}"/>
    <cellStyle name="1_Book2_1 Bieu 6 thang nam 2011_Ke hoach 2012 theo doi (giai ngan 30.6.12) 2" xfId="6899" xr:uid="{00000000-0005-0000-0000-0000F01A0000}"/>
    <cellStyle name="1_Book2_1 Bieu 6 thang nam 2011_Ke hoach 2012 theo doi (giai ngan 30.6.12) 2 2" xfId="6900" xr:uid="{00000000-0005-0000-0000-0000F11A0000}"/>
    <cellStyle name="1_Book2_1 Bieu 6 thang nam 2011_Ke hoach 2012 theo doi (giai ngan 30.6.12) 2 2 2" xfId="6901" xr:uid="{00000000-0005-0000-0000-0000F21A0000}"/>
    <cellStyle name="1_Book2_1 Bieu 6 thang nam 2011_Ke hoach 2012 theo doi (giai ngan 30.6.12) 2 2 3" xfId="6902" xr:uid="{00000000-0005-0000-0000-0000F31A0000}"/>
    <cellStyle name="1_Book2_1 Bieu 6 thang nam 2011_Ke hoach 2012 theo doi (giai ngan 30.6.12) 2 2 4" xfId="6903" xr:uid="{00000000-0005-0000-0000-0000F41A0000}"/>
    <cellStyle name="1_Book2_1 Bieu 6 thang nam 2011_Ke hoach 2012 theo doi (giai ngan 30.6.12) 2 3" xfId="6904" xr:uid="{00000000-0005-0000-0000-0000F51A0000}"/>
    <cellStyle name="1_Book2_1 Bieu 6 thang nam 2011_Ke hoach 2012 theo doi (giai ngan 30.6.12) 2 4" xfId="6905" xr:uid="{00000000-0005-0000-0000-0000F61A0000}"/>
    <cellStyle name="1_Book2_1 Bieu 6 thang nam 2011_Ke hoach 2012 theo doi (giai ngan 30.6.12) 2 5" xfId="6906" xr:uid="{00000000-0005-0000-0000-0000F71A0000}"/>
    <cellStyle name="1_Book2_1 Bieu 6 thang nam 2011_Ke hoach 2012 theo doi (giai ngan 30.6.12) 3" xfId="6907" xr:uid="{00000000-0005-0000-0000-0000F81A0000}"/>
    <cellStyle name="1_Book2_1 Bieu 6 thang nam 2011_Ke hoach 2012 theo doi (giai ngan 30.6.12) 3 2" xfId="6908" xr:uid="{00000000-0005-0000-0000-0000F91A0000}"/>
    <cellStyle name="1_Book2_1 Bieu 6 thang nam 2011_Ke hoach 2012 theo doi (giai ngan 30.6.12) 3 3" xfId="6909" xr:uid="{00000000-0005-0000-0000-0000FA1A0000}"/>
    <cellStyle name="1_Book2_1 Bieu 6 thang nam 2011_Ke hoach 2012 theo doi (giai ngan 30.6.12) 3 4" xfId="6910" xr:uid="{00000000-0005-0000-0000-0000FB1A0000}"/>
    <cellStyle name="1_Book2_1 Bieu 6 thang nam 2011_Ke hoach 2012 theo doi (giai ngan 30.6.12) 4" xfId="6911" xr:uid="{00000000-0005-0000-0000-0000FC1A0000}"/>
    <cellStyle name="1_Book2_1 Bieu 6 thang nam 2011_Ke hoach 2012 theo doi (giai ngan 30.6.12) 5" xfId="6912" xr:uid="{00000000-0005-0000-0000-0000FD1A0000}"/>
    <cellStyle name="1_Book2_1 Bieu 6 thang nam 2011_Ke hoach 2012 theo doi (giai ngan 30.6.12) 6" xfId="6913" xr:uid="{00000000-0005-0000-0000-0000FE1A0000}"/>
    <cellStyle name="1_Book2_Bao cao doan cong tac cua Bo thang 4-2010" xfId="6914" xr:uid="{00000000-0005-0000-0000-0000FF1A0000}"/>
    <cellStyle name="1_Book2_Bao cao doan cong tac cua Bo thang 4-2010 2" xfId="6915" xr:uid="{00000000-0005-0000-0000-0000001B0000}"/>
    <cellStyle name="1_Book2_Bao cao doan cong tac cua Bo thang 4-2010 2 2" xfId="6916" xr:uid="{00000000-0005-0000-0000-0000011B0000}"/>
    <cellStyle name="1_Book2_Bao cao doan cong tac cua Bo thang 4-2010 2 3" xfId="6917" xr:uid="{00000000-0005-0000-0000-0000021B0000}"/>
    <cellStyle name="1_Book2_Bao cao doan cong tac cua Bo thang 4-2010 2 4" xfId="6918" xr:uid="{00000000-0005-0000-0000-0000031B0000}"/>
    <cellStyle name="1_Book2_Bao cao doan cong tac cua Bo thang 4-2010 3" xfId="6919" xr:uid="{00000000-0005-0000-0000-0000041B0000}"/>
    <cellStyle name="1_Book2_Bao cao doan cong tac cua Bo thang 4-2010 4" xfId="6920" xr:uid="{00000000-0005-0000-0000-0000051B0000}"/>
    <cellStyle name="1_Book2_Bao cao doan cong tac cua Bo thang 4-2010 5" xfId="6921" xr:uid="{00000000-0005-0000-0000-0000061B0000}"/>
    <cellStyle name="1_Book2_Bao cao doan cong tac cua Bo thang 4-2010_BC von DTPT 6 thang 2012" xfId="6922" xr:uid="{00000000-0005-0000-0000-0000071B0000}"/>
    <cellStyle name="1_Book2_Bao cao doan cong tac cua Bo thang 4-2010_BC von DTPT 6 thang 2012 2" xfId="6923" xr:uid="{00000000-0005-0000-0000-0000081B0000}"/>
    <cellStyle name="1_Book2_Bao cao doan cong tac cua Bo thang 4-2010_BC von DTPT 6 thang 2012 2 2" xfId="6924" xr:uid="{00000000-0005-0000-0000-0000091B0000}"/>
    <cellStyle name="1_Book2_Bao cao doan cong tac cua Bo thang 4-2010_BC von DTPT 6 thang 2012 2 3" xfId="6925" xr:uid="{00000000-0005-0000-0000-00000A1B0000}"/>
    <cellStyle name="1_Book2_Bao cao doan cong tac cua Bo thang 4-2010_BC von DTPT 6 thang 2012 2 4" xfId="6926" xr:uid="{00000000-0005-0000-0000-00000B1B0000}"/>
    <cellStyle name="1_Book2_Bao cao doan cong tac cua Bo thang 4-2010_BC von DTPT 6 thang 2012 3" xfId="6927" xr:uid="{00000000-0005-0000-0000-00000C1B0000}"/>
    <cellStyle name="1_Book2_Bao cao doan cong tac cua Bo thang 4-2010_BC von DTPT 6 thang 2012 4" xfId="6928" xr:uid="{00000000-0005-0000-0000-00000D1B0000}"/>
    <cellStyle name="1_Book2_Bao cao doan cong tac cua Bo thang 4-2010_BC von DTPT 6 thang 2012 5" xfId="6929" xr:uid="{00000000-0005-0000-0000-00000E1B0000}"/>
    <cellStyle name="1_Book2_Bao cao doan cong tac cua Bo thang 4-2010_Bieu du thao QD von ho tro co MT" xfId="6930" xr:uid="{00000000-0005-0000-0000-00000F1B0000}"/>
    <cellStyle name="1_Book2_Bao cao doan cong tac cua Bo thang 4-2010_Bieu du thao QD von ho tro co MT 2" xfId="6931" xr:uid="{00000000-0005-0000-0000-0000101B0000}"/>
    <cellStyle name="1_Book2_Bao cao doan cong tac cua Bo thang 4-2010_Bieu du thao QD von ho tro co MT 2 2" xfId="6932" xr:uid="{00000000-0005-0000-0000-0000111B0000}"/>
    <cellStyle name="1_Book2_Bao cao doan cong tac cua Bo thang 4-2010_Bieu du thao QD von ho tro co MT 2 3" xfId="6933" xr:uid="{00000000-0005-0000-0000-0000121B0000}"/>
    <cellStyle name="1_Book2_Bao cao doan cong tac cua Bo thang 4-2010_Bieu du thao QD von ho tro co MT 2 4" xfId="6934" xr:uid="{00000000-0005-0000-0000-0000131B0000}"/>
    <cellStyle name="1_Book2_Bao cao doan cong tac cua Bo thang 4-2010_Bieu du thao QD von ho tro co MT 3" xfId="6935" xr:uid="{00000000-0005-0000-0000-0000141B0000}"/>
    <cellStyle name="1_Book2_Bao cao doan cong tac cua Bo thang 4-2010_Bieu du thao QD von ho tro co MT 4" xfId="6936" xr:uid="{00000000-0005-0000-0000-0000151B0000}"/>
    <cellStyle name="1_Book2_Bao cao doan cong tac cua Bo thang 4-2010_Bieu du thao QD von ho tro co MT 5" xfId="6937" xr:uid="{00000000-0005-0000-0000-0000161B0000}"/>
    <cellStyle name="1_Book2_Bao cao doan cong tac cua Bo thang 4-2010_Dang ky phan khai von ODA (gui Bo)" xfId="6938" xr:uid="{00000000-0005-0000-0000-0000171B0000}"/>
    <cellStyle name="1_Book2_Bao cao doan cong tac cua Bo thang 4-2010_Dang ky phan khai von ODA (gui Bo) 2" xfId="6939" xr:uid="{00000000-0005-0000-0000-0000181B0000}"/>
    <cellStyle name="1_Book2_Bao cao doan cong tac cua Bo thang 4-2010_Dang ky phan khai von ODA (gui Bo) 2 2" xfId="6940" xr:uid="{00000000-0005-0000-0000-0000191B0000}"/>
    <cellStyle name="1_Book2_Bao cao doan cong tac cua Bo thang 4-2010_Dang ky phan khai von ODA (gui Bo) 2 3" xfId="6941" xr:uid="{00000000-0005-0000-0000-00001A1B0000}"/>
    <cellStyle name="1_Book2_Bao cao doan cong tac cua Bo thang 4-2010_Dang ky phan khai von ODA (gui Bo) 2 4" xfId="6942" xr:uid="{00000000-0005-0000-0000-00001B1B0000}"/>
    <cellStyle name="1_Book2_Bao cao doan cong tac cua Bo thang 4-2010_Dang ky phan khai von ODA (gui Bo) 3" xfId="6943" xr:uid="{00000000-0005-0000-0000-00001C1B0000}"/>
    <cellStyle name="1_Book2_Bao cao doan cong tac cua Bo thang 4-2010_Dang ky phan khai von ODA (gui Bo) 4" xfId="6944" xr:uid="{00000000-0005-0000-0000-00001D1B0000}"/>
    <cellStyle name="1_Book2_Bao cao doan cong tac cua Bo thang 4-2010_Dang ky phan khai von ODA (gui Bo) 5" xfId="6945" xr:uid="{00000000-0005-0000-0000-00001E1B0000}"/>
    <cellStyle name="1_Book2_Bao cao doan cong tac cua Bo thang 4-2010_Dang ky phan khai von ODA (gui Bo)_BC von DTPT 6 thang 2012" xfId="6946" xr:uid="{00000000-0005-0000-0000-00001F1B0000}"/>
    <cellStyle name="1_Book2_Bao cao doan cong tac cua Bo thang 4-2010_Dang ky phan khai von ODA (gui Bo)_BC von DTPT 6 thang 2012 2" xfId="6947" xr:uid="{00000000-0005-0000-0000-0000201B0000}"/>
    <cellStyle name="1_Book2_Bao cao doan cong tac cua Bo thang 4-2010_Dang ky phan khai von ODA (gui Bo)_BC von DTPT 6 thang 2012 2 2" xfId="6948" xr:uid="{00000000-0005-0000-0000-0000211B0000}"/>
    <cellStyle name="1_Book2_Bao cao doan cong tac cua Bo thang 4-2010_Dang ky phan khai von ODA (gui Bo)_BC von DTPT 6 thang 2012 2 3" xfId="6949" xr:uid="{00000000-0005-0000-0000-0000221B0000}"/>
    <cellStyle name="1_Book2_Bao cao doan cong tac cua Bo thang 4-2010_Dang ky phan khai von ODA (gui Bo)_BC von DTPT 6 thang 2012 2 4" xfId="6950" xr:uid="{00000000-0005-0000-0000-0000231B0000}"/>
    <cellStyle name="1_Book2_Bao cao doan cong tac cua Bo thang 4-2010_Dang ky phan khai von ODA (gui Bo)_BC von DTPT 6 thang 2012 3" xfId="6951" xr:uid="{00000000-0005-0000-0000-0000241B0000}"/>
    <cellStyle name="1_Book2_Bao cao doan cong tac cua Bo thang 4-2010_Dang ky phan khai von ODA (gui Bo)_BC von DTPT 6 thang 2012 4" xfId="6952" xr:uid="{00000000-0005-0000-0000-0000251B0000}"/>
    <cellStyle name="1_Book2_Bao cao doan cong tac cua Bo thang 4-2010_Dang ky phan khai von ODA (gui Bo)_BC von DTPT 6 thang 2012 5" xfId="6953" xr:uid="{00000000-0005-0000-0000-0000261B0000}"/>
    <cellStyle name="1_Book2_Bao cao doan cong tac cua Bo thang 4-2010_Dang ky phan khai von ODA (gui Bo)_Bieu du thao QD von ho tro co MT" xfId="6954" xr:uid="{00000000-0005-0000-0000-0000271B0000}"/>
    <cellStyle name="1_Book2_Bao cao doan cong tac cua Bo thang 4-2010_Dang ky phan khai von ODA (gui Bo)_Bieu du thao QD von ho tro co MT 2" xfId="6955" xr:uid="{00000000-0005-0000-0000-0000281B0000}"/>
    <cellStyle name="1_Book2_Bao cao doan cong tac cua Bo thang 4-2010_Dang ky phan khai von ODA (gui Bo)_Bieu du thao QD von ho tro co MT 2 2" xfId="6956" xr:uid="{00000000-0005-0000-0000-0000291B0000}"/>
    <cellStyle name="1_Book2_Bao cao doan cong tac cua Bo thang 4-2010_Dang ky phan khai von ODA (gui Bo)_Bieu du thao QD von ho tro co MT 2 3" xfId="6957" xr:uid="{00000000-0005-0000-0000-00002A1B0000}"/>
    <cellStyle name="1_Book2_Bao cao doan cong tac cua Bo thang 4-2010_Dang ky phan khai von ODA (gui Bo)_Bieu du thao QD von ho tro co MT 2 4" xfId="6958" xr:uid="{00000000-0005-0000-0000-00002B1B0000}"/>
    <cellStyle name="1_Book2_Bao cao doan cong tac cua Bo thang 4-2010_Dang ky phan khai von ODA (gui Bo)_Bieu du thao QD von ho tro co MT 3" xfId="6959" xr:uid="{00000000-0005-0000-0000-00002C1B0000}"/>
    <cellStyle name="1_Book2_Bao cao doan cong tac cua Bo thang 4-2010_Dang ky phan khai von ODA (gui Bo)_Bieu du thao QD von ho tro co MT 4" xfId="6960" xr:uid="{00000000-0005-0000-0000-00002D1B0000}"/>
    <cellStyle name="1_Book2_Bao cao doan cong tac cua Bo thang 4-2010_Dang ky phan khai von ODA (gui Bo)_Bieu du thao QD von ho tro co MT 5" xfId="6961" xr:uid="{00000000-0005-0000-0000-00002E1B0000}"/>
    <cellStyle name="1_Book2_Bao cao doan cong tac cua Bo thang 4-2010_Dang ky phan khai von ODA (gui Bo)_Ke hoach 2012 theo doi (giai ngan 30.6.12)" xfId="6962" xr:uid="{00000000-0005-0000-0000-00002F1B0000}"/>
    <cellStyle name="1_Book2_Bao cao doan cong tac cua Bo thang 4-2010_Dang ky phan khai von ODA (gui Bo)_Ke hoach 2012 theo doi (giai ngan 30.6.12) 2" xfId="6963" xr:uid="{00000000-0005-0000-0000-0000301B0000}"/>
    <cellStyle name="1_Book2_Bao cao doan cong tac cua Bo thang 4-2010_Dang ky phan khai von ODA (gui Bo)_Ke hoach 2012 theo doi (giai ngan 30.6.12) 2 2" xfId="6964" xr:uid="{00000000-0005-0000-0000-0000311B0000}"/>
    <cellStyle name="1_Book2_Bao cao doan cong tac cua Bo thang 4-2010_Dang ky phan khai von ODA (gui Bo)_Ke hoach 2012 theo doi (giai ngan 30.6.12) 2 3" xfId="6965" xr:uid="{00000000-0005-0000-0000-0000321B0000}"/>
    <cellStyle name="1_Book2_Bao cao doan cong tac cua Bo thang 4-2010_Dang ky phan khai von ODA (gui Bo)_Ke hoach 2012 theo doi (giai ngan 30.6.12) 2 4" xfId="6966" xr:uid="{00000000-0005-0000-0000-0000331B0000}"/>
    <cellStyle name="1_Book2_Bao cao doan cong tac cua Bo thang 4-2010_Dang ky phan khai von ODA (gui Bo)_Ke hoach 2012 theo doi (giai ngan 30.6.12) 3" xfId="6967" xr:uid="{00000000-0005-0000-0000-0000341B0000}"/>
    <cellStyle name="1_Book2_Bao cao doan cong tac cua Bo thang 4-2010_Dang ky phan khai von ODA (gui Bo)_Ke hoach 2012 theo doi (giai ngan 30.6.12) 4" xfId="6968" xr:uid="{00000000-0005-0000-0000-0000351B0000}"/>
    <cellStyle name="1_Book2_Bao cao doan cong tac cua Bo thang 4-2010_Dang ky phan khai von ODA (gui Bo)_Ke hoach 2012 theo doi (giai ngan 30.6.12) 5" xfId="6969" xr:uid="{00000000-0005-0000-0000-0000361B0000}"/>
    <cellStyle name="1_Book2_Bao cao doan cong tac cua Bo thang 4-2010_Ke hoach 2012 (theo doi)" xfId="6970" xr:uid="{00000000-0005-0000-0000-0000371B0000}"/>
    <cellStyle name="1_Book2_Bao cao doan cong tac cua Bo thang 4-2010_Ke hoach 2012 (theo doi) 2" xfId="6971" xr:uid="{00000000-0005-0000-0000-0000381B0000}"/>
    <cellStyle name="1_Book2_Bao cao doan cong tac cua Bo thang 4-2010_Ke hoach 2012 (theo doi) 2 2" xfId="6972" xr:uid="{00000000-0005-0000-0000-0000391B0000}"/>
    <cellStyle name="1_Book2_Bao cao doan cong tac cua Bo thang 4-2010_Ke hoach 2012 (theo doi) 2 3" xfId="6973" xr:uid="{00000000-0005-0000-0000-00003A1B0000}"/>
    <cellStyle name="1_Book2_Bao cao doan cong tac cua Bo thang 4-2010_Ke hoach 2012 (theo doi) 2 4" xfId="6974" xr:uid="{00000000-0005-0000-0000-00003B1B0000}"/>
    <cellStyle name="1_Book2_Bao cao doan cong tac cua Bo thang 4-2010_Ke hoach 2012 (theo doi) 3" xfId="6975" xr:uid="{00000000-0005-0000-0000-00003C1B0000}"/>
    <cellStyle name="1_Book2_Bao cao doan cong tac cua Bo thang 4-2010_Ke hoach 2012 (theo doi) 4" xfId="6976" xr:uid="{00000000-0005-0000-0000-00003D1B0000}"/>
    <cellStyle name="1_Book2_Bao cao doan cong tac cua Bo thang 4-2010_Ke hoach 2012 (theo doi) 5" xfId="6977" xr:uid="{00000000-0005-0000-0000-00003E1B0000}"/>
    <cellStyle name="1_Book2_Bao cao doan cong tac cua Bo thang 4-2010_Ke hoach 2012 theo doi (giai ngan 30.6.12)" xfId="6978" xr:uid="{00000000-0005-0000-0000-00003F1B0000}"/>
    <cellStyle name="1_Book2_Bao cao doan cong tac cua Bo thang 4-2010_Ke hoach 2012 theo doi (giai ngan 30.6.12) 2" xfId="6979" xr:uid="{00000000-0005-0000-0000-0000401B0000}"/>
    <cellStyle name="1_Book2_Bao cao doan cong tac cua Bo thang 4-2010_Ke hoach 2012 theo doi (giai ngan 30.6.12) 2 2" xfId="6980" xr:uid="{00000000-0005-0000-0000-0000411B0000}"/>
    <cellStyle name="1_Book2_Bao cao doan cong tac cua Bo thang 4-2010_Ke hoach 2012 theo doi (giai ngan 30.6.12) 2 3" xfId="6981" xr:uid="{00000000-0005-0000-0000-0000421B0000}"/>
    <cellStyle name="1_Book2_Bao cao doan cong tac cua Bo thang 4-2010_Ke hoach 2012 theo doi (giai ngan 30.6.12) 2 4" xfId="6982" xr:uid="{00000000-0005-0000-0000-0000431B0000}"/>
    <cellStyle name="1_Book2_Bao cao doan cong tac cua Bo thang 4-2010_Ke hoach 2012 theo doi (giai ngan 30.6.12) 3" xfId="6983" xr:uid="{00000000-0005-0000-0000-0000441B0000}"/>
    <cellStyle name="1_Book2_Bao cao doan cong tac cua Bo thang 4-2010_Ke hoach 2012 theo doi (giai ngan 30.6.12) 4" xfId="6984" xr:uid="{00000000-0005-0000-0000-0000451B0000}"/>
    <cellStyle name="1_Book2_Bao cao doan cong tac cua Bo thang 4-2010_Ke hoach 2012 theo doi (giai ngan 30.6.12) 5" xfId="6985" xr:uid="{00000000-0005-0000-0000-0000461B0000}"/>
    <cellStyle name="1_Book2_Bao cao tinh hinh thuc hien KH 2009 den 31-01-10" xfId="6986" xr:uid="{00000000-0005-0000-0000-0000471B0000}"/>
    <cellStyle name="1_Book2_Bao cao tinh hinh thuc hien KH 2009 den 31-01-10 2" xfId="6987" xr:uid="{00000000-0005-0000-0000-0000481B0000}"/>
    <cellStyle name="1_Book2_Bao cao tinh hinh thuc hien KH 2009 den 31-01-10 2 2" xfId="6988" xr:uid="{00000000-0005-0000-0000-0000491B0000}"/>
    <cellStyle name="1_Book2_Bao cao tinh hinh thuc hien KH 2009 den 31-01-10 2 2 2" xfId="6989" xr:uid="{00000000-0005-0000-0000-00004A1B0000}"/>
    <cellStyle name="1_Book2_Bao cao tinh hinh thuc hien KH 2009 den 31-01-10 2 2 3" xfId="6990" xr:uid="{00000000-0005-0000-0000-00004B1B0000}"/>
    <cellStyle name="1_Book2_Bao cao tinh hinh thuc hien KH 2009 den 31-01-10 2 2 4" xfId="6991" xr:uid="{00000000-0005-0000-0000-00004C1B0000}"/>
    <cellStyle name="1_Book2_Bao cao tinh hinh thuc hien KH 2009 den 31-01-10 2 3" xfId="6992" xr:uid="{00000000-0005-0000-0000-00004D1B0000}"/>
    <cellStyle name="1_Book2_Bao cao tinh hinh thuc hien KH 2009 den 31-01-10 2 4" xfId="6993" xr:uid="{00000000-0005-0000-0000-00004E1B0000}"/>
    <cellStyle name="1_Book2_Bao cao tinh hinh thuc hien KH 2009 den 31-01-10 2 5" xfId="6994" xr:uid="{00000000-0005-0000-0000-00004F1B0000}"/>
    <cellStyle name="1_Book2_Bao cao tinh hinh thuc hien KH 2009 den 31-01-10 3" xfId="6995" xr:uid="{00000000-0005-0000-0000-0000501B0000}"/>
    <cellStyle name="1_Book2_Bao cao tinh hinh thuc hien KH 2009 den 31-01-10 3 2" xfId="6996" xr:uid="{00000000-0005-0000-0000-0000511B0000}"/>
    <cellStyle name="1_Book2_Bao cao tinh hinh thuc hien KH 2009 den 31-01-10 3 3" xfId="6997" xr:uid="{00000000-0005-0000-0000-0000521B0000}"/>
    <cellStyle name="1_Book2_Bao cao tinh hinh thuc hien KH 2009 den 31-01-10 3 4" xfId="6998" xr:uid="{00000000-0005-0000-0000-0000531B0000}"/>
    <cellStyle name="1_Book2_Bao cao tinh hinh thuc hien KH 2009 den 31-01-10 4" xfId="6999" xr:uid="{00000000-0005-0000-0000-0000541B0000}"/>
    <cellStyle name="1_Book2_Bao cao tinh hinh thuc hien KH 2009 den 31-01-10 5" xfId="7000" xr:uid="{00000000-0005-0000-0000-0000551B0000}"/>
    <cellStyle name="1_Book2_Bao cao tinh hinh thuc hien KH 2009 den 31-01-10 6" xfId="7001" xr:uid="{00000000-0005-0000-0000-0000561B0000}"/>
    <cellStyle name="1_Book2_Bao cao tinh hinh thuc hien KH 2009 den 31-01-10_BC von DTPT 6 thang 2012" xfId="7002" xr:uid="{00000000-0005-0000-0000-0000571B0000}"/>
    <cellStyle name="1_Book2_Bao cao tinh hinh thuc hien KH 2009 den 31-01-10_BC von DTPT 6 thang 2012 2" xfId="7003" xr:uid="{00000000-0005-0000-0000-0000581B0000}"/>
    <cellStyle name="1_Book2_Bao cao tinh hinh thuc hien KH 2009 den 31-01-10_BC von DTPT 6 thang 2012 2 2" xfId="7004" xr:uid="{00000000-0005-0000-0000-0000591B0000}"/>
    <cellStyle name="1_Book2_Bao cao tinh hinh thuc hien KH 2009 den 31-01-10_BC von DTPT 6 thang 2012 2 2 2" xfId="7005" xr:uid="{00000000-0005-0000-0000-00005A1B0000}"/>
    <cellStyle name="1_Book2_Bao cao tinh hinh thuc hien KH 2009 den 31-01-10_BC von DTPT 6 thang 2012 2 2 3" xfId="7006" xr:uid="{00000000-0005-0000-0000-00005B1B0000}"/>
    <cellStyle name="1_Book2_Bao cao tinh hinh thuc hien KH 2009 den 31-01-10_BC von DTPT 6 thang 2012 2 2 4" xfId="7007" xr:uid="{00000000-0005-0000-0000-00005C1B0000}"/>
    <cellStyle name="1_Book2_Bao cao tinh hinh thuc hien KH 2009 den 31-01-10_BC von DTPT 6 thang 2012 2 3" xfId="7008" xr:uid="{00000000-0005-0000-0000-00005D1B0000}"/>
    <cellStyle name="1_Book2_Bao cao tinh hinh thuc hien KH 2009 den 31-01-10_BC von DTPT 6 thang 2012 2 4" xfId="7009" xr:uid="{00000000-0005-0000-0000-00005E1B0000}"/>
    <cellStyle name="1_Book2_Bao cao tinh hinh thuc hien KH 2009 den 31-01-10_BC von DTPT 6 thang 2012 2 5" xfId="7010" xr:uid="{00000000-0005-0000-0000-00005F1B0000}"/>
    <cellStyle name="1_Book2_Bao cao tinh hinh thuc hien KH 2009 den 31-01-10_BC von DTPT 6 thang 2012 3" xfId="7011" xr:uid="{00000000-0005-0000-0000-0000601B0000}"/>
    <cellStyle name="1_Book2_Bao cao tinh hinh thuc hien KH 2009 den 31-01-10_BC von DTPT 6 thang 2012 3 2" xfId="7012" xr:uid="{00000000-0005-0000-0000-0000611B0000}"/>
    <cellStyle name="1_Book2_Bao cao tinh hinh thuc hien KH 2009 den 31-01-10_BC von DTPT 6 thang 2012 3 3" xfId="7013" xr:uid="{00000000-0005-0000-0000-0000621B0000}"/>
    <cellStyle name="1_Book2_Bao cao tinh hinh thuc hien KH 2009 den 31-01-10_BC von DTPT 6 thang 2012 3 4" xfId="7014" xr:uid="{00000000-0005-0000-0000-0000631B0000}"/>
    <cellStyle name="1_Book2_Bao cao tinh hinh thuc hien KH 2009 den 31-01-10_BC von DTPT 6 thang 2012 4" xfId="7015" xr:uid="{00000000-0005-0000-0000-0000641B0000}"/>
    <cellStyle name="1_Book2_Bao cao tinh hinh thuc hien KH 2009 den 31-01-10_BC von DTPT 6 thang 2012 5" xfId="7016" xr:uid="{00000000-0005-0000-0000-0000651B0000}"/>
    <cellStyle name="1_Book2_Bao cao tinh hinh thuc hien KH 2009 den 31-01-10_BC von DTPT 6 thang 2012 6" xfId="7017" xr:uid="{00000000-0005-0000-0000-0000661B0000}"/>
    <cellStyle name="1_Book2_Bao cao tinh hinh thuc hien KH 2009 den 31-01-10_Bieu du thao QD von ho tro co MT" xfId="7018" xr:uid="{00000000-0005-0000-0000-0000671B0000}"/>
    <cellStyle name="1_Book2_Bao cao tinh hinh thuc hien KH 2009 den 31-01-10_Bieu du thao QD von ho tro co MT 2" xfId="7019" xr:uid="{00000000-0005-0000-0000-0000681B0000}"/>
    <cellStyle name="1_Book2_Bao cao tinh hinh thuc hien KH 2009 den 31-01-10_Bieu du thao QD von ho tro co MT 2 2" xfId="7020" xr:uid="{00000000-0005-0000-0000-0000691B0000}"/>
    <cellStyle name="1_Book2_Bao cao tinh hinh thuc hien KH 2009 den 31-01-10_Bieu du thao QD von ho tro co MT 2 2 2" xfId="7021" xr:uid="{00000000-0005-0000-0000-00006A1B0000}"/>
    <cellStyle name="1_Book2_Bao cao tinh hinh thuc hien KH 2009 den 31-01-10_Bieu du thao QD von ho tro co MT 2 2 3" xfId="7022" xr:uid="{00000000-0005-0000-0000-00006B1B0000}"/>
    <cellStyle name="1_Book2_Bao cao tinh hinh thuc hien KH 2009 den 31-01-10_Bieu du thao QD von ho tro co MT 2 2 4" xfId="7023" xr:uid="{00000000-0005-0000-0000-00006C1B0000}"/>
    <cellStyle name="1_Book2_Bao cao tinh hinh thuc hien KH 2009 den 31-01-10_Bieu du thao QD von ho tro co MT 2 3" xfId="7024" xr:uid="{00000000-0005-0000-0000-00006D1B0000}"/>
    <cellStyle name="1_Book2_Bao cao tinh hinh thuc hien KH 2009 den 31-01-10_Bieu du thao QD von ho tro co MT 2 4" xfId="7025" xr:uid="{00000000-0005-0000-0000-00006E1B0000}"/>
    <cellStyle name="1_Book2_Bao cao tinh hinh thuc hien KH 2009 den 31-01-10_Bieu du thao QD von ho tro co MT 2 5" xfId="7026" xr:uid="{00000000-0005-0000-0000-00006F1B0000}"/>
    <cellStyle name="1_Book2_Bao cao tinh hinh thuc hien KH 2009 den 31-01-10_Bieu du thao QD von ho tro co MT 3" xfId="7027" xr:uid="{00000000-0005-0000-0000-0000701B0000}"/>
    <cellStyle name="1_Book2_Bao cao tinh hinh thuc hien KH 2009 den 31-01-10_Bieu du thao QD von ho tro co MT 3 2" xfId="7028" xr:uid="{00000000-0005-0000-0000-0000711B0000}"/>
    <cellStyle name="1_Book2_Bao cao tinh hinh thuc hien KH 2009 den 31-01-10_Bieu du thao QD von ho tro co MT 3 3" xfId="7029" xr:uid="{00000000-0005-0000-0000-0000721B0000}"/>
    <cellStyle name="1_Book2_Bao cao tinh hinh thuc hien KH 2009 den 31-01-10_Bieu du thao QD von ho tro co MT 3 4" xfId="7030" xr:uid="{00000000-0005-0000-0000-0000731B0000}"/>
    <cellStyle name="1_Book2_Bao cao tinh hinh thuc hien KH 2009 den 31-01-10_Bieu du thao QD von ho tro co MT 4" xfId="7031" xr:uid="{00000000-0005-0000-0000-0000741B0000}"/>
    <cellStyle name="1_Book2_Bao cao tinh hinh thuc hien KH 2009 den 31-01-10_Bieu du thao QD von ho tro co MT 5" xfId="7032" xr:uid="{00000000-0005-0000-0000-0000751B0000}"/>
    <cellStyle name="1_Book2_Bao cao tinh hinh thuc hien KH 2009 den 31-01-10_Bieu du thao QD von ho tro co MT 6" xfId="7033" xr:uid="{00000000-0005-0000-0000-0000761B0000}"/>
    <cellStyle name="1_Book2_Bao cao tinh hinh thuc hien KH 2009 den 31-01-10_Ke hoach 2012 (theo doi)" xfId="7034" xr:uid="{00000000-0005-0000-0000-0000771B0000}"/>
    <cellStyle name="1_Book2_Bao cao tinh hinh thuc hien KH 2009 den 31-01-10_Ke hoach 2012 (theo doi) 2" xfId="7035" xr:uid="{00000000-0005-0000-0000-0000781B0000}"/>
    <cellStyle name="1_Book2_Bao cao tinh hinh thuc hien KH 2009 den 31-01-10_Ke hoach 2012 (theo doi) 2 2" xfId="7036" xr:uid="{00000000-0005-0000-0000-0000791B0000}"/>
    <cellStyle name="1_Book2_Bao cao tinh hinh thuc hien KH 2009 den 31-01-10_Ke hoach 2012 (theo doi) 2 2 2" xfId="7037" xr:uid="{00000000-0005-0000-0000-00007A1B0000}"/>
    <cellStyle name="1_Book2_Bao cao tinh hinh thuc hien KH 2009 den 31-01-10_Ke hoach 2012 (theo doi) 2 2 3" xfId="7038" xr:uid="{00000000-0005-0000-0000-00007B1B0000}"/>
    <cellStyle name="1_Book2_Bao cao tinh hinh thuc hien KH 2009 den 31-01-10_Ke hoach 2012 (theo doi) 2 2 4" xfId="7039" xr:uid="{00000000-0005-0000-0000-00007C1B0000}"/>
    <cellStyle name="1_Book2_Bao cao tinh hinh thuc hien KH 2009 den 31-01-10_Ke hoach 2012 (theo doi) 2 3" xfId="7040" xr:uid="{00000000-0005-0000-0000-00007D1B0000}"/>
    <cellStyle name="1_Book2_Bao cao tinh hinh thuc hien KH 2009 den 31-01-10_Ke hoach 2012 (theo doi) 2 4" xfId="7041" xr:uid="{00000000-0005-0000-0000-00007E1B0000}"/>
    <cellStyle name="1_Book2_Bao cao tinh hinh thuc hien KH 2009 den 31-01-10_Ke hoach 2012 (theo doi) 2 5" xfId="7042" xr:uid="{00000000-0005-0000-0000-00007F1B0000}"/>
    <cellStyle name="1_Book2_Bao cao tinh hinh thuc hien KH 2009 den 31-01-10_Ke hoach 2012 (theo doi) 3" xfId="7043" xr:uid="{00000000-0005-0000-0000-0000801B0000}"/>
    <cellStyle name="1_Book2_Bao cao tinh hinh thuc hien KH 2009 den 31-01-10_Ke hoach 2012 (theo doi) 3 2" xfId="7044" xr:uid="{00000000-0005-0000-0000-0000811B0000}"/>
    <cellStyle name="1_Book2_Bao cao tinh hinh thuc hien KH 2009 den 31-01-10_Ke hoach 2012 (theo doi) 3 3" xfId="7045" xr:uid="{00000000-0005-0000-0000-0000821B0000}"/>
    <cellStyle name="1_Book2_Bao cao tinh hinh thuc hien KH 2009 den 31-01-10_Ke hoach 2012 (theo doi) 3 4" xfId="7046" xr:uid="{00000000-0005-0000-0000-0000831B0000}"/>
    <cellStyle name="1_Book2_Bao cao tinh hinh thuc hien KH 2009 den 31-01-10_Ke hoach 2012 (theo doi) 4" xfId="7047" xr:uid="{00000000-0005-0000-0000-0000841B0000}"/>
    <cellStyle name="1_Book2_Bao cao tinh hinh thuc hien KH 2009 den 31-01-10_Ke hoach 2012 (theo doi) 5" xfId="7048" xr:uid="{00000000-0005-0000-0000-0000851B0000}"/>
    <cellStyle name="1_Book2_Bao cao tinh hinh thuc hien KH 2009 den 31-01-10_Ke hoach 2012 (theo doi) 6" xfId="7049" xr:uid="{00000000-0005-0000-0000-0000861B0000}"/>
    <cellStyle name="1_Book2_Bao cao tinh hinh thuc hien KH 2009 den 31-01-10_Ke hoach 2012 theo doi (giai ngan 30.6.12)" xfId="7050" xr:uid="{00000000-0005-0000-0000-0000871B0000}"/>
    <cellStyle name="1_Book2_Bao cao tinh hinh thuc hien KH 2009 den 31-01-10_Ke hoach 2012 theo doi (giai ngan 30.6.12) 2" xfId="7051" xr:uid="{00000000-0005-0000-0000-0000881B0000}"/>
    <cellStyle name="1_Book2_Bao cao tinh hinh thuc hien KH 2009 den 31-01-10_Ke hoach 2012 theo doi (giai ngan 30.6.12) 2 2" xfId="7052" xr:uid="{00000000-0005-0000-0000-0000891B0000}"/>
    <cellStyle name="1_Book2_Bao cao tinh hinh thuc hien KH 2009 den 31-01-10_Ke hoach 2012 theo doi (giai ngan 30.6.12) 2 2 2" xfId="7053" xr:uid="{00000000-0005-0000-0000-00008A1B0000}"/>
    <cellStyle name="1_Book2_Bao cao tinh hinh thuc hien KH 2009 den 31-01-10_Ke hoach 2012 theo doi (giai ngan 30.6.12) 2 2 3" xfId="7054" xr:uid="{00000000-0005-0000-0000-00008B1B0000}"/>
    <cellStyle name="1_Book2_Bao cao tinh hinh thuc hien KH 2009 den 31-01-10_Ke hoach 2012 theo doi (giai ngan 30.6.12) 2 2 4" xfId="7055" xr:uid="{00000000-0005-0000-0000-00008C1B0000}"/>
    <cellStyle name="1_Book2_Bao cao tinh hinh thuc hien KH 2009 den 31-01-10_Ke hoach 2012 theo doi (giai ngan 30.6.12) 2 3" xfId="7056" xr:uid="{00000000-0005-0000-0000-00008D1B0000}"/>
    <cellStyle name="1_Book2_Bao cao tinh hinh thuc hien KH 2009 den 31-01-10_Ke hoach 2012 theo doi (giai ngan 30.6.12) 2 4" xfId="7057" xr:uid="{00000000-0005-0000-0000-00008E1B0000}"/>
    <cellStyle name="1_Book2_Bao cao tinh hinh thuc hien KH 2009 den 31-01-10_Ke hoach 2012 theo doi (giai ngan 30.6.12) 2 5" xfId="7058" xr:uid="{00000000-0005-0000-0000-00008F1B0000}"/>
    <cellStyle name="1_Book2_Bao cao tinh hinh thuc hien KH 2009 den 31-01-10_Ke hoach 2012 theo doi (giai ngan 30.6.12) 3" xfId="7059" xr:uid="{00000000-0005-0000-0000-0000901B0000}"/>
    <cellStyle name="1_Book2_Bao cao tinh hinh thuc hien KH 2009 den 31-01-10_Ke hoach 2012 theo doi (giai ngan 30.6.12) 3 2" xfId="7060" xr:uid="{00000000-0005-0000-0000-0000911B0000}"/>
    <cellStyle name="1_Book2_Bao cao tinh hinh thuc hien KH 2009 den 31-01-10_Ke hoach 2012 theo doi (giai ngan 30.6.12) 3 3" xfId="7061" xr:uid="{00000000-0005-0000-0000-0000921B0000}"/>
    <cellStyle name="1_Book2_Bao cao tinh hinh thuc hien KH 2009 den 31-01-10_Ke hoach 2012 theo doi (giai ngan 30.6.12) 3 4" xfId="7062" xr:uid="{00000000-0005-0000-0000-0000931B0000}"/>
    <cellStyle name="1_Book2_Bao cao tinh hinh thuc hien KH 2009 den 31-01-10_Ke hoach 2012 theo doi (giai ngan 30.6.12) 4" xfId="7063" xr:uid="{00000000-0005-0000-0000-0000941B0000}"/>
    <cellStyle name="1_Book2_Bao cao tinh hinh thuc hien KH 2009 den 31-01-10_Ke hoach 2012 theo doi (giai ngan 30.6.12) 5" xfId="7064" xr:uid="{00000000-0005-0000-0000-0000951B0000}"/>
    <cellStyle name="1_Book2_Bao cao tinh hinh thuc hien KH 2009 den 31-01-10_Ke hoach 2012 theo doi (giai ngan 30.6.12) 6" xfId="7065" xr:uid="{00000000-0005-0000-0000-0000961B0000}"/>
    <cellStyle name="1_Book2_BC cong trinh trong diem" xfId="7066" xr:uid="{00000000-0005-0000-0000-0000971B0000}"/>
    <cellStyle name="1_Book2_BC cong trinh trong diem 2" xfId="7067" xr:uid="{00000000-0005-0000-0000-0000981B0000}"/>
    <cellStyle name="1_Book2_BC cong trinh trong diem 2 2" xfId="7068" xr:uid="{00000000-0005-0000-0000-0000991B0000}"/>
    <cellStyle name="1_Book2_BC cong trinh trong diem 2 2 2" xfId="7069" xr:uid="{00000000-0005-0000-0000-00009A1B0000}"/>
    <cellStyle name="1_Book2_BC cong trinh trong diem 2 2 3" xfId="7070" xr:uid="{00000000-0005-0000-0000-00009B1B0000}"/>
    <cellStyle name="1_Book2_BC cong trinh trong diem 2 2 4" xfId="7071" xr:uid="{00000000-0005-0000-0000-00009C1B0000}"/>
    <cellStyle name="1_Book2_BC cong trinh trong diem 2 3" xfId="7072" xr:uid="{00000000-0005-0000-0000-00009D1B0000}"/>
    <cellStyle name="1_Book2_BC cong trinh trong diem 2 4" xfId="7073" xr:uid="{00000000-0005-0000-0000-00009E1B0000}"/>
    <cellStyle name="1_Book2_BC cong trinh trong diem 2 5" xfId="7074" xr:uid="{00000000-0005-0000-0000-00009F1B0000}"/>
    <cellStyle name="1_Book2_BC cong trinh trong diem 3" xfId="7075" xr:uid="{00000000-0005-0000-0000-0000A01B0000}"/>
    <cellStyle name="1_Book2_BC cong trinh trong diem 3 2" xfId="7076" xr:uid="{00000000-0005-0000-0000-0000A11B0000}"/>
    <cellStyle name="1_Book2_BC cong trinh trong diem 3 3" xfId="7077" xr:uid="{00000000-0005-0000-0000-0000A21B0000}"/>
    <cellStyle name="1_Book2_BC cong trinh trong diem 3 4" xfId="7078" xr:uid="{00000000-0005-0000-0000-0000A31B0000}"/>
    <cellStyle name="1_Book2_BC cong trinh trong diem 4" xfId="7079" xr:uid="{00000000-0005-0000-0000-0000A41B0000}"/>
    <cellStyle name="1_Book2_BC cong trinh trong diem 5" xfId="7080" xr:uid="{00000000-0005-0000-0000-0000A51B0000}"/>
    <cellStyle name="1_Book2_BC cong trinh trong diem 6" xfId="7081" xr:uid="{00000000-0005-0000-0000-0000A61B0000}"/>
    <cellStyle name="1_Book2_BC cong trinh trong diem_BC von DTPT 6 thang 2012" xfId="7082" xr:uid="{00000000-0005-0000-0000-0000A71B0000}"/>
    <cellStyle name="1_Book2_BC cong trinh trong diem_BC von DTPT 6 thang 2012 2" xfId="7083" xr:uid="{00000000-0005-0000-0000-0000A81B0000}"/>
    <cellStyle name="1_Book2_BC cong trinh trong diem_BC von DTPT 6 thang 2012 2 2" xfId="7084" xr:uid="{00000000-0005-0000-0000-0000A91B0000}"/>
    <cellStyle name="1_Book2_BC cong trinh trong diem_BC von DTPT 6 thang 2012 2 2 2" xfId="7085" xr:uid="{00000000-0005-0000-0000-0000AA1B0000}"/>
    <cellStyle name="1_Book2_BC cong trinh trong diem_BC von DTPT 6 thang 2012 2 2 3" xfId="7086" xr:uid="{00000000-0005-0000-0000-0000AB1B0000}"/>
    <cellStyle name="1_Book2_BC cong trinh trong diem_BC von DTPT 6 thang 2012 2 2 4" xfId="7087" xr:uid="{00000000-0005-0000-0000-0000AC1B0000}"/>
    <cellStyle name="1_Book2_BC cong trinh trong diem_BC von DTPT 6 thang 2012 2 3" xfId="7088" xr:uid="{00000000-0005-0000-0000-0000AD1B0000}"/>
    <cellStyle name="1_Book2_BC cong trinh trong diem_BC von DTPT 6 thang 2012 2 4" xfId="7089" xr:uid="{00000000-0005-0000-0000-0000AE1B0000}"/>
    <cellStyle name="1_Book2_BC cong trinh trong diem_BC von DTPT 6 thang 2012 2 5" xfId="7090" xr:uid="{00000000-0005-0000-0000-0000AF1B0000}"/>
    <cellStyle name="1_Book2_BC cong trinh trong diem_BC von DTPT 6 thang 2012 3" xfId="7091" xr:uid="{00000000-0005-0000-0000-0000B01B0000}"/>
    <cellStyle name="1_Book2_BC cong trinh trong diem_BC von DTPT 6 thang 2012 3 2" xfId="7092" xr:uid="{00000000-0005-0000-0000-0000B11B0000}"/>
    <cellStyle name="1_Book2_BC cong trinh trong diem_BC von DTPT 6 thang 2012 3 3" xfId="7093" xr:uid="{00000000-0005-0000-0000-0000B21B0000}"/>
    <cellStyle name="1_Book2_BC cong trinh trong diem_BC von DTPT 6 thang 2012 3 4" xfId="7094" xr:uid="{00000000-0005-0000-0000-0000B31B0000}"/>
    <cellStyle name="1_Book2_BC cong trinh trong diem_BC von DTPT 6 thang 2012 4" xfId="7095" xr:uid="{00000000-0005-0000-0000-0000B41B0000}"/>
    <cellStyle name="1_Book2_BC cong trinh trong diem_BC von DTPT 6 thang 2012 5" xfId="7096" xr:uid="{00000000-0005-0000-0000-0000B51B0000}"/>
    <cellStyle name="1_Book2_BC cong trinh trong diem_BC von DTPT 6 thang 2012 6" xfId="7097" xr:uid="{00000000-0005-0000-0000-0000B61B0000}"/>
    <cellStyle name="1_Book2_BC cong trinh trong diem_Bieu du thao QD von ho tro co MT" xfId="7098" xr:uid="{00000000-0005-0000-0000-0000B71B0000}"/>
    <cellStyle name="1_Book2_BC cong trinh trong diem_Bieu du thao QD von ho tro co MT 2" xfId="7099" xr:uid="{00000000-0005-0000-0000-0000B81B0000}"/>
    <cellStyle name="1_Book2_BC cong trinh trong diem_Bieu du thao QD von ho tro co MT 2 2" xfId="7100" xr:uid="{00000000-0005-0000-0000-0000B91B0000}"/>
    <cellStyle name="1_Book2_BC cong trinh trong diem_Bieu du thao QD von ho tro co MT 2 2 2" xfId="7101" xr:uid="{00000000-0005-0000-0000-0000BA1B0000}"/>
    <cellStyle name="1_Book2_BC cong trinh trong diem_Bieu du thao QD von ho tro co MT 2 2 3" xfId="7102" xr:uid="{00000000-0005-0000-0000-0000BB1B0000}"/>
    <cellStyle name="1_Book2_BC cong trinh trong diem_Bieu du thao QD von ho tro co MT 2 2 4" xfId="7103" xr:uid="{00000000-0005-0000-0000-0000BC1B0000}"/>
    <cellStyle name="1_Book2_BC cong trinh trong diem_Bieu du thao QD von ho tro co MT 2 3" xfId="7104" xr:uid="{00000000-0005-0000-0000-0000BD1B0000}"/>
    <cellStyle name="1_Book2_BC cong trinh trong diem_Bieu du thao QD von ho tro co MT 2 4" xfId="7105" xr:uid="{00000000-0005-0000-0000-0000BE1B0000}"/>
    <cellStyle name="1_Book2_BC cong trinh trong diem_Bieu du thao QD von ho tro co MT 2 5" xfId="7106" xr:uid="{00000000-0005-0000-0000-0000BF1B0000}"/>
    <cellStyle name="1_Book2_BC cong trinh trong diem_Bieu du thao QD von ho tro co MT 3" xfId="7107" xr:uid="{00000000-0005-0000-0000-0000C01B0000}"/>
    <cellStyle name="1_Book2_BC cong trinh trong diem_Bieu du thao QD von ho tro co MT 3 2" xfId="7108" xr:uid="{00000000-0005-0000-0000-0000C11B0000}"/>
    <cellStyle name="1_Book2_BC cong trinh trong diem_Bieu du thao QD von ho tro co MT 3 3" xfId="7109" xr:uid="{00000000-0005-0000-0000-0000C21B0000}"/>
    <cellStyle name="1_Book2_BC cong trinh trong diem_Bieu du thao QD von ho tro co MT 3 4" xfId="7110" xr:uid="{00000000-0005-0000-0000-0000C31B0000}"/>
    <cellStyle name="1_Book2_BC cong trinh trong diem_Bieu du thao QD von ho tro co MT 4" xfId="7111" xr:uid="{00000000-0005-0000-0000-0000C41B0000}"/>
    <cellStyle name="1_Book2_BC cong trinh trong diem_Bieu du thao QD von ho tro co MT 5" xfId="7112" xr:uid="{00000000-0005-0000-0000-0000C51B0000}"/>
    <cellStyle name="1_Book2_BC cong trinh trong diem_Bieu du thao QD von ho tro co MT 6" xfId="7113" xr:uid="{00000000-0005-0000-0000-0000C61B0000}"/>
    <cellStyle name="1_Book2_BC cong trinh trong diem_Ke hoach 2012 (theo doi)" xfId="7114" xr:uid="{00000000-0005-0000-0000-0000C71B0000}"/>
    <cellStyle name="1_Book2_BC cong trinh trong diem_Ke hoach 2012 (theo doi) 2" xfId="7115" xr:uid="{00000000-0005-0000-0000-0000C81B0000}"/>
    <cellStyle name="1_Book2_BC cong trinh trong diem_Ke hoach 2012 (theo doi) 2 2" xfId="7116" xr:uid="{00000000-0005-0000-0000-0000C91B0000}"/>
    <cellStyle name="1_Book2_BC cong trinh trong diem_Ke hoach 2012 (theo doi) 2 2 2" xfId="7117" xr:uid="{00000000-0005-0000-0000-0000CA1B0000}"/>
    <cellStyle name="1_Book2_BC cong trinh trong diem_Ke hoach 2012 (theo doi) 2 2 3" xfId="7118" xr:uid="{00000000-0005-0000-0000-0000CB1B0000}"/>
    <cellStyle name="1_Book2_BC cong trinh trong diem_Ke hoach 2012 (theo doi) 2 2 4" xfId="7119" xr:uid="{00000000-0005-0000-0000-0000CC1B0000}"/>
    <cellStyle name="1_Book2_BC cong trinh trong diem_Ke hoach 2012 (theo doi) 2 3" xfId="7120" xr:uid="{00000000-0005-0000-0000-0000CD1B0000}"/>
    <cellStyle name="1_Book2_BC cong trinh trong diem_Ke hoach 2012 (theo doi) 2 4" xfId="7121" xr:uid="{00000000-0005-0000-0000-0000CE1B0000}"/>
    <cellStyle name="1_Book2_BC cong trinh trong diem_Ke hoach 2012 (theo doi) 2 5" xfId="7122" xr:uid="{00000000-0005-0000-0000-0000CF1B0000}"/>
    <cellStyle name="1_Book2_BC cong trinh trong diem_Ke hoach 2012 (theo doi) 3" xfId="7123" xr:uid="{00000000-0005-0000-0000-0000D01B0000}"/>
    <cellStyle name="1_Book2_BC cong trinh trong diem_Ke hoach 2012 (theo doi) 3 2" xfId="7124" xr:uid="{00000000-0005-0000-0000-0000D11B0000}"/>
    <cellStyle name="1_Book2_BC cong trinh trong diem_Ke hoach 2012 (theo doi) 3 3" xfId="7125" xr:uid="{00000000-0005-0000-0000-0000D21B0000}"/>
    <cellStyle name="1_Book2_BC cong trinh trong diem_Ke hoach 2012 (theo doi) 3 4" xfId="7126" xr:uid="{00000000-0005-0000-0000-0000D31B0000}"/>
    <cellStyle name="1_Book2_BC cong trinh trong diem_Ke hoach 2012 (theo doi) 4" xfId="7127" xr:uid="{00000000-0005-0000-0000-0000D41B0000}"/>
    <cellStyle name="1_Book2_BC cong trinh trong diem_Ke hoach 2012 (theo doi) 5" xfId="7128" xr:uid="{00000000-0005-0000-0000-0000D51B0000}"/>
    <cellStyle name="1_Book2_BC cong trinh trong diem_Ke hoach 2012 (theo doi) 6" xfId="7129" xr:uid="{00000000-0005-0000-0000-0000D61B0000}"/>
    <cellStyle name="1_Book2_BC cong trinh trong diem_Ke hoach 2012 theo doi (giai ngan 30.6.12)" xfId="7130" xr:uid="{00000000-0005-0000-0000-0000D71B0000}"/>
    <cellStyle name="1_Book2_BC cong trinh trong diem_Ke hoach 2012 theo doi (giai ngan 30.6.12) 2" xfId="7131" xr:uid="{00000000-0005-0000-0000-0000D81B0000}"/>
    <cellStyle name="1_Book2_BC cong trinh trong diem_Ke hoach 2012 theo doi (giai ngan 30.6.12) 2 2" xfId="7132" xr:uid="{00000000-0005-0000-0000-0000D91B0000}"/>
    <cellStyle name="1_Book2_BC cong trinh trong diem_Ke hoach 2012 theo doi (giai ngan 30.6.12) 2 2 2" xfId="7133" xr:uid="{00000000-0005-0000-0000-0000DA1B0000}"/>
    <cellStyle name="1_Book2_BC cong trinh trong diem_Ke hoach 2012 theo doi (giai ngan 30.6.12) 2 2 3" xfId="7134" xr:uid="{00000000-0005-0000-0000-0000DB1B0000}"/>
    <cellStyle name="1_Book2_BC cong trinh trong diem_Ke hoach 2012 theo doi (giai ngan 30.6.12) 2 2 4" xfId="7135" xr:uid="{00000000-0005-0000-0000-0000DC1B0000}"/>
    <cellStyle name="1_Book2_BC cong trinh trong diem_Ke hoach 2012 theo doi (giai ngan 30.6.12) 2 3" xfId="7136" xr:uid="{00000000-0005-0000-0000-0000DD1B0000}"/>
    <cellStyle name="1_Book2_BC cong trinh trong diem_Ke hoach 2012 theo doi (giai ngan 30.6.12) 2 4" xfId="7137" xr:uid="{00000000-0005-0000-0000-0000DE1B0000}"/>
    <cellStyle name="1_Book2_BC cong trinh trong diem_Ke hoach 2012 theo doi (giai ngan 30.6.12) 2 5" xfId="7138" xr:uid="{00000000-0005-0000-0000-0000DF1B0000}"/>
    <cellStyle name="1_Book2_BC cong trinh trong diem_Ke hoach 2012 theo doi (giai ngan 30.6.12) 3" xfId="7139" xr:uid="{00000000-0005-0000-0000-0000E01B0000}"/>
    <cellStyle name="1_Book2_BC cong trinh trong diem_Ke hoach 2012 theo doi (giai ngan 30.6.12) 3 2" xfId="7140" xr:uid="{00000000-0005-0000-0000-0000E11B0000}"/>
    <cellStyle name="1_Book2_BC cong trinh trong diem_Ke hoach 2012 theo doi (giai ngan 30.6.12) 3 3" xfId="7141" xr:uid="{00000000-0005-0000-0000-0000E21B0000}"/>
    <cellStyle name="1_Book2_BC cong trinh trong diem_Ke hoach 2012 theo doi (giai ngan 30.6.12) 3 4" xfId="7142" xr:uid="{00000000-0005-0000-0000-0000E31B0000}"/>
    <cellStyle name="1_Book2_BC cong trinh trong diem_Ke hoach 2012 theo doi (giai ngan 30.6.12) 4" xfId="7143" xr:uid="{00000000-0005-0000-0000-0000E41B0000}"/>
    <cellStyle name="1_Book2_BC cong trinh trong diem_Ke hoach 2012 theo doi (giai ngan 30.6.12) 5" xfId="7144" xr:uid="{00000000-0005-0000-0000-0000E51B0000}"/>
    <cellStyle name="1_Book2_BC cong trinh trong diem_Ke hoach 2012 theo doi (giai ngan 30.6.12) 6" xfId="7145" xr:uid="{00000000-0005-0000-0000-0000E61B0000}"/>
    <cellStyle name="1_Book2_BC von DTPT 6 thang 2012" xfId="7146" xr:uid="{00000000-0005-0000-0000-0000E71B0000}"/>
    <cellStyle name="1_Book2_BC von DTPT 6 thang 2012 2" xfId="7147" xr:uid="{00000000-0005-0000-0000-0000E81B0000}"/>
    <cellStyle name="1_Book2_BC von DTPT 6 thang 2012 2 2" xfId="7148" xr:uid="{00000000-0005-0000-0000-0000E91B0000}"/>
    <cellStyle name="1_Book2_BC von DTPT 6 thang 2012 2 3" xfId="7149" xr:uid="{00000000-0005-0000-0000-0000EA1B0000}"/>
    <cellStyle name="1_Book2_BC von DTPT 6 thang 2012 2 4" xfId="7150" xr:uid="{00000000-0005-0000-0000-0000EB1B0000}"/>
    <cellStyle name="1_Book2_BC von DTPT 6 thang 2012 3" xfId="7151" xr:uid="{00000000-0005-0000-0000-0000EC1B0000}"/>
    <cellStyle name="1_Book2_BC von DTPT 6 thang 2012 4" xfId="7152" xr:uid="{00000000-0005-0000-0000-0000ED1B0000}"/>
    <cellStyle name="1_Book2_BC von DTPT 6 thang 2012 5" xfId="7153" xr:uid="{00000000-0005-0000-0000-0000EE1B0000}"/>
    <cellStyle name="1_Book2_Bieu 01 UB(hung)" xfId="7154" xr:uid="{00000000-0005-0000-0000-0000EF1B0000}"/>
    <cellStyle name="1_Book2_Bieu 01 UB(hung) 2" xfId="7155" xr:uid="{00000000-0005-0000-0000-0000F01B0000}"/>
    <cellStyle name="1_Book2_Bieu 01 UB(hung) 2 2" xfId="7156" xr:uid="{00000000-0005-0000-0000-0000F11B0000}"/>
    <cellStyle name="1_Book2_Bieu 01 UB(hung) 2 2 2" xfId="7157" xr:uid="{00000000-0005-0000-0000-0000F21B0000}"/>
    <cellStyle name="1_Book2_Bieu 01 UB(hung) 2 2 3" xfId="7158" xr:uid="{00000000-0005-0000-0000-0000F31B0000}"/>
    <cellStyle name="1_Book2_Bieu 01 UB(hung) 2 2 4" xfId="7159" xr:uid="{00000000-0005-0000-0000-0000F41B0000}"/>
    <cellStyle name="1_Book2_Bieu 01 UB(hung) 2 3" xfId="7160" xr:uid="{00000000-0005-0000-0000-0000F51B0000}"/>
    <cellStyle name="1_Book2_Bieu 01 UB(hung) 2 4" xfId="7161" xr:uid="{00000000-0005-0000-0000-0000F61B0000}"/>
    <cellStyle name="1_Book2_Bieu 01 UB(hung) 2 5" xfId="7162" xr:uid="{00000000-0005-0000-0000-0000F71B0000}"/>
    <cellStyle name="1_Book2_Bieu 01 UB(hung) 3" xfId="7163" xr:uid="{00000000-0005-0000-0000-0000F81B0000}"/>
    <cellStyle name="1_Book2_Bieu 01 UB(hung) 3 2" xfId="7164" xr:uid="{00000000-0005-0000-0000-0000F91B0000}"/>
    <cellStyle name="1_Book2_Bieu 01 UB(hung) 3 3" xfId="7165" xr:uid="{00000000-0005-0000-0000-0000FA1B0000}"/>
    <cellStyle name="1_Book2_Bieu 01 UB(hung) 3 4" xfId="7166" xr:uid="{00000000-0005-0000-0000-0000FB1B0000}"/>
    <cellStyle name="1_Book2_Bieu 01 UB(hung) 4" xfId="7167" xr:uid="{00000000-0005-0000-0000-0000FC1B0000}"/>
    <cellStyle name="1_Book2_Bieu 01 UB(hung) 5" xfId="7168" xr:uid="{00000000-0005-0000-0000-0000FD1B0000}"/>
    <cellStyle name="1_Book2_Bieu 01 UB(hung) 6" xfId="7169" xr:uid="{00000000-0005-0000-0000-0000FE1B0000}"/>
    <cellStyle name="1_Book2_Bieu du thao QD von ho tro co MT" xfId="7170" xr:uid="{00000000-0005-0000-0000-0000FF1B0000}"/>
    <cellStyle name="1_Book2_Bieu du thao QD von ho tro co MT 2" xfId="7171" xr:uid="{00000000-0005-0000-0000-0000001C0000}"/>
    <cellStyle name="1_Book2_Bieu du thao QD von ho tro co MT 2 2" xfId="7172" xr:uid="{00000000-0005-0000-0000-0000011C0000}"/>
    <cellStyle name="1_Book2_Bieu du thao QD von ho tro co MT 2 3" xfId="7173" xr:uid="{00000000-0005-0000-0000-0000021C0000}"/>
    <cellStyle name="1_Book2_Bieu du thao QD von ho tro co MT 2 4" xfId="7174" xr:uid="{00000000-0005-0000-0000-0000031C0000}"/>
    <cellStyle name="1_Book2_Bieu du thao QD von ho tro co MT 3" xfId="7175" xr:uid="{00000000-0005-0000-0000-0000041C0000}"/>
    <cellStyle name="1_Book2_Bieu du thao QD von ho tro co MT 4" xfId="7176" xr:uid="{00000000-0005-0000-0000-0000051C0000}"/>
    <cellStyle name="1_Book2_Bieu du thao QD von ho tro co MT 5" xfId="7177" xr:uid="{00000000-0005-0000-0000-0000061C0000}"/>
    <cellStyle name="1_Book2_Book1" xfId="7178" xr:uid="{00000000-0005-0000-0000-0000071C0000}"/>
    <cellStyle name="1_Book2_Book1 2" xfId="7179" xr:uid="{00000000-0005-0000-0000-0000081C0000}"/>
    <cellStyle name="1_Book2_Book1 2 2" xfId="7180" xr:uid="{00000000-0005-0000-0000-0000091C0000}"/>
    <cellStyle name="1_Book2_Book1 2 3" xfId="7181" xr:uid="{00000000-0005-0000-0000-00000A1C0000}"/>
    <cellStyle name="1_Book2_Book1 2 4" xfId="7182" xr:uid="{00000000-0005-0000-0000-00000B1C0000}"/>
    <cellStyle name="1_Book2_Book1 3" xfId="7183" xr:uid="{00000000-0005-0000-0000-00000C1C0000}"/>
    <cellStyle name="1_Book2_Book1 3 2" xfId="7184" xr:uid="{00000000-0005-0000-0000-00000D1C0000}"/>
    <cellStyle name="1_Book2_Book1 3 3" xfId="7185" xr:uid="{00000000-0005-0000-0000-00000E1C0000}"/>
    <cellStyle name="1_Book2_Book1 3 4" xfId="7186" xr:uid="{00000000-0005-0000-0000-00000F1C0000}"/>
    <cellStyle name="1_Book2_Book1 4" xfId="7187" xr:uid="{00000000-0005-0000-0000-0000101C0000}"/>
    <cellStyle name="1_Book2_Book1 5" xfId="7188" xr:uid="{00000000-0005-0000-0000-0000111C0000}"/>
    <cellStyle name="1_Book2_Book1 6" xfId="7189" xr:uid="{00000000-0005-0000-0000-0000121C0000}"/>
    <cellStyle name="1_Book2_Book1_BC von DTPT 6 thang 2012" xfId="7190" xr:uid="{00000000-0005-0000-0000-0000131C0000}"/>
    <cellStyle name="1_Book2_Book1_BC von DTPT 6 thang 2012 2" xfId="7191" xr:uid="{00000000-0005-0000-0000-0000141C0000}"/>
    <cellStyle name="1_Book2_Book1_BC von DTPT 6 thang 2012 2 2" xfId="7192" xr:uid="{00000000-0005-0000-0000-0000151C0000}"/>
    <cellStyle name="1_Book2_Book1_BC von DTPT 6 thang 2012 2 3" xfId="7193" xr:uid="{00000000-0005-0000-0000-0000161C0000}"/>
    <cellStyle name="1_Book2_Book1_BC von DTPT 6 thang 2012 2 4" xfId="7194" xr:uid="{00000000-0005-0000-0000-0000171C0000}"/>
    <cellStyle name="1_Book2_Book1_BC von DTPT 6 thang 2012 3" xfId="7195" xr:uid="{00000000-0005-0000-0000-0000181C0000}"/>
    <cellStyle name="1_Book2_Book1_BC von DTPT 6 thang 2012 3 2" xfId="7196" xr:uid="{00000000-0005-0000-0000-0000191C0000}"/>
    <cellStyle name="1_Book2_Book1_BC von DTPT 6 thang 2012 3 3" xfId="7197" xr:uid="{00000000-0005-0000-0000-00001A1C0000}"/>
    <cellStyle name="1_Book2_Book1_BC von DTPT 6 thang 2012 3 4" xfId="7198" xr:uid="{00000000-0005-0000-0000-00001B1C0000}"/>
    <cellStyle name="1_Book2_Book1_BC von DTPT 6 thang 2012 4" xfId="7199" xr:uid="{00000000-0005-0000-0000-00001C1C0000}"/>
    <cellStyle name="1_Book2_Book1_BC von DTPT 6 thang 2012 5" xfId="7200" xr:uid="{00000000-0005-0000-0000-00001D1C0000}"/>
    <cellStyle name="1_Book2_Book1_BC von DTPT 6 thang 2012 6" xfId="7201" xr:uid="{00000000-0005-0000-0000-00001E1C0000}"/>
    <cellStyle name="1_Book2_Book1_Bieu du thao QD von ho tro co MT" xfId="7202" xr:uid="{00000000-0005-0000-0000-00001F1C0000}"/>
    <cellStyle name="1_Book2_Book1_Bieu du thao QD von ho tro co MT 2" xfId="7203" xr:uid="{00000000-0005-0000-0000-0000201C0000}"/>
    <cellStyle name="1_Book2_Book1_Bieu du thao QD von ho tro co MT 2 2" xfId="7204" xr:uid="{00000000-0005-0000-0000-0000211C0000}"/>
    <cellStyle name="1_Book2_Book1_Bieu du thao QD von ho tro co MT 2 3" xfId="7205" xr:uid="{00000000-0005-0000-0000-0000221C0000}"/>
    <cellStyle name="1_Book2_Book1_Bieu du thao QD von ho tro co MT 2 4" xfId="7206" xr:uid="{00000000-0005-0000-0000-0000231C0000}"/>
    <cellStyle name="1_Book2_Book1_Bieu du thao QD von ho tro co MT 3" xfId="7207" xr:uid="{00000000-0005-0000-0000-0000241C0000}"/>
    <cellStyle name="1_Book2_Book1_Bieu du thao QD von ho tro co MT 3 2" xfId="7208" xr:uid="{00000000-0005-0000-0000-0000251C0000}"/>
    <cellStyle name="1_Book2_Book1_Bieu du thao QD von ho tro co MT 3 3" xfId="7209" xr:uid="{00000000-0005-0000-0000-0000261C0000}"/>
    <cellStyle name="1_Book2_Book1_Bieu du thao QD von ho tro co MT 3 4" xfId="7210" xr:uid="{00000000-0005-0000-0000-0000271C0000}"/>
    <cellStyle name="1_Book2_Book1_Bieu du thao QD von ho tro co MT 4" xfId="7211" xr:uid="{00000000-0005-0000-0000-0000281C0000}"/>
    <cellStyle name="1_Book2_Book1_Bieu du thao QD von ho tro co MT 5" xfId="7212" xr:uid="{00000000-0005-0000-0000-0000291C0000}"/>
    <cellStyle name="1_Book2_Book1_Bieu du thao QD von ho tro co MT 6" xfId="7213" xr:uid="{00000000-0005-0000-0000-00002A1C0000}"/>
    <cellStyle name="1_Book2_Book1_Hoan chinh KH 2012 (o nha)" xfId="7214" xr:uid="{00000000-0005-0000-0000-00002B1C0000}"/>
    <cellStyle name="1_Book2_Book1_Hoan chinh KH 2012 (o nha) 2" xfId="7215" xr:uid="{00000000-0005-0000-0000-00002C1C0000}"/>
    <cellStyle name="1_Book2_Book1_Hoan chinh KH 2012 (o nha) 2 2" xfId="7216" xr:uid="{00000000-0005-0000-0000-00002D1C0000}"/>
    <cellStyle name="1_Book2_Book1_Hoan chinh KH 2012 (o nha) 2 3" xfId="7217" xr:uid="{00000000-0005-0000-0000-00002E1C0000}"/>
    <cellStyle name="1_Book2_Book1_Hoan chinh KH 2012 (o nha) 2 4" xfId="7218" xr:uid="{00000000-0005-0000-0000-00002F1C0000}"/>
    <cellStyle name="1_Book2_Book1_Hoan chinh KH 2012 (o nha) 3" xfId="7219" xr:uid="{00000000-0005-0000-0000-0000301C0000}"/>
    <cellStyle name="1_Book2_Book1_Hoan chinh KH 2012 (o nha) 3 2" xfId="7220" xr:uid="{00000000-0005-0000-0000-0000311C0000}"/>
    <cellStyle name="1_Book2_Book1_Hoan chinh KH 2012 (o nha) 3 3" xfId="7221" xr:uid="{00000000-0005-0000-0000-0000321C0000}"/>
    <cellStyle name="1_Book2_Book1_Hoan chinh KH 2012 (o nha) 3 4" xfId="7222" xr:uid="{00000000-0005-0000-0000-0000331C0000}"/>
    <cellStyle name="1_Book2_Book1_Hoan chinh KH 2012 (o nha) 4" xfId="7223" xr:uid="{00000000-0005-0000-0000-0000341C0000}"/>
    <cellStyle name="1_Book2_Book1_Hoan chinh KH 2012 (o nha) 5" xfId="7224" xr:uid="{00000000-0005-0000-0000-0000351C0000}"/>
    <cellStyle name="1_Book2_Book1_Hoan chinh KH 2012 (o nha) 6" xfId="7225" xr:uid="{00000000-0005-0000-0000-0000361C0000}"/>
    <cellStyle name="1_Book2_Book1_Hoan chinh KH 2012 (o nha)_Bao cao giai ngan quy I" xfId="7226" xr:uid="{00000000-0005-0000-0000-0000371C0000}"/>
    <cellStyle name="1_Book2_Book1_Hoan chinh KH 2012 (o nha)_Bao cao giai ngan quy I 2" xfId="7227" xr:uid="{00000000-0005-0000-0000-0000381C0000}"/>
    <cellStyle name="1_Book2_Book1_Hoan chinh KH 2012 (o nha)_Bao cao giai ngan quy I 2 2" xfId="7228" xr:uid="{00000000-0005-0000-0000-0000391C0000}"/>
    <cellStyle name="1_Book2_Book1_Hoan chinh KH 2012 (o nha)_Bao cao giai ngan quy I 2 3" xfId="7229" xr:uid="{00000000-0005-0000-0000-00003A1C0000}"/>
    <cellStyle name="1_Book2_Book1_Hoan chinh KH 2012 (o nha)_Bao cao giai ngan quy I 2 4" xfId="7230" xr:uid="{00000000-0005-0000-0000-00003B1C0000}"/>
    <cellStyle name="1_Book2_Book1_Hoan chinh KH 2012 (o nha)_Bao cao giai ngan quy I 3" xfId="7231" xr:uid="{00000000-0005-0000-0000-00003C1C0000}"/>
    <cellStyle name="1_Book2_Book1_Hoan chinh KH 2012 (o nha)_Bao cao giai ngan quy I 3 2" xfId="7232" xr:uid="{00000000-0005-0000-0000-00003D1C0000}"/>
    <cellStyle name="1_Book2_Book1_Hoan chinh KH 2012 (o nha)_Bao cao giai ngan quy I 3 3" xfId="7233" xr:uid="{00000000-0005-0000-0000-00003E1C0000}"/>
    <cellStyle name="1_Book2_Book1_Hoan chinh KH 2012 (o nha)_Bao cao giai ngan quy I 3 4" xfId="7234" xr:uid="{00000000-0005-0000-0000-00003F1C0000}"/>
    <cellStyle name="1_Book2_Book1_Hoan chinh KH 2012 (o nha)_Bao cao giai ngan quy I 4" xfId="7235" xr:uid="{00000000-0005-0000-0000-0000401C0000}"/>
    <cellStyle name="1_Book2_Book1_Hoan chinh KH 2012 (o nha)_Bao cao giai ngan quy I 5" xfId="7236" xr:uid="{00000000-0005-0000-0000-0000411C0000}"/>
    <cellStyle name="1_Book2_Book1_Hoan chinh KH 2012 (o nha)_Bao cao giai ngan quy I 6" xfId="7237" xr:uid="{00000000-0005-0000-0000-0000421C0000}"/>
    <cellStyle name="1_Book2_Book1_Hoan chinh KH 2012 (o nha)_BC von DTPT 6 thang 2012" xfId="7238" xr:uid="{00000000-0005-0000-0000-0000431C0000}"/>
    <cellStyle name="1_Book2_Book1_Hoan chinh KH 2012 (o nha)_BC von DTPT 6 thang 2012 2" xfId="7239" xr:uid="{00000000-0005-0000-0000-0000441C0000}"/>
    <cellStyle name="1_Book2_Book1_Hoan chinh KH 2012 (o nha)_BC von DTPT 6 thang 2012 2 2" xfId="7240" xr:uid="{00000000-0005-0000-0000-0000451C0000}"/>
    <cellStyle name="1_Book2_Book1_Hoan chinh KH 2012 (o nha)_BC von DTPT 6 thang 2012 2 3" xfId="7241" xr:uid="{00000000-0005-0000-0000-0000461C0000}"/>
    <cellStyle name="1_Book2_Book1_Hoan chinh KH 2012 (o nha)_BC von DTPT 6 thang 2012 2 4" xfId="7242" xr:uid="{00000000-0005-0000-0000-0000471C0000}"/>
    <cellStyle name="1_Book2_Book1_Hoan chinh KH 2012 (o nha)_BC von DTPT 6 thang 2012 3" xfId="7243" xr:uid="{00000000-0005-0000-0000-0000481C0000}"/>
    <cellStyle name="1_Book2_Book1_Hoan chinh KH 2012 (o nha)_BC von DTPT 6 thang 2012 3 2" xfId="7244" xr:uid="{00000000-0005-0000-0000-0000491C0000}"/>
    <cellStyle name="1_Book2_Book1_Hoan chinh KH 2012 (o nha)_BC von DTPT 6 thang 2012 3 3" xfId="7245" xr:uid="{00000000-0005-0000-0000-00004A1C0000}"/>
    <cellStyle name="1_Book2_Book1_Hoan chinh KH 2012 (o nha)_BC von DTPT 6 thang 2012 3 4" xfId="7246" xr:uid="{00000000-0005-0000-0000-00004B1C0000}"/>
    <cellStyle name="1_Book2_Book1_Hoan chinh KH 2012 (o nha)_BC von DTPT 6 thang 2012 4" xfId="7247" xr:uid="{00000000-0005-0000-0000-00004C1C0000}"/>
    <cellStyle name="1_Book2_Book1_Hoan chinh KH 2012 (o nha)_BC von DTPT 6 thang 2012 5" xfId="7248" xr:uid="{00000000-0005-0000-0000-00004D1C0000}"/>
    <cellStyle name="1_Book2_Book1_Hoan chinh KH 2012 (o nha)_BC von DTPT 6 thang 2012 6" xfId="7249" xr:uid="{00000000-0005-0000-0000-00004E1C0000}"/>
    <cellStyle name="1_Book2_Book1_Hoan chinh KH 2012 (o nha)_Bieu du thao QD von ho tro co MT" xfId="7250" xr:uid="{00000000-0005-0000-0000-00004F1C0000}"/>
    <cellStyle name="1_Book2_Book1_Hoan chinh KH 2012 (o nha)_Bieu du thao QD von ho tro co MT 2" xfId="7251" xr:uid="{00000000-0005-0000-0000-0000501C0000}"/>
    <cellStyle name="1_Book2_Book1_Hoan chinh KH 2012 (o nha)_Bieu du thao QD von ho tro co MT 2 2" xfId="7252" xr:uid="{00000000-0005-0000-0000-0000511C0000}"/>
    <cellStyle name="1_Book2_Book1_Hoan chinh KH 2012 (o nha)_Bieu du thao QD von ho tro co MT 2 3" xfId="7253" xr:uid="{00000000-0005-0000-0000-0000521C0000}"/>
    <cellStyle name="1_Book2_Book1_Hoan chinh KH 2012 (o nha)_Bieu du thao QD von ho tro co MT 2 4" xfId="7254" xr:uid="{00000000-0005-0000-0000-0000531C0000}"/>
    <cellStyle name="1_Book2_Book1_Hoan chinh KH 2012 (o nha)_Bieu du thao QD von ho tro co MT 3" xfId="7255" xr:uid="{00000000-0005-0000-0000-0000541C0000}"/>
    <cellStyle name="1_Book2_Book1_Hoan chinh KH 2012 (o nha)_Bieu du thao QD von ho tro co MT 3 2" xfId="7256" xr:uid="{00000000-0005-0000-0000-0000551C0000}"/>
    <cellStyle name="1_Book2_Book1_Hoan chinh KH 2012 (o nha)_Bieu du thao QD von ho tro co MT 3 3" xfId="7257" xr:uid="{00000000-0005-0000-0000-0000561C0000}"/>
    <cellStyle name="1_Book2_Book1_Hoan chinh KH 2012 (o nha)_Bieu du thao QD von ho tro co MT 3 4" xfId="7258" xr:uid="{00000000-0005-0000-0000-0000571C0000}"/>
    <cellStyle name="1_Book2_Book1_Hoan chinh KH 2012 (o nha)_Bieu du thao QD von ho tro co MT 4" xfId="7259" xr:uid="{00000000-0005-0000-0000-0000581C0000}"/>
    <cellStyle name="1_Book2_Book1_Hoan chinh KH 2012 (o nha)_Bieu du thao QD von ho tro co MT 5" xfId="7260" xr:uid="{00000000-0005-0000-0000-0000591C0000}"/>
    <cellStyle name="1_Book2_Book1_Hoan chinh KH 2012 (o nha)_Bieu du thao QD von ho tro co MT 6" xfId="7261" xr:uid="{00000000-0005-0000-0000-00005A1C0000}"/>
    <cellStyle name="1_Book2_Book1_Hoan chinh KH 2012 (o nha)_Ke hoach 2012 theo doi (giai ngan 30.6.12)" xfId="7262" xr:uid="{00000000-0005-0000-0000-00005B1C0000}"/>
    <cellStyle name="1_Book2_Book1_Hoan chinh KH 2012 (o nha)_Ke hoach 2012 theo doi (giai ngan 30.6.12) 2" xfId="7263" xr:uid="{00000000-0005-0000-0000-00005C1C0000}"/>
    <cellStyle name="1_Book2_Book1_Hoan chinh KH 2012 (o nha)_Ke hoach 2012 theo doi (giai ngan 30.6.12) 2 2" xfId="7264" xr:uid="{00000000-0005-0000-0000-00005D1C0000}"/>
    <cellStyle name="1_Book2_Book1_Hoan chinh KH 2012 (o nha)_Ke hoach 2012 theo doi (giai ngan 30.6.12) 2 3" xfId="7265" xr:uid="{00000000-0005-0000-0000-00005E1C0000}"/>
    <cellStyle name="1_Book2_Book1_Hoan chinh KH 2012 (o nha)_Ke hoach 2012 theo doi (giai ngan 30.6.12) 2 4" xfId="7266" xr:uid="{00000000-0005-0000-0000-00005F1C0000}"/>
    <cellStyle name="1_Book2_Book1_Hoan chinh KH 2012 (o nha)_Ke hoach 2012 theo doi (giai ngan 30.6.12) 3" xfId="7267" xr:uid="{00000000-0005-0000-0000-0000601C0000}"/>
    <cellStyle name="1_Book2_Book1_Hoan chinh KH 2012 (o nha)_Ke hoach 2012 theo doi (giai ngan 30.6.12) 3 2" xfId="7268" xr:uid="{00000000-0005-0000-0000-0000611C0000}"/>
    <cellStyle name="1_Book2_Book1_Hoan chinh KH 2012 (o nha)_Ke hoach 2012 theo doi (giai ngan 30.6.12) 3 3" xfId="7269" xr:uid="{00000000-0005-0000-0000-0000621C0000}"/>
    <cellStyle name="1_Book2_Book1_Hoan chinh KH 2012 (o nha)_Ke hoach 2012 theo doi (giai ngan 30.6.12) 3 4" xfId="7270" xr:uid="{00000000-0005-0000-0000-0000631C0000}"/>
    <cellStyle name="1_Book2_Book1_Hoan chinh KH 2012 (o nha)_Ke hoach 2012 theo doi (giai ngan 30.6.12) 4" xfId="7271" xr:uid="{00000000-0005-0000-0000-0000641C0000}"/>
    <cellStyle name="1_Book2_Book1_Hoan chinh KH 2012 (o nha)_Ke hoach 2012 theo doi (giai ngan 30.6.12) 5" xfId="7272" xr:uid="{00000000-0005-0000-0000-0000651C0000}"/>
    <cellStyle name="1_Book2_Book1_Hoan chinh KH 2012 (o nha)_Ke hoach 2012 theo doi (giai ngan 30.6.12) 6" xfId="7273" xr:uid="{00000000-0005-0000-0000-0000661C0000}"/>
    <cellStyle name="1_Book2_Book1_Hoan chinh KH 2012 Von ho tro co MT" xfId="7274" xr:uid="{00000000-0005-0000-0000-0000671C0000}"/>
    <cellStyle name="1_Book2_Book1_Hoan chinh KH 2012 Von ho tro co MT (chi tiet)" xfId="7275" xr:uid="{00000000-0005-0000-0000-0000681C0000}"/>
    <cellStyle name="1_Book2_Book1_Hoan chinh KH 2012 Von ho tro co MT (chi tiet) 2" xfId="7276" xr:uid="{00000000-0005-0000-0000-0000691C0000}"/>
    <cellStyle name="1_Book2_Book1_Hoan chinh KH 2012 Von ho tro co MT (chi tiet) 2 2" xfId="7277" xr:uid="{00000000-0005-0000-0000-00006A1C0000}"/>
    <cellStyle name="1_Book2_Book1_Hoan chinh KH 2012 Von ho tro co MT (chi tiet) 2 3" xfId="7278" xr:uid="{00000000-0005-0000-0000-00006B1C0000}"/>
    <cellStyle name="1_Book2_Book1_Hoan chinh KH 2012 Von ho tro co MT (chi tiet) 2 4" xfId="7279" xr:uid="{00000000-0005-0000-0000-00006C1C0000}"/>
    <cellStyle name="1_Book2_Book1_Hoan chinh KH 2012 Von ho tro co MT (chi tiet) 3" xfId="7280" xr:uid="{00000000-0005-0000-0000-00006D1C0000}"/>
    <cellStyle name="1_Book2_Book1_Hoan chinh KH 2012 Von ho tro co MT (chi tiet) 3 2" xfId="7281" xr:uid="{00000000-0005-0000-0000-00006E1C0000}"/>
    <cellStyle name="1_Book2_Book1_Hoan chinh KH 2012 Von ho tro co MT (chi tiet) 3 3" xfId="7282" xr:uid="{00000000-0005-0000-0000-00006F1C0000}"/>
    <cellStyle name="1_Book2_Book1_Hoan chinh KH 2012 Von ho tro co MT (chi tiet) 3 4" xfId="7283" xr:uid="{00000000-0005-0000-0000-0000701C0000}"/>
    <cellStyle name="1_Book2_Book1_Hoan chinh KH 2012 Von ho tro co MT (chi tiet) 4" xfId="7284" xr:uid="{00000000-0005-0000-0000-0000711C0000}"/>
    <cellStyle name="1_Book2_Book1_Hoan chinh KH 2012 Von ho tro co MT (chi tiet) 5" xfId="7285" xr:uid="{00000000-0005-0000-0000-0000721C0000}"/>
    <cellStyle name="1_Book2_Book1_Hoan chinh KH 2012 Von ho tro co MT (chi tiet) 6" xfId="7286" xr:uid="{00000000-0005-0000-0000-0000731C0000}"/>
    <cellStyle name="1_Book2_Book1_Hoan chinh KH 2012 Von ho tro co MT 10" xfId="7287" xr:uid="{00000000-0005-0000-0000-0000741C0000}"/>
    <cellStyle name="1_Book2_Book1_Hoan chinh KH 2012 Von ho tro co MT 10 2" xfId="7288" xr:uid="{00000000-0005-0000-0000-0000751C0000}"/>
    <cellStyle name="1_Book2_Book1_Hoan chinh KH 2012 Von ho tro co MT 10 3" xfId="7289" xr:uid="{00000000-0005-0000-0000-0000761C0000}"/>
    <cellStyle name="1_Book2_Book1_Hoan chinh KH 2012 Von ho tro co MT 10 4" xfId="7290" xr:uid="{00000000-0005-0000-0000-0000771C0000}"/>
    <cellStyle name="1_Book2_Book1_Hoan chinh KH 2012 Von ho tro co MT 11" xfId="7291" xr:uid="{00000000-0005-0000-0000-0000781C0000}"/>
    <cellStyle name="1_Book2_Book1_Hoan chinh KH 2012 Von ho tro co MT 11 2" xfId="7292" xr:uid="{00000000-0005-0000-0000-0000791C0000}"/>
    <cellStyle name="1_Book2_Book1_Hoan chinh KH 2012 Von ho tro co MT 11 3" xfId="7293" xr:uid="{00000000-0005-0000-0000-00007A1C0000}"/>
    <cellStyle name="1_Book2_Book1_Hoan chinh KH 2012 Von ho tro co MT 11 4" xfId="7294" xr:uid="{00000000-0005-0000-0000-00007B1C0000}"/>
    <cellStyle name="1_Book2_Book1_Hoan chinh KH 2012 Von ho tro co MT 12" xfId="7295" xr:uid="{00000000-0005-0000-0000-00007C1C0000}"/>
    <cellStyle name="1_Book2_Book1_Hoan chinh KH 2012 Von ho tro co MT 12 2" xfId="7296" xr:uid="{00000000-0005-0000-0000-00007D1C0000}"/>
    <cellStyle name="1_Book2_Book1_Hoan chinh KH 2012 Von ho tro co MT 12 3" xfId="7297" xr:uid="{00000000-0005-0000-0000-00007E1C0000}"/>
    <cellStyle name="1_Book2_Book1_Hoan chinh KH 2012 Von ho tro co MT 12 4" xfId="7298" xr:uid="{00000000-0005-0000-0000-00007F1C0000}"/>
    <cellStyle name="1_Book2_Book1_Hoan chinh KH 2012 Von ho tro co MT 13" xfId="7299" xr:uid="{00000000-0005-0000-0000-0000801C0000}"/>
    <cellStyle name="1_Book2_Book1_Hoan chinh KH 2012 Von ho tro co MT 13 2" xfId="7300" xr:uid="{00000000-0005-0000-0000-0000811C0000}"/>
    <cellStyle name="1_Book2_Book1_Hoan chinh KH 2012 Von ho tro co MT 13 3" xfId="7301" xr:uid="{00000000-0005-0000-0000-0000821C0000}"/>
    <cellStyle name="1_Book2_Book1_Hoan chinh KH 2012 Von ho tro co MT 13 4" xfId="7302" xr:uid="{00000000-0005-0000-0000-0000831C0000}"/>
    <cellStyle name="1_Book2_Book1_Hoan chinh KH 2012 Von ho tro co MT 14" xfId="7303" xr:uid="{00000000-0005-0000-0000-0000841C0000}"/>
    <cellStyle name="1_Book2_Book1_Hoan chinh KH 2012 Von ho tro co MT 14 2" xfId="7304" xr:uid="{00000000-0005-0000-0000-0000851C0000}"/>
    <cellStyle name="1_Book2_Book1_Hoan chinh KH 2012 Von ho tro co MT 14 3" xfId="7305" xr:uid="{00000000-0005-0000-0000-0000861C0000}"/>
    <cellStyle name="1_Book2_Book1_Hoan chinh KH 2012 Von ho tro co MT 14 4" xfId="7306" xr:uid="{00000000-0005-0000-0000-0000871C0000}"/>
    <cellStyle name="1_Book2_Book1_Hoan chinh KH 2012 Von ho tro co MT 15" xfId="7307" xr:uid="{00000000-0005-0000-0000-0000881C0000}"/>
    <cellStyle name="1_Book2_Book1_Hoan chinh KH 2012 Von ho tro co MT 15 2" xfId="7308" xr:uid="{00000000-0005-0000-0000-0000891C0000}"/>
    <cellStyle name="1_Book2_Book1_Hoan chinh KH 2012 Von ho tro co MT 15 3" xfId="7309" xr:uid="{00000000-0005-0000-0000-00008A1C0000}"/>
    <cellStyle name="1_Book2_Book1_Hoan chinh KH 2012 Von ho tro co MT 15 4" xfId="7310" xr:uid="{00000000-0005-0000-0000-00008B1C0000}"/>
    <cellStyle name="1_Book2_Book1_Hoan chinh KH 2012 Von ho tro co MT 16" xfId="7311" xr:uid="{00000000-0005-0000-0000-00008C1C0000}"/>
    <cellStyle name="1_Book2_Book1_Hoan chinh KH 2012 Von ho tro co MT 16 2" xfId="7312" xr:uid="{00000000-0005-0000-0000-00008D1C0000}"/>
    <cellStyle name="1_Book2_Book1_Hoan chinh KH 2012 Von ho tro co MT 16 3" xfId="7313" xr:uid="{00000000-0005-0000-0000-00008E1C0000}"/>
    <cellStyle name="1_Book2_Book1_Hoan chinh KH 2012 Von ho tro co MT 16 4" xfId="7314" xr:uid="{00000000-0005-0000-0000-00008F1C0000}"/>
    <cellStyle name="1_Book2_Book1_Hoan chinh KH 2012 Von ho tro co MT 17" xfId="7315" xr:uid="{00000000-0005-0000-0000-0000901C0000}"/>
    <cellStyle name="1_Book2_Book1_Hoan chinh KH 2012 Von ho tro co MT 17 2" xfId="7316" xr:uid="{00000000-0005-0000-0000-0000911C0000}"/>
    <cellStyle name="1_Book2_Book1_Hoan chinh KH 2012 Von ho tro co MT 17 3" xfId="7317" xr:uid="{00000000-0005-0000-0000-0000921C0000}"/>
    <cellStyle name="1_Book2_Book1_Hoan chinh KH 2012 Von ho tro co MT 17 4" xfId="7318" xr:uid="{00000000-0005-0000-0000-0000931C0000}"/>
    <cellStyle name="1_Book2_Book1_Hoan chinh KH 2012 Von ho tro co MT 18" xfId="7319" xr:uid="{00000000-0005-0000-0000-0000941C0000}"/>
    <cellStyle name="1_Book2_Book1_Hoan chinh KH 2012 Von ho tro co MT 19" xfId="7320" xr:uid="{00000000-0005-0000-0000-0000951C0000}"/>
    <cellStyle name="1_Book2_Book1_Hoan chinh KH 2012 Von ho tro co MT 2" xfId="7321" xr:uid="{00000000-0005-0000-0000-0000961C0000}"/>
    <cellStyle name="1_Book2_Book1_Hoan chinh KH 2012 Von ho tro co MT 2 2" xfId="7322" xr:uid="{00000000-0005-0000-0000-0000971C0000}"/>
    <cellStyle name="1_Book2_Book1_Hoan chinh KH 2012 Von ho tro co MT 2 3" xfId="7323" xr:uid="{00000000-0005-0000-0000-0000981C0000}"/>
    <cellStyle name="1_Book2_Book1_Hoan chinh KH 2012 Von ho tro co MT 2 4" xfId="7324" xr:uid="{00000000-0005-0000-0000-0000991C0000}"/>
    <cellStyle name="1_Book2_Book1_Hoan chinh KH 2012 Von ho tro co MT 20" xfId="7325" xr:uid="{00000000-0005-0000-0000-00009A1C0000}"/>
    <cellStyle name="1_Book2_Book1_Hoan chinh KH 2012 Von ho tro co MT 3" xfId="7326" xr:uid="{00000000-0005-0000-0000-00009B1C0000}"/>
    <cellStyle name="1_Book2_Book1_Hoan chinh KH 2012 Von ho tro co MT 3 2" xfId="7327" xr:uid="{00000000-0005-0000-0000-00009C1C0000}"/>
    <cellStyle name="1_Book2_Book1_Hoan chinh KH 2012 Von ho tro co MT 3 3" xfId="7328" xr:uid="{00000000-0005-0000-0000-00009D1C0000}"/>
    <cellStyle name="1_Book2_Book1_Hoan chinh KH 2012 Von ho tro co MT 3 4" xfId="7329" xr:uid="{00000000-0005-0000-0000-00009E1C0000}"/>
    <cellStyle name="1_Book2_Book1_Hoan chinh KH 2012 Von ho tro co MT 4" xfId="7330" xr:uid="{00000000-0005-0000-0000-00009F1C0000}"/>
    <cellStyle name="1_Book2_Book1_Hoan chinh KH 2012 Von ho tro co MT 4 2" xfId="7331" xr:uid="{00000000-0005-0000-0000-0000A01C0000}"/>
    <cellStyle name="1_Book2_Book1_Hoan chinh KH 2012 Von ho tro co MT 4 3" xfId="7332" xr:uid="{00000000-0005-0000-0000-0000A11C0000}"/>
    <cellStyle name="1_Book2_Book1_Hoan chinh KH 2012 Von ho tro co MT 4 4" xfId="7333" xr:uid="{00000000-0005-0000-0000-0000A21C0000}"/>
    <cellStyle name="1_Book2_Book1_Hoan chinh KH 2012 Von ho tro co MT 5" xfId="7334" xr:uid="{00000000-0005-0000-0000-0000A31C0000}"/>
    <cellStyle name="1_Book2_Book1_Hoan chinh KH 2012 Von ho tro co MT 5 2" xfId="7335" xr:uid="{00000000-0005-0000-0000-0000A41C0000}"/>
    <cellStyle name="1_Book2_Book1_Hoan chinh KH 2012 Von ho tro co MT 5 3" xfId="7336" xr:uid="{00000000-0005-0000-0000-0000A51C0000}"/>
    <cellStyle name="1_Book2_Book1_Hoan chinh KH 2012 Von ho tro co MT 5 4" xfId="7337" xr:uid="{00000000-0005-0000-0000-0000A61C0000}"/>
    <cellStyle name="1_Book2_Book1_Hoan chinh KH 2012 Von ho tro co MT 6" xfId="7338" xr:uid="{00000000-0005-0000-0000-0000A71C0000}"/>
    <cellStyle name="1_Book2_Book1_Hoan chinh KH 2012 Von ho tro co MT 6 2" xfId="7339" xr:uid="{00000000-0005-0000-0000-0000A81C0000}"/>
    <cellStyle name="1_Book2_Book1_Hoan chinh KH 2012 Von ho tro co MT 6 3" xfId="7340" xr:uid="{00000000-0005-0000-0000-0000A91C0000}"/>
    <cellStyle name="1_Book2_Book1_Hoan chinh KH 2012 Von ho tro co MT 6 4" xfId="7341" xr:uid="{00000000-0005-0000-0000-0000AA1C0000}"/>
    <cellStyle name="1_Book2_Book1_Hoan chinh KH 2012 Von ho tro co MT 7" xfId="7342" xr:uid="{00000000-0005-0000-0000-0000AB1C0000}"/>
    <cellStyle name="1_Book2_Book1_Hoan chinh KH 2012 Von ho tro co MT 7 2" xfId="7343" xr:uid="{00000000-0005-0000-0000-0000AC1C0000}"/>
    <cellStyle name="1_Book2_Book1_Hoan chinh KH 2012 Von ho tro co MT 7 3" xfId="7344" xr:uid="{00000000-0005-0000-0000-0000AD1C0000}"/>
    <cellStyle name="1_Book2_Book1_Hoan chinh KH 2012 Von ho tro co MT 7 4" xfId="7345" xr:uid="{00000000-0005-0000-0000-0000AE1C0000}"/>
    <cellStyle name="1_Book2_Book1_Hoan chinh KH 2012 Von ho tro co MT 8" xfId="7346" xr:uid="{00000000-0005-0000-0000-0000AF1C0000}"/>
    <cellStyle name="1_Book2_Book1_Hoan chinh KH 2012 Von ho tro co MT 8 2" xfId="7347" xr:uid="{00000000-0005-0000-0000-0000B01C0000}"/>
    <cellStyle name="1_Book2_Book1_Hoan chinh KH 2012 Von ho tro co MT 8 3" xfId="7348" xr:uid="{00000000-0005-0000-0000-0000B11C0000}"/>
    <cellStyle name="1_Book2_Book1_Hoan chinh KH 2012 Von ho tro co MT 8 4" xfId="7349" xr:uid="{00000000-0005-0000-0000-0000B21C0000}"/>
    <cellStyle name="1_Book2_Book1_Hoan chinh KH 2012 Von ho tro co MT 9" xfId="7350" xr:uid="{00000000-0005-0000-0000-0000B31C0000}"/>
    <cellStyle name="1_Book2_Book1_Hoan chinh KH 2012 Von ho tro co MT 9 2" xfId="7351" xr:uid="{00000000-0005-0000-0000-0000B41C0000}"/>
    <cellStyle name="1_Book2_Book1_Hoan chinh KH 2012 Von ho tro co MT 9 3" xfId="7352" xr:uid="{00000000-0005-0000-0000-0000B51C0000}"/>
    <cellStyle name="1_Book2_Book1_Hoan chinh KH 2012 Von ho tro co MT 9 4" xfId="7353" xr:uid="{00000000-0005-0000-0000-0000B61C0000}"/>
    <cellStyle name="1_Book2_Book1_Hoan chinh KH 2012 Von ho tro co MT_Bao cao giai ngan quy I" xfId="7354" xr:uid="{00000000-0005-0000-0000-0000B71C0000}"/>
    <cellStyle name="1_Book2_Book1_Hoan chinh KH 2012 Von ho tro co MT_Bao cao giai ngan quy I 2" xfId="7355" xr:uid="{00000000-0005-0000-0000-0000B81C0000}"/>
    <cellStyle name="1_Book2_Book1_Hoan chinh KH 2012 Von ho tro co MT_Bao cao giai ngan quy I 2 2" xfId="7356" xr:uid="{00000000-0005-0000-0000-0000B91C0000}"/>
    <cellStyle name="1_Book2_Book1_Hoan chinh KH 2012 Von ho tro co MT_Bao cao giai ngan quy I 2 3" xfId="7357" xr:uid="{00000000-0005-0000-0000-0000BA1C0000}"/>
    <cellStyle name="1_Book2_Book1_Hoan chinh KH 2012 Von ho tro co MT_Bao cao giai ngan quy I 2 4" xfId="7358" xr:uid="{00000000-0005-0000-0000-0000BB1C0000}"/>
    <cellStyle name="1_Book2_Book1_Hoan chinh KH 2012 Von ho tro co MT_Bao cao giai ngan quy I 3" xfId="7359" xr:uid="{00000000-0005-0000-0000-0000BC1C0000}"/>
    <cellStyle name="1_Book2_Book1_Hoan chinh KH 2012 Von ho tro co MT_Bao cao giai ngan quy I 3 2" xfId="7360" xr:uid="{00000000-0005-0000-0000-0000BD1C0000}"/>
    <cellStyle name="1_Book2_Book1_Hoan chinh KH 2012 Von ho tro co MT_Bao cao giai ngan quy I 3 3" xfId="7361" xr:uid="{00000000-0005-0000-0000-0000BE1C0000}"/>
    <cellStyle name="1_Book2_Book1_Hoan chinh KH 2012 Von ho tro co MT_Bao cao giai ngan quy I 3 4" xfId="7362" xr:uid="{00000000-0005-0000-0000-0000BF1C0000}"/>
    <cellStyle name="1_Book2_Book1_Hoan chinh KH 2012 Von ho tro co MT_Bao cao giai ngan quy I 4" xfId="7363" xr:uid="{00000000-0005-0000-0000-0000C01C0000}"/>
    <cellStyle name="1_Book2_Book1_Hoan chinh KH 2012 Von ho tro co MT_Bao cao giai ngan quy I 5" xfId="7364" xr:uid="{00000000-0005-0000-0000-0000C11C0000}"/>
    <cellStyle name="1_Book2_Book1_Hoan chinh KH 2012 Von ho tro co MT_Bao cao giai ngan quy I 6" xfId="7365" xr:uid="{00000000-0005-0000-0000-0000C21C0000}"/>
    <cellStyle name="1_Book2_Book1_Hoan chinh KH 2012 Von ho tro co MT_BC von DTPT 6 thang 2012" xfId="7366" xr:uid="{00000000-0005-0000-0000-0000C31C0000}"/>
    <cellStyle name="1_Book2_Book1_Hoan chinh KH 2012 Von ho tro co MT_BC von DTPT 6 thang 2012 2" xfId="7367" xr:uid="{00000000-0005-0000-0000-0000C41C0000}"/>
    <cellStyle name="1_Book2_Book1_Hoan chinh KH 2012 Von ho tro co MT_BC von DTPT 6 thang 2012 2 2" xfId="7368" xr:uid="{00000000-0005-0000-0000-0000C51C0000}"/>
    <cellStyle name="1_Book2_Book1_Hoan chinh KH 2012 Von ho tro co MT_BC von DTPT 6 thang 2012 2 3" xfId="7369" xr:uid="{00000000-0005-0000-0000-0000C61C0000}"/>
    <cellStyle name="1_Book2_Book1_Hoan chinh KH 2012 Von ho tro co MT_BC von DTPT 6 thang 2012 2 4" xfId="7370" xr:uid="{00000000-0005-0000-0000-0000C71C0000}"/>
    <cellStyle name="1_Book2_Book1_Hoan chinh KH 2012 Von ho tro co MT_BC von DTPT 6 thang 2012 3" xfId="7371" xr:uid="{00000000-0005-0000-0000-0000C81C0000}"/>
    <cellStyle name="1_Book2_Book1_Hoan chinh KH 2012 Von ho tro co MT_BC von DTPT 6 thang 2012 3 2" xfId="7372" xr:uid="{00000000-0005-0000-0000-0000C91C0000}"/>
    <cellStyle name="1_Book2_Book1_Hoan chinh KH 2012 Von ho tro co MT_BC von DTPT 6 thang 2012 3 3" xfId="7373" xr:uid="{00000000-0005-0000-0000-0000CA1C0000}"/>
    <cellStyle name="1_Book2_Book1_Hoan chinh KH 2012 Von ho tro co MT_BC von DTPT 6 thang 2012 3 4" xfId="7374" xr:uid="{00000000-0005-0000-0000-0000CB1C0000}"/>
    <cellStyle name="1_Book2_Book1_Hoan chinh KH 2012 Von ho tro co MT_BC von DTPT 6 thang 2012 4" xfId="7375" xr:uid="{00000000-0005-0000-0000-0000CC1C0000}"/>
    <cellStyle name="1_Book2_Book1_Hoan chinh KH 2012 Von ho tro co MT_BC von DTPT 6 thang 2012 5" xfId="7376" xr:uid="{00000000-0005-0000-0000-0000CD1C0000}"/>
    <cellStyle name="1_Book2_Book1_Hoan chinh KH 2012 Von ho tro co MT_BC von DTPT 6 thang 2012 6" xfId="7377" xr:uid="{00000000-0005-0000-0000-0000CE1C0000}"/>
    <cellStyle name="1_Book2_Book1_Hoan chinh KH 2012 Von ho tro co MT_Bieu du thao QD von ho tro co MT" xfId="7378" xr:uid="{00000000-0005-0000-0000-0000CF1C0000}"/>
    <cellStyle name="1_Book2_Book1_Hoan chinh KH 2012 Von ho tro co MT_Bieu du thao QD von ho tro co MT 2" xfId="7379" xr:uid="{00000000-0005-0000-0000-0000D01C0000}"/>
    <cellStyle name="1_Book2_Book1_Hoan chinh KH 2012 Von ho tro co MT_Bieu du thao QD von ho tro co MT 2 2" xfId="7380" xr:uid="{00000000-0005-0000-0000-0000D11C0000}"/>
    <cellStyle name="1_Book2_Book1_Hoan chinh KH 2012 Von ho tro co MT_Bieu du thao QD von ho tro co MT 2 3" xfId="7381" xr:uid="{00000000-0005-0000-0000-0000D21C0000}"/>
    <cellStyle name="1_Book2_Book1_Hoan chinh KH 2012 Von ho tro co MT_Bieu du thao QD von ho tro co MT 2 4" xfId="7382" xr:uid="{00000000-0005-0000-0000-0000D31C0000}"/>
    <cellStyle name="1_Book2_Book1_Hoan chinh KH 2012 Von ho tro co MT_Bieu du thao QD von ho tro co MT 3" xfId="7383" xr:uid="{00000000-0005-0000-0000-0000D41C0000}"/>
    <cellStyle name="1_Book2_Book1_Hoan chinh KH 2012 Von ho tro co MT_Bieu du thao QD von ho tro co MT 3 2" xfId="7384" xr:uid="{00000000-0005-0000-0000-0000D51C0000}"/>
    <cellStyle name="1_Book2_Book1_Hoan chinh KH 2012 Von ho tro co MT_Bieu du thao QD von ho tro co MT 3 3" xfId="7385" xr:uid="{00000000-0005-0000-0000-0000D61C0000}"/>
    <cellStyle name="1_Book2_Book1_Hoan chinh KH 2012 Von ho tro co MT_Bieu du thao QD von ho tro co MT 3 4" xfId="7386" xr:uid="{00000000-0005-0000-0000-0000D71C0000}"/>
    <cellStyle name="1_Book2_Book1_Hoan chinh KH 2012 Von ho tro co MT_Bieu du thao QD von ho tro co MT 4" xfId="7387" xr:uid="{00000000-0005-0000-0000-0000D81C0000}"/>
    <cellStyle name="1_Book2_Book1_Hoan chinh KH 2012 Von ho tro co MT_Bieu du thao QD von ho tro co MT 5" xfId="7388" xr:uid="{00000000-0005-0000-0000-0000D91C0000}"/>
    <cellStyle name="1_Book2_Book1_Hoan chinh KH 2012 Von ho tro co MT_Bieu du thao QD von ho tro co MT 6" xfId="7389" xr:uid="{00000000-0005-0000-0000-0000DA1C0000}"/>
    <cellStyle name="1_Book2_Book1_Hoan chinh KH 2012 Von ho tro co MT_Ke hoach 2012 theo doi (giai ngan 30.6.12)" xfId="7390" xr:uid="{00000000-0005-0000-0000-0000DB1C0000}"/>
    <cellStyle name="1_Book2_Book1_Hoan chinh KH 2012 Von ho tro co MT_Ke hoach 2012 theo doi (giai ngan 30.6.12) 2" xfId="7391" xr:uid="{00000000-0005-0000-0000-0000DC1C0000}"/>
    <cellStyle name="1_Book2_Book1_Hoan chinh KH 2012 Von ho tro co MT_Ke hoach 2012 theo doi (giai ngan 30.6.12) 2 2" xfId="7392" xr:uid="{00000000-0005-0000-0000-0000DD1C0000}"/>
    <cellStyle name="1_Book2_Book1_Hoan chinh KH 2012 Von ho tro co MT_Ke hoach 2012 theo doi (giai ngan 30.6.12) 2 3" xfId="7393" xr:uid="{00000000-0005-0000-0000-0000DE1C0000}"/>
    <cellStyle name="1_Book2_Book1_Hoan chinh KH 2012 Von ho tro co MT_Ke hoach 2012 theo doi (giai ngan 30.6.12) 2 4" xfId="7394" xr:uid="{00000000-0005-0000-0000-0000DF1C0000}"/>
    <cellStyle name="1_Book2_Book1_Hoan chinh KH 2012 Von ho tro co MT_Ke hoach 2012 theo doi (giai ngan 30.6.12) 3" xfId="7395" xr:uid="{00000000-0005-0000-0000-0000E01C0000}"/>
    <cellStyle name="1_Book2_Book1_Hoan chinh KH 2012 Von ho tro co MT_Ke hoach 2012 theo doi (giai ngan 30.6.12) 3 2" xfId="7396" xr:uid="{00000000-0005-0000-0000-0000E11C0000}"/>
    <cellStyle name="1_Book2_Book1_Hoan chinh KH 2012 Von ho tro co MT_Ke hoach 2012 theo doi (giai ngan 30.6.12) 3 3" xfId="7397" xr:uid="{00000000-0005-0000-0000-0000E21C0000}"/>
    <cellStyle name="1_Book2_Book1_Hoan chinh KH 2012 Von ho tro co MT_Ke hoach 2012 theo doi (giai ngan 30.6.12) 3 4" xfId="7398" xr:uid="{00000000-0005-0000-0000-0000E31C0000}"/>
    <cellStyle name="1_Book2_Book1_Hoan chinh KH 2012 Von ho tro co MT_Ke hoach 2012 theo doi (giai ngan 30.6.12) 4" xfId="7399" xr:uid="{00000000-0005-0000-0000-0000E41C0000}"/>
    <cellStyle name="1_Book2_Book1_Hoan chinh KH 2012 Von ho tro co MT_Ke hoach 2012 theo doi (giai ngan 30.6.12) 5" xfId="7400" xr:uid="{00000000-0005-0000-0000-0000E51C0000}"/>
    <cellStyle name="1_Book2_Book1_Hoan chinh KH 2012 Von ho tro co MT_Ke hoach 2012 theo doi (giai ngan 30.6.12) 6" xfId="7401" xr:uid="{00000000-0005-0000-0000-0000E61C0000}"/>
    <cellStyle name="1_Book2_Book1_Ke hoach 2012 (theo doi)" xfId="7402" xr:uid="{00000000-0005-0000-0000-0000E71C0000}"/>
    <cellStyle name="1_Book2_Book1_Ke hoach 2012 (theo doi) 2" xfId="7403" xr:uid="{00000000-0005-0000-0000-0000E81C0000}"/>
    <cellStyle name="1_Book2_Book1_Ke hoach 2012 (theo doi) 2 2" xfId="7404" xr:uid="{00000000-0005-0000-0000-0000E91C0000}"/>
    <cellStyle name="1_Book2_Book1_Ke hoach 2012 (theo doi) 2 3" xfId="7405" xr:uid="{00000000-0005-0000-0000-0000EA1C0000}"/>
    <cellStyle name="1_Book2_Book1_Ke hoach 2012 (theo doi) 2 4" xfId="7406" xr:uid="{00000000-0005-0000-0000-0000EB1C0000}"/>
    <cellStyle name="1_Book2_Book1_Ke hoach 2012 (theo doi) 3" xfId="7407" xr:uid="{00000000-0005-0000-0000-0000EC1C0000}"/>
    <cellStyle name="1_Book2_Book1_Ke hoach 2012 (theo doi) 3 2" xfId="7408" xr:uid="{00000000-0005-0000-0000-0000ED1C0000}"/>
    <cellStyle name="1_Book2_Book1_Ke hoach 2012 (theo doi) 3 3" xfId="7409" xr:uid="{00000000-0005-0000-0000-0000EE1C0000}"/>
    <cellStyle name="1_Book2_Book1_Ke hoach 2012 (theo doi) 3 4" xfId="7410" xr:uid="{00000000-0005-0000-0000-0000EF1C0000}"/>
    <cellStyle name="1_Book2_Book1_Ke hoach 2012 (theo doi) 4" xfId="7411" xr:uid="{00000000-0005-0000-0000-0000F01C0000}"/>
    <cellStyle name="1_Book2_Book1_Ke hoach 2012 (theo doi) 5" xfId="7412" xr:uid="{00000000-0005-0000-0000-0000F11C0000}"/>
    <cellStyle name="1_Book2_Book1_Ke hoach 2012 (theo doi) 6" xfId="7413" xr:uid="{00000000-0005-0000-0000-0000F21C0000}"/>
    <cellStyle name="1_Book2_Book1_Ke hoach 2012 theo doi (giai ngan 30.6.12)" xfId="7414" xr:uid="{00000000-0005-0000-0000-0000F31C0000}"/>
    <cellStyle name="1_Book2_Book1_Ke hoach 2012 theo doi (giai ngan 30.6.12) 2" xfId="7415" xr:uid="{00000000-0005-0000-0000-0000F41C0000}"/>
    <cellStyle name="1_Book2_Book1_Ke hoach 2012 theo doi (giai ngan 30.6.12) 2 2" xfId="7416" xr:uid="{00000000-0005-0000-0000-0000F51C0000}"/>
    <cellStyle name="1_Book2_Book1_Ke hoach 2012 theo doi (giai ngan 30.6.12) 2 3" xfId="7417" xr:uid="{00000000-0005-0000-0000-0000F61C0000}"/>
    <cellStyle name="1_Book2_Book1_Ke hoach 2012 theo doi (giai ngan 30.6.12) 2 4" xfId="7418" xr:uid="{00000000-0005-0000-0000-0000F71C0000}"/>
    <cellStyle name="1_Book2_Book1_Ke hoach 2012 theo doi (giai ngan 30.6.12) 3" xfId="7419" xr:uid="{00000000-0005-0000-0000-0000F81C0000}"/>
    <cellStyle name="1_Book2_Book1_Ke hoach 2012 theo doi (giai ngan 30.6.12) 3 2" xfId="7420" xr:uid="{00000000-0005-0000-0000-0000F91C0000}"/>
    <cellStyle name="1_Book2_Book1_Ke hoach 2012 theo doi (giai ngan 30.6.12) 3 3" xfId="7421" xr:uid="{00000000-0005-0000-0000-0000FA1C0000}"/>
    <cellStyle name="1_Book2_Book1_Ke hoach 2012 theo doi (giai ngan 30.6.12) 3 4" xfId="7422" xr:uid="{00000000-0005-0000-0000-0000FB1C0000}"/>
    <cellStyle name="1_Book2_Book1_Ke hoach 2012 theo doi (giai ngan 30.6.12) 4" xfId="7423" xr:uid="{00000000-0005-0000-0000-0000FC1C0000}"/>
    <cellStyle name="1_Book2_Book1_Ke hoach 2012 theo doi (giai ngan 30.6.12) 5" xfId="7424" xr:uid="{00000000-0005-0000-0000-0000FD1C0000}"/>
    <cellStyle name="1_Book2_Book1_Ke hoach 2012 theo doi (giai ngan 30.6.12) 6" xfId="7425" xr:uid="{00000000-0005-0000-0000-0000FE1C0000}"/>
    <cellStyle name="1_Book2_Chi tieu 5 nam" xfId="7426" xr:uid="{00000000-0005-0000-0000-0000FF1C0000}"/>
    <cellStyle name="1_Book2_Chi tieu 5 nam 2" xfId="7427" xr:uid="{00000000-0005-0000-0000-0000001D0000}"/>
    <cellStyle name="1_Book2_Chi tieu 5 nam 2 2" xfId="7428" xr:uid="{00000000-0005-0000-0000-0000011D0000}"/>
    <cellStyle name="1_Book2_Chi tieu 5 nam 2 3" xfId="7429" xr:uid="{00000000-0005-0000-0000-0000021D0000}"/>
    <cellStyle name="1_Book2_Chi tieu 5 nam 2 4" xfId="7430" xr:uid="{00000000-0005-0000-0000-0000031D0000}"/>
    <cellStyle name="1_Book2_Chi tieu 5 nam 3" xfId="7431" xr:uid="{00000000-0005-0000-0000-0000041D0000}"/>
    <cellStyle name="1_Book2_Chi tieu 5 nam 4" xfId="7432" xr:uid="{00000000-0005-0000-0000-0000051D0000}"/>
    <cellStyle name="1_Book2_Chi tieu 5 nam 5" xfId="7433" xr:uid="{00000000-0005-0000-0000-0000061D0000}"/>
    <cellStyle name="1_Book2_Chi tieu 5 nam_BC cong trinh trong diem" xfId="7434" xr:uid="{00000000-0005-0000-0000-0000071D0000}"/>
    <cellStyle name="1_Book2_Chi tieu 5 nam_BC cong trinh trong diem 2" xfId="7435" xr:uid="{00000000-0005-0000-0000-0000081D0000}"/>
    <cellStyle name="1_Book2_Chi tieu 5 nam_BC cong trinh trong diem 2 2" xfId="7436" xr:uid="{00000000-0005-0000-0000-0000091D0000}"/>
    <cellStyle name="1_Book2_Chi tieu 5 nam_BC cong trinh trong diem 2 3" xfId="7437" xr:uid="{00000000-0005-0000-0000-00000A1D0000}"/>
    <cellStyle name="1_Book2_Chi tieu 5 nam_BC cong trinh trong diem 2 4" xfId="7438" xr:uid="{00000000-0005-0000-0000-00000B1D0000}"/>
    <cellStyle name="1_Book2_Chi tieu 5 nam_BC cong trinh trong diem 3" xfId="7439" xr:uid="{00000000-0005-0000-0000-00000C1D0000}"/>
    <cellStyle name="1_Book2_Chi tieu 5 nam_BC cong trinh trong diem 4" xfId="7440" xr:uid="{00000000-0005-0000-0000-00000D1D0000}"/>
    <cellStyle name="1_Book2_Chi tieu 5 nam_BC cong trinh trong diem 5" xfId="7441" xr:uid="{00000000-0005-0000-0000-00000E1D0000}"/>
    <cellStyle name="1_Book2_Chi tieu 5 nam_BC cong trinh trong diem_BC von DTPT 6 thang 2012" xfId="7442" xr:uid="{00000000-0005-0000-0000-00000F1D0000}"/>
    <cellStyle name="1_Book2_Chi tieu 5 nam_BC cong trinh trong diem_BC von DTPT 6 thang 2012 2" xfId="7443" xr:uid="{00000000-0005-0000-0000-0000101D0000}"/>
    <cellStyle name="1_Book2_Chi tieu 5 nam_BC cong trinh trong diem_BC von DTPT 6 thang 2012 2 2" xfId="7444" xr:uid="{00000000-0005-0000-0000-0000111D0000}"/>
    <cellStyle name="1_Book2_Chi tieu 5 nam_BC cong trinh trong diem_BC von DTPT 6 thang 2012 2 3" xfId="7445" xr:uid="{00000000-0005-0000-0000-0000121D0000}"/>
    <cellStyle name="1_Book2_Chi tieu 5 nam_BC cong trinh trong diem_BC von DTPT 6 thang 2012 2 4" xfId="7446" xr:uid="{00000000-0005-0000-0000-0000131D0000}"/>
    <cellStyle name="1_Book2_Chi tieu 5 nam_BC cong trinh trong diem_BC von DTPT 6 thang 2012 3" xfId="7447" xr:uid="{00000000-0005-0000-0000-0000141D0000}"/>
    <cellStyle name="1_Book2_Chi tieu 5 nam_BC cong trinh trong diem_BC von DTPT 6 thang 2012 4" xfId="7448" xr:uid="{00000000-0005-0000-0000-0000151D0000}"/>
    <cellStyle name="1_Book2_Chi tieu 5 nam_BC cong trinh trong diem_BC von DTPT 6 thang 2012 5" xfId="7449" xr:uid="{00000000-0005-0000-0000-0000161D0000}"/>
    <cellStyle name="1_Book2_Chi tieu 5 nam_BC cong trinh trong diem_Bieu du thao QD von ho tro co MT" xfId="7450" xr:uid="{00000000-0005-0000-0000-0000171D0000}"/>
    <cellStyle name="1_Book2_Chi tieu 5 nam_BC cong trinh trong diem_Bieu du thao QD von ho tro co MT 2" xfId="7451" xr:uid="{00000000-0005-0000-0000-0000181D0000}"/>
    <cellStyle name="1_Book2_Chi tieu 5 nam_BC cong trinh trong diem_Bieu du thao QD von ho tro co MT 2 2" xfId="7452" xr:uid="{00000000-0005-0000-0000-0000191D0000}"/>
    <cellStyle name="1_Book2_Chi tieu 5 nam_BC cong trinh trong diem_Bieu du thao QD von ho tro co MT 2 3" xfId="7453" xr:uid="{00000000-0005-0000-0000-00001A1D0000}"/>
    <cellStyle name="1_Book2_Chi tieu 5 nam_BC cong trinh trong diem_Bieu du thao QD von ho tro co MT 2 4" xfId="7454" xr:uid="{00000000-0005-0000-0000-00001B1D0000}"/>
    <cellStyle name="1_Book2_Chi tieu 5 nam_BC cong trinh trong diem_Bieu du thao QD von ho tro co MT 3" xfId="7455" xr:uid="{00000000-0005-0000-0000-00001C1D0000}"/>
    <cellStyle name="1_Book2_Chi tieu 5 nam_BC cong trinh trong diem_Bieu du thao QD von ho tro co MT 4" xfId="7456" xr:uid="{00000000-0005-0000-0000-00001D1D0000}"/>
    <cellStyle name="1_Book2_Chi tieu 5 nam_BC cong trinh trong diem_Bieu du thao QD von ho tro co MT 5" xfId="7457" xr:uid="{00000000-0005-0000-0000-00001E1D0000}"/>
    <cellStyle name="1_Book2_Chi tieu 5 nam_BC cong trinh trong diem_Ke hoach 2012 (theo doi)" xfId="7458" xr:uid="{00000000-0005-0000-0000-00001F1D0000}"/>
    <cellStyle name="1_Book2_Chi tieu 5 nam_BC cong trinh trong diem_Ke hoach 2012 (theo doi) 2" xfId="7459" xr:uid="{00000000-0005-0000-0000-0000201D0000}"/>
    <cellStyle name="1_Book2_Chi tieu 5 nam_BC cong trinh trong diem_Ke hoach 2012 (theo doi) 2 2" xfId="7460" xr:uid="{00000000-0005-0000-0000-0000211D0000}"/>
    <cellStyle name="1_Book2_Chi tieu 5 nam_BC cong trinh trong diem_Ke hoach 2012 (theo doi) 2 3" xfId="7461" xr:uid="{00000000-0005-0000-0000-0000221D0000}"/>
    <cellStyle name="1_Book2_Chi tieu 5 nam_BC cong trinh trong diem_Ke hoach 2012 (theo doi) 2 4" xfId="7462" xr:uid="{00000000-0005-0000-0000-0000231D0000}"/>
    <cellStyle name="1_Book2_Chi tieu 5 nam_BC cong trinh trong diem_Ke hoach 2012 (theo doi) 3" xfId="7463" xr:uid="{00000000-0005-0000-0000-0000241D0000}"/>
    <cellStyle name="1_Book2_Chi tieu 5 nam_BC cong trinh trong diem_Ke hoach 2012 (theo doi) 4" xfId="7464" xr:uid="{00000000-0005-0000-0000-0000251D0000}"/>
    <cellStyle name="1_Book2_Chi tieu 5 nam_BC cong trinh trong diem_Ke hoach 2012 (theo doi) 5" xfId="7465" xr:uid="{00000000-0005-0000-0000-0000261D0000}"/>
    <cellStyle name="1_Book2_Chi tieu 5 nam_BC cong trinh trong diem_Ke hoach 2012 theo doi (giai ngan 30.6.12)" xfId="7466" xr:uid="{00000000-0005-0000-0000-0000271D0000}"/>
    <cellStyle name="1_Book2_Chi tieu 5 nam_BC cong trinh trong diem_Ke hoach 2012 theo doi (giai ngan 30.6.12) 2" xfId="7467" xr:uid="{00000000-0005-0000-0000-0000281D0000}"/>
    <cellStyle name="1_Book2_Chi tieu 5 nam_BC cong trinh trong diem_Ke hoach 2012 theo doi (giai ngan 30.6.12) 2 2" xfId="7468" xr:uid="{00000000-0005-0000-0000-0000291D0000}"/>
    <cellStyle name="1_Book2_Chi tieu 5 nam_BC cong trinh trong diem_Ke hoach 2012 theo doi (giai ngan 30.6.12) 2 3" xfId="7469" xr:uid="{00000000-0005-0000-0000-00002A1D0000}"/>
    <cellStyle name="1_Book2_Chi tieu 5 nam_BC cong trinh trong diem_Ke hoach 2012 theo doi (giai ngan 30.6.12) 2 4" xfId="7470" xr:uid="{00000000-0005-0000-0000-00002B1D0000}"/>
    <cellStyle name="1_Book2_Chi tieu 5 nam_BC cong trinh trong diem_Ke hoach 2012 theo doi (giai ngan 30.6.12) 3" xfId="7471" xr:uid="{00000000-0005-0000-0000-00002C1D0000}"/>
    <cellStyle name="1_Book2_Chi tieu 5 nam_BC cong trinh trong diem_Ke hoach 2012 theo doi (giai ngan 30.6.12) 4" xfId="7472" xr:uid="{00000000-0005-0000-0000-00002D1D0000}"/>
    <cellStyle name="1_Book2_Chi tieu 5 nam_BC cong trinh trong diem_Ke hoach 2012 theo doi (giai ngan 30.6.12) 5" xfId="7473" xr:uid="{00000000-0005-0000-0000-00002E1D0000}"/>
    <cellStyle name="1_Book2_Chi tieu 5 nam_BC von DTPT 6 thang 2012" xfId="7474" xr:uid="{00000000-0005-0000-0000-00002F1D0000}"/>
    <cellStyle name="1_Book2_Chi tieu 5 nam_BC von DTPT 6 thang 2012 2" xfId="7475" xr:uid="{00000000-0005-0000-0000-0000301D0000}"/>
    <cellStyle name="1_Book2_Chi tieu 5 nam_BC von DTPT 6 thang 2012 2 2" xfId="7476" xr:uid="{00000000-0005-0000-0000-0000311D0000}"/>
    <cellStyle name="1_Book2_Chi tieu 5 nam_BC von DTPT 6 thang 2012 2 3" xfId="7477" xr:uid="{00000000-0005-0000-0000-0000321D0000}"/>
    <cellStyle name="1_Book2_Chi tieu 5 nam_BC von DTPT 6 thang 2012 2 4" xfId="7478" xr:uid="{00000000-0005-0000-0000-0000331D0000}"/>
    <cellStyle name="1_Book2_Chi tieu 5 nam_BC von DTPT 6 thang 2012 3" xfId="7479" xr:uid="{00000000-0005-0000-0000-0000341D0000}"/>
    <cellStyle name="1_Book2_Chi tieu 5 nam_BC von DTPT 6 thang 2012 4" xfId="7480" xr:uid="{00000000-0005-0000-0000-0000351D0000}"/>
    <cellStyle name="1_Book2_Chi tieu 5 nam_BC von DTPT 6 thang 2012 5" xfId="7481" xr:uid="{00000000-0005-0000-0000-0000361D0000}"/>
    <cellStyle name="1_Book2_Chi tieu 5 nam_Bieu du thao QD von ho tro co MT" xfId="7482" xr:uid="{00000000-0005-0000-0000-0000371D0000}"/>
    <cellStyle name="1_Book2_Chi tieu 5 nam_Bieu du thao QD von ho tro co MT 2" xfId="7483" xr:uid="{00000000-0005-0000-0000-0000381D0000}"/>
    <cellStyle name="1_Book2_Chi tieu 5 nam_Bieu du thao QD von ho tro co MT 2 2" xfId="7484" xr:uid="{00000000-0005-0000-0000-0000391D0000}"/>
    <cellStyle name="1_Book2_Chi tieu 5 nam_Bieu du thao QD von ho tro co MT 2 3" xfId="7485" xr:uid="{00000000-0005-0000-0000-00003A1D0000}"/>
    <cellStyle name="1_Book2_Chi tieu 5 nam_Bieu du thao QD von ho tro co MT 2 4" xfId="7486" xr:uid="{00000000-0005-0000-0000-00003B1D0000}"/>
    <cellStyle name="1_Book2_Chi tieu 5 nam_Bieu du thao QD von ho tro co MT 3" xfId="7487" xr:uid="{00000000-0005-0000-0000-00003C1D0000}"/>
    <cellStyle name="1_Book2_Chi tieu 5 nam_Bieu du thao QD von ho tro co MT 4" xfId="7488" xr:uid="{00000000-0005-0000-0000-00003D1D0000}"/>
    <cellStyle name="1_Book2_Chi tieu 5 nam_Bieu du thao QD von ho tro co MT 5" xfId="7489" xr:uid="{00000000-0005-0000-0000-00003E1D0000}"/>
    <cellStyle name="1_Book2_Chi tieu 5 nam_Ke hoach 2012 (theo doi)" xfId="7490" xr:uid="{00000000-0005-0000-0000-00003F1D0000}"/>
    <cellStyle name="1_Book2_Chi tieu 5 nam_Ke hoach 2012 (theo doi) 2" xfId="7491" xr:uid="{00000000-0005-0000-0000-0000401D0000}"/>
    <cellStyle name="1_Book2_Chi tieu 5 nam_Ke hoach 2012 (theo doi) 2 2" xfId="7492" xr:uid="{00000000-0005-0000-0000-0000411D0000}"/>
    <cellStyle name="1_Book2_Chi tieu 5 nam_Ke hoach 2012 (theo doi) 2 3" xfId="7493" xr:uid="{00000000-0005-0000-0000-0000421D0000}"/>
    <cellStyle name="1_Book2_Chi tieu 5 nam_Ke hoach 2012 (theo doi) 2 4" xfId="7494" xr:uid="{00000000-0005-0000-0000-0000431D0000}"/>
    <cellStyle name="1_Book2_Chi tieu 5 nam_Ke hoach 2012 (theo doi) 3" xfId="7495" xr:uid="{00000000-0005-0000-0000-0000441D0000}"/>
    <cellStyle name="1_Book2_Chi tieu 5 nam_Ke hoach 2012 (theo doi) 4" xfId="7496" xr:uid="{00000000-0005-0000-0000-0000451D0000}"/>
    <cellStyle name="1_Book2_Chi tieu 5 nam_Ke hoach 2012 (theo doi) 5" xfId="7497" xr:uid="{00000000-0005-0000-0000-0000461D0000}"/>
    <cellStyle name="1_Book2_Chi tieu 5 nam_Ke hoach 2012 theo doi (giai ngan 30.6.12)" xfId="7498" xr:uid="{00000000-0005-0000-0000-0000471D0000}"/>
    <cellStyle name="1_Book2_Chi tieu 5 nam_Ke hoach 2012 theo doi (giai ngan 30.6.12) 2" xfId="7499" xr:uid="{00000000-0005-0000-0000-0000481D0000}"/>
    <cellStyle name="1_Book2_Chi tieu 5 nam_Ke hoach 2012 theo doi (giai ngan 30.6.12) 2 2" xfId="7500" xr:uid="{00000000-0005-0000-0000-0000491D0000}"/>
    <cellStyle name="1_Book2_Chi tieu 5 nam_Ke hoach 2012 theo doi (giai ngan 30.6.12) 2 3" xfId="7501" xr:uid="{00000000-0005-0000-0000-00004A1D0000}"/>
    <cellStyle name="1_Book2_Chi tieu 5 nam_Ke hoach 2012 theo doi (giai ngan 30.6.12) 2 4" xfId="7502" xr:uid="{00000000-0005-0000-0000-00004B1D0000}"/>
    <cellStyle name="1_Book2_Chi tieu 5 nam_Ke hoach 2012 theo doi (giai ngan 30.6.12) 3" xfId="7503" xr:uid="{00000000-0005-0000-0000-00004C1D0000}"/>
    <cellStyle name="1_Book2_Chi tieu 5 nam_Ke hoach 2012 theo doi (giai ngan 30.6.12) 4" xfId="7504" xr:uid="{00000000-0005-0000-0000-00004D1D0000}"/>
    <cellStyle name="1_Book2_Chi tieu 5 nam_Ke hoach 2012 theo doi (giai ngan 30.6.12) 5" xfId="7505" xr:uid="{00000000-0005-0000-0000-00004E1D0000}"/>
    <cellStyle name="1_Book2_Chi tieu 5 nam_pvhung.skhdt 20117113152041 Danh muc cong trinh trong diem" xfId="7506" xr:uid="{00000000-0005-0000-0000-00004F1D0000}"/>
    <cellStyle name="1_Book2_Chi tieu 5 nam_pvhung.skhdt 20117113152041 Danh muc cong trinh trong diem 2" xfId="7507" xr:uid="{00000000-0005-0000-0000-0000501D0000}"/>
    <cellStyle name="1_Book2_Chi tieu 5 nam_pvhung.skhdt 20117113152041 Danh muc cong trinh trong diem 2 2" xfId="7508" xr:uid="{00000000-0005-0000-0000-0000511D0000}"/>
    <cellStyle name="1_Book2_Chi tieu 5 nam_pvhung.skhdt 20117113152041 Danh muc cong trinh trong diem 2 3" xfId="7509" xr:uid="{00000000-0005-0000-0000-0000521D0000}"/>
    <cellStyle name="1_Book2_Chi tieu 5 nam_pvhung.skhdt 20117113152041 Danh muc cong trinh trong diem 2 4" xfId="7510" xr:uid="{00000000-0005-0000-0000-0000531D0000}"/>
    <cellStyle name="1_Book2_Chi tieu 5 nam_pvhung.skhdt 20117113152041 Danh muc cong trinh trong diem 3" xfId="7511" xr:uid="{00000000-0005-0000-0000-0000541D0000}"/>
    <cellStyle name="1_Book2_Chi tieu 5 nam_pvhung.skhdt 20117113152041 Danh muc cong trinh trong diem 4" xfId="7512" xr:uid="{00000000-0005-0000-0000-0000551D0000}"/>
    <cellStyle name="1_Book2_Chi tieu 5 nam_pvhung.skhdt 20117113152041 Danh muc cong trinh trong diem 5" xfId="7513" xr:uid="{00000000-0005-0000-0000-0000561D0000}"/>
    <cellStyle name="1_Book2_Chi tieu 5 nam_pvhung.skhdt 20117113152041 Danh muc cong trinh trong diem_BC von DTPT 6 thang 2012" xfId="7514" xr:uid="{00000000-0005-0000-0000-0000571D0000}"/>
    <cellStyle name="1_Book2_Chi tieu 5 nam_pvhung.skhdt 20117113152041 Danh muc cong trinh trong diem_BC von DTPT 6 thang 2012 2" xfId="7515" xr:uid="{00000000-0005-0000-0000-0000581D0000}"/>
    <cellStyle name="1_Book2_Chi tieu 5 nam_pvhung.skhdt 20117113152041 Danh muc cong trinh trong diem_BC von DTPT 6 thang 2012 2 2" xfId="7516" xr:uid="{00000000-0005-0000-0000-0000591D0000}"/>
    <cellStyle name="1_Book2_Chi tieu 5 nam_pvhung.skhdt 20117113152041 Danh muc cong trinh trong diem_BC von DTPT 6 thang 2012 2 3" xfId="7517" xr:uid="{00000000-0005-0000-0000-00005A1D0000}"/>
    <cellStyle name="1_Book2_Chi tieu 5 nam_pvhung.skhdt 20117113152041 Danh muc cong trinh trong diem_BC von DTPT 6 thang 2012 2 4" xfId="7518" xr:uid="{00000000-0005-0000-0000-00005B1D0000}"/>
    <cellStyle name="1_Book2_Chi tieu 5 nam_pvhung.skhdt 20117113152041 Danh muc cong trinh trong diem_BC von DTPT 6 thang 2012 3" xfId="7519" xr:uid="{00000000-0005-0000-0000-00005C1D0000}"/>
    <cellStyle name="1_Book2_Chi tieu 5 nam_pvhung.skhdt 20117113152041 Danh muc cong trinh trong diem_BC von DTPT 6 thang 2012 4" xfId="7520" xr:uid="{00000000-0005-0000-0000-00005D1D0000}"/>
    <cellStyle name="1_Book2_Chi tieu 5 nam_pvhung.skhdt 20117113152041 Danh muc cong trinh trong diem_BC von DTPT 6 thang 2012 5" xfId="7521" xr:uid="{00000000-0005-0000-0000-00005E1D0000}"/>
    <cellStyle name="1_Book2_Chi tieu 5 nam_pvhung.skhdt 20117113152041 Danh muc cong trinh trong diem_Bieu du thao QD von ho tro co MT" xfId="7522" xr:uid="{00000000-0005-0000-0000-00005F1D0000}"/>
    <cellStyle name="1_Book2_Chi tieu 5 nam_pvhung.skhdt 20117113152041 Danh muc cong trinh trong diem_Bieu du thao QD von ho tro co MT 2" xfId="7523" xr:uid="{00000000-0005-0000-0000-0000601D0000}"/>
    <cellStyle name="1_Book2_Chi tieu 5 nam_pvhung.skhdt 20117113152041 Danh muc cong trinh trong diem_Bieu du thao QD von ho tro co MT 2 2" xfId="7524" xr:uid="{00000000-0005-0000-0000-0000611D0000}"/>
    <cellStyle name="1_Book2_Chi tieu 5 nam_pvhung.skhdt 20117113152041 Danh muc cong trinh trong diem_Bieu du thao QD von ho tro co MT 2 3" xfId="7525" xr:uid="{00000000-0005-0000-0000-0000621D0000}"/>
    <cellStyle name="1_Book2_Chi tieu 5 nam_pvhung.skhdt 20117113152041 Danh muc cong trinh trong diem_Bieu du thao QD von ho tro co MT 2 4" xfId="7526" xr:uid="{00000000-0005-0000-0000-0000631D0000}"/>
    <cellStyle name="1_Book2_Chi tieu 5 nam_pvhung.skhdt 20117113152041 Danh muc cong trinh trong diem_Bieu du thao QD von ho tro co MT 3" xfId="7527" xr:uid="{00000000-0005-0000-0000-0000641D0000}"/>
    <cellStyle name="1_Book2_Chi tieu 5 nam_pvhung.skhdt 20117113152041 Danh muc cong trinh trong diem_Bieu du thao QD von ho tro co MT 4" xfId="7528" xr:uid="{00000000-0005-0000-0000-0000651D0000}"/>
    <cellStyle name="1_Book2_Chi tieu 5 nam_pvhung.skhdt 20117113152041 Danh muc cong trinh trong diem_Bieu du thao QD von ho tro co MT 5" xfId="7529" xr:uid="{00000000-0005-0000-0000-0000661D0000}"/>
    <cellStyle name="1_Book2_Chi tieu 5 nam_pvhung.skhdt 20117113152041 Danh muc cong trinh trong diem_Ke hoach 2012 (theo doi)" xfId="7530" xr:uid="{00000000-0005-0000-0000-0000671D0000}"/>
    <cellStyle name="1_Book2_Chi tieu 5 nam_pvhung.skhdt 20117113152041 Danh muc cong trinh trong diem_Ke hoach 2012 (theo doi) 2" xfId="7531" xr:uid="{00000000-0005-0000-0000-0000681D0000}"/>
    <cellStyle name="1_Book2_Chi tieu 5 nam_pvhung.skhdt 20117113152041 Danh muc cong trinh trong diem_Ke hoach 2012 (theo doi) 2 2" xfId="7532" xr:uid="{00000000-0005-0000-0000-0000691D0000}"/>
    <cellStyle name="1_Book2_Chi tieu 5 nam_pvhung.skhdt 20117113152041 Danh muc cong trinh trong diem_Ke hoach 2012 (theo doi) 2 3" xfId="7533" xr:uid="{00000000-0005-0000-0000-00006A1D0000}"/>
    <cellStyle name="1_Book2_Chi tieu 5 nam_pvhung.skhdt 20117113152041 Danh muc cong trinh trong diem_Ke hoach 2012 (theo doi) 2 4" xfId="7534" xr:uid="{00000000-0005-0000-0000-00006B1D0000}"/>
    <cellStyle name="1_Book2_Chi tieu 5 nam_pvhung.skhdt 20117113152041 Danh muc cong trinh trong diem_Ke hoach 2012 (theo doi) 3" xfId="7535" xr:uid="{00000000-0005-0000-0000-00006C1D0000}"/>
    <cellStyle name="1_Book2_Chi tieu 5 nam_pvhung.skhdt 20117113152041 Danh muc cong trinh trong diem_Ke hoach 2012 (theo doi) 4" xfId="7536" xr:uid="{00000000-0005-0000-0000-00006D1D0000}"/>
    <cellStyle name="1_Book2_Chi tieu 5 nam_pvhung.skhdt 20117113152041 Danh muc cong trinh trong diem_Ke hoach 2012 (theo doi) 5" xfId="7537" xr:uid="{00000000-0005-0000-0000-00006E1D0000}"/>
    <cellStyle name="1_Book2_Chi tieu 5 nam_pvhung.skhdt 20117113152041 Danh muc cong trinh trong diem_Ke hoach 2012 theo doi (giai ngan 30.6.12)" xfId="7538" xr:uid="{00000000-0005-0000-0000-00006F1D0000}"/>
    <cellStyle name="1_Book2_Chi tieu 5 nam_pvhung.skhdt 20117113152041 Danh muc cong trinh trong diem_Ke hoach 2012 theo doi (giai ngan 30.6.12) 2" xfId="7539" xr:uid="{00000000-0005-0000-0000-0000701D0000}"/>
    <cellStyle name="1_Book2_Chi tieu 5 nam_pvhung.skhdt 20117113152041 Danh muc cong trinh trong diem_Ke hoach 2012 theo doi (giai ngan 30.6.12) 2 2" xfId="7540" xr:uid="{00000000-0005-0000-0000-0000711D0000}"/>
    <cellStyle name="1_Book2_Chi tieu 5 nam_pvhung.skhdt 20117113152041 Danh muc cong trinh trong diem_Ke hoach 2012 theo doi (giai ngan 30.6.12) 2 3" xfId="7541" xr:uid="{00000000-0005-0000-0000-0000721D0000}"/>
    <cellStyle name="1_Book2_Chi tieu 5 nam_pvhung.skhdt 20117113152041 Danh muc cong trinh trong diem_Ke hoach 2012 theo doi (giai ngan 30.6.12) 2 4" xfId="7542" xr:uid="{00000000-0005-0000-0000-0000731D0000}"/>
    <cellStyle name="1_Book2_Chi tieu 5 nam_pvhung.skhdt 20117113152041 Danh muc cong trinh trong diem_Ke hoach 2012 theo doi (giai ngan 30.6.12) 3" xfId="7543" xr:uid="{00000000-0005-0000-0000-0000741D0000}"/>
    <cellStyle name="1_Book2_Chi tieu 5 nam_pvhung.skhdt 20117113152041 Danh muc cong trinh trong diem_Ke hoach 2012 theo doi (giai ngan 30.6.12) 4" xfId="7544" xr:uid="{00000000-0005-0000-0000-0000751D0000}"/>
    <cellStyle name="1_Book2_Chi tieu 5 nam_pvhung.skhdt 20117113152041 Danh muc cong trinh trong diem_Ke hoach 2012 theo doi (giai ngan 30.6.12) 5" xfId="7545" xr:uid="{00000000-0005-0000-0000-0000761D0000}"/>
    <cellStyle name="1_Book2_Dang ky phan khai von ODA (gui Bo)" xfId="7546" xr:uid="{00000000-0005-0000-0000-0000771D0000}"/>
    <cellStyle name="1_Book2_Dang ky phan khai von ODA (gui Bo) 2" xfId="7547" xr:uid="{00000000-0005-0000-0000-0000781D0000}"/>
    <cellStyle name="1_Book2_Dang ky phan khai von ODA (gui Bo) 2 2" xfId="7548" xr:uid="{00000000-0005-0000-0000-0000791D0000}"/>
    <cellStyle name="1_Book2_Dang ky phan khai von ODA (gui Bo) 2 3" xfId="7549" xr:uid="{00000000-0005-0000-0000-00007A1D0000}"/>
    <cellStyle name="1_Book2_Dang ky phan khai von ODA (gui Bo) 2 4" xfId="7550" xr:uid="{00000000-0005-0000-0000-00007B1D0000}"/>
    <cellStyle name="1_Book2_Dang ky phan khai von ODA (gui Bo) 3" xfId="7551" xr:uid="{00000000-0005-0000-0000-00007C1D0000}"/>
    <cellStyle name="1_Book2_Dang ky phan khai von ODA (gui Bo) 4" xfId="7552" xr:uid="{00000000-0005-0000-0000-00007D1D0000}"/>
    <cellStyle name="1_Book2_Dang ky phan khai von ODA (gui Bo) 5" xfId="7553" xr:uid="{00000000-0005-0000-0000-00007E1D0000}"/>
    <cellStyle name="1_Book2_Dang ky phan khai von ODA (gui Bo)_BC von DTPT 6 thang 2012" xfId="7554" xr:uid="{00000000-0005-0000-0000-00007F1D0000}"/>
    <cellStyle name="1_Book2_Dang ky phan khai von ODA (gui Bo)_BC von DTPT 6 thang 2012 2" xfId="7555" xr:uid="{00000000-0005-0000-0000-0000801D0000}"/>
    <cellStyle name="1_Book2_Dang ky phan khai von ODA (gui Bo)_BC von DTPT 6 thang 2012 2 2" xfId="7556" xr:uid="{00000000-0005-0000-0000-0000811D0000}"/>
    <cellStyle name="1_Book2_Dang ky phan khai von ODA (gui Bo)_BC von DTPT 6 thang 2012 2 3" xfId="7557" xr:uid="{00000000-0005-0000-0000-0000821D0000}"/>
    <cellStyle name="1_Book2_Dang ky phan khai von ODA (gui Bo)_BC von DTPT 6 thang 2012 2 4" xfId="7558" xr:uid="{00000000-0005-0000-0000-0000831D0000}"/>
    <cellStyle name="1_Book2_Dang ky phan khai von ODA (gui Bo)_BC von DTPT 6 thang 2012 3" xfId="7559" xr:uid="{00000000-0005-0000-0000-0000841D0000}"/>
    <cellStyle name="1_Book2_Dang ky phan khai von ODA (gui Bo)_BC von DTPT 6 thang 2012 4" xfId="7560" xr:uid="{00000000-0005-0000-0000-0000851D0000}"/>
    <cellStyle name="1_Book2_Dang ky phan khai von ODA (gui Bo)_BC von DTPT 6 thang 2012 5" xfId="7561" xr:uid="{00000000-0005-0000-0000-0000861D0000}"/>
    <cellStyle name="1_Book2_Dang ky phan khai von ODA (gui Bo)_Bieu du thao QD von ho tro co MT" xfId="7562" xr:uid="{00000000-0005-0000-0000-0000871D0000}"/>
    <cellStyle name="1_Book2_Dang ky phan khai von ODA (gui Bo)_Bieu du thao QD von ho tro co MT 2" xfId="7563" xr:uid="{00000000-0005-0000-0000-0000881D0000}"/>
    <cellStyle name="1_Book2_Dang ky phan khai von ODA (gui Bo)_Bieu du thao QD von ho tro co MT 2 2" xfId="7564" xr:uid="{00000000-0005-0000-0000-0000891D0000}"/>
    <cellStyle name="1_Book2_Dang ky phan khai von ODA (gui Bo)_Bieu du thao QD von ho tro co MT 2 3" xfId="7565" xr:uid="{00000000-0005-0000-0000-00008A1D0000}"/>
    <cellStyle name="1_Book2_Dang ky phan khai von ODA (gui Bo)_Bieu du thao QD von ho tro co MT 2 4" xfId="7566" xr:uid="{00000000-0005-0000-0000-00008B1D0000}"/>
    <cellStyle name="1_Book2_Dang ky phan khai von ODA (gui Bo)_Bieu du thao QD von ho tro co MT 3" xfId="7567" xr:uid="{00000000-0005-0000-0000-00008C1D0000}"/>
    <cellStyle name="1_Book2_Dang ky phan khai von ODA (gui Bo)_Bieu du thao QD von ho tro co MT 4" xfId="7568" xr:uid="{00000000-0005-0000-0000-00008D1D0000}"/>
    <cellStyle name="1_Book2_Dang ky phan khai von ODA (gui Bo)_Bieu du thao QD von ho tro co MT 5" xfId="7569" xr:uid="{00000000-0005-0000-0000-00008E1D0000}"/>
    <cellStyle name="1_Book2_Dang ky phan khai von ODA (gui Bo)_Ke hoach 2012 theo doi (giai ngan 30.6.12)" xfId="7570" xr:uid="{00000000-0005-0000-0000-00008F1D0000}"/>
    <cellStyle name="1_Book2_Dang ky phan khai von ODA (gui Bo)_Ke hoach 2012 theo doi (giai ngan 30.6.12) 2" xfId="7571" xr:uid="{00000000-0005-0000-0000-0000901D0000}"/>
    <cellStyle name="1_Book2_Dang ky phan khai von ODA (gui Bo)_Ke hoach 2012 theo doi (giai ngan 30.6.12) 2 2" xfId="7572" xr:uid="{00000000-0005-0000-0000-0000911D0000}"/>
    <cellStyle name="1_Book2_Dang ky phan khai von ODA (gui Bo)_Ke hoach 2012 theo doi (giai ngan 30.6.12) 2 3" xfId="7573" xr:uid="{00000000-0005-0000-0000-0000921D0000}"/>
    <cellStyle name="1_Book2_Dang ky phan khai von ODA (gui Bo)_Ke hoach 2012 theo doi (giai ngan 30.6.12) 2 4" xfId="7574" xr:uid="{00000000-0005-0000-0000-0000931D0000}"/>
    <cellStyle name="1_Book2_Dang ky phan khai von ODA (gui Bo)_Ke hoach 2012 theo doi (giai ngan 30.6.12) 3" xfId="7575" xr:uid="{00000000-0005-0000-0000-0000941D0000}"/>
    <cellStyle name="1_Book2_Dang ky phan khai von ODA (gui Bo)_Ke hoach 2012 theo doi (giai ngan 30.6.12) 4" xfId="7576" xr:uid="{00000000-0005-0000-0000-0000951D0000}"/>
    <cellStyle name="1_Book2_Dang ky phan khai von ODA (gui Bo)_Ke hoach 2012 theo doi (giai ngan 30.6.12) 5" xfId="7577" xr:uid="{00000000-0005-0000-0000-0000961D0000}"/>
    <cellStyle name="1_Book2_DK bo tri lai (chinh thuc)" xfId="7578" xr:uid="{00000000-0005-0000-0000-0000971D0000}"/>
    <cellStyle name="1_Book2_DK bo tri lai (chinh thuc) 2" xfId="7579" xr:uid="{00000000-0005-0000-0000-0000981D0000}"/>
    <cellStyle name="1_Book2_DK bo tri lai (chinh thuc) 2 2" xfId="7580" xr:uid="{00000000-0005-0000-0000-0000991D0000}"/>
    <cellStyle name="1_Book2_DK bo tri lai (chinh thuc) 2 3" xfId="7581" xr:uid="{00000000-0005-0000-0000-00009A1D0000}"/>
    <cellStyle name="1_Book2_DK bo tri lai (chinh thuc) 2 4" xfId="7582" xr:uid="{00000000-0005-0000-0000-00009B1D0000}"/>
    <cellStyle name="1_Book2_DK bo tri lai (chinh thuc) 3" xfId="7583" xr:uid="{00000000-0005-0000-0000-00009C1D0000}"/>
    <cellStyle name="1_Book2_DK bo tri lai (chinh thuc) 3 2" xfId="7584" xr:uid="{00000000-0005-0000-0000-00009D1D0000}"/>
    <cellStyle name="1_Book2_DK bo tri lai (chinh thuc) 3 3" xfId="7585" xr:uid="{00000000-0005-0000-0000-00009E1D0000}"/>
    <cellStyle name="1_Book2_DK bo tri lai (chinh thuc) 3 4" xfId="7586" xr:uid="{00000000-0005-0000-0000-00009F1D0000}"/>
    <cellStyle name="1_Book2_DK bo tri lai (chinh thuc) 4" xfId="7587" xr:uid="{00000000-0005-0000-0000-0000A01D0000}"/>
    <cellStyle name="1_Book2_DK bo tri lai (chinh thuc) 5" xfId="7588" xr:uid="{00000000-0005-0000-0000-0000A11D0000}"/>
    <cellStyle name="1_Book2_DK bo tri lai (chinh thuc) 6" xfId="7589" xr:uid="{00000000-0005-0000-0000-0000A21D0000}"/>
    <cellStyle name="1_Book2_DK bo tri lai (chinh thuc)_BC von DTPT 6 thang 2012" xfId="7590" xr:uid="{00000000-0005-0000-0000-0000A31D0000}"/>
    <cellStyle name="1_Book2_DK bo tri lai (chinh thuc)_BC von DTPT 6 thang 2012 2" xfId="7591" xr:uid="{00000000-0005-0000-0000-0000A41D0000}"/>
    <cellStyle name="1_Book2_DK bo tri lai (chinh thuc)_BC von DTPT 6 thang 2012 2 2" xfId="7592" xr:uid="{00000000-0005-0000-0000-0000A51D0000}"/>
    <cellStyle name="1_Book2_DK bo tri lai (chinh thuc)_BC von DTPT 6 thang 2012 2 3" xfId="7593" xr:uid="{00000000-0005-0000-0000-0000A61D0000}"/>
    <cellStyle name="1_Book2_DK bo tri lai (chinh thuc)_BC von DTPT 6 thang 2012 2 4" xfId="7594" xr:uid="{00000000-0005-0000-0000-0000A71D0000}"/>
    <cellStyle name="1_Book2_DK bo tri lai (chinh thuc)_BC von DTPT 6 thang 2012 3" xfId="7595" xr:uid="{00000000-0005-0000-0000-0000A81D0000}"/>
    <cellStyle name="1_Book2_DK bo tri lai (chinh thuc)_BC von DTPT 6 thang 2012 3 2" xfId="7596" xr:uid="{00000000-0005-0000-0000-0000A91D0000}"/>
    <cellStyle name="1_Book2_DK bo tri lai (chinh thuc)_BC von DTPT 6 thang 2012 3 3" xfId="7597" xr:uid="{00000000-0005-0000-0000-0000AA1D0000}"/>
    <cellStyle name="1_Book2_DK bo tri lai (chinh thuc)_BC von DTPT 6 thang 2012 3 4" xfId="7598" xr:uid="{00000000-0005-0000-0000-0000AB1D0000}"/>
    <cellStyle name="1_Book2_DK bo tri lai (chinh thuc)_BC von DTPT 6 thang 2012 4" xfId="7599" xr:uid="{00000000-0005-0000-0000-0000AC1D0000}"/>
    <cellStyle name="1_Book2_DK bo tri lai (chinh thuc)_BC von DTPT 6 thang 2012 5" xfId="7600" xr:uid="{00000000-0005-0000-0000-0000AD1D0000}"/>
    <cellStyle name="1_Book2_DK bo tri lai (chinh thuc)_BC von DTPT 6 thang 2012 6" xfId="7601" xr:uid="{00000000-0005-0000-0000-0000AE1D0000}"/>
    <cellStyle name="1_Book2_DK bo tri lai (chinh thuc)_Bieu du thao QD von ho tro co MT" xfId="7602" xr:uid="{00000000-0005-0000-0000-0000AF1D0000}"/>
    <cellStyle name="1_Book2_DK bo tri lai (chinh thuc)_Bieu du thao QD von ho tro co MT 2" xfId="7603" xr:uid="{00000000-0005-0000-0000-0000B01D0000}"/>
    <cellStyle name="1_Book2_DK bo tri lai (chinh thuc)_Bieu du thao QD von ho tro co MT 2 2" xfId="7604" xr:uid="{00000000-0005-0000-0000-0000B11D0000}"/>
    <cellStyle name="1_Book2_DK bo tri lai (chinh thuc)_Bieu du thao QD von ho tro co MT 2 3" xfId="7605" xr:uid="{00000000-0005-0000-0000-0000B21D0000}"/>
    <cellStyle name="1_Book2_DK bo tri lai (chinh thuc)_Bieu du thao QD von ho tro co MT 2 4" xfId="7606" xr:uid="{00000000-0005-0000-0000-0000B31D0000}"/>
    <cellStyle name="1_Book2_DK bo tri lai (chinh thuc)_Bieu du thao QD von ho tro co MT 3" xfId="7607" xr:uid="{00000000-0005-0000-0000-0000B41D0000}"/>
    <cellStyle name="1_Book2_DK bo tri lai (chinh thuc)_Bieu du thao QD von ho tro co MT 3 2" xfId="7608" xr:uid="{00000000-0005-0000-0000-0000B51D0000}"/>
    <cellStyle name="1_Book2_DK bo tri lai (chinh thuc)_Bieu du thao QD von ho tro co MT 3 3" xfId="7609" xr:uid="{00000000-0005-0000-0000-0000B61D0000}"/>
    <cellStyle name="1_Book2_DK bo tri lai (chinh thuc)_Bieu du thao QD von ho tro co MT 3 4" xfId="7610" xr:uid="{00000000-0005-0000-0000-0000B71D0000}"/>
    <cellStyle name="1_Book2_DK bo tri lai (chinh thuc)_Bieu du thao QD von ho tro co MT 4" xfId="7611" xr:uid="{00000000-0005-0000-0000-0000B81D0000}"/>
    <cellStyle name="1_Book2_DK bo tri lai (chinh thuc)_Bieu du thao QD von ho tro co MT 5" xfId="7612" xr:uid="{00000000-0005-0000-0000-0000B91D0000}"/>
    <cellStyle name="1_Book2_DK bo tri lai (chinh thuc)_Bieu du thao QD von ho tro co MT 6" xfId="7613" xr:uid="{00000000-0005-0000-0000-0000BA1D0000}"/>
    <cellStyle name="1_Book2_DK bo tri lai (chinh thuc)_Hoan chinh KH 2012 (o nha)" xfId="7614" xr:uid="{00000000-0005-0000-0000-0000BB1D0000}"/>
    <cellStyle name="1_Book2_DK bo tri lai (chinh thuc)_Hoan chinh KH 2012 (o nha) 2" xfId="7615" xr:uid="{00000000-0005-0000-0000-0000BC1D0000}"/>
    <cellStyle name="1_Book2_DK bo tri lai (chinh thuc)_Hoan chinh KH 2012 (o nha) 2 2" xfId="7616" xr:uid="{00000000-0005-0000-0000-0000BD1D0000}"/>
    <cellStyle name="1_Book2_DK bo tri lai (chinh thuc)_Hoan chinh KH 2012 (o nha) 2 3" xfId="7617" xr:uid="{00000000-0005-0000-0000-0000BE1D0000}"/>
    <cellStyle name="1_Book2_DK bo tri lai (chinh thuc)_Hoan chinh KH 2012 (o nha) 2 4" xfId="7618" xr:uid="{00000000-0005-0000-0000-0000BF1D0000}"/>
    <cellStyle name="1_Book2_DK bo tri lai (chinh thuc)_Hoan chinh KH 2012 (o nha) 3" xfId="7619" xr:uid="{00000000-0005-0000-0000-0000C01D0000}"/>
    <cellStyle name="1_Book2_DK bo tri lai (chinh thuc)_Hoan chinh KH 2012 (o nha) 3 2" xfId="7620" xr:uid="{00000000-0005-0000-0000-0000C11D0000}"/>
    <cellStyle name="1_Book2_DK bo tri lai (chinh thuc)_Hoan chinh KH 2012 (o nha) 3 3" xfId="7621" xr:uid="{00000000-0005-0000-0000-0000C21D0000}"/>
    <cellStyle name="1_Book2_DK bo tri lai (chinh thuc)_Hoan chinh KH 2012 (o nha) 3 4" xfId="7622" xr:uid="{00000000-0005-0000-0000-0000C31D0000}"/>
    <cellStyle name="1_Book2_DK bo tri lai (chinh thuc)_Hoan chinh KH 2012 (o nha) 4" xfId="7623" xr:uid="{00000000-0005-0000-0000-0000C41D0000}"/>
    <cellStyle name="1_Book2_DK bo tri lai (chinh thuc)_Hoan chinh KH 2012 (o nha) 5" xfId="7624" xr:uid="{00000000-0005-0000-0000-0000C51D0000}"/>
    <cellStyle name="1_Book2_DK bo tri lai (chinh thuc)_Hoan chinh KH 2012 (o nha) 6" xfId="7625" xr:uid="{00000000-0005-0000-0000-0000C61D0000}"/>
    <cellStyle name="1_Book2_DK bo tri lai (chinh thuc)_Hoan chinh KH 2012 (o nha)_Bao cao giai ngan quy I" xfId="7626" xr:uid="{00000000-0005-0000-0000-0000C71D0000}"/>
    <cellStyle name="1_Book2_DK bo tri lai (chinh thuc)_Hoan chinh KH 2012 (o nha)_Bao cao giai ngan quy I 2" xfId="7627" xr:uid="{00000000-0005-0000-0000-0000C81D0000}"/>
    <cellStyle name="1_Book2_DK bo tri lai (chinh thuc)_Hoan chinh KH 2012 (o nha)_Bao cao giai ngan quy I 2 2" xfId="7628" xr:uid="{00000000-0005-0000-0000-0000C91D0000}"/>
    <cellStyle name="1_Book2_DK bo tri lai (chinh thuc)_Hoan chinh KH 2012 (o nha)_Bao cao giai ngan quy I 2 3" xfId="7629" xr:uid="{00000000-0005-0000-0000-0000CA1D0000}"/>
    <cellStyle name="1_Book2_DK bo tri lai (chinh thuc)_Hoan chinh KH 2012 (o nha)_Bao cao giai ngan quy I 2 4" xfId="7630" xr:uid="{00000000-0005-0000-0000-0000CB1D0000}"/>
    <cellStyle name="1_Book2_DK bo tri lai (chinh thuc)_Hoan chinh KH 2012 (o nha)_Bao cao giai ngan quy I 3" xfId="7631" xr:uid="{00000000-0005-0000-0000-0000CC1D0000}"/>
    <cellStyle name="1_Book2_DK bo tri lai (chinh thuc)_Hoan chinh KH 2012 (o nha)_Bao cao giai ngan quy I 3 2" xfId="7632" xr:uid="{00000000-0005-0000-0000-0000CD1D0000}"/>
    <cellStyle name="1_Book2_DK bo tri lai (chinh thuc)_Hoan chinh KH 2012 (o nha)_Bao cao giai ngan quy I 3 3" xfId="7633" xr:uid="{00000000-0005-0000-0000-0000CE1D0000}"/>
    <cellStyle name="1_Book2_DK bo tri lai (chinh thuc)_Hoan chinh KH 2012 (o nha)_Bao cao giai ngan quy I 3 4" xfId="7634" xr:uid="{00000000-0005-0000-0000-0000CF1D0000}"/>
    <cellStyle name="1_Book2_DK bo tri lai (chinh thuc)_Hoan chinh KH 2012 (o nha)_Bao cao giai ngan quy I 4" xfId="7635" xr:uid="{00000000-0005-0000-0000-0000D01D0000}"/>
    <cellStyle name="1_Book2_DK bo tri lai (chinh thuc)_Hoan chinh KH 2012 (o nha)_Bao cao giai ngan quy I 5" xfId="7636" xr:uid="{00000000-0005-0000-0000-0000D11D0000}"/>
    <cellStyle name="1_Book2_DK bo tri lai (chinh thuc)_Hoan chinh KH 2012 (o nha)_Bao cao giai ngan quy I 6" xfId="7637" xr:uid="{00000000-0005-0000-0000-0000D21D0000}"/>
    <cellStyle name="1_Book2_DK bo tri lai (chinh thuc)_Hoan chinh KH 2012 (o nha)_BC von DTPT 6 thang 2012" xfId="7638" xr:uid="{00000000-0005-0000-0000-0000D31D0000}"/>
    <cellStyle name="1_Book2_DK bo tri lai (chinh thuc)_Hoan chinh KH 2012 (o nha)_BC von DTPT 6 thang 2012 2" xfId="7639" xr:uid="{00000000-0005-0000-0000-0000D41D0000}"/>
    <cellStyle name="1_Book2_DK bo tri lai (chinh thuc)_Hoan chinh KH 2012 (o nha)_BC von DTPT 6 thang 2012 2 2" xfId="7640" xr:uid="{00000000-0005-0000-0000-0000D51D0000}"/>
    <cellStyle name="1_Book2_DK bo tri lai (chinh thuc)_Hoan chinh KH 2012 (o nha)_BC von DTPT 6 thang 2012 2 3" xfId="7641" xr:uid="{00000000-0005-0000-0000-0000D61D0000}"/>
    <cellStyle name="1_Book2_DK bo tri lai (chinh thuc)_Hoan chinh KH 2012 (o nha)_BC von DTPT 6 thang 2012 2 4" xfId="7642" xr:uid="{00000000-0005-0000-0000-0000D71D0000}"/>
    <cellStyle name="1_Book2_DK bo tri lai (chinh thuc)_Hoan chinh KH 2012 (o nha)_BC von DTPT 6 thang 2012 3" xfId="7643" xr:uid="{00000000-0005-0000-0000-0000D81D0000}"/>
    <cellStyle name="1_Book2_DK bo tri lai (chinh thuc)_Hoan chinh KH 2012 (o nha)_BC von DTPT 6 thang 2012 3 2" xfId="7644" xr:uid="{00000000-0005-0000-0000-0000D91D0000}"/>
    <cellStyle name="1_Book2_DK bo tri lai (chinh thuc)_Hoan chinh KH 2012 (o nha)_BC von DTPT 6 thang 2012 3 3" xfId="7645" xr:uid="{00000000-0005-0000-0000-0000DA1D0000}"/>
    <cellStyle name="1_Book2_DK bo tri lai (chinh thuc)_Hoan chinh KH 2012 (o nha)_BC von DTPT 6 thang 2012 3 4" xfId="7646" xr:uid="{00000000-0005-0000-0000-0000DB1D0000}"/>
    <cellStyle name="1_Book2_DK bo tri lai (chinh thuc)_Hoan chinh KH 2012 (o nha)_BC von DTPT 6 thang 2012 4" xfId="7647" xr:uid="{00000000-0005-0000-0000-0000DC1D0000}"/>
    <cellStyle name="1_Book2_DK bo tri lai (chinh thuc)_Hoan chinh KH 2012 (o nha)_BC von DTPT 6 thang 2012 5" xfId="7648" xr:uid="{00000000-0005-0000-0000-0000DD1D0000}"/>
    <cellStyle name="1_Book2_DK bo tri lai (chinh thuc)_Hoan chinh KH 2012 (o nha)_BC von DTPT 6 thang 2012 6" xfId="7649" xr:uid="{00000000-0005-0000-0000-0000DE1D0000}"/>
    <cellStyle name="1_Book2_DK bo tri lai (chinh thuc)_Hoan chinh KH 2012 (o nha)_Bieu du thao QD von ho tro co MT" xfId="7650" xr:uid="{00000000-0005-0000-0000-0000DF1D0000}"/>
    <cellStyle name="1_Book2_DK bo tri lai (chinh thuc)_Hoan chinh KH 2012 (o nha)_Bieu du thao QD von ho tro co MT 2" xfId="7651" xr:uid="{00000000-0005-0000-0000-0000E01D0000}"/>
    <cellStyle name="1_Book2_DK bo tri lai (chinh thuc)_Hoan chinh KH 2012 (o nha)_Bieu du thao QD von ho tro co MT 2 2" xfId="7652" xr:uid="{00000000-0005-0000-0000-0000E11D0000}"/>
    <cellStyle name="1_Book2_DK bo tri lai (chinh thuc)_Hoan chinh KH 2012 (o nha)_Bieu du thao QD von ho tro co MT 2 3" xfId="7653" xr:uid="{00000000-0005-0000-0000-0000E21D0000}"/>
    <cellStyle name="1_Book2_DK bo tri lai (chinh thuc)_Hoan chinh KH 2012 (o nha)_Bieu du thao QD von ho tro co MT 2 4" xfId="7654" xr:uid="{00000000-0005-0000-0000-0000E31D0000}"/>
    <cellStyle name="1_Book2_DK bo tri lai (chinh thuc)_Hoan chinh KH 2012 (o nha)_Bieu du thao QD von ho tro co MT 3" xfId="7655" xr:uid="{00000000-0005-0000-0000-0000E41D0000}"/>
    <cellStyle name="1_Book2_DK bo tri lai (chinh thuc)_Hoan chinh KH 2012 (o nha)_Bieu du thao QD von ho tro co MT 3 2" xfId="7656" xr:uid="{00000000-0005-0000-0000-0000E51D0000}"/>
    <cellStyle name="1_Book2_DK bo tri lai (chinh thuc)_Hoan chinh KH 2012 (o nha)_Bieu du thao QD von ho tro co MT 3 3" xfId="7657" xr:uid="{00000000-0005-0000-0000-0000E61D0000}"/>
    <cellStyle name="1_Book2_DK bo tri lai (chinh thuc)_Hoan chinh KH 2012 (o nha)_Bieu du thao QD von ho tro co MT 3 4" xfId="7658" xr:uid="{00000000-0005-0000-0000-0000E71D0000}"/>
    <cellStyle name="1_Book2_DK bo tri lai (chinh thuc)_Hoan chinh KH 2012 (o nha)_Bieu du thao QD von ho tro co MT 4" xfId="7659" xr:uid="{00000000-0005-0000-0000-0000E81D0000}"/>
    <cellStyle name="1_Book2_DK bo tri lai (chinh thuc)_Hoan chinh KH 2012 (o nha)_Bieu du thao QD von ho tro co MT 5" xfId="7660" xr:uid="{00000000-0005-0000-0000-0000E91D0000}"/>
    <cellStyle name="1_Book2_DK bo tri lai (chinh thuc)_Hoan chinh KH 2012 (o nha)_Bieu du thao QD von ho tro co MT 6" xfId="7661" xr:uid="{00000000-0005-0000-0000-0000EA1D0000}"/>
    <cellStyle name="1_Book2_DK bo tri lai (chinh thuc)_Hoan chinh KH 2012 (o nha)_Ke hoach 2012 theo doi (giai ngan 30.6.12)" xfId="7662" xr:uid="{00000000-0005-0000-0000-0000EB1D0000}"/>
    <cellStyle name="1_Book2_DK bo tri lai (chinh thuc)_Hoan chinh KH 2012 (o nha)_Ke hoach 2012 theo doi (giai ngan 30.6.12) 2" xfId="7663" xr:uid="{00000000-0005-0000-0000-0000EC1D0000}"/>
    <cellStyle name="1_Book2_DK bo tri lai (chinh thuc)_Hoan chinh KH 2012 (o nha)_Ke hoach 2012 theo doi (giai ngan 30.6.12) 2 2" xfId="7664" xr:uid="{00000000-0005-0000-0000-0000ED1D0000}"/>
    <cellStyle name="1_Book2_DK bo tri lai (chinh thuc)_Hoan chinh KH 2012 (o nha)_Ke hoach 2012 theo doi (giai ngan 30.6.12) 2 3" xfId="7665" xr:uid="{00000000-0005-0000-0000-0000EE1D0000}"/>
    <cellStyle name="1_Book2_DK bo tri lai (chinh thuc)_Hoan chinh KH 2012 (o nha)_Ke hoach 2012 theo doi (giai ngan 30.6.12) 2 4" xfId="7666" xr:uid="{00000000-0005-0000-0000-0000EF1D0000}"/>
    <cellStyle name="1_Book2_DK bo tri lai (chinh thuc)_Hoan chinh KH 2012 (o nha)_Ke hoach 2012 theo doi (giai ngan 30.6.12) 3" xfId="7667" xr:uid="{00000000-0005-0000-0000-0000F01D0000}"/>
    <cellStyle name="1_Book2_DK bo tri lai (chinh thuc)_Hoan chinh KH 2012 (o nha)_Ke hoach 2012 theo doi (giai ngan 30.6.12) 3 2" xfId="7668" xr:uid="{00000000-0005-0000-0000-0000F11D0000}"/>
    <cellStyle name="1_Book2_DK bo tri lai (chinh thuc)_Hoan chinh KH 2012 (o nha)_Ke hoach 2012 theo doi (giai ngan 30.6.12) 3 3" xfId="7669" xr:uid="{00000000-0005-0000-0000-0000F21D0000}"/>
    <cellStyle name="1_Book2_DK bo tri lai (chinh thuc)_Hoan chinh KH 2012 (o nha)_Ke hoach 2012 theo doi (giai ngan 30.6.12) 3 4" xfId="7670" xr:uid="{00000000-0005-0000-0000-0000F31D0000}"/>
    <cellStyle name="1_Book2_DK bo tri lai (chinh thuc)_Hoan chinh KH 2012 (o nha)_Ke hoach 2012 theo doi (giai ngan 30.6.12) 4" xfId="7671" xr:uid="{00000000-0005-0000-0000-0000F41D0000}"/>
    <cellStyle name="1_Book2_DK bo tri lai (chinh thuc)_Hoan chinh KH 2012 (o nha)_Ke hoach 2012 theo doi (giai ngan 30.6.12) 5" xfId="7672" xr:uid="{00000000-0005-0000-0000-0000F51D0000}"/>
    <cellStyle name="1_Book2_DK bo tri lai (chinh thuc)_Hoan chinh KH 2012 (o nha)_Ke hoach 2012 theo doi (giai ngan 30.6.12) 6" xfId="7673" xr:uid="{00000000-0005-0000-0000-0000F61D0000}"/>
    <cellStyle name="1_Book2_DK bo tri lai (chinh thuc)_Hoan chinh KH 2012 Von ho tro co MT" xfId="7674" xr:uid="{00000000-0005-0000-0000-0000F71D0000}"/>
    <cellStyle name="1_Book2_DK bo tri lai (chinh thuc)_Hoan chinh KH 2012 Von ho tro co MT (chi tiet)" xfId="7675" xr:uid="{00000000-0005-0000-0000-0000F81D0000}"/>
    <cellStyle name="1_Book2_DK bo tri lai (chinh thuc)_Hoan chinh KH 2012 Von ho tro co MT (chi tiet) 2" xfId="7676" xr:uid="{00000000-0005-0000-0000-0000F91D0000}"/>
    <cellStyle name="1_Book2_DK bo tri lai (chinh thuc)_Hoan chinh KH 2012 Von ho tro co MT (chi tiet) 2 2" xfId="7677" xr:uid="{00000000-0005-0000-0000-0000FA1D0000}"/>
    <cellStyle name="1_Book2_DK bo tri lai (chinh thuc)_Hoan chinh KH 2012 Von ho tro co MT (chi tiet) 2 3" xfId="7678" xr:uid="{00000000-0005-0000-0000-0000FB1D0000}"/>
    <cellStyle name="1_Book2_DK bo tri lai (chinh thuc)_Hoan chinh KH 2012 Von ho tro co MT (chi tiet) 2 4" xfId="7679" xr:uid="{00000000-0005-0000-0000-0000FC1D0000}"/>
    <cellStyle name="1_Book2_DK bo tri lai (chinh thuc)_Hoan chinh KH 2012 Von ho tro co MT (chi tiet) 3" xfId="7680" xr:uid="{00000000-0005-0000-0000-0000FD1D0000}"/>
    <cellStyle name="1_Book2_DK bo tri lai (chinh thuc)_Hoan chinh KH 2012 Von ho tro co MT (chi tiet) 3 2" xfId="7681" xr:uid="{00000000-0005-0000-0000-0000FE1D0000}"/>
    <cellStyle name="1_Book2_DK bo tri lai (chinh thuc)_Hoan chinh KH 2012 Von ho tro co MT (chi tiet) 3 3" xfId="7682" xr:uid="{00000000-0005-0000-0000-0000FF1D0000}"/>
    <cellStyle name="1_Book2_DK bo tri lai (chinh thuc)_Hoan chinh KH 2012 Von ho tro co MT (chi tiet) 3 4" xfId="7683" xr:uid="{00000000-0005-0000-0000-0000001E0000}"/>
    <cellStyle name="1_Book2_DK bo tri lai (chinh thuc)_Hoan chinh KH 2012 Von ho tro co MT (chi tiet) 4" xfId="7684" xr:uid="{00000000-0005-0000-0000-0000011E0000}"/>
    <cellStyle name="1_Book2_DK bo tri lai (chinh thuc)_Hoan chinh KH 2012 Von ho tro co MT (chi tiet) 5" xfId="7685" xr:uid="{00000000-0005-0000-0000-0000021E0000}"/>
    <cellStyle name="1_Book2_DK bo tri lai (chinh thuc)_Hoan chinh KH 2012 Von ho tro co MT (chi tiet) 6" xfId="7686" xr:uid="{00000000-0005-0000-0000-0000031E0000}"/>
    <cellStyle name="1_Book2_DK bo tri lai (chinh thuc)_Hoan chinh KH 2012 Von ho tro co MT 10" xfId="7687" xr:uid="{00000000-0005-0000-0000-0000041E0000}"/>
    <cellStyle name="1_Book2_DK bo tri lai (chinh thuc)_Hoan chinh KH 2012 Von ho tro co MT 10 2" xfId="7688" xr:uid="{00000000-0005-0000-0000-0000051E0000}"/>
    <cellStyle name="1_Book2_DK bo tri lai (chinh thuc)_Hoan chinh KH 2012 Von ho tro co MT 10 3" xfId="7689" xr:uid="{00000000-0005-0000-0000-0000061E0000}"/>
    <cellStyle name="1_Book2_DK bo tri lai (chinh thuc)_Hoan chinh KH 2012 Von ho tro co MT 10 4" xfId="7690" xr:uid="{00000000-0005-0000-0000-0000071E0000}"/>
    <cellStyle name="1_Book2_DK bo tri lai (chinh thuc)_Hoan chinh KH 2012 Von ho tro co MT 11" xfId="7691" xr:uid="{00000000-0005-0000-0000-0000081E0000}"/>
    <cellStyle name="1_Book2_DK bo tri lai (chinh thuc)_Hoan chinh KH 2012 Von ho tro co MT 11 2" xfId="7692" xr:uid="{00000000-0005-0000-0000-0000091E0000}"/>
    <cellStyle name="1_Book2_DK bo tri lai (chinh thuc)_Hoan chinh KH 2012 Von ho tro co MT 11 3" xfId="7693" xr:uid="{00000000-0005-0000-0000-00000A1E0000}"/>
    <cellStyle name="1_Book2_DK bo tri lai (chinh thuc)_Hoan chinh KH 2012 Von ho tro co MT 11 4" xfId="7694" xr:uid="{00000000-0005-0000-0000-00000B1E0000}"/>
    <cellStyle name="1_Book2_DK bo tri lai (chinh thuc)_Hoan chinh KH 2012 Von ho tro co MT 12" xfId="7695" xr:uid="{00000000-0005-0000-0000-00000C1E0000}"/>
    <cellStyle name="1_Book2_DK bo tri lai (chinh thuc)_Hoan chinh KH 2012 Von ho tro co MT 12 2" xfId="7696" xr:uid="{00000000-0005-0000-0000-00000D1E0000}"/>
    <cellStyle name="1_Book2_DK bo tri lai (chinh thuc)_Hoan chinh KH 2012 Von ho tro co MT 12 3" xfId="7697" xr:uid="{00000000-0005-0000-0000-00000E1E0000}"/>
    <cellStyle name="1_Book2_DK bo tri lai (chinh thuc)_Hoan chinh KH 2012 Von ho tro co MT 12 4" xfId="7698" xr:uid="{00000000-0005-0000-0000-00000F1E0000}"/>
    <cellStyle name="1_Book2_DK bo tri lai (chinh thuc)_Hoan chinh KH 2012 Von ho tro co MT 13" xfId="7699" xr:uid="{00000000-0005-0000-0000-0000101E0000}"/>
    <cellStyle name="1_Book2_DK bo tri lai (chinh thuc)_Hoan chinh KH 2012 Von ho tro co MT 13 2" xfId="7700" xr:uid="{00000000-0005-0000-0000-0000111E0000}"/>
    <cellStyle name="1_Book2_DK bo tri lai (chinh thuc)_Hoan chinh KH 2012 Von ho tro co MT 13 3" xfId="7701" xr:uid="{00000000-0005-0000-0000-0000121E0000}"/>
    <cellStyle name="1_Book2_DK bo tri lai (chinh thuc)_Hoan chinh KH 2012 Von ho tro co MT 13 4" xfId="7702" xr:uid="{00000000-0005-0000-0000-0000131E0000}"/>
    <cellStyle name="1_Book2_DK bo tri lai (chinh thuc)_Hoan chinh KH 2012 Von ho tro co MT 14" xfId="7703" xr:uid="{00000000-0005-0000-0000-0000141E0000}"/>
    <cellStyle name="1_Book2_DK bo tri lai (chinh thuc)_Hoan chinh KH 2012 Von ho tro co MT 14 2" xfId="7704" xr:uid="{00000000-0005-0000-0000-0000151E0000}"/>
    <cellStyle name="1_Book2_DK bo tri lai (chinh thuc)_Hoan chinh KH 2012 Von ho tro co MT 14 3" xfId="7705" xr:uid="{00000000-0005-0000-0000-0000161E0000}"/>
    <cellStyle name="1_Book2_DK bo tri lai (chinh thuc)_Hoan chinh KH 2012 Von ho tro co MT 14 4" xfId="7706" xr:uid="{00000000-0005-0000-0000-0000171E0000}"/>
    <cellStyle name="1_Book2_DK bo tri lai (chinh thuc)_Hoan chinh KH 2012 Von ho tro co MT 15" xfId="7707" xr:uid="{00000000-0005-0000-0000-0000181E0000}"/>
    <cellStyle name="1_Book2_DK bo tri lai (chinh thuc)_Hoan chinh KH 2012 Von ho tro co MT 15 2" xfId="7708" xr:uid="{00000000-0005-0000-0000-0000191E0000}"/>
    <cellStyle name="1_Book2_DK bo tri lai (chinh thuc)_Hoan chinh KH 2012 Von ho tro co MT 15 3" xfId="7709" xr:uid="{00000000-0005-0000-0000-00001A1E0000}"/>
    <cellStyle name="1_Book2_DK bo tri lai (chinh thuc)_Hoan chinh KH 2012 Von ho tro co MT 15 4" xfId="7710" xr:uid="{00000000-0005-0000-0000-00001B1E0000}"/>
    <cellStyle name="1_Book2_DK bo tri lai (chinh thuc)_Hoan chinh KH 2012 Von ho tro co MT 16" xfId="7711" xr:uid="{00000000-0005-0000-0000-00001C1E0000}"/>
    <cellStyle name="1_Book2_DK bo tri lai (chinh thuc)_Hoan chinh KH 2012 Von ho tro co MT 16 2" xfId="7712" xr:uid="{00000000-0005-0000-0000-00001D1E0000}"/>
    <cellStyle name="1_Book2_DK bo tri lai (chinh thuc)_Hoan chinh KH 2012 Von ho tro co MT 16 3" xfId="7713" xr:uid="{00000000-0005-0000-0000-00001E1E0000}"/>
    <cellStyle name="1_Book2_DK bo tri lai (chinh thuc)_Hoan chinh KH 2012 Von ho tro co MT 16 4" xfId="7714" xr:uid="{00000000-0005-0000-0000-00001F1E0000}"/>
    <cellStyle name="1_Book2_DK bo tri lai (chinh thuc)_Hoan chinh KH 2012 Von ho tro co MT 17" xfId="7715" xr:uid="{00000000-0005-0000-0000-0000201E0000}"/>
    <cellStyle name="1_Book2_DK bo tri lai (chinh thuc)_Hoan chinh KH 2012 Von ho tro co MT 17 2" xfId="7716" xr:uid="{00000000-0005-0000-0000-0000211E0000}"/>
    <cellStyle name="1_Book2_DK bo tri lai (chinh thuc)_Hoan chinh KH 2012 Von ho tro co MT 17 3" xfId="7717" xr:uid="{00000000-0005-0000-0000-0000221E0000}"/>
    <cellStyle name="1_Book2_DK bo tri lai (chinh thuc)_Hoan chinh KH 2012 Von ho tro co MT 17 4" xfId="7718" xr:uid="{00000000-0005-0000-0000-0000231E0000}"/>
    <cellStyle name="1_Book2_DK bo tri lai (chinh thuc)_Hoan chinh KH 2012 Von ho tro co MT 18" xfId="7719" xr:uid="{00000000-0005-0000-0000-0000241E0000}"/>
    <cellStyle name="1_Book2_DK bo tri lai (chinh thuc)_Hoan chinh KH 2012 Von ho tro co MT 19" xfId="7720" xr:uid="{00000000-0005-0000-0000-0000251E0000}"/>
    <cellStyle name="1_Book2_DK bo tri lai (chinh thuc)_Hoan chinh KH 2012 Von ho tro co MT 2" xfId="7721" xr:uid="{00000000-0005-0000-0000-0000261E0000}"/>
    <cellStyle name="1_Book2_DK bo tri lai (chinh thuc)_Hoan chinh KH 2012 Von ho tro co MT 2 2" xfId="7722" xr:uid="{00000000-0005-0000-0000-0000271E0000}"/>
    <cellStyle name="1_Book2_DK bo tri lai (chinh thuc)_Hoan chinh KH 2012 Von ho tro co MT 2 3" xfId="7723" xr:uid="{00000000-0005-0000-0000-0000281E0000}"/>
    <cellStyle name="1_Book2_DK bo tri lai (chinh thuc)_Hoan chinh KH 2012 Von ho tro co MT 2 4" xfId="7724" xr:uid="{00000000-0005-0000-0000-0000291E0000}"/>
    <cellStyle name="1_Book2_DK bo tri lai (chinh thuc)_Hoan chinh KH 2012 Von ho tro co MT 20" xfId="7725" xr:uid="{00000000-0005-0000-0000-00002A1E0000}"/>
    <cellStyle name="1_Book2_DK bo tri lai (chinh thuc)_Hoan chinh KH 2012 Von ho tro co MT 3" xfId="7726" xr:uid="{00000000-0005-0000-0000-00002B1E0000}"/>
    <cellStyle name="1_Book2_DK bo tri lai (chinh thuc)_Hoan chinh KH 2012 Von ho tro co MT 3 2" xfId="7727" xr:uid="{00000000-0005-0000-0000-00002C1E0000}"/>
    <cellStyle name="1_Book2_DK bo tri lai (chinh thuc)_Hoan chinh KH 2012 Von ho tro co MT 3 3" xfId="7728" xr:uid="{00000000-0005-0000-0000-00002D1E0000}"/>
    <cellStyle name="1_Book2_DK bo tri lai (chinh thuc)_Hoan chinh KH 2012 Von ho tro co MT 3 4" xfId="7729" xr:uid="{00000000-0005-0000-0000-00002E1E0000}"/>
    <cellStyle name="1_Book2_DK bo tri lai (chinh thuc)_Hoan chinh KH 2012 Von ho tro co MT 4" xfId="7730" xr:uid="{00000000-0005-0000-0000-00002F1E0000}"/>
    <cellStyle name="1_Book2_DK bo tri lai (chinh thuc)_Hoan chinh KH 2012 Von ho tro co MT 4 2" xfId="7731" xr:uid="{00000000-0005-0000-0000-0000301E0000}"/>
    <cellStyle name="1_Book2_DK bo tri lai (chinh thuc)_Hoan chinh KH 2012 Von ho tro co MT 4 3" xfId="7732" xr:uid="{00000000-0005-0000-0000-0000311E0000}"/>
    <cellStyle name="1_Book2_DK bo tri lai (chinh thuc)_Hoan chinh KH 2012 Von ho tro co MT 4 4" xfId="7733" xr:uid="{00000000-0005-0000-0000-0000321E0000}"/>
    <cellStyle name="1_Book2_DK bo tri lai (chinh thuc)_Hoan chinh KH 2012 Von ho tro co MT 5" xfId="7734" xr:uid="{00000000-0005-0000-0000-0000331E0000}"/>
    <cellStyle name="1_Book2_DK bo tri lai (chinh thuc)_Hoan chinh KH 2012 Von ho tro co MT 5 2" xfId="7735" xr:uid="{00000000-0005-0000-0000-0000341E0000}"/>
    <cellStyle name="1_Book2_DK bo tri lai (chinh thuc)_Hoan chinh KH 2012 Von ho tro co MT 5 3" xfId="7736" xr:uid="{00000000-0005-0000-0000-0000351E0000}"/>
    <cellStyle name="1_Book2_DK bo tri lai (chinh thuc)_Hoan chinh KH 2012 Von ho tro co MT 5 4" xfId="7737" xr:uid="{00000000-0005-0000-0000-0000361E0000}"/>
    <cellStyle name="1_Book2_DK bo tri lai (chinh thuc)_Hoan chinh KH 2012 Von ho tro co MT 6" xfId="7738" xr:uid="{00000000-0005-0000-0000-0000371E0000}"/>
    <cellStyle name="1_Book2_DK bo tri lai (chinh thuc)_Hoan chinh KH 2012 Von ho tro co MT 6 2" xfId="7739" xr:uid="{00000000-0005-0000-0000-0000381E0000}"/>
    <cellStyle name="1_Book2_DK bo tri lai (chinh thuc)_Hoan chinh KH 2012 Von ho tro co MT 6 3" xfId="7740" xr:uid="{00000000-0005-0000-0000-0000391E0000}"/>
    <cellStyle name="1_Book2_DK bo tri lai (chinh thuc)_Hoan chinh KH 2012 Von ho tro co MT 6 4" xfId="7741" xr:uid="{00000000-0005-0000-0000-00003A1E0000}"/>
    <cellStyle name="1_Book2_DK bo tri lai (chinh thuc)_Hoan chinh KH 2012 Von ho tro co MT 7" xfId="7742" xr:uid="{00000000-0005-0000-0000-00003B1E0000}"/>
    <cellStyle name="1_Book2_DK bo tri lai (chinh thuc)_Hoan chinh KH 2012 Von ho tro co MT 7 2" xfId="7743" xr:uid="{00000000-0005-0000-0000-00003C1E0000}"/>
    <cellStyle name="1_Book2_DK bo tri lai (chinh thuc)_Hoan chinh KH 2012 Von ho tro co MT 7 3" xfId="7744" xr:uid="{00000000-0005-0000-0000-00003D1E0000}"/>
    <cellStyle name="1_Book2_DK bo tri lai (chinh thuc)_Hoan chinh KH 2012 Von ho tro co MT 7 4" xfId="7745" xr:uid="{00000000-0005-0000-0000-00003E1E0000}"/>
    <cellStyle name="1_Book2_DK bo tri lai (chinh thuc)_Hoan chinh KH 2012 Von ho tro co MT 8" xfId="7746" xr:uid="{00000000-0005-0000-0000-00003F1E0000}"/>
    <cellStyle name="1_Book2_DK bo tri lai (chinh thuc)_Hoan chinh KH 2012 Von ho tro co MT 8 2" xfId="7747" xr:uid="{00000000-0005-0000-0000-0000401E0000}"/>
    <cellStyle name="1_Book2_DK bo tri lai (chinh thuc)_Hoan chinh KH 2012 Von ho tro co MT 8 3" xfId="7748" xr:uid="{00000000-0005-0000-0000-0000411E0000}"/>
    <cellStyle name="1_Book2_DK bo tri lai (chinh thuc)_Hoan chinh KH 2012 Von ho tro co MT 8 4" xfId="7749" xr:uid="{00000000-0005-0000-0000-0000421E0000}"/>
    <cellStyle name="1_Book2_DK bo tri lai (chinh thuc)_Hoan chinh KH 2012 Von ho tro co MT 9" xfId="7750" xr:uid="{00000000-0005-0000-0000-0000431E0000}"/>
    <cellStyle name="1_Book2_DK bo tri lai (chinh thuc)_Hoan chinh KH 2012 Von ho tro co MT 9 2" xfId="7751" xr:uid="{00000000-0005-0000-0000-0000441E0000}"/>
    <cellStyle name="1_Book2_DK bo tri lai (chinh thuc)_Hoan chinh KH 2012 Von ho tro co MT 9 3" xfId="7752" xr:uid="{00000000-0005-0000-0000-0000451E0000}"/>
    <cellStyle name="1_Book2_DK bo tri lai (chinh thuc)_Hoan chinh KH 2012 Von ho tro co MT 9 4" xfId="7753" xr:uid="{00000000-0005-0000-0000-0000461E0000}"/>
    <cellStyle name="1_Book2_DK bo tri lai (chinh thuc)_Hoan chinh KH 2012 Von ho tro co MT_Bao cao giai ngan quy I" xfId="7754" xr:uid="{00000000-0005-0000-0000-0000471E0000}"/>
    <cellStyle name="1_Book2_DK bo tri lai (chinh thuc)_Hoan chinh KH 2012 Von ho tro co MT_Bao cao giai ngan quy I 2" xfId="7755" xr:uid="{00000000-0005-0000-0000-0000481E0000}"/>
    <cellStyle name="1_Book2_DK bo tri lai (chinh thuc)_Hoan chinh KH 2012 Von ho tro co MT_Bao cao giai ngan quy I 2 2" xfId="7756" xr:uid="{00000000-0005-0000-0000-0000491E0000}"/>
    <cellStyle name="1_Book2_DK bo tri lai (chinh thuc)_Hoan chinh KH 2012 Von ho tro co MT_Bao cao giai ngan quy I 2 3" xfId="7757" xr:uid="{00000000-0005-0000-0000-00004A1E0000}"/>
    <cellStyle name="1_Book2_DK bo tri lai (chinh thuc)_Hoan chinh KH 2012 Von ho tro co MT_Bao cao giai ngan quy I 2 4" xfId="7758" xr:uid="{00000000-0005-0000-0000-00004B1E0000}"/>
    <cellStyle name="1_Book2_DK bo tri lai (chinh thuc)_Hoan chinh KH 2012 Von ho tro co MT_Bao cao giai ngan quy I 3" xfId="7759" xr:uid="{00000000-0005-0000-0000-00004C1E0000}"/>
    <cellStyle name="1_Book2_DK bo tri lai (chinh thuc)_Hoan chinh KH 2012 Von ho tro co MT_Bao cao giai ngan quy I 3 2" xfId="7760" xr:uid="{00000000-0005-0000-0000-00004D1E0000}"/>
    <cellStyle name="1_Book2_DK bo tri lai (chinh thuc)_Hoan chinh KH 2012 Von ho tro co MT_Bao cao giai ngan quy I 3 3" xfId="7761" xr:uid="{00000000-0005-0000-0000-00004E1E0000}"/>
    <cellStyle name="1_Book2_DK bo tri lai (chinh thuc)_Hoan chinh KH 2012 Von ho tro co MT_Bao cao giai ngan quy I 3 4" xfId="7762" xr:uid="{00000000-0005-0000-0000-00004F1E0000}"/>
    <cellStyle name="1_Book2_DK bo tri lai (chinh thuc)_Hoan chinh KH 2012 Von ho tro co MT_Bao cao giai ngan quy I 4" xfId="7763" xr:uid="{00000000-0005-0000-0000-0000501E0000}"/>
    <cellStyle name="1_Book2_DK bo tri lai (chinh thuc)_Hoan chinh KH 2012 Von ho tro co MT_Bao cao giai ngan quy I 5" xfId="7764" xr:uid="{00000000-0005-0000-0000-0000511E0000}"/>
    <cellStyle name="1_Book2_DK bo tri lai (chinh thuc)_Hoan chinh KH 2012 Von ho tro co MT_Bao cao giai ngan quy I 6" xfId="7765" xr:uid="{00000000-0005-0000-0000-0000521E0000}"/>
    <cellStyle name="1_Book2_DK bo tri lai (chinh thuc)_Hoan chinh KH 2012 Von ho tro co MT_BC von DTPT 6 thang 2012" xfId="7766" xr:uid="{00000000-0005-0000-0000-0000531E0000}"/>
    <cellStyle name="1_Book2_DK bo tri lai (chinh thuc)_Hoan chinh KH 2012 Von ho tro co MT_BC von DTPT 6 thang 2012 2" xfId="7767" xr:uid="{00000000-0005-0000-0000-0000541E0000}"/>
    <cellStyle name="1_Book2_DK bo tri lai (chinh thuc)_Hoan chinh KH 2012 Von ho tro co MT_BC von DTPT 6 thang 2012 2 2" xfId="7768" xr:uid="{00000000-0005-0000-0000-0000551E0000}"/>
    <cellStyle name="1_Book2_DK bo tri lai (chinh thuc)_Hoan chinh KH 2012 Von ho tro co MT_BC von DTPT 6 thang 2012 2 3" xfId="7769" xr:uid="{00000000-0005-0000-0000-0000561E0000}"/>
    <cellStyle name="1_Book2_DK bo tri lai (chinh thuc)_Hoan chinh KH 2012 Von ho tro co MT_BC von DTPT 6 thang 2012 2 4" xfId="7770" xr:uid="{00000000-0005-0000-0000-0000571E0000}"/>
    <cellStyle name="1_Book2_DK bo tri lai (chinh thuc)_Hoan chinh KH 2012 Von ho tro co MT_BC von DTPT 6 thang 2012 3" xfId="7771" xr:uid="{00000000-0005-0000-0000-0000581E0000}"/>
    <cellStyle name="1_Book2_DK bo tri lai (chinh thuc)_Hoan chinh KH 2012 Von ho tro co MT_BC von DTPT 6 thang 2012 3 2" xfId="7772" xr:uid="{00000000-0005-0000-0000-0000591E0000}"/>
    <cellStyle name="1_Book2_DK bo tri lai (chinh thuc)_Hoan chinh KH 2012 Von ho tro co MT_BC von DTPT 6 thang 2012 3 3" xfId="7773" xr:uid="{00000000-0005-0000-0000-00005A1E0000}"/>
    <cellStyle name="1_Book2_DK bo tri lai (chinh thuc)_Hoan chinh KH 2012 Von ho tro co MT_BC von DTPT 6 thang 2012 3 4" xfId="7774" xr:uid="{00000000-0005-0000-0000-00005B1E0000}"/>
    <cellStyle name="1_Book2_DK bo tri lai (chinh thuc)_Hoan chinh KH 2012 Von ho tro co MT_BC von DTPT 6 thang 2012 4" xfId="7775" xr:uid="{00000000-0005-0000-0000-00005C1E0000}"/>
    <cellStyle name="1_Book2_DK bo tri lai (chinh thuc)_Hoan chinh KH 2012 Von ho tro co MT_BC von DTPT 6 thang 2012 5" xfId="7776" xr:uid="{00000000-0005-0000-0000-00005D1E0000}"/>
    <cellStyle name="1_Book2_DK bo tri lai (chinh thuc)_Hoan chinh KH 2012 Von ho tro co MT_BC von DTPT 6 thang 2012 6" xfId="7777" xr:uid="{00000000-0005-0000-0000-00005E1E0000}"/>
    <cellStyle name="1_Book2_DK bo tri lai (chinh thuc)_Hoan chinh KH 2012 Von ho tro co MT_Bieu du thao QD von ho tro co MT" xfId="7778" xr:uid="{00000000-0005-0000-0000-00005F1E0000}"/>
    <cellStyle name="1_Book2_DK bo tri lai (chinh thuc)_Hoan chinh KH 2012 Von ho tro co MT_Bieu du thao QD von ho tro co MT 2" xfId="7779" xr:uid="{00000000-0005-0000-0000-0000601E0000}"/>
    <cellStyle name="1_Book2_DK bo tri lai (chinh thuc)_Hoan chinh KH 2012 Von ho tro co MT_Bieu du thao QD von ho tro co MT 2 2" xfId="7780" xr:uid="{00000000-0005-0000-0000-0000611E0000}"/>
    <cellStyle name="1_Book2_DK bo tri lai (chinh thuc)_Hoan chinh KH 2012 Von ho tro co MT_Bieu du thao QD von ho tro co MT 2 3" xfId="7781" xr:uid="{00000000-0005-0000-0000-0000621E0000}"/>
    <cellStyle name="1_Book2_DK bo tri lai (chinh thuc)_Hoan chinh KH 2012 Von ho tro co MT_Bieu du thao QD von ho tro co MT 2 4" xfId="7782" xr:uid="{00000000-0005-0000-0000-0000631E0000}"/>
    <cellStyle name="1_Book2_DK bo tri lai (chinh thuc)_Hoan chinh KH 2012 Von ho tro co MT_Bieu du thao QD von ho tro co MT 3" xfId="7783" xr:uid="{00000000-0005-0000-0000-0000641E0000}"/>
    <cellStyle name="1_Book2_DK bo tri lai (chinh thuc)_Hoan chinh KH 2012 Von ho tro co MT_Bieu du thao QD von ho tro co MT 3 2" xfId="7784" xr:uid="{00000000-0005-0000-0000-0000651E0000}"/>
    <cellStyle name="1_Book2_DK bo tri lai (chinh thuc)_Hoan chinh KH 2012 Von ho tro co MT_Bieu du thao QD von ho tro co MT 3 3" xfId="7785" xr:uid="{00000000-0005-0000-0000-0000661E0000}"/>
    <cellStyle name="1_Book2_DK bo tri lai (chinh thuc)_Hoan chinh KH 2012 Von ho tro co MT_Bieu du thao QD von ho tro co MT 3 4" xfId="7786" xr:uid="{00000000-0005-0000-0000-0000671E0000}"/>
    <cellStyle name="1_Book2_DK bo tri lai (chinh thuc)_Hoan chinh KH 2012 Von ho tro co MT_Bieu du thao QD von ho tro co MT 4" xfId="7787" xr:uid="{00000000-0005-0000-0000-0000681E0000}"/>
    <cellStyle name="1_Book2_DK bo tri lai (chinh thuc)_Hoan chinh KH 2012 Von ho tro co MT_Bieu du thao QD von ho tro co MT 5" xfId="7788" xr:uid="{00000000-0005-0000-0000-0000691E0000}"/>
    <cellStyle name="1_Book2_DK bo tri lai (chinh thuc)_Hoan chinh KH 2012 Von ho tro co MT_Bieu du thao QD von ho tro co MT 6" xfId="7789" xr:uid="{00000000-0005-0000-0000-00006A1E0000}"/>
    <cellStyle name="1_Book2_DK bo tri lai (chinh thuc)_Hoan chinh KH 2012 Von ho tro co MT_Ke hoach 2012 theo doi (giai ngan 30.6.12)" xfId="7790" xr:uid="{00000000-0005-0000-0000-00006B1E0000}"/>
    <cellStyle name="1_Book2_DK bo tri lai (chinh thuc)_Hoan chinh KH 2012 Von ho tro co MT_Ke hoach 2012 theo doi (giai ngan 30.6.12) 2" xfId="7791" xr:uid="{00000000-0005-0000-0000-00006C1E0000}"/>
    <cellStyle name="1_Book2_DK bo tri lai (chinh thuc)_Hoan chinh KH 2012 Von ho tro co MT_Ke hoach 2012 theo doi (giai ngan 30.6.12) 2 2" xfId="7792" xr:uid="{00000000-0005-0000-0000-00006D1E0000}"/>
    <cellStyle name="1_Book2_DK bo tri lai (chinh thuc)_Hoan chinh KH 2012 Von ho tro co MT_Ke hoach 2012 theo doi (giai ngan 30.6.12) 2 3" xfId="7793" xr:uid="{00000000-0005-0000-0000-00006E1E0000}"/>
    <cellStyle name="1_Book2_DK bo tri lai (chinh thuc)_Hoan chinh KH 2012 Von ho tro co MT_Ke hoach 2012 theo doi (giai ngan 30.6.12) 2 4" xfId="7794" xr:uid="{00000000-0005-0000-0000-00006F1E0000}"/>
    <cellStyle name="1_Book2_DK bo tri lai (chinh thuc)_Hoan chinh KH 2012 Von ho tro co MT_Ke hoach 2012 theo doi (giai ngan 30.6.12) 3" xfId="7795" xr:uid="{00000000-0005-0000-0000-0000701E0000}"/>
    <cellStyle name="1_Book2_DK bo tri lai (chinh thuc)_Hoan chinh KH 2012 Von ho tro co MT_Ke hoach 2012 theo doi (giai ngan 30.6.12) 3 2" xfId="7796" xr:uid="{00000000-0005-0000-0000-0000711E0000}"/>
    <cellStyle name="1_Book2_DK bo tri lai (chinh thuc)_Hoan chinh KH 2012 Von ho tro co MT_Ke hoach 2012 theo doi (giai ngan 30.6.12) 3 3" xfId="7797" xr:uid="{00000000-0005-0000-0000-0000721E0000}"/>
    <cellStyle name="1_Book2_DK bo tri lai (chinh thuc)_Hoan chinh KH 2012 Von ho tro co MT_Ke hoach 2012 theo doi (giai ngan 30.6.12) 3 4" xfId="7798" xr:uid="{00000000-0005-0000-0000-0000731E0000}"/>
    <cellStyle name="1_Book2_DK bo tri lai (chinh thuc)_Hoan chinh KH 2012 Von ho tro co MT_Ke hoach 2012 theo doi (giai ngan 30.6.12) 4" xfId="7799" xr:uid="{00000000-0005-0000-0000-0000741E0000}"/>
    <cellStyle name="1_Book2_DK bo tri lai (chinh thuc)_Hoan chinh KH 2012 Von ho tro co MT_Ke hoach 2012 theo doi (giai ngan 30.6.12) 5" xfId="7800" xr:uid="{00000000-0005-0000-0000-0000751E0000}"/>
    <cellStyle name="1_Book2_DK bo tri lai (chinh thuc)_Hoan chinh KH 2012 Von ho tro co MT_Ke hoach 2012 theo doi (giai ngan 30.6.12) 6" xfId="7801" xr:uid="{00000000-0005-0000-0000-0000761E0000}"/>
    <cellStyle name="1_Book2_DK bo tri lai (chinh thuc)_Ke hoach 2012 (theo doi)" xfId="7802" xr:uid="{00000000-0005-0000-0000-0000771E0000}"/>
    <cellStyle name="1_Book2_DK bo tri lai (chinh thuc)_Ke hoach 2012 (theo doi) 2" xfId="7803" xr:uid="{00000000-0005-0000-0000-0000781E0000}"/>
    <cellStyle name="1_Book2_DK bo tri lai (chinh thuc)_Ke hoach 2012 (theo doi) 2 2" xfId="7804" xr:uid="{00000000-0005-0000-0000-0000791E0000}"/>
    <cellStyle name="1_Book2_DK bo tri lai (chinh thuc)_Ke hoach 2012 (theo doi) 2 3" xfId="7805" xr:uid="{00000000-0005-0000-0000-00007A1E0000}"/>
    <cellStyle name="1_Book2_DK bo tri lai (chinh thuc)_Ke hoach 2012 (theo doi) 2 4" xfId="7806" xr:uid="{00000000-0005-0000-0000-00007B1E0000}"/>
    <cellStyle name="1_Book2_DK bo tri lai (chinh thuc)_Ke hoach 2012 (theo doi) 3" xfId="7807" xr:uid="{00000000-0005-0000-0000-00007C1E0000}"/>
    <cellStyle name="1_Book2_DK bo tri lai (chinh thuc)_Ke hoach 2012 (theo doi) 3 2" xfId="7808" xr:uid="{00000000-0005-0000-0000-00007D1E0000}"/>
    <cellStyle name="1_Book2_DK bo tri lai (chinh thuc)_Ke hoach 2012 (theo doi) 3 3" xfId="7809" xr:uid="{00000000-0005-0000-0000-00007E1E0000}"/>
    <cellStyle name="1_Book2_DK bo tri lai (chinh thuc)_Ke hoach 2012 (theo doi) 3 4" xfId="7810" xr:uid="{00000000-0005-0000-0000-00007F1E0000}"/>
    <cellStyle name="1_Book2_DK bo tri lai (chinh thuc)_Ke hoach 2012 (theo doi) 4" xfId="7811" xr:uid="{00000000-0005-0000-0000-0000801E0000}"/>
    <cellStyle name="1_Book2_DK bo tri lai (chinh thuc)_Ke hoach 2012 (theo doi) 5" xfId="7812" xr:uid="{00000000-0005-0000-0000-0000811E0000}"/>
    <cellStyle name="1_Book2_DK bo tri lai (chinh thuc)_Ke hoach 2012 (theo doi) 6" xfId="7813" xr:uid="{00000000-0005-0000-0000-0000821E0000}"/>
    <cellStyle name="1_Book2_DK bo tri lai (chinh thuc)_Ke hoach 2012 theo doi (giai ngan 30.6.12)" xfId="7814" xr:uid="{00000000-0005-0000-0000-0000831E0000}"/>
    <cellStyle name="1_Book2_DK bo tri lai (chinh thuc)_Ke hoach 2012 theo doi (giai ngan 30.6.12) 2" xfId="7815" xr:uid="{00000000-0005-0000-0000-0000841E0000}"/>
    <cellStyle name="1_Book2_DK bo tri lai (chinh thuc)_Ke hoach 2012 theo doi (giai ngan 30.6.12) 2 2" xfId="7816" xr:uid="{00000000-0005-0000-0000-0000851E0000}"/>
    <cellStyle name="1_Book2_DK bo tri lai (chinh thuc)_Ke hoach 2012 theo doi (giai ngan 30.6.12) 2 3" xfId="7817" xr:uid="{00000000-0005-0000-0000-0000861E0000}"/>
    <cellStyle name="1_Book2_DK bo tri lai (chinh thuc)_Ke hoach 2012 theo doi (giai ngan 30.6.12) 2 4" xfId="7818" xr:uid="{00000000-0005-0000-0000-0000871E0000}"/>
    <cellStyle name="1_Book2_DK bo tri lai (chinh thuc)_Ke hoach 2012 theo doi (giai ngan 30.6.12) 3" xfId="7819" xr:uid="{00000000-0005-0000-0000-0000881E0000}"/>
    <cellStyle name="1_Book2_DK bo tri lai (chinh thuc)_Ke hoach 2012 theo doi (giai ngan 30.6.12) 3 2" xfId="7820" xr:uid="{00000000-0005-0000-0000-0000891E0000}"/>
    <cellStyle name="1_Book2_DK bo tri lai (chinh thuc)_Ke hoach 2012 theo doi (giai ngan 30.6.12) 3 3" xfId="7821" xr:uid="{00000000-0005-0000-0000-00008A1E0000}"/>
    <cellStyle name="1_Book2_DK bo tri lai (chinh thuc)_Ke hoach 2012 theo doi (giai ngan 30.6.12) 3 4" xfId="7822" xr:uid="{00000000-0005-0000-0000-00008B1E0000}"/>
    <cellStyle name="1_Book2_DK bo tri lai (chinh thuc)_Ke hoach 2012 theo doi (giai ngan 30.6.12) 4" xfId="7823" xr:uid="{00000000-0005-0000-0000-00008C1E0000}"/>
    <cellStyle name="1_Book2_DK bo tri lai (chinh thuc)_Ke hoach 2012 theo doi (giai ngan 30.6.12) 5" xfId="7824" xr:uid="{00000000-0005-0000-0000-00008D1E0000}"/>
    <cellStyle name="1_Book2_DK bo tri lai (chinh thuc)_Ke hoach 2012 theo doi (giai ngan 30.6.12) 6" xfId="7825" xr:uid="{00000000-0005-0000-0000-00008E1E0000}"/>
    <cellStyle name="1_Book2_Ke hoach 2010 (theo doi)" xfId="7826" xr:uid="{00000000-0005-0000-0000-00008F1E0000}"/>
    <cellStyle name="1_Book2_Ke hoach 2010 (theo doi) 2" xfId="7827" xr:uid="{00000000-0005-0000-0000-0000901E0000}"/>
    <cellStyle name="1_Book2_Ke hoach 2010 (theo doi) 2 2" xfId="7828" xr:uid="{00000000-0005-0000-0000-0000911E0000}"/>
    <cellStyle name="1_Book2_Ke hoach 2010 (theo doi) 2 3" xfId="7829" xr:uid="{00000000-0005-0000-0000-0000921E0000}"/>
    <cellStyle name="1_Book2_Ke hoach 2010 (theo doi) 2 4" xfId="7830" xr:uid="{00000000-0005-0000-0000-0000931E0000}"/>
    <cellStyle name="1_Book2_Ke hoach 2010 (theo doi) 3" xfId="7831" xr:uid="{00000000-0005-0000-0000-0000941E0000}"/>
    <cellStyle name="1_Book2_Ke hoach 2010 (theo doi) 4" xfId="7832" xr:uid="{00000000-0005-0000-0000-0000951E0000}"/>
    <cellStyle name="1_Book2_Ke hoach 2010 (theo doi) 5" xfId="7833" xr:uid="{00000000-0005-0000-0000-0000961E0000}"/>
    <cellStyle name="1_Book2_Ke hoach 2010 (theo doi)_BC von DTPT 6 thang 2012" xfId="7834" xr:uid="{00000000-0005-0000-0000-0000971E0000}"/>
    <cellStyle name="1_Book2_Ke hoach 2010 (theo doi)_BC von DTPT 6 thang 2012 2" xfId="7835" xr:uid="{00000000-0005-0000-0000-0000981E0000}"/>
    <cellStyle name="1_Book2_Ke hoach 2010 (theo doi)_BC von DTPT 6 thang 2012 2 2" xfId="7836" xr:uid="{00000000-0005-0000-0000-0000991E0000}"/>
    <cellStyle name="1_Book2_Ke hoach 2010 (theo doi)_BC von DTPT 6 thang 2012 2 3" xfId="7837" xr:uid="{00000000-0005-0000-0000-00009A1E0000}"/>
    <cellStyle name="1_Book2_Ke hoach 2010 (theo doi)_BC von DTPT 6 thang 2012 2 4" xfId="7838" xr:uid="{00000000-0005-0000-0000-00009B1E0000}"/>
    <cellStyle name="1_Book2_Ke hoach 2010 (theo doi)_BC von DTPT 6 thang 2012 3" xfId="7839" xr:uid="{00000000-0005-0000-0000-00009C1E0000}"/>
    <cellStyle name="1_Book2_Ke hoach 2010 (theo doi)_BC von DTPT 6 thang 2012 4" xfId="7840" xr:uid="{00000000-0005-0000-0000-00009D1E0000}"/>
    <cellStyle name="1_Book2_Ke hoach 2010 (theo doi)_BC von DTPT 6 thang 2012 5" xfId="7841" xr:uid="{00000000-0005-0000-0000-00009E1E0000}"/>
    <cellStyle name="1_Book2_Ke hoach 2010 (theo doi)_Bieu du thao QD von ho tro co MT" xfId="7842" xr:uid="{00000000-0005-0000-0000-00009F1E0000}"/>
    <cellStyle name="1_Book2_Ke hoach 2010 (theo doi)_Bieu du thao QD von ho tro co MT 2" xfId="7843" xr:uid="{00000000-0005-0000-0000-0000A01E0000}"/>
    <cellStyle name="1_Book2_Ke hoach 2010 (theo doi)_Bieu du thao QD von ho tro co MT 2 2" xfId="7844" xr:uid="{00000000-0005-0000-0000-0000A11E0000}"/>
    <cellStyle name="1_Book2_Ke hoach 2010 (theo doi)_Bieu du thao QD von ho tro co MT 2 3" xfId="7845" xr:uid="{00000000-0005-0000-0000-0000A21E0000}"/>
    <cellStyle name="1_Book2_Ke hoach 2010 (theo doi)_Bieu du thao QD von ho tro co MT 2 4" xfId="7846" xr:uid="{00000000-0005-0000-0000-0000A31E0000}"/>
    <cellStyle name="1_Book2_Ke hoach 2010 (theo doi)_Bieu du thao QD von ho tro co MT 3" xfId="7847" xr:uid="{00000000-0005-0000-0000-0000A41E0000}"/>
    <cellStyle name="1_Book2_Ke hoach 2010 (theo doi)_Bieu du thao QD von ho tro co MT 4" xfId="7848" xr:uid="{00000000-0005-0000-0000-0000A51E0000}"/>
    <cellStyle name="1_Book2_Ke hoach 2010 (theo doi)_Bieu du thao QD von ho tro co MT 5" xfId="7849" xr:uid="{00000000-0005-0000-0000-0000A61E0000}"/>
    <cellStyle name="1_Book2_Ke hoach 2010 (theo doi)_Ke hoach 2012 (theo doi)" xfId="7850" xr:uid="{00000000-0005-0000-0000-0000A71E0000}"/>
    <cellStyle name="1_Book2_Ke hoach 2010 (theo doi)_Ke hoach 2012 (theo doi) 2" xfId="7851" xr:uid="{00000000-0005-0000-0000-0000A81E0000}"/>
    <cellStyle name="1_Book2_Ke hoach 2010 (theo doi)_Ke hoach 2012 (theo doi) 2 2" xfId="7852" xr:uid="{00000000-0005-0000-0000-0000A91E0000}"/>
    <cellStyle name="1_Book2_Ke hoach 2010 (theo doi)_Ke hoach 2012 (theo doi) 2 3" xfId="7853" xr:uid="{00000000-0005-0000-0000-0000AA1E0000}"/>
    <cellStyle name="1_Book2_Ke hoach 2010 (theo doi)_Ke hoach 2012 (theo doi) 2 4" xfId="7854" xr:uid="{00000000-0005-0000-0000-0000AB1E0000}"/>
    <cellStyle name="1_Book2_Ke hoach 2010 (theo doi)_Ke hoach 2012 (theo doi) 3" xfId="7855" xr:uid="{00000000-0005-0000-0000-0000AC1E0000}"/>
    <cellStyle name="1_Book2_Ke hoach 2010 (theo doi)_Ke hoach 2012 (theo doi) 4" xfId="7856" xr:uid="{00000000-0005-0000-0000-0000AD1E0000}"/>
    <cellStyle name="1_Book2_Ke hoach 2010 (theo doi)_Ke hoach 2012 (theo doi) 5" xfId="7857" xr:uid="{00000000-0005-0000-0000-0000AE1E0000}"/>
    <cellStyle name="1_Book2_Ke hoach 2010 (theo doi)_Ke hoach 2012 theo doi (giai ngan 30.6.12)" xfId="7858" xr:uid="{00000000-0005-0000-0000-0000AF1E0000}"/>
    <cellStyle name="1_Book2_Ke hoach 2010 (theo doi)_Ke hoach 2012 theo doi (giai ngan 30.6.12) 2" xfId="7859" xr:uid="{00000000-0005-0000-0000-0000B01E0000}"/>
    <cellStyle name="1_Book2_Ke hoach 2010 (theo doi)_Ke hoach 2012 theo doi (giai ngan 30.6.12) 2 2" xfId="7860" xr:uid="{00000000-0005-0000-0000-0000B11E0000}"/>
    <cellStyle name="1_Book2_Ke hoach 2010 (theo doi)_Ke hoach 2012 theo doi (giai ngan 30.6.12) 2 3" xfId="7861" xr:uid="{00000000-0005-0000-0000-0000B21E0000}"/>
    <cellStyle name="1_Book2_Ke hoach 2010 (theo doi)_Ke hoach 2012 theo doi (giai ngan 30.6.12) 2 4" xfId="7862" xr:uid="{00000000-0005-0000-0000-0000B31E0000}"/>
    <cellStyle name="1_Book2_Ke hoach 2010 (theo doi)_Ke hoach 2012 theo doi (giai ngan 30.6.12) 3" xfId="7863" xr:uid="{00000000-0005-0000-0000-0000B41E0000}"/>
    <cellStyle name="1_Book2_Ke hoach 2010 (theo doi)_Ke hoach 2012 theo doi (giai ngan 30.6.12) 4" xfId="7864" xr:uid="{00000000-0005-0000-0000-0000B51E0000}"/>
    <cellStyle name="1_Book2_Ke hoach 2010 (theo doi)_Ke hoach 2012 theo doi (giai ngan 30.6.12) 5" xfId="7865" xr:uid="{00000000-0005-0000-0000-0000B61E0000}"/>
    <cellStyle name="1_Book2_Ke hoach 2012 (theo doi)" xfId="7866" xr:uid="{00000000-0005-0000-0000-0000B71E0000}"/>
    <cellStyle name="1_Book2_Ke hoach 2012 (theo doi) 2" xfId="7867" xr:uid="{00000000-0005-0000-0000-0000B81E0000}"/>
    <cellStyle name="1_Book2_Ke hoach 2012 (theo doi) 2 2" xfId="7868" xr:uid="{00000000-0005-0000-0000-0000B91E0000}"/>
    <cellStyle name="1_Book2_Ke hoach 2012 (theo doi) 2 3" xfId="7869" xr:uid="{00000000-0005-0000-0000-0000BA1E0000}"/>
    <cellStyle name="1_Book2_Ke hoach 2012 (theo doi) 2 4" xfId="7870" xr:uid="{00000000-0005-0000-0000-0000BB1E0000}"/>
    <cellStyle name="1_Book2_Ke hoach 2012 (theo doi) 3" xfId="7871" xr:uid="{00000000-0005-0000-0000-0000BC1E0000}"/>
    <cellStyle name="1_Book2_Ke hoach 2012 (theo doi) 4" xfId="7872" xr:uid="{00000000-0005-0000-0000-0000BD1E0000}"/>
    <cellStyle name="1_Book2_Ke hoach 2012 (theo doi) 5" xfId="7873" xr:uid="{00000000-0005-0000-0000-0000BE1E0000}"/>
    <cellStyle name="1_Book2_Ke hoach 2012 theo doi (giai ngan 30.6.12)" xfId="7874" xr:uid="{00000000-0005-0000-0000-0000BF1E0000}"/>
    <cellStyle name="1_Book2_Ke hoach 2012 theo doi (giai ngan 30.6.12) 2" xfId="7875" xr:uid="{00000000-0005-0000-0000-0000C01E0000}"/>
    <cellStyle name="1_Book2_Ke hoach 2012 theo doi (giai ngan 30.6.12) 2 2" xfId="7876" xr:uid="{00000000-0005-0000-0000-0000C11E0000}"/>
    <cellStyle name="1_Book2_Ke hoach 2012 theo doi (giai ngan 30.6.12) 2 3" xfId="7877" xr:uid="{00000000-0005-0000-0000-0000C21E0000}"/>
    <cellStyle name="1_Book2_Ke hoach 2012 theo doi (giai ngan 30.6.12) 2 4" xfId="7878" xr:uid="{00000000-0005-0000-0000-0000C31E0000}"/>
    <cellStyle name="1_Book2_Ke hoach 2012 theo doi (giai ngan 30.6.12) 3" xfId="7879" xr:uid="{00000000-0005-0000-0000-0000C41E0000}"/>
    <cellStyle name="1_Book2_Ke hoach 2012 theo doi (giai ngan 30.6.12) 4" xfId="7880" xr:uid="{00000000-0005-0000-0000-0000C51E0000}"/>
    <cellStyle name="1_Book2_Ke hoach 2012 theo doi (giai ngan 30.6.12) 5" xfId="7881" xr:uid="{00000000-0005-0000-0000-0000C61E0000}"/>
    <cellStyle name="1_Book2_Ke hoach nam 2013 nguon MT(theo doi) den 31-5-13" xfId="7882" xr:uid="{00000000-0005-0000-0000-0000C71E0000}"/>
    <cellStyle name="1_Book2_Ke hoach nam 2013 nguon MT(theo doi) den 31-5-13 2" xfId="7883" xr:uid="{00000000-0005-0000-0000-0000C81E0000}"/>
    <cellStyle name="1_Book2_Ke hoach nam 2013 nguon MT(theo doi) den 31-5-13 2 2" xfId="7884" xr:uid="{00000000-0005-0000-0000-0000C91E0000}"/>
    <cellStyle name="1_Book2_Ke hoach nam 2013 nguon MT(theo doi) den 31-5-13 2 3" xfId="7885" xr:uid="{00000000-0005-0000-0000-0000CA1E0000}"/>
    <cellStyle name="1_Book2_Ke hoach nam 2013 nguon MT(theo doi) den 31-5-13 2 4" xfId="7886" xr:uid="{00000000-0005-0000-0000-0000CB1E0000}"/>
    <cellStyle name="1_Book2_Ke hoach nam 2013 nguon MT(theo doi) den 31-5-13 3" xfId="7887" xr:uid="{00000000-0005-0000-0000-0000CC1E0000}"/>
    <cellStyle name="1_Book2_Ke hoach nam 2013 nguon MT(theo doi) den 31-5-13 4" xfId="7888" xr:uid="{00000000-0005-0000-0000-0000CD1E0000}"/>
    <cellStyle name="1_Book2_Ke hoach nam 2013 nguon MT(theo doi) den 31-5-13 5" xfId="7889" xr:uid="{00000000-0005-0000-0000-0000CE1E0000}"/>
    <cellStyle name="1_Book2_pvhung.skhdt 20117113152041 Danh muc cong trinh trong diem" xfId="7890" xr:uid="{00000000-0005-0000-0000-0000CF1E0000}"/>
    <cellStyle name="1_Book2_pvhung.skhdt 20117113152041 Danh muc cong trinh trong diem 2" xfId="7891" xr:uid="{00000000-0005-0000-0000-0000D01E0000}"/>
    <cellStyle name="1_Book2_pvhung.skhdt 20117113152041 Danh muc cong trinh trong diem 2 2" xfId="7892" xr:uid="{00000000-0005-0000-0000-0000D11E0000}"/>
    <cellStyle name="1_Book2_pvhung.skhdt 20117113152041 Danh muc cong trinh trong diem 2 2 2" xfId="7893" xr:uid="{00000000-0005-0000-0000-0000D21E0000}"/>
    <cellStyle name="1_Book2_pvhung.skhdt 20117113152041 Danh muc cong trinh trong diem 2 2 3" xfId="7894" xr:uid="{00000000-0005-0000-0000-0000D31E0000}"/>
    <cellStyle name="1_Book2_pvhung.skhdt 20117113152041 Danh muc cong trinh trong diem 2 2 4" xfId="7895" xr:uid="{00000000-0005-0000-0000-0000D41E0000}"/>
    <cellStyle name="1_Book2_pvhung.skhdt 20117113152041 Danh muc cong trinh trong diem 2 3" xfId="7896" xr:uid="{00000000-0005-0000-0000-0000D51E0000}"/>
    <cellStyle name="1_Book2_pvhung.skhdt 20117113152041 Danh muc cong trinh trong diem 2 4" xfId="7897" xr:uid="{00000000-0005-0000-0000-0000D61E0000}"/>
    <cellStyle name="1_Book2_pvhung.skhdt 20117113152041 Danh muc cong trinh trong diem 2 5" xfId="7898" xr:uid="{00000000-0005-0000-0000-0000D71E0000}"/>
    <cellStyle name="1_Book2_pvhung.skhdt 20117113152041 Danh muc cong trinh trong diem 3" xfId="7899" xr:uid="{00000000-0005-0000-0000-0000D81E0000}"/>
    <cellStyle name="1_Book2_pvhung.skhdt 20117113152041 Danh muc cong trinh trong diem 3 2" xfId="7900" xr:uid="{00000000-0005-0000-0000-0000D91E0000}"/>
    <cellStyle name="1_Book2_pvhung.skhdt 20117113152041 Danh muc cong trinh trong diem 3 3" xfId="7901" xr:uid="{00000000-0005-0000-0000-0000DA1E0000}"/>
    <cellStyle name="1_Book2_pvhung.skhdt 20117113152041 Danh muc cong trinh trong diem 3 4" xfId="7902" xr:uid="{00000000-0005-0000-0000-0000DB1E0000}"/>
    <cellStyle name="1_Book2_pvhung.skhdt 20117113152041 Danh muc cong trinh trong diem 4" xfId="7903" xr:uid="{00000000-0005-0000-0000-0000DC1E0000}"/>
    <cellStyle name="1_Book2_pvhung.skhdt 20117113152041 Danh muc cong trinh trong diem 5" xfId="7904" xr:uid="{00000000-0005-0000-0000-0000DD1E0000}"/>
    <cellStyle name="1_Book2_pvhung.skhdt 20117113152041 Danh muc cong trinh trong diem 6" xfId="7905" xr:uid="{00000000-0005-0000-0000-0000DE1E0000}"/>
    <cellStyle name="1_Book2_pvhung.skhdt 20117113152041 Danh muc cong trinh trong diem_BC von DTPT 6 thang 2012" xfId="7906" xr:uid="{00000000-0005-0000-0000-0000DF1E0000}"/>
    <cellStyle name="1_Book2_pvhung.skhdt 20117113152041 Danh muc cong trinh trong diem_BC von DTPT 6 thang 2012 2" xfId="7907" xr:uid="{00000000-0005-0000-0000-0000E01E0000}"/>
    <cellStyle name="1_Book2_pvhung.skhdt 20117113152041 Danh muc cong trinh trong diem_BC von DTPT 6 thang 2012 2 2" xfId="7908" xr:uid="{00000000-0005-0000-0000-0000E11E0000}"/>
    <cellStyle name="1_Book2_pvhung.skhdt 20117113152041 Danh muc cong trinh trong diem_BC von DTPT 6 thang 2012 2 2 2" xfId="7909" xr:uid="{00000000-0005-0000-0000-0000E21E0000}"/>
    <cellStyle name="1_Book2_pvhung.skhdt 20117113152041 Danh muc cong trinh trong diem_BC von DTPT 6 thang 2012 2 2 3" xfId="7910" xr:uid="{00000000-0005-0000-0000-0000E31E0000}"/>
    <cellStyle name="1_Book2_pvhung.skhdt 20117113152041 Danh muc cong trinh trong diem_BC von DTPT 6 thang 2012 2 2 4" xfId="7911" xr:uid="{00000000-0005-0000-0000-0000E41E0000}"/>
    <cellStyle name="1_Book2_pvhung.skhdt 20117113152041 Danh muc cong trinh trong diem_BC von DTPT 6 thang 2012 2 3" xfId="7912" xr:uid="{00000000-0005-0000-0000-0000E51E0000}"/>
    <cellStyle name="1_Book2_pvhung.skhdt 20117113152041 Danh muc cong trinh trong diem_BC von DTPT 6 thang 2012 2 4" xfId="7913" xr:uid="{00000000-0005-0000-0000-0000E61E0000}"/>
    <cellStyle name="1_Book2_pvhung.skhdt 20117113152041 Danh muc cong trinh trong diem_BC von DTPT 6 thang 2012 2 5" xfId="7914" xr:uid="{00000000-0005-0000-0000-0000E71E0000}"/>
    <cellStyle name="1_Book2_pvhung.skhdt 20117113152041 Danh muc cong trinh trong diem_BC von DTPT 6 thang 2012 3" xfId="7915" xr:uid="{00000000-0005-0000-0000-0000E81E0000}"/>
    <cellStyle name="1_Book2_pvhung.skhdt 20117113152041 Danh muc cong trinh trong diem_BC von DTPT 6 thang 2012 3 2" xfId="7916" xr:uid="{00000000-0005-0000-0000-0000E91E0000}"/>
    <cellStyle name="1_Book2_pvhung.skhdt 20117113152041 Danh muc cong trinh trong diem_BC von DTPT 6 thang 2012 3 3" xfId="7917" xr:uid="{00000000-0005-0000-0000-0000EA1E0000}"/>
    <cellStyle name="1_Book2_pvhung.skhdt 20117113152041 Danh muc cong trinh trong diem_BC von DTPT 6 thang 2012 3 4" xfId="7918" xr:uid="{00000000-0005-0000-0000-0000EB1E0000}"/>
    <cellStyle name="1_Book2_pvhung.skhdt 20117113152041 Danh muc cong trinh trong diem_BC von DTPT 6 thang 2012 4" xfId="7919" xr:uid="{00000000-0005-0000-0000-0000EC1E0000}"/>
    <cellStyle name="1_Book2_pvhung.skhdt 20117113152041 Danh muc cong trinh trong diem_BC von DTPT 6 thang 2012 5" xfId="7920" xr:uid="{00000000-0005-0000-0000-0000ED1E0000}"/>
    <cellStyle name="1_Book2_pvhung.skhdt 20117113152041 Danh muc cong trinh trong diem_BC von DTPT 6 thang 2012 6" xfId="7921" xr:uid="{00000000-0005-0000-0000-0000EE1E0000}"/>
    <cellStyle name="1_Book2_pvhung.skhdt 20117113152041 Danh muc cong trinh trong diem_Bieu du thao QD von ho tro co MT" xfId="7922" xr:uid="{00000000-0005-0000-0000-0000EF1E0000}"/>
    <cellStyle name="1_Book2_pvhung.skhdt 20117113152041 Danh muc cong trinh trong diem_Bieu du thao QD von ho tro co MT 2" xfId="7923" xr:uid="{00000000-0005-0000-0000-0000F01E0000}"/>
    <cellStyle name="1_Book2_pvhung.skhdt 20117113152041 Danh muc cong trinh trong diem_Bieu du thao QD von ho tro co MT 2 2" xfId="7924" xr:uid="{00000000-0005-0000-0000-0000F11E0000}"/>
    <cellStyle name="1_Book2_pvhung.skhdt 20117113152041 Danh muc cong trinh trong diem_Bieu du thao QD von ho tro co MT 2 2 2" xfId="7925" xr:uid="{00000000-0005-0000-0000-0000F21E0000}"/>
    <cellStyle name="1_Book2_pvhung.skhdt 20117113152041 Danh muc cong trinh trong diem_Bieu du thao QD von ho tro co MT 2 2 3" xfId="7926" xr:uid="{00000000-0005-0000-0000-0000F31E0000}"/>
    <cellStyle name="1_Book2_pvhung.skhdt 20117113152041 Danh muc cong trinh trong diem_Bieu du thao QD von ho tro co MT 2 2 4" xfId="7927" xr:uid="{00000000-0005-0000-0000-0000F41E0000}"/>
    <cellStyle name="1_Book2_pvhung.skhdt 20117113152041 Danh muc cong trinh trong diem_Bieu du thao QD von ho tro co MT 2 3" xfId="7928" xr:uid="{00000000-0005-0000-0000-0000F51E0000}"/>
    <cellStyle name="1_Book2_pvhung.skhdt 20117113152041 Danh muc cong trinh trong diem_Bieu du thao QD von ho tro co MT 2 4" xfId="7929" xr:uid="{00000000-0005-0000-0000-0000F61E0000}"/>
    <cellStyle name="1_Book2_pvhung.skhdt 20117113152041 Danh muc cong trinh trong diem_Bieu du thao QD von ho tro co MT 2 5" xfId="7930" xr:uid="{00000000-0005-0000-0000-0000F71E0000}"/>
    <cellStyle name="1_Book2_pvhung.skhdt 20117113152041 Danh muc cong trinh trong diem_Bieu du thao QD von ho tro co MT 3" xfId="7931" xr:uid="{00000000-0005-0000-0000-0000F81E0000}"/>
    <cellStyle name="1_Book2_pvhung.skhdt 20117113152041 Danh muc cong trinh trong diem_Bieu du thao QD von ho tro co MT 3 2" xfId="7932" xr:uid="{00000000-0005-0000-0000-0000F91E0000}"/>
    <cellStyle name="1_Book2_pvhung.skhdt 20117113152041 Danh muc cong trinh trong diem_Bieu du thao QD von ho tro co MT 3 3" xfId="7933" xr:uid="{00000000-0005-0000-0000-0000FA1E0000}"/>
    <cellStyle name="1_Book2_pvhung.skhdt 20117113152041 Danh muc cong trinh trong diem_Bieu du thao QD von ho tro co MT 3 4" xfId="7934" xr:uid="{00000000-0005-0000-0000-0000FB1E0000}"/>
    <cellStyle name="1_Book2_pvhung.skhdt 20117113152041 Danh muc cong trinh trong diem_Bieu du thao QD von ho tro co MT 4" xfId="7935" xr:uid="{00000000-0005-0000-0000-0000FC1E0000}"/>
    <cellStyle name="1_Book2_pvhung.skhdt 20117113152041 Danh muc cong trinh trong diem_Bieu du thao QD von ho tro co MT 5" xfId="7936" xr:uid="{00000000-0005-0000-0000-0000FD1E0000}"/>
    <cellStyle name="1_Book2_pvhung.skhdt 20117113152041 Danh muc cong trinh trong diem_Bieu du thao QD von ho tro co MT 6" xfId="7937" xr:uid="{00000000-0005-0000-0000-0000FE1E0000}"/>
    <cellStyle name="1_Book2_pvhung.skhdt 20117113152041 Danh muc cong trinh trong diem_Ke hoach 2012 (theo doi)" xfId="7938" xr:uid="{00000000-0005-0000-0000-0000FF1E0000}"/>
    <cellStyle name="1_Book2_pvhung.skhdt 20117113152041 Danh muc cong trinh trong diem_Ke hoach 2012 (theo doi) 2" xfId="7939" xr:uid="{00000000-0005-0000-0000-0000001F0000}"/>
    <cellStyle name="1_Book2_pvhung.skhdt 20117113152041 Danh muc cong trinh trong diem_Ke hoach 2012 (theo doi) 2 2" xfId="7940" xr:uid="{00000000-0005-0000-0000-0000011F0000}"/>
    <cellStyle name="1_Book2_pvhung.skhdt 20117113152041 Danh muc cong trinh trong diem_Ke hoach 2012 (theo doi) 2 2 2" xfId="7941" xr:uid="{00000000-0005-0000-0000-0000021F0000}"/>
    <cellStyle name="1_Book2_pvhung.skhdt 20117113152041 Danh muc cong trinh trong diem_Ke hoach 2012 (theo doi) 2 2 3" xfId="7942" xr:uid="{00000000-0005-0000-0000-0000031F0000}"/>
    <cellStyle name="1_Book2_pvhung.skhdt 20117113152041 Danh muc cong trinh trong diem_Ke hoach 2012 (theo doi) 2 2 4" xfId="7943" xr:uid="{00000000-0005-0000-0000-0000041F0000}"/>
    <cellStyle name="1_Book2_pvhung.skhdt 20117113152041 Danh muc cong trinh trong diem_Ke hoach 2012 (theo doi) 2 3" xfId="7944" xr:uid="{00000000-0005-0000-0000-0000051F0000}"/>
    <cellStyle name="1_Book2_pvhung.skhdt 20117113152041 Danh muc cong trinh trong diem_Ke hoach 2012 (theo doi) 2 4" xfId="7945" xr:uid="{00000000-0005-0000-0000-0000061F0000}"/>
    <cellStyle name="1_Book2_pvhung.skhdt 20117113152041 Danh muc cong trinh trong diem_Ke hoach 2012 (theo doi) 2 5" xfId="7946" xr:uid="{00000000-0005-0000-0000-0000071F0000}"/>
    <cellStyle name="1_Book2_pvhung.skhdt 20117113152041 Danh muc cong trinh trong diem_Ke hoach 2012 (theo doi) 3" xfId="7947" xr:uid="{00000000-0005-0000-0000-0000081F0000}"/>
    <cellStyle name="1_Book2_pvhung.skhdt 20117113152041 Danh muc cong trinh trong diem_Ke hoach 2012 (theo doi) 3 2" xfId="7948" xr:uid="{00000000-0005-0000-0000-0000091F0000}"/>
    <cellStyle name="1_Book2_pvhung.skhdt 20117113152041 Danh muc cong trinh trong diem_Ke hoach 2012 (theo doi) 3 3" xfId="7949" xr:uid="{00000000-0005-0000-0000-00000A1F0000}"/>
    <cellStyle name="1_Book2_pvhung.skhdt 20117113152041 Danh muc cong trinh trong diem_Ke hoach 2012 (theo doi) 3 4" xfId="7950" xr:uid="{00000000-0005-0000-0000-00000B1F0000}"/>
    <cellStyle name="1_Book2_pvhung.skhdt 20117113152041 Danh muc cong trinh trong diem_Ke hoach 2012 (theo doi) 4" xfId="7951" xr:uid="{00000000-0005-0000-0000-00000C1F0000}"/>
    <cellStyle name="1_Book2_pvhung.skhdt 20117113152041 Danh muc cong trinh trong diem_Ke hoach 2012 (theo doi) 5" xfId="7952" xr:uid="{00000000-0005-0000-0000-00000D1F0000}"/>
    <cellStyle name="1_Book2_pvhung.skhdt 20117113152041 Danh muc cong trinh trong diem_Ke hoach 2012 (theo doi) 6" xfId="7953" xr:uid="{00000000-0005-0000-0000-00000E1F0000}"/>
    <cellStyle name="1_Book2_pvhung.skhdt 20117113152041 Danh muc cong trinh trong diem_Ke hoach 2012 theo doi (giai ngan 30.6.12)" xfId="7954" xr:uid="{00000000-0005-0000-0000-00000F1F0000}"/>
    <cellStyle name="1_Book2_pvhung.skhdt 20117113152041 Danh muc cong trinh trong diem_Ke hoach 2012 theo doi (giai ngan 30.6.12) 2" xfId="7955" xr:uid="{00000000-0005-0000-0000-0000101F0000}"/>
    <cellStyle name="1_Book2_pvhung.skhdt 20117113152041 Danh muc cong trinh trong diem_Ke hoach 2012 theo doi (giai ngan 30.6.12) 2 2" xfId="7956" xr:uid="{00000000-0005-0000-0000-0000111F0000}"/>
    <cellStyle name="1_Book2_pvhung.skhdt 20117113152041 Danh muc cong trinh trong diem_Ke hoach 2012 theo doi (giai ngan 30.6.12) 2 2 2" xfId="7957" xr:uid="{00000000-0005-0000-0000-0000121F0000}"/>
    <cellStyle name="1_Book2_pvhung.skhdt 20117113152041 Danh muc cong trinh trong diem_Ke hoach 2012 theo doi (giai ngan 30.6.12) 2 2 3" xfId="7958" xr:uid="{00000000-0005-0000-0000-0000131F0000}"/>
    <cellStyle name="1_Book2_pvhung.skhdt 20117113152041 Danh muc cong trinh trong diem_Ke hoach 2012 theo doi (giai ngan 30.6.12) 2 2 4" xfId="7959" xr:uid="{00000000-0005-0000-0000-0000141F0000}"/>
    <cellStyle name="1_Book2_pvhung.skhdt 20117113152041 Danh muc cong trinh trong diem_Ke hoach 2012 theo doi (giai ngan 30.6.12) 2 3" xfId="7960" xr:uid="{00000000-0005-0000-0000-0000151F0000}"/>
    <cellStyle name="1_Book2_pvhung.skhdt 20117113152041 Danh muc cong trinh trong diem_Ke hoach 2012 theo doi (giai ngan 30.6.12) 2 4" xfId="7961" xr:uid="{00000000-0005-0000-0000-0000161F0000}"/>
    <cellStyle name="1_Book2_pvhung.skhdt 20117113152041 Danh muc cong trinh trong diem_Ke hoach 2012 theo doi (giai ngan 30.6.12) 2 5" xfId="7962" xr:uid="{00000000-0005-0000-0000-0000171F0000}"/>
    <cellStyle name="1_Book2_pvhung.skhdt 20117113152041 Danh muc cong trinh trong diem_Ke hoach 2012 theo doi (giai ngan 30.6.12) 3" xfId="7963" xr:uid="{00000000-0005-0000-0000-0000181F0000}"/>
    <cellStyle name="1_Book2_pvhung.skhdt 20117113152041 Danh muc cong trinh trong diem_Ke hoach 2012 theo doi (giai ngan 30.6.12) 3 2" xfId="7964" xr:uid="{00000000-0005-0000-0000-0000191F0000}"/>
    <cellStyle name="1_Book2_pvhung.skhdt 20117113152041 Danh muc cong trinh trong diem_Ke hoach 2012 theo doi (giai ngan 30.6.12) 3 3" xfId="7965" xr:uid="{00000000-0005-0000-0000-00001A1F0000}"/>
    <cellStyle name="1_Book2_pvhung.skhdt 20117113152041 Danh muc cong trinh trong diem_Ke hoach 2012 theo doi (giai ngan 30.6.12) 3 4" xfId="7966" xr:uid="{00000000-0005-0000-0000-00001B1F0000}"/>
    <cellStyle name="1_Book2_pvhung.skhdt 20117113152041 Danh muc cong trinh trong diem_Ke hoach 2012 theo doi (giai ngan 30.6.12) 4" xfId="7967" xr:uid="{00000000-0005-0000-0000-00001C1F0000}"/>
    <cellStyle name="1_Book2_pvhung.skhdt 20117113152041 Danh muc cong trinh trong diem_Ke hoach 2012 theo doi (giai ngan 30.6.12) 5" xfId="7968" xr:uid="{00000000-0005-0000-0000-00001D1F0000}"/>
    <cellStyle name="1_Book2_pvhung.skhdt 20117113152041 Danh muc cong trinh trong diem_Ke hoach 2012 theo doi (giai ngan 30.6.12) 6" xfId="7969" xr:uid="{00000000-0005-0000-0000-00001E1F0000}"/>
    <cellStyle name="1_Book2_Tong hop so lieu" xfId="7970" xr:uid="{00000000-0005-0000-0000-00001F1F0000}"/>
    <cellStyle name="1_Book2_Tong hop so lieu 2" xfId="7971" xr:uid="{00000000-0005-0000-0000-0000201F0000}"/>
    <cellStyle name="1_Book2_Tong hop so lieu 2 2" xfId="7972" xr:uid="{00000000-0005-0000-0000-0000211F0000}"/>
    <cellStyle name="1_Book2_Tong hop so lieu 2 3" xfId="7973" xr:uid="{00000000-0005-0000-0000-0000221F0000}"/>
    <cellStyle name="1_Book2_Tong hop so lieu 2 4" xfId="7974" xr:uid="{00000000-0005-0000-0000-0000231F0000}"/>
    <cellStyle name="1_Book2_Tong hop so lieu 3" xfId="7975" xr:uid="{00000000-0005-0000-0000-0000241F0000}"/>
    <cellStyle name="1_Book2_Tong hop so lieu 4" xfId="7976" xr:uid="{00000000-0005-0000-0000-0000251F0000}"/>
    <cellStyle name="1_Book2_Tong hop so lieu 5" xfId="7977" xr:uid="{00000000-0005-0000-0000-0000261F0000}"/>
    <cellStyle name="1_Book2_Tong hop so lieu_BC cong trinh trong diem" xfId="7978" xr:uid="{00000000-0005-0000-0000-0000271F0000}"/>
    <cellStyle name="1_Book2_Tong hop so lieu_BC cong trinh trong diem 2" xfId="7979" xr:uid="{00000000-0005-0000-0000-0000281F0000}"/>
    <cellStyle name="1_Book2_Tong hop so lieu_BC cong trinh trong diem 2 2" xfId="7980" xr:uid="{00000000-0005-0000-0000-0000291F0000}"/>
    <cellStyle name="1_Book2_Tong hop so lieu_BC cong trinh trong diem 2 3" xfId="7981" xr:uid="{00000000-0005-0000-0000-00002A1F0000}"/>
    <cellStyle name="1_Book2_Tong hop so lieu_BC cong trinh trong diem 2 4" xfId="7982" xr:uid="{00000000-0005-0000-0000-00002B1F0000}"/>
    <cellStyle name="1_Book2_Tong hop so lieu_BC cong trinh trong diem 3" xfId="7983" xr:uid="{00000000-0005-0000-0000-00002C1F0000}"/>
    <cellStyle name="1_Book2_Tong hop so lieu_BC cong trinh trong diem 4" xfId="7984" xr:uid="{00000000-0005-0000-0000-00002D1F0000}"/>
    <cellStyle name="1_Book2_Tong hop so lieu_BC cong trinh trong diem 5" xfId="7985" xr:uid="{00000000-0005-0000-0000-00002E1F0000}"/>
    <cellStyle name="1_Book2_Tong hop so lieu_BC cong trinh trong diem_BC von DTPT 6 thang 2012" xfId="7986" xr:uid="{00000000-0005-0000-0000-00002F1F0000}"/>
    <cellStyle name="1_Book2_Tong hop so lieu_BC cong trinh trong diem_BC von DTPT 6 thang 2012 2" xfId="7987" xr:uid="{00000000-0005-0000-0000-0000301F0000}"/>
    <cellStyle name="1_Book2_Tong hop so lieu_BC cong trinh trong diem_BC von DTPT 6 thang 2012 2 2" xfId="7988" xr:uid="{00000000-0005-0000-0000-0000311F0000}"/>
    <cellStyle name="1_Book2_Tong hop so lieu_BC cong trinh trong diem_BC von DTPT 6 thang 2012 2 3" xfId="7989" xr:uid="{00000000-0005-0000-0000-0000321F0000}"/>
    <cellStyle name="1_Book2_Tong hop so lieu_BC cong trinh trong diem_BC von DTPT 6 thang 2012 2 4" xfId="7990" xr:uid="{00000000-0005-0000-0000-0000331F0000}"/>
    <cellStyle name="1_Book2_Tong hop so lieu_BC cong trinh trong diem_BC von DTPT 6 thang 2012 3" xfId="7991" xr:uid="{00000000-0005-0000-0000-0000341F0000}"/>
    <cellStyle name="1_Book2_Tong hop so lieu_BC cong trinh trong diem_BC von DTPT 6 thang 2012 4" xfId="7992" xr:uid="{00000000-0005-0000-0000-0000351F0000}"/>
    <cellStyle name="1_Book2_Tong hop so lieu_BC cong trinh trong diem_BC von DTPT 6 thang 2012 5" xfId="7993" xr:uid="{00000000-0005-0000-0000-0000361F0000}"/>
    <cellStyle name="1_Book2_Tong hop so lieu_BC cong trinh trong diem_Bieu du thao QD von ho tro co MT" xfId="7994" xr:uid="{00000000-0005-0000-0000-0000371F0000}"/>
    <cellStyle name="1_Book2_Tong hop so lieu_BC cong trinh trong diem_Bieu du thao QD von ho tro co MT 2" xfId="7995" xr:uid="{00000000-0005-0000-0000-0000381F0000}"/>
    <cellStyle name="1_Book2_Tong hop so lieu_BC cong trinh trong diem_Bieu du thao QD von ho tro co MT 2 2" xfId="7996" xr:uid="{00000000-0005-0000-0000-0000391F0000}"/>
    <cellStyle name="1_Book2_Tong hop so lieu_BC cong trinh trong diem_Bieu du thao QD von ho tro co MT 2 3" xfId="7997" xr:uid="{00000000-0005-0000-0000-00003A1F0000}"/>
    <cellStyle name="1_Book2_Tong hop so lieu_BC cong trinh trong diem_Bieu du thao QD von ho tro co MT 2 4" xfId="7998" xr:uid="{00000000-0005-0000-0000-00003B1F0000}"/>
    <cellStyle name="1_Book2_Tong hop so lieu_BC cong trinh trong diem_Bieu du thao QD von ho tro co MT 3" xfId="7999" xr:uid="{00000000-0005-0000-0000-00003C1F0000}"/>
    <cellStyle name="1_Book2_Tong hop so lieu_BC cong trinh trong diem_Bieu du thao QD von ho tro co MT 4" xfId="8000" xr:uid="{00000000-0005-0000-0000-00003D1F0000}"/>
    <cellStyle name="1_Book2_Tong hop so lieu_BC cong trinh trong diem_Bieu du thao QD von ho tro co MT 5" xfId="8001" xr:uid="{00000000-0005-0000-0000-00003E1F0000}"/>
    <cellStyle name="1_Book2_Tong hop so lieu_BC cong trinh trong diem_Ke hoach 2012 (theo doi)" xfId="8002" xr:uid="{00000000-0005-0000-0000-00003F1F0000}"/>
    <cellStyle name="1_Book2_Tong hop so lieu_BC cong trinh trong diem_Ke hoach 2012 (theo doi) 2" xfId="8003" xr:uid="{00000000-0005-0000-0000-0000401F0000}"/>
    <cellStyle name="1_Book2_Tong hop so lieu_BC cong trinh trong diem_Ke hoach 2012 (theo doi) 2 2" xfId="8004" xr:uid="{00000000-0005-0000-0000-0000411F0000}"/>
    <cellStyle name="1_Book2_Tong hop so lieu_BC cong trinh trong diem_Ke hoach 2012 (theo doi) 2 3" xfId="8005" xr:uid="{00000000-0005-0000-0000-0000421F0000}"/>
    <cellStyle name="1_Book2_Tong hop so lieu_BC cong trinh trong diem_Ke hoach 2012 (theo doi) 2 4" xfId="8006" xr:uid="{00000000-0005-0000-0000-0000431F0000}"/>
    <cellStyle name="1_Book2_Tong hop so lieu_BC cong trinh trong diem_Ke hoach 2012 (theo doi) 3" xfId="8007" xr:uid="{00000000-0005-0000-0000-0000441F0000}"/>
    <cellStyle name="1_Book2_Tong hop so lieu_BC cong trinh trong diem_Ke hoach 2012 (theo doi) 4" xfId="8008" xr:uid="{00000000-0005-0000-0000-0000451F0000}"/>
    <cellStyle name="1_Book2_Tong hop so lieu_BC cong trinh trong diem_Ke hoach 2012 (theo doi) 5" xfId="8009" xr:uid="{00000000-0005-0000-0000-0000461F0000}"/>
    <cellStyle name="1_Book2_Tong hop so lieu_BC cong trinh trong diem_Ke hoach 2012 theo doi (giai ngan 30.6.12)" xfId="8010" xr:uid="{00000000-0005-0000-0000-0000471F0000}"/>
    <cellStyle name="1_Book2_Tong hop so lieu_BC cong trinh trong diem_Ke hoach 2012 theo doi (giai ngan 30.6.12) 2" xfId="8011" xr:uid="{00000000-0005-0000-0000-0000481F0000}"/>
    <cellStyle name="1_Book2_Tong hop so lieu_BC cong trinh trong diem_Ke hoach 2012 theo doi (giai ngan 30.6.12) 2 2" xfId="8012" xr:uid="{00000000-0005-0000-0000-0000491F0000}"/>
    <cellStyle name="1_Book2_Tong hop so lieu_BC cong trinh trong diem_Ke hoach 2012 theo doi (giai ngan 30.6.12) 2 3" xfId="8013" xr:uid="{00000000-0005-0000-0000-00004A1F0000}"/>
    <cellStyle name="1_Book2_Tong hop so lieu_BC cong trinh trong diem_Ke hoach 2012 theo doi (giai ngan 30.6.12) 2 4" xfId="8014" xr:uid="{00000000-0005-0000-0000-00004B1F0000}"/>
    <cellStyle name="1_Book2_Tong hop so lieu_BC cong trinh trong diem_Ke hoach 2012 theo doi (giai ngan 30.6.12) 3" xfId="8015" xr:uid="{00000000-0005-0000-0000-00004C1F0000}"/>
    <cellStyle name="1_Book2_Tong hop so lieu_BC cong trinh trong diem_Ke hoach 2012 theo doi (giai ngan 30.6.12) 4" xfId="8016" xr:uid="{00000000-0005-0000-0000-00004D1F0000}"/>
    <cellStyle name="1_Book2_Tong hop so lieu_BC cong trinh trong diem_Ke hoach 2012 theo doi (giai ngan 30.6.12) 5" xfId="8017" xr:uid="{00000000-0005-0000-0000-00004E1F0000}"/>
    <cellStyle name="1_Book2_Tong hop so lieu_BC von DTPT 6 thang 2012" xfId="8018" xr:uid="{00000000-0005-0000-0000-00004F1F0000}"/>
    <cellStyle name="1_Book2_Tong hop so lieu_BC von DTPT 6 thang 2012 2" xfId="8019" xr:uid="{00000000-0005-0000-0000-0000501F0000}"/>
    <cellStyle name="1_Book2_Tong hop so lieu_BC von DTPT 6 thang 2012 2 2" xfId="8020" xr:uid="{00000000-0005-0000-0000-0000511F0000}"/>
    <cellStyle name="1_Book2_Tong hop so lieu_BC von DTPT 6 thang 2012 2 3" xfId="8021" xr:uid="{00000000-0005-0000-0000-0000521F0000}"/>
    <cellStyle name="1_Book2_Tong hop so lieu_BC von DTPT 6 thang 2012 2 4" xfId="8022" xr:uid="{00000000-0005-0000-0000-0000531F0000}"/>
    <cellStyle name="1_Book2_Tong hop so lieu_BC von DTPT 6 thang 2012 3" xfId="8023" xr:uid="{00000000-0005-0000-0000-0000541F0000}"/>
    <cellStyle name="1_Book2_Tong hop so lieu_BC von DTPT 6 thang 2012 4" xfId="8024" xr:uid="{00000000-0005-0000-0000-0000551F0000}"/>
    <cellStyle name="1_Book2_Tong hop so lieu_BC von DTPT 6 thang 2012 5" xfId="8025" xr:uid="{00000000-0005-0000-0000-0000561F0000}"/>
    <cellStyle name="1_Book2_Tong hop so lieu_Bieu du thao QD von ho tro co MT" xfId="8026" xr:uid="{00000000-0005-0000-0000-0000571F0000}"/>
    <cellStyle name="1_Book2_Tong hop so lieu_Bieu du thao QD von ho tro co MT 2" xfId="8027" xr:uid="{00000000-0005-0000-0000-0000581F0000}"/>
    <cellStyle name="1_Book2_Tong hop so lieu_Bieu du thao QD von ho tro co MT 2 2" xfId="8028" xr:uid="{00000000-0005-0000-0000-0000591F0000}"/>
    <cellStyle name="1_Book2_Tong hop so lieu_Bieu du thao QD von ho tro co MT 2 3" xfId="8029" xr:uid="{00000000-0005-0000-0000-00005A1F0000}"/>
    <cellStyle name="1_Book2_Tong hop so lieu_Bieu du thao QD von ho tro co MT 2 4" xfId="8030" xr:uid="{00000000-0005-0000-0000-00005B1F0000}"/>
    <cellStyle name="1_Book2_Tong hop so lieu_Bieu du thao QD von ho tro co MT 3" xfId="8031" xr:uid="{00000000-0005-0000-0000-00005C1F0000}"/>
    <cellStyle name="1_Book2_Tong hop so lieu_Bieu du thao QD von ho tro co MT 4" xfId="8032" xr:uid="{00000000-0005-0000-0000-00005D1F0000}"/>
    <cellStyle name="1_Book2_Tong hop so lieu_Bieu du thao QD von ho tro co MT 5" xfId="8033" xr:uid="{00000000-0005-0000-0000-00005E1F0000}"/>
    <cellStyle name="1_Book2_Tong hop so lieu_Ke hoach 2012 (theo doi)" xfId="8034" xr:uid="{00000000-0005-0000-0000-00005F1F0000}"/>
    <cellStyle name="1_Book2_Tong hop so lieu_Ke hoach 2012 (theo doi) 2" xfId="8035" xr:uid="{00000000-0005-0000-0000-0000601F0000}"/>
    <cellStyle name="1_Book2_Tong hop so lieu_Ke hoach 2012 (theo doi) 2 2" xfId="8036" xr:uid="{00000000-0005-0000-0000-0000611F0000}"/>
    <cellStyle name="1_Book2_Tong hop so lieu_Ke hoach 2012 (theo doi) 2 3" xfId="8037" xr:uid="{00000000-0005-0000-0000-0000621F0000}"/>
    <cellStyle name="1_Book2_Tong hop so lieu_Ke hoach 2012 (theo doi) 2 4" xfId="8038" xr:uid="{00000000-0005-0000-0000-0000631F0000}"/>
    <cellStyle name="1_Book2_Tong hop so lieu_Ke hoach 2012 (theo doi) 3" xfId="8039" xr:uid="{00000000-0005-0000-0000-0000641F0000}"/>
    <cellStyle name="1_Book2_Tong hop so lieu_Ke hoach 2012 (theo doi) 4" xfId="8040" xr:uid="{00000000-0005-0000-0000-0000651F0000}"/>
    <cellStyle name="1_Book2_Tong hop so lieu_Ke hoach 2012 (theo doi) 5" xfId="8041" xr:uid="{00000000-0005-0000-0000-0000661F0000}"/>
    <cellStyle name="1_Book2_Tong hop so lieu_Ke hoach 2012 theo doi (giai ngan 30.6.12)" xfId="8042" xr:uid="{00000000-0005-0000-0000-0000671F0000}"/>
    <cellStyle name="1_Book2_Tong hop so lieu_Ke hoach 2012 theo doi (giai ngan 30.6.12) 2" xfId="8043" xr:uid="{00000000-0005-0000-0000-0000681F0000}"/>
    <cellStyle name="1_Book2_Tong hop so lieu_Ke hoach 2012 theo doi (giai ngan 30.6.12) 2 2" xfId="8044" xr:uid="{00000000-0005-0000-0000-0000691F0000}"/>
    <cellStyle name="1_Book2_Tong hop so lieu_Ke hoach 2012 theo doi (giai ngan 30.6.12) 2 3" xfId="8045" xr:uid="{00000000-0005-0000-0000-00006A1F0000}"/>
    <cellStyle name="1_Book2_Tong hop so lieu_Ke hoach 2012 theo doi (giai ngan 30.6.12) 2 4" xfId="8046" xr:uid="{00000000-0005-0000-0000-00006B1F0000}"/>
    <cellStyle name="1_Book2_Tong hop so lieu_Ke hoach 2012 theo doi (giai ngan 30.6.12) 3" xfId="8047" xr:uid="{00000000-0005-0000-0000-00006C1F0000}"/>
    <cellStyle name="1_Book2_Tong hop so lieu_Ke hoach 2012 theo doi (giai ngan 30.6.12) 4" xfId="8048" xr:uid="{00000000-0005-0000-0000-00006D1F0000}"/>
    <cellStyle name="1_Book2_Tong hop so lieu_Ke hoach 2012 theo doi (giai ngan 30.6.12) 5" xfId="8049" xr:uid="{00000000-0005-0000-0000-00006E1F0000}"/>
    <cellStyle name="1_Book2_Tong hop so lieu_pvhung.skhdt 20117113152041 Danh muc cong trinh trong diem" xfId="8050" xr:uid="{00000000-0005-0000-0000-00006F1F0000}"/>
    <cellStyle name="1_Book2_Tong hop so lieu_pvhung.skhdt 20117113152041 Danh muc cong trinh trong diem 2" xfId="8051" xr:uid="{00000000-0005-0000-0000-0000701F0000}"/>
    <cellStyle name="1_Book2_Tong hop so lieu_pvhung.skhdt 20117113152041 Danh muc cong trinh trong diem 2 2" xfId="8052" xr:uid="{00000000-0005-0000-0000-0000711F0000}"/>
    <cellStyle name="1_Book2_Tong hop so lieu_pvhung.skhdt 20117113152041 Danh muc cong trinh trong diem 2 3" xfId="8053" xr:uid="{00000000-0005-0000-0000-0000721F0000}"/>
    <cellStyle name="1_Book2_Tong hop so lieu_pvhung.skhdt 20117113152041 Danh muc cong trinh trong diem 2 4" xfId="8054" xr:uid="{00000000-0005-0000-0000-0000731F0000}"/>
    <cellStyle name="1_Book2_Tong hop so lieu_pvhung.skhdt 20117113152041 Danh muc cong trinh trong diem 3" xfId="8055" xr:uid="{00000000-0005-0000-0000-0000741F0000}"/>
    <cellStyle name="1_Book2_Tong hop so lieu_pvhung.skhdt 20117113152041 Danh muc cong trinh trong diem 4" xfId="8056" xr:uid="{00000000-0005-0000-0000-0000751F0000}"/>
    <cellStyle name="1_Book2_Tong hop so lieu_pvhung.skhdt 20117113152041 Danh muc cong trinh trong diem 5" xfId="8057" xr:uid="{00000000-0005-0000-0000-0000761F0000}"/>
    <cellStyle name="1_Book2_Tong hop so lieu_pvhung.skhdt 20117113152041 Danh muc cong trinh trong diem_BC von DTPT 6 thang 2012" xfId="8058" xr:uid="{00000000-0005-0000-0000-0000771F0000}"/>
    <cellStyle name="1_Book2_Tong hop so lieu_pvhung.skhdt 20117113152041 Danh muc cong trinh trong diem_BC von DTPT 6 thang 2012 2" xfId="8059" xr:uid="{00000000-0005-0000-0000-0000781F0000}"/>
    <cellStyle name="1_Book2_Tong hop so lieu_pvhung.skhdt 20117113152041 Danh muc cong trinh trong diem_BC von DTPT 6 thang 2012 2 2" xfId="8060" xr:uid="{00000000-0005-0000-0000-0000791F0000}"/>
    <cellStyle name="1_Book2_Tong hop so lieu_pvhung.skhdt 20117113152041 Danh muc cong trinh trong diem_BC von DTPT 6 thang 2012 2 3" xfId="8061" xr:uid="{00000000-0005-0000-0000-00007A1F0000}"/>
    <cellStyle name="1_Book2_Tong hop so lieu_pvhung.skhdt 20117113152041 Danh muc cong trinh trong diem_BC von DTPT 6 thang 2012 2 4" xfId="8062" xr:uid="{00000000-0005-0000-0000-00007B1F0000}"/>
    <cellStyle name="1_Book2_Tong hop so lieu_pvhung.skhdt 20117113152041 Danh muc cong trinh trong diem_BC von DTPT 6 thang 2012 3" xfId="8063" xr:uid="{00000000-0005-0000-0000-00007C1F0000}"/>
    <cellStyle name="1_Book2_Tong hop so lieu_pvhung.skhdt 20117113152041 Danh muc cong trinh trong diem_BC von DTPT 6 thang 2012 4" xfId="8064" xr:uid="{00000000-0005-0000-0000-00007D1F0000}"/>
    <cellStyle name="1_Book2_Tong hop so lieu_pvhung.skhdt 20117113152041 Danh muc cong trinh trong diem_BC von DTPT 6 thang 2012 5" xfId="8065" xr:uid="{00000000-0005-0000-0000-00007E1F0000}"/>
    <cellStyle name="1_Book2_Tong hop so lieu_pvhung.skhdt 20117113152041 Danh muc cong trinh trong diem_Bieu du thao QD von ho tro co MT" xfId="8066" xr:uid="{00000000-0005-0000-0000-00007F1F0000}"/>
    <cellStyle name="1_Book2_Tong hop so lieu_pvhung.skhdt 20117113152041 Danh muc cong trinh trong diem_Bieu du thao QD von ho tro co MT 2" xfId="8067" xr:uid="{00000000-0005-0000-0000-0000801F0000}"/>
    <cellStyle name="1_Book2_Tong hop so lieu_pvhung.skhdt 20117113152041 Danh muc cong trinh trong diem_Bieu du thao QD von ho tro co MT 2 2" xfId="8068" xr:uid="{00000000-0005-0000-0000-0000811F0000}"/>
    <cellStyle name="1_Book2_Tong hop so lieu_pvhung.skhdt 20117113152041 Danh muc cong trinh trong diem_Bieu du thao QD von ho tro co MT 2 3" xfId="8069" xr:uid="{00000000-0005-0000-0000-0000821F0000}"/>
    <cellStyle name="1_Book2_Tong hop so lieu_pvhung.skhdt 20117113152041 Danh muc cong trinh trong diem_Bieu du thao QD von ho tro co MT 2 4" xfId="8070" xr:uid="{00000000-0005-0000-0000-0000831F0000}"/>
    <cellStyle name="1_Book2_Tong hop so lieu_pvhung.skhdt 20117113152041 Danh muc cong trinh trong diem_Bieu du thao QD von ho tro co MT 3" xfId="8071" xr:uid="{00000000-0005-0000-0000-0000841F0000}"/>
    <cellStyle name="1_Book2_Tong hop so lieu_pvhung.skhdt 20117113152041 Danh muc cong trinh trong diem_Bieu du thao QD von ho tro co MT 4" xfId="8072" xr:uid="{00000000-0005-0000-0000-0000851F0000}"/>
    <cellStyle name="1_Book2_Tong hop so lieu_pvhung.skhdt 20117113152041 Danh muc cong trinh trong diem_Bieu du thao QD von ho tro co MT 5" xfId="8073" xr:uid="{00000000-0005-0000-0000-0000861F0000}"/>
    <cellStyle name="1_Book2_Tong hop so lieu_pvhung.skhdt 20117113152041 Danh muc cong trinh trong diem_Ke hoach 2012 (theo doi)" xfId="8074" xr:uid="{00000000-0005-0000-0000-0000871F0000}"/>
    <cellStyle name="1_Book2_Tong hop so lieu_pvhung.skhdt 20117113152041 Danh muc cong trinh trong diem_Ke hoach 2012 (theo doi) 2" xfId="8075" xr:uid="{00000000-0005-0000-0000-0000881F0000}"/>
    <cellStyle name="1_Book2_Tong hop so lieu_pvhung.skhdt 20117113152041 Danh muc cong trinh trong diem_Ke hoach 2012 (theo doi) 2 2" xfId="8076" xr:uid="{00000000-0005-0000-0000-0000891F0000}"/>
    <cellStyle name="1_Book2_Tong hop so lieu_pvhung.skhdt 20117113152041 Danh muc cong trinh trong diem_Ke hoach 2012 (theo doi) 2 3" xfId="8077" xr:uid="{00000000-0005-0000-0000-00008A1F0000}"/>
    <cellStyle name="1_Book2_Tong hop so lieu_pvhung.skhdt 20117113152041 Danh muc cong trinh trong diem_Ke hoach 2012 (theo doi) 2 4" xfId="8078" xr:uid="{00000000-0005-0000-0000-00008B1F0000}"/>
    <cellStyle name="1_Book2_Tong hop so lieu_pvhung.skhdt 20117113152041 Danh muc cong trinh trong diem_Ke hoach 2012 (theo doi) 3" xfId="8079" xr:uid="{00000000-0005-0000-0000-00008C1F0000}"/>
    <cellStyle name="1_Book2_Tong hop so lieu_pvhung.skhdt 20117113152041 Danh muc cong trinh trong diem_Ke hoach 2012 (theo doi) 4" xfId="8080" xr:uid="{00000000-0005-0000-0000-00008D1F0000}"/>
    <cellStyle name="1_Book2_Tong hop so lieu_pvhung.skhdt 20117113152041 Danh muc cong trinh trong diem_Ke hoach 2012 (theo doi) 5" xfId="8081" xr:uid="{00000000-0005-0000-0000-00008E1F0000}"/>
    <cellStyle name="1_Book2_Tong hop so lieu_pvhung.skhdt 20117113152041 Danh muc cong trinh trong diem_Ke hoach 2012 theo doi (giai ngan 30.6.12)" xfId="8082" xr:uid="{00000000-0005-0000-0000-00008F1F0000}"/>
    <cellStyle name="1_Book2_Tong hop so lieu_pvhung.skhdt 20117113152041 Danh muc cong trinh trong diem_Ke hoach 2012 theo doi (giai ngan 30.6.12) 2" xfId="8083" xr:uid="{00000000-0005-0000-0000-0000901F0000}"/>
    <cellStyle name="1_Book2_Tong hop so lieu_pvhung.skhdt 20117113152041 Danh muc cong trinh trong diem_Ke hoach 2012 theo doi (giai ngan 30.6.12) 2 2" xfId="8084" xr:uid="{00000000-0005-0000-0000-0000911F0000}"/>
    <cellStyle name="1_Book2_Tong hop so lieu_pvhung.skhdt 20117113152041 Danh muc cong trinh trong diem_Ke hoach 2012 theo doi (giai ngan 30.6.12) 2 3" xfId="8085" xr:uid="{00000000-0005-0000-0000-0000921F0000}"/>
    <cellStyle name="1_Book2_Tong hop so lieu_pvhung.skhdt 20117113152041 Danh muc cong trinh trong diem_Ke hoach 2012 theo doi (giai ngan 30.6.12) 2 4" xfId="8086" xr:uid="{00000000-0005-0000-0000-0000931F0000}"/>
    <cellStyle name="1_Book2_Tong hop so lieu_pvhung.skhdt 20117113152041 Danh muc cong trinh trong diem_Ke hoach 2012 theo doi (giai ngan 30.6.12) 3" xfId="8087" xr:uid="{00000000-0005-0000-0000-0000941F0000}"/>
    <cellStyle name="1_Book2_Tong hop so lieu_pvhung.skhdt 20117113152041 Danh muc cong trinh trong diem_Ke hoach 2012 theo doi (giai ngan 30.6.12) 4" xfId="8088" xr:uid="{00000000-0005-0000-0000-0000951F0000}"/>
    <cellStyle name="1_Book2_Tong hop so lieu_pvhung.skhdt 20117113152041 Danh muc cong trinh trong diem_Ke hoach 2012 theo doi (giai ngan 30.6.12) 5" xfId="8089" xr:uid="{00000000-0005-0000-0000-0000961F0000}"/>
    <cellStyle name="1_Book2_Tong hop theo doi von TPCP (BC)" xfId="8090" xr:uid="{00000000-0005-0000-0000-0000971F0000}"/>
    <cellStyle name="1_Book2_Tong hop theo doi von TPCP (BC) 2" xfId="8091" xr:uid="{00000000-0005-0000-0000-0000981F0000}"/>
    <cellStyle name="1_Book2_Tong hop theo doi von TPCP (BC) 2 2" xfId="8092" xr:uid="{00000000-0005-0000-0000-0000991F0000}"/>
    <cellStyle name="1_Book2_Tong hop theo doi von TPCP (BC) 2 3" xfId="8093" xr:uid="{00000000-0005-0000-0000-00009A1F0000}"/>
    <cellStyle name="1_Book2_Tong hop theo doi von TPCP (BC) 2 4" xfId="8094" xr:uid="{00000000-0005-0000-0000-00009B1F0000}"/>
    <cellStyle name="1_Book2_Tong hop theo doi von TPCP (BC) 3" xfId="8095" xr:uid="{00000000-0005-0000-0000-00009C1F0000}"/>
    <cellStyle name="1_Book2_Tong hop theo doi von TPCP (BC) 4" xfId="8096" xr:uid="{00000000-0005-0000-0000-00009D1F0000}"/>
    <cellStyle name="1_Book2_Tong hop theo doi von TPCP (BC) 5" xfId="8097" xr:uid="{00000000-0005-0000-0000-00009E1F0000}"/>
    <cellStyle name="1_Book2_Tong hop theo doi von TPCP (BC)_BC von DTPT 6 thang 2012" xfId="8098" xr:uid="{00000000-0005-0000-0000-00009F1F0000}"/>
    <cellStyle name="1_Book2_Tong hop theo doi von TPCP (BC)_BC von DTPT 6 thang 2012 2" xfId="8099" xr:uid="{00000000-0005-0000-0000-0000A01F0000}"/>
    <cellStyle name="1_Book2_Tong hop theo doi von TPCP (BC)_BC von DTPT 6 thang 2012 2 2" xfId="8100" xr:uid="{00000000-0005-0000-0000-0000A11F0000}"/>
    <cellStyle name="1_Book2_Tong hop theo doi von TPCP (BC)_BC von DTPT 6 thang 2012 2 3" xfId="8101" xr:uid="{00000000-0005-0000-0000-0000A21F0000}"/>
    <cellStyle name="1_Book2_Tong hop theo doi von TPCP (BC)_BC von DTPT 6 thang 2012 2 4" xfId="8102" xr:uid="{00000000-0005-0000-0000-0000A31F0000}"/>
    <cellStyle name="1_Book2_Tong hop theo doi von TPCP (BC)_BC von DTPT 6 thang 2012 3" xfId="8103" xr:uid="{00000000-0005-0000-0000-0000A41F0000}"/>
    <cellStyle name="1_Book2_Tong hop theo doi von TPCP (BC)_BC von DTPT 6 thang 2012 4" xfId="8104" xr:uid="{00000000-0005-0000-0000-0000A51F0000}"/>
    <cellStyle name="1_Book2_Tong hop theo doi von TPCP (BC)_BC von DTPT 6 thang 2012 5" xfId="8105" xr:uid="{00000000-0005-0000-0000-0000A61F0000}"/>
    <cellStyle name="1_Book2_Tong hop theo doi von TPCP (BC)_Bieu du thao QD von ho tro co MT" xfId="8106" xr:uid="{00000000-0005-0000-0000-0000A71F0000}"/>
    <cellStyle name="1_Book2_Tong hop theo doi von TPCP (BC)_Bieu du thao QD von ho tro co MT 2" xfId="8107" xr:uid="{00000000-0005-0000-0000-0000A81F0000}"/>
    <cellStyle name="1_Book2_Tong hop theo doi von TPCP (BC)_Bieu du thao QD von ho tro co MT 2 2" xfId="8108" xr:uid="{00000000-0005-0000-0000-0000A91F0000}"/>
    <cellStyle name="1_Book2_Tong hop theo doi von TPCP (BC)_Bieu du thao QD von ho tro co MT 2 3" xfId="8109" xr:uid="{00000000-0005-0000-0000-0000AA1F0000}"/>
    <cellStyle name="1_Book2_Tong hop theo doi von TPCP (BC)_Bieu du thao QD von ho tro co MT 2 4" xfId="8110" xr:uid="{00000000-0005-0000-0000-0000AB1F0000}"/>
    <cellStyle name="1_Book2_Tong hop theo doi von TPCP (BC)_Bieu du thao QD von ho tro co MT 3" xfId="8111" xr:uid="{00000000-0005-0000-0000-0000AC1F0000}"/>
    <cellStyle name="1_Book2_Tong hop theo doi von TPCP (BC)_Bieu du thao QD von ho tro co MT 4" xfId="8112" xr:uid="{00000000-0005-0000-0000-0000AD1F0000}"/>
    <cellStyle name="1_Book2_Tong hop theo doi von TPCP (BC)_Bieu du thao QD von ho tro co MT 5" xfId="8113" xr:uid="{00000000-0005-0000-0000-0000AE1F0000}"/>
    <cellStyle name="1_Book2_Tong hop theo doi von TPCP (BC)_Ke hoach 2012 (theo doi)" xfId="8114" xr:uid="{00000000-0005-0000-0000-0000AF1F0000}"/>
    <cellStyle name="1_Book2_Tong hop theo doi von TPCP (BC)_Ke hoach 2012 (theo doi) 2" xfId="8115" xr:uid="{00000000-0005-0000-0000-0000B01F0000}"/>
    <cellStyle name="1_Book2_Tong hop theo doi von TPCP (BC)_Ke hoach 2012 (theo doi) 2 2" xfId="8116" xr:uid="{00000000-0005-0000-0000-0000B11F0000}"/>
    <cellStyle name="1_Book2_Tong hop theo doi von TPCP (BC)_Ke hoach 2012 (theo doi) 2 3" xfId="8117" xr:uid="{00000000-0005-0000-0000-0000B21F0000}"/>
    <cellStyle name="1_Book2_Tong hop theo doi von TPCP (BC)_Ke hoach 2012 (theo doi) 2 4" xfId="8118" xr:uid="{00000000-0005-0000-0000-0000B31F0000}"/>
    <cellStyle name="1_Book2_Tong hop theo doi von TPCP (BC)_Ke hoach 2012 (theo doi) 3" xfId="8119" xr:uid="{00000000-0005-0000-0000-0000B41F0000}"/>
    <cellStyle name="1_Book2_Tong hop theo doi von TPCP (BC)_Ke hoach 2012 (theo doi) 4" xfId="8120" xr:uid="{00000000-0005-0000-0000-0000B51F0000}"/>
    <cellStyle name="1_Book2_Tong hop theo doi von TPCP (BC)_Ke hoach 2012 (theo doi) 5" xfId="8121" xr:uid="{00000000-0005-0000-0000-0000B61F0000}"/>
    <cellStyle name="1_Book2_Tong hop theo doi von TPCP (BC)_Ke hoach 2012 theo doi (giai ngan 30.6.12)" xfId="8122" xr:uid="{00000000-0005-0000-0000-0000B71F0000}"/>
    <cellStyle name="1_Book2_Tong hop theo doi von TPCP (BC)_Ke hoach 2012 theo doi (giai ngan 30.6.12) 2" xfId="8123" xr:uid="{00000000-0005-0000-0000-0000B81F0000}"/>
    <cellStyle name="1_Book2_Tong hop theo doi von TPCP (BC)_Ke hoach 2012 theo doi (giai ngan 30.6.12) 2 2" xfId="8124" xr:uid="{00000000-0005-0000-0000-0000B91F0000}"/>
    <cellStyle name="1_Book2_Tong hop theo doi von TPCP (BC)_Ke hoach 2012 theo doi (giai ngan 30.6.12) 2 3" xfId="8125" xr:uid="{00000000-0005-0000-0000-0000BA1F0000}"/>
    <cellStyle name="1_Book2_Tong hop theo doi von TPCP (BC)_Ke hoach 2012 theo doi (giai ngan 30.6.12) 2 4" xfId="8126" xr:uid="{00000000-0005-0000-0000-0000BB1F0000}"/>
    <cellStyle name="1_Book2_Tong hop theo doi von TPCP (BC)_Ke hoach 2012 theo doi (giai ngan 30.6.12) 3" xfId="8127" xr:uid="{00000000-0005-0000-0000-0000BC1F0000}"/>
    <cellStyle name="1_Book2_Tong hop theo doi von TPCP (BC)_Ke hoach 2012 theo doi (giai ngan 30.6.12) 4" xfId="8128" xr:uid="{00000000-0005-0000-0000-0000BD1F0000}"/>
    <cellStyle name="1_Book2_Tong hop theo doi von TPCP (BC)_Ke hoach 2012 theo doi (giai ngan 30.6.12) 5" xfId="8129" xr:uid="{00000000-0005-0000-0000-0000BE1F0000}"/>
    <cellStyle name="1_Book2_Worksheet in D: My Documents Ke Hoach KH cac nam Nam 2014 Bao cao ve Ke hoach nam 2014 ( Hoan chinh sau TL voi Bo KH)" xfId="8130" xr:uid="{00000000-0005-0000-0000-0000BF1F0000}"/>
    <cellStyle name="1_Book2_Worksheet in D: My Documents Ke Hoach KH cac nam Nam 2014 Bao cao ve Ke hoach nam 2014 ( Hoan chinh sau TL voi Bo KH) 2" xfId="8131" xr:uid="{00000000-0005-0000-0000-0000C01F0000}"/>
    <cellStyle name="1_Book2_Worksheet in D: My Documents Ke Hoach KH cac nam Nam 2014 Bao cao ve Ke hoach nam 2014 ( Hoan chinh sau TL voi Bo KH) 2 2" xfId="8132" xr:uid="{00000000-0005-0000-0000-0000C11F0000}"/>
    <cellStyle name="1_Book2_Worksheet in D: My Documents Ke Hoach KH cac nam Nam 2014 Bao cao ve Ke hoach nam 2014 ( Hoan chinh sau TL voi Bo KH) 2 3" xfId="8133" xr:uid="{00000000-0005-0000-0000-0000C21F0000}"/>
    <cellStyle name="1_Book2_Worksheet in D: My Documents Ke Hoach KH cac nam Nam 2014 Bao cao ve Ke hoach nam 2014 ( Hoan chinh sau TL voi Bo KH) 2 4" xfId="8134" xr:uid="{00000000-0005-0000-0000-0000C31F0000}"/>
    <cellStyle name="1_Book2_Worksheet in D: My Documents Ke Hoach KH cac nam Nam 2014 Bao cao ve Ke hoach nam 2014 ( Hoan chinh sau TL voi Bo KH) 3" xfId="8135" xr:uid="{00000000-0005-0000-0000-0000C41F0000}"/>
    <cellStyle name="1_Book2_Worksheet in D: My Documents Ke Hoach KH cac nam Nam 2014 Bao cao ve Ke hoach nam 2014 ( Hoan chinh sau TL voi Bo KH) 4" xfId="8136" xr:uid="{00000000-0005-0000-0000-0000C51F0000}"/>
    <cellStyle name="1_Book2_Worksheet in D: My Documents Ke Hoach KH cac nam Nam 2014 Bao cao ve Ke hoach nam 2014 ( Hoan chinh sau TL voi Bo KH) 5" xfId="8137" xr:uid="{00000000-0005-0000-0000-0000C61F0000}"/>
    <cellStyle name="1_Cau thuy dien Ban La (Cu Anh)" xfId="8138" xr:uid="{00000000-0005-0000-0000-0000C71F0000}"/>
    <cellStyle name="1_Cau thuy dien Ban La (Cu Anh)_!1 1 bao cao giao KH ve HTCMT vung TNB   12-12-2011" xfId="8139" xr:uid="{00000000-0005-0000-0000-0000C81F0000}"/>
    <cellStyle name="1_Cau thuy dien Ban La (Cu Anh)_Bieu4HTMT" xfId="8140" xr:uid="{00000000-0005-0000-0000-0000C91F0000}"/>
    <cellStyle name="1_Cau thuy dien Ban La (Cu Anh)_Bieu4HTMT_!1 1 bao cao giao KH ve HTCMT vung TNB   12-12-2011" xfId="8141" xr:uid="{00000000-0005-0000-0000-0000CA1F0000}"/>
    <cellStyle name="1_Cau thuy dien Ban La (Cu Anh)_Bieu4HTMT_KH TPCP vung TNB (03-1-2012)" xfId="8142" xr:uid="{00000000-0005-0000-0000-0000CB1F0000}"/>
    <cellStyle name="1_Cau thuy dien Ban La (Cu Anh)_KH TPCP vung TNB (03-1-2012)" xfId="8143" xr:uid="{00000000-0005-0000-0000-0000CC1F0000}"/>
    <cellStyle name="1_Chi tieu 5 nam" xfId="8144" xr:uid="{00000000-0005-0000-0000-0000CD1F0000}"/>
    <cellStyle name="1_Chi tieu 5 nam 2" xfId="8145" xr:uid="{00000000-0005-0000-0000-0000CE1F0000}"/>
    <cellStyle name="1_Chi tieu 5 nam 2 2" xfId="8146" xr:uid="{00000000-0005-0000-0000-0000CF1F0000}"/>
    <cellStyle name="1_Chi tieu 5 nam 2 3" xfId="8147" xr:uid="{00000000-0005-0000-0000-0000D01F0000}"/>
    <cellStyle name="1_Chi tieu 5 nam 2 4" xfId="8148" xr:uid="{00000000-0005-0000-0000-0000D11F0000}"/>
    <cellStyle name="1_Chi tieu 5 nam 3" xfId="8149" xr:uid="{00000000-0005-0000-0000-0000D21F0000}"/>
    <cellStyle name="1_Chi tieu 5 nam 4" xfId="8150" xr:uid="{00000000-0005-0000-0000-0000D31F0000}"/>
    <cellStyle name="1_Chi tieu 5 nam 5" xfId="8151" xr:uid="{00000000-0005-0000-0000-0000D41F0000}"/>
    <cellStyle name="1_Chi tieu 5 nam_BC cong trinh trong diem" xfId="8152" xr:uid="{00000000-0005-0000-0000-0000D51F0000}"/>
    <cellStyle name="1_Chi tieu 5 nam_BC cong trinh trong diem 2" xfId="8153" xr:uid="{00000000-0005-0000-0000-0000D61F0000}"/>
    <cellStyle name="1_Chi tieu 5 nam_BC cong trinh trong diem 2 2" xfId="8154" xr:uid="{00000000-0005-0000-0000-0000D71F0000}"/>
    <cellStyle name="1_Chi tieu 5 nam_BC cong trinh trong diem 2 3" xfId="8155" xr:uid="{00000000-0005-0000-0000-0000D81F0000}"/>
    <cellStyle name="1_Chi tieu 5 nam_BC cong trinh trong diem 2 4" xfId="8156" xr:uid="{00000000-0005-0000-0000-0000D91F0000}"/>
    <cellStyle name="1_Chi tieu 5 nam_BC cong trinh trong diem 3" xfId="8157" xr:uid="{00000000-0005-0000-0000-0000DA1F0000}"/>
    <cellStyle name="1_Chi tieu 5 nam_BC cong trinh trong diem 4" xfId="8158" xr:uid="{00000000-0005-0000-0000-0000DB1F0000}"/>
    <cellStyle name="1_Chi tieu 5 nam_BC cong trinh trong diem 5" xfId="8159" xr:uid="{00000000-0005-0000-0000-0000DC1F0000}"/>
    <cellStyle name="1_Chi tieu 5 nam_BC cong trinh trong diem_BC von DTPT 6 thang 2012" xfId="8160" xr:uid="{00000000-0005-0000-0000-0000DD1F0000}"/>
    <cellStyle name="1_Chi tieu 5 nam_BC cong trinh trong diem_BC von DTPT 6 thang 2012 2" xfId="8161" xr:uid="{00000000-0005-0000-0000-0000DE1F0000}"/>
    <cellStyle name="1_Chi tieu 5 nam_BC cong trinh trong diem_BC von DTPT 6 thang 2012 2 2" xfId="8162" xr:uid="{00000000-0005-0000-0000-0000DF1F0000}"/>
    <cellStyle name="1_Chi tieu 5 nam_BC cong trinh trong diem_BC von DTPT 6 thang 2012 2 3" xfId="8163" xr:uid="{00000000-0005-0000-0000-0000E01F0000}"/>
    <cellStyle name="1_Chi tieu 5 nam_BC cong trinh trong diem_BC von DTPT 6 thang 2012 2 4" xfId="8164" xr:uid="{00000000-0005-0000-0000-0000E11F0000}"/>
    <cellStyle name="1_Chi tieu 5 nam_BC cong trinh trong diem_BC von DTPT 6 thang 2012 3" xfId="8165" xr:uid="{00000000-0005-0000-0000-0000E21F0000}"/>
    <cellStyle name="1_Chi tieu 5 nam_BC cong trinh trong diem_BC von DTPT 6 thang 2012 4" xfId="8166" xr:uid="{00000000-0005-0000-0000-0000E31F0000}"/>
    <cellStyle name="1_Chi tieu 5 nam_BC cong trinh trong diem_BC von DTPT 6 thang 2012 5" xfId="8167" xr:uid="{00000000-0005-0000-0000-0000E41F0000}"/>
    <cellStyle name="1_Chi tieu 5 nam_BC cong trinh trong diem_Bieu du thao QD von ho tro co MT" xfId="8168" xr:uid="{00000000-0005-0000-0000-0000E51F0000}"/>
    <cellStyle name="1_Chi tieu 5 nam_BC cong trinh trong diem_Bieu du thao QD von ho tro co MT 2" xfId="8169" xr:uid="{00000000-0005-0000-0000-0000E61F0000}"/>
    <cellStyle name="1_Chi tieu 5 nam_BC cong trinh trong diem_Bieu du thao QD von ho tro co MT 2 2" xfId="8170" xr:uid="{00000000-0005-0000-0000-0000E71F0000}"/>
    <cellStyle name="1_Chi tieu 5 nam_BC cong trinh trong diem_Bieu du thao QD von ho tro co MT 2 3" xfId="8171" xr:uid="{00000000-0005-0000-0000-0000E81F0000}"/>
    <cellStyle name="1_Chi tieu 5 nam_BC cong trinh trong diem_Bieu du thao QD von ho tro co MT 2 4" xfId="8172" xr:uid="{00000000-0005-0000-0000-0000E91F0000}"/>
    <cellStyle name="1_Chi tieu 5 nam_BC cong trinh trong diem_Bieu du thao QD von ho tro co MT 3" xfId="8173" xr:uid="{00000000-0005-0000-0000-0000EA1F0000}"/>
    <cellStyle name="1_Chi tieu 5 nam_BC cong trinh trong diem_Bieu du thao QD von ho tro co MT 4" xfId="8174" xr:uid="{00000000-0005-0000-0000-0000EB1F0000}"/>
    <cellStyle name="1_Chi tieu 5 nam_BC cong trinh trong diem_Bieu du thao QD von ho tro co MT 5" xfId="8175" xr:uid="{00000000-0005-0000-0000-0000EC1F0000}"/>
    <cellStyle name="1_Chi tieu 5 nam_BC cong trinh trong diem_Ke hoach 2012 (theo doi)" xfId="8176" xr:uid="{00000000-0005-0000-0000-0000ED1F0000}"/>
    <cellStyle name="1_Chi tieu 5 nam_BC cong trinh trong diem_Ke hoach 2012 (theo doi) 2" xfId="8177" xr:uid="{00000000-0005-0000-0000-0000EE1F0000}"/>
    <cellStyle name="1_Chi tieu 5 nam_BC cong trinh trong diem_Ke hoach 2012 (theo doi) 2 2" xfId="8178" xr:uid="{00000000-0005-0000-0000-0000EF1F0000}"/>
    <cellStyle name="1_Chi tieu 5 nam_BC cong trinh trong diem_Ke hoach 2012 (theo doi) 2 3" xfId="8179" xr:uid="{00000000-0005-0000-0000-0000F01F0000}"/>
    <cellStyle name="1_Chi tieu 5 nam_BC cong trinh trong diem_Ke hoach 2012 (theo doi) 2 4" xfId="8180" xr:uid="{00000000-0005-0000-0000-0000F11F0000}"/>
    <cellStyle name="1_Chi tieu 5 nam_BC cong trinh trong diem_Ke hoach 2012 (theo doi) 3" xfId="8181" xr:uid="{00000000-0005-0000-0000-0000F21F0000}"/>
    <cellStyle name="1_Chi tieu 5 nam_BC cong trinh trong diem_Ke hoach 2012 (theo doi) 4" xfId="8182" xr:uid="{00000000-0005-0000-0000-0000F31F0000}"/>
    <cellStyle name="1_Chi tieu 5 nam_BC cong trinh trong diem_Ke hoach 2012 (theo doi) 5" xfId="8183" xr:uid="{00000000-0005-0000-0000-0000F41F0000}"/>
    <cellStyle name="1_Chi tieu 5 nam_BC cong trinh trong diem_Ke hoach 2012 theo doi (giai ngan 30.6.12)" xfId="8184" xr:uid="{00000000-0005-0000-0000-0000F51F0000}"/>
    <cellStyle name="1_Chi tieu 5 nam_BC cong trinh trong diem_Ke hoach 2012 theo doi (giai ngan 30.6.12) 2" xfId="8185" xr:uid="{00000000-0005-0000-0000-0000F61F0000}"/>
    <cellStyle name="1_Chi tieu 5 nam_BC cong trinh trong diem_Ke hoach 2012 theo doi (giai ngan 30.6.12) 2 2" xfId="8186" xr:uid="{00000000-0005-0000-0000-0000F71F0000}"/>
    <cellStyle name="1_Chi tieu 5 nam_BC cong trinh trong diem_Ke hoach 2012 theo doi (giai ngan 30.6.12) 2 3" xfId="8187" xr:uid="{00000000-0005-0000-0000-0000F81F0000}"/>
    <cellStyle name="1_Chi tieu 5 nam_BC cong trinh trong diem_Ke hoach 2012 theo doi (giai ngan 30.6.12) 2 4" xfId="8188" xr:uid="{00000000-0005-0000-0000-0000F91F0000}"/>
    <cellStyle name="1_Chi tieu 5 nam_BC cong trinh trong diem_Ke hoach 2012 theo doi (giai ngan 30.6.12) 3" xfId="8189" xr:uid="{00000000-0005-0000-0000-0000FA1F0000}"/>
    <cellStyle name="1_Chi tieu 5 nam_BC cong trinh trong diem_Ke hoach 2012 theo doi (giai ngan 30.6.12) 4" xfId="8190" xr:uid="{00000000-0005-0000-0000-0000FB1F0000}"/>
    <cellStyle name="1_Chi tieu 5 nam_BC cong trinh trong diem_Ke hoach 2012 theo doi (giai ngan 30.6.12) 5" xfId="8191" xr:uid="{00000000-0005-0000-0000-0000FC1F0000}"/>
    <cellStyle name="1_Chi tieu 5 nam_BC von DTPT 6 thang 2012" xfId="8192" xr:uid="{00000000-0005-0000-0000-0000FD1F0000}"/>
    <cellStyle name="1_Chi tieu 5 nam_BC von DTPT 6 thang 2012 2" xfId="8193" xr:uid="{00000000-0005-0000-0000-0000FE1F0000}"/>
    <cellStyle name="1_Chi tieu 5 nam_BC von DTPT 6 thang 2012 2 2" xfId="8194" xr:uid="{00000000-0005-0000-0000-0000FF1F0000}"/>
    <cellStyle name="1_Chi tieu 5 nam_BC von DTPT 6 thang 2012 2 3" xfId="8195" xr:uid="{00000000-0005-0000-0000-000000200000}"/>
    <cellStyle name="1_Chi tieu 5 nam_BC von DTPT 6 thang 2012 2 4" xfId="8196" xr:uid="{00000000-0005-0000-0000-000001200000}"/>
    <cellStyle name="1_Chi tieu 5 nam_BC von DTPT 6 thang 2012 3" xfId="8197" xr:uid="{00000000-0005-0000-0000-000002200000}"/>
    <cellStyle name="1_Chi tieu 5 nam_BC von DTPT 6 thang 2012 4" xfId="8198" xr:uid="{00000000-0005-0000-0000-000003200000}"/>
    <cellStyle name="1_Chi tieu 5 nam_BC von DTPT 6 thang 2012 5" xfId="8199" xr:uid="{00000000-0005-0000-0000-000004200000}"/>
    <cellStyle name="1_Chi tieu 5 nam_Bieu du thao QD von ho tro co MT" xfId="8200" xr:uid="{00000000-0005-0000-0000-000005200000}"/>
    <cellStyle name="1_Chi tieu 5 nam_Bieu du thao QD von ho tro co MT 2" xfId="8201" xr:uid="{00000000-0005-0000-0000-000006200000}"/>
    <cellStyle name="1_Chi tieu 5 nam_Bieu du thao QD von ho tro co MT 2 2" xfId="8202" xr:uid="{00000000-0005-0000-0000-000007200000}"/>
    <cellStyle name="1_Chi tieu 5 nam_Bieu du thao QD von ho tro co MT 2 3" xfId="8203" xr:uid="{00000000-0005-0000-0000-000008200000}"/>
    <cellStyle name="1_Chi tieu 5 nam_Bieu du thao QD von ho tro co MT 2 4" xfId="8204" xr:uid="{00000000-0005-0000-0000-000009200000}"/>
    <cellStyle name="1_Chi tieu 5 nam_Bieu du thao QD von ho tro co MT 3" xfId="8205" xr:uid="{00000000-0005-0000-0000-00000A200000}"/>
    <cellStyle name="1_Chi tieu 5 nam_Bieu du thao QD von ho tro co MT 4" xfId="8206" xr:uid="{00000000-0005-0000-0000-00000B200000}"/>
    <cellStyle name="1_Chi tieu 5 nam_Bieu du thao QD von ho tro co MT 5" xfId="8207" xr:uid="{00000000-0005-0000-0000-00000C200000}"/>
    <cellStyle name="1_Chi tieu 5 nam_Ke hoach 2012 (theo doi)" xfId="8208" xr:uid="{00000000-0005-0000-0000-00000D200000}"/>
    <cellStyle name="1_Chi tieu 5 nam_Ke hoach 2012 (theo doi) 2" xfId="8209" xr:uid="{00000000-0005-0000-0000-00000E200000}"/>
    <cellStyle name="1_Chi tieu 5 nam_Ke hoach 2012 (theo doi) 2 2" xfId="8210" xr:uid="{00000000-0005-0000-0000-00000F200000}"/>
    <cellStyle name="1_Chi tieu 5 nam_Ke hoach 2012 (theo doi) 2 3" xfId="8211" xr:uid="{00000000-0005-0000-0000-000010200000}"/>
    <cellStyle name="1_Chi tieu 5 nam_Ke hoach 2012 (theo doi) 2 4" xfId="8212" xr:uid="{00000000-0005-0000-0000-000011200000}"/>
    <cellStyle name="1_Chi tieu 5 nam_Ke hoach 2012 (theo doi) 3" xfId="8213" xr:uid="{00000000-0005-0000-0000-000012200000}"/>
    <cellStyle name="1_Chi tieu 5 nam_Ke hoach 2012 (theo doi) 4" xfId="8214" xr:uid="{00000000-0005-0000-0000-000013200000}"/>
    <cellStyle name="1_Chi tieu 5 nam_Ke hoach 2012 (theo doi) 5" xfId="8215" xr:uid="{00000000-0005-0000-0000-000014200000}"/>
    <cellStyle name="1_Chi tieu 5 nam_Ke hoach 2012 theo doi (giai ngan 30.6.12)" xfId="8216" xr:uid="{00000000-0005-0000-0000-000015200000}"/>
    <cellStyle name="1_Chi tieu 5 nam_Ke hoach 2012 theo doi (giai ngan 30.6.12) 2" xfId="8217" xr:uid="{00000000-0005-0000-0000-000016200000}"/>
    <cellStyle name="1_Chi tieu 5 nam_Ke hoach 2012 theo doi (giai ngan 30.6.12) 2 2" xfId="8218" xr:uid="{00000000-0005-0000-0000-000017200000}"/>
    <cellStyle name="1_Chi tieu 5 nam_Ke hoach 2012 theo doi (giai ngan 30.6.12) 2 3" xfId="8219" xr:uid="{00000000-0005-0000-0000-000018200000}"/>
    <cellStyle name="1_Chi tieu 5 nam_Ke hoach 2012 theo doi (giai ngan 30.6.12) 2 4" xfId="8220" xr:uid="{00000000-0005-0000-0000-000019200000}"/>
    <cellStyle name="1_Chi tieu 5 nam_Ke hoach 2012 theo doi (giai ngan 30.6.12) 3" xfId="8221" xr:uid="{00000000-0005-0000-0000-00001A200000}"/>
    <cellStyle name="1_Chi tieu 5 nam_Ke hoach 2012 theo doi (giai ngan 30.6.12) 4" xfId="8222" xr:uid="{00000000-0005-0000-0000-00001B200000}"/>
    <cellStyle name="1_Chi tieu 5 nam_Ke hoach 2012 theo doi (giai ngan 30.6.12) 5" xfId="8223" xr:uid="{00000000-0005-0000-0000-00001C200000}"/>
    <cellStyle name="1_Chi tieu 5 nam_pvhung.skhdt 20117113152041 Danh muc cong trinh trong diem" xfId="8224" xr:uid="{00000000-0005-0000-0000-00001D200000}"/>
    <cellStyle name="1_Chi tieu 5 nam_pvhung.skhdt 20117113152041 Danh muc cong trinh trong diem 2" xfId="8225" xr:uid="{00000000-0005-0000-0000-00001E200000}"/>
    <cellStyle name="1_Chi tieu 5 nam_pvhung.skhdt 20117113152041 Danh muc cong trinh trong diem 2 2" xfId="8226" xr:uid="{00000000-0005-0000-0000-00001F200000}"/>
    <cellStyle name="1_Chi tieu 5 nam_pvhung.skhdt 20117113152041 Danh muc cong trinh trong diem 2 3" xfId="8227" xr:uid="{00000000-0005-0000-0000-000020200000}"/>
    <cellStyle name="1_Chi tieu 5 nam_pvhung.skhdt 20117113152041 Danh muc cong trinh trong diem 2 4" xfId="8228" xr:uid="{00000000-0005-0000-0000-000021200000}"/>
    <cellStyle name="1_Chi tieu 5 nam_pvhung.skhdt 20117113152041 Danh muc cong trinh trong diem 3" xfId="8229" xr:uid="{00000000-0005-0000-0000-000022200000}"/>
    <cellStyle name="1_Chi tieu 5 nam_pvhung.skhdt 20117113152041 Danh muc cong trinh trong diem 4" xfId="8230" xr:uid="{00000000-0005-0000-0000-000023200000}"/>
    <cellStyle name="1_Chi tieu 5 nam_pvhung.skhdt 20117113152041 Danh muc cong trinh trong diem 5" xfId="8231" xr:uid="{00000000-0005-0000-0000-000024200000}"/>
    <cellStyle name="1_Chi tieu 5 nam_pvhung.skhdt 20117113152041 Danh muc cong trinh trong diem_BC von DTPT 6 thang 2012" xfId="8232" xr:uid="{00000000-0005-0000-0000-000025200000}"/>
    <cellStyle name="1_Chi tieu 5 nam_pvhung.skhdt 20117113152041 Danh muc cong trinh trong diem_BC von DTPT 6 thang 2012 2" xfId="8233" xr:uid="{00000000-0005-0000-0000-000026200000}"/>
    <cellStyle name="1_Chi tieu 5 nam_pvhung.skhdt 20117113152041 Danh muc cong trinh trong diem_BC von DTPT 6 thang 2012 2 2" xfId="8234" xr:uid="{00000000-0005-0000-0000-000027200000}"/>
    <cellStyle name="1_Chi tieu 5 nam_pvhung.skhdt 20117113152041 Danh muc cong trinh trong diem_BC von DTPT 6 thang 2012 2 3" xfId="8235" xr:uid="{00000000-0005-0000-0000-000028200000}"/>
    <cellStyle name="1_Chi tieu 5 nam_pvhung.skhdt 20117113152041 Danh muc cong trinh trong diem_BC von DTPT 6 thang 2012 2 4" xfId="8236" xr:uid="{00000000-0005-0000-0000-000029200000}"/>
    <cellStyle name="1_Chi tieu 5 nam_pvhung.skhdt 20117113152041 Danh muc cong trinh trong diem_BC von DTPT 6 thang 2012 3" xfId="8237" xr:uid="{00000000-0005-0000-0000-00002A200000}"/>
    <cellStyle name="1_Chi tieu 5 nam_pvhung.skhdt 20117113152041 Danh muc cong trinh trong diem_BC von DTPT 6 thang 2012 4" xfId="8238" xr:uid="{00000000-0005-0000-0000-00002B200000}"/>
    <cellStyle name="1_Chi tieu 5 nam_pvhung.skhdt 20117113152041 Danh muc cong trinh trong diem_BC von DTPT 6 thang 2012 5" xfId="8239" xr:uid="{00000000-0005-0000-0000-00002C200000}"/>
    <cellStyle name="1_Chi tieu 5 nam_pvhung.skhdt 20117113152041 Danh muc cong trinh trong diem_Bieu du thao QD von ho tro co MT" xfId="8240" xr:uid="{00000000-0005-0000-0000-00002D200000}"/>
    <cellStyle name="1_Chi tieu 5 nam_pvhung.skhdt 20117113152041 Danh muc cong trinh trong diem_Bieu du thao QD von ho tro co MT 2" xfId="8241" xr:uid="{00000000-0005-0000-0000-00002E200000}"/>
    <cellStyle name="1_Chi tieu 5 nam_pvhung.skhdt 20117113152041 Danh muc cong trinh trong diem_Bieu du thao QD von ho tro co MT 2 2" xfId="8242" xr:uid="{00000000-0005-0000-0000-00002F200000}"/>
    <cellStyle name="1_Chi tieu 5 nam_pvhung.skhdt 20117113152041 Danh muc cong trinh trong diem_Bieu du thao QD von ho tro co MT 2 3" xfId="8243" xr:uid="{00000000-0005-0000-0000-000030200000}"/>
    <cellStyle name="1_Chi tieu 5 nam_pvhung.skhdt 20117113152041 Danh muc cong trinh trong diem_Bieu du thao QD von ho tro co MT 2 4" xfId="8244" xr:uid="{00000000-0005-0000-0000-000031200000}"/>
    <cellStyle name="1_Chi tieu 5 nam_pvhung.skhdt 20117113152041 Danh muc cong trinh trong diem_Bieu du thao QD von ho tro co MT 3" xfId="8245" xr:uid="{00000000-0005-0000-0000-000032200000}"/>
    <cellStyle name="1_Chi tieu 5 nam_pvhung.skhdt 20117113152041 Danh muc cong trinh trong diem_Bieu du thao QD von ho tro co MT 4" xfId="8246" xr:uid="{00000000-0005-0000-0000-000033200000}"/>
    <cellStyle name="1_Chi tieu 5 nam_pvhung.skhdt 20117113152041 Danh muc cong trinh trong diem_Bieu du thao QD von ho tro co MT 5" xfId="8247" xr:uid="{00000000-0005-0000-0000-000034200000}"/>
    <cellStyle name="1_Chi tieu 5 nam_pvhung.skhdt 20117113152041 Danh muc cong trinh trong diem_Ke hoach 2012 (theo doi)" xfId="8248" xr:uid="{00000000-0005-0000-0000-000035200000}"/>
    <cellStyle name="1_Chi tieu 5 nam_pvhung.skhdt 20117113152041 Danh muc cong trinh trong diem_Ke hoach 2012 (theo doi) 2" xfId="8249" xr:uid="{00000000-0005-0000-0000-000036200000}"/>
    <cellStyle name="1_Chi tieu 5 nam_pvhung.skhdt 20117113152041 Danh muc cong trinh trong diem_Ke hoach 2012 (theo doi) 2 2" xfId="8250" xr:uid="{00000000-0005-0000-0000-000037200000}"/>
    <cellStyle name="1_Chi tieu 5 nam_pvhung.skhdt 20117113152041 Danh muc cong trinh trong diem_Ke hoach 2012 (theo doi) 2 3" xfId="8251" xr:uid="{00000000-0005-0000-0000-000038200000}"/>
    <cellStyle name="1_Chi tieu 5 nam_pvhung.skhdt 20117113152041 Danh muc cong trinh trong diem_Ke hoach 2012 (theo doi) 2 4" xfId="8252" xr:uid="{00000000-0005-0000-0000-000039200000}"/>
    <cellStyle name="1_Chi tieu 5 nam_pvhung.skhdt 20117113152041 Danh muc cong trinh trong diem_Ke hoach 2012 (theo doi) 3" xfId="8253" xr:uid="{00000000-0005-0000-0000-00003A200000}"/>
    <cellStyle name="1_Chi tieu 5 nam_pvhung.skhdt 20117113152041 Danh muc cong trinh trong diem_Ke hoach 2012 (theo doi) 4" xfId="8254" xr:uid="{00000000-0005-0000-0000-00003B200000}"/>
    <cellStyle name="1_Chi tieu 5 nam_pvhung.skhdt 20117113152041 Danh muc cong trinh trong diem_Ke hoach 2012 (theo doi) 5" xfId="8255" xr:uid="{00000000-0005-0000-0000-00003C200000}"/>
    <cellStyle name="1_Chi tieu 5 nam_pvhung.skhdt 20117113152041 Danh muc cong trinh trong diem_Ke hoach 2012 theo doi (giai ngan 30.6.12)" xfId="8256" xr:uid="{00000000-0005-0000-0000-00003D200000}"/>
    <cellStyle name="1_Chi tieu 5 nam_pvhung.skhdt 20117113152041 Danh muc cong trinh trong diem_Ke hoach 2012 theo doi (giai ngan 30.6.12) 2" xfId="8257" xr:uid="{00000000-0005-0000-0000-00003E200000}"/>
    <cellStyle name="1_Chi tieu 5 nam_pvhung.skhdt 20117113152041 Danh muc cong trinh trong diem_Ke hoach 2012 theo doi (giai ngan 30.6.12) 2 2" xfId="8258" xr:uid="{00000000-0005-0000-0000-00003F200000}"/>
    <cellStyle name="1_Chi tieu 5 nam_pvhung.skhdt 20117113152041 Danh muc cong trinh trong diem_Ke hoach 2012 theo doi (giai ngan 30.6.12) 2 3" xfId="8259" xr:uid="{00000000-0005-0000-0000-000040200000}"/>
    <cellStyle name="1_Chi tieu 5 nam_pvhung.skhdt 20117113152041 Danh muc cong trinh trong diem_Ke hoach 2012 theo doi (giai ngan 30.6.12) 2 4" xfId="8260" xr:uid="{00000000-0005-0000-0000-000041200000}"/>
    <cellStyle name="1_Chi tieu 5 nam_pvhung.skhdt 20117113152041 Danh muc cong trinh trong diem_Ke hoach 2012 theo doi (giai ngan 30.6.12) 3" xfId="8261" xr:uid="{00000000-0005-0000-0000-000042200000}"/>
    <cellStyle name="1_Chi tieu 5 nam_pvhung.skhdt 20117113152041 Danh muc cong trinh trong diem_Ke hoach 2012 theo doi (giai ngan 30.6.12) 4" xfId="8262" xr:uid="{00000000-0005-0000-0000-000043200000}"/>
    <cellStyle name="1_Chi tieu 5 nam_pvhung.skhdt 20117113152041 Danh muc cong trinh trong diem_Ke hoach 2012 theo doi (giai ngan 30.6.12) 5" xfId="8263" xr:uid="{00000000-0005-0000-0000-000044200000}"/>
    <cellStyle name="1_Co TC 2008" xfId="8264" xr:uid="{00000000-0005-0000-0000-000045200000}"/>
    <cellStyle name="1_Cong trinh co y kien LD_Dang_NN_2011-Tay nguyen-9-10" xfId="8265" xr:uid="{00000000-0005-0000-0000-000046200000}"/>
    <cellStyle name="1_Dang ky phan khai von ODA (gui Bo)" xfId="8266" xr:uid="{00000000-0005-0000-0000-000047200000}"/>
    <cellStyle name="1_Dang ky phan khai von ODA (gui Bo) 2" xfId="8267" xr:uid="{00000000-0005-0000-0000-000048200000}"/>
    <cellStyle name="1_Dang ky phan khai von ODA (gui Bo) 2 2" xfId="8268" xr:uid="{00000000-0005-0000-0000-000049200000}"/>
    <cellStyle name="1_Dang ky phan khai von ODA (gui Bo) 2 3" xfId="8269" xr:uid="{00000000-0005-0000-0000-00004A200000}"/>
    <cellStyle name="1_Dang ky phan khai von ODA (gui Bo) 2 4" xfId="8270" xr:uid="{00000000-0005-0000-0000-00004B200000}"/>
    <cellStyle name="1_Dang ky phan khai von ODA (gui Bo) 3" xfId="8271" xr:uid="{00000000-0005-0000-0000-00004C200000}"/>
    <cellStyle name="1_Dang ky phan khai von ODA (gui Bo) 4" xfId="8272" xr:uid="{00000000-0005-0000-0000-00004D200000}"/>
    <cellStyle name="1_Dang ky phan khai von ODA (gui Bo) 5" xfId="8273" xr:uid="{00000000-0005-0000-0000-00004E200000}"/>
    <cellStyle name="1_Dang ky phan khai von ODA (gui Bo)_BC von DTPT 6 thang 2012" xfId="8274" xr:uid="{00000000-0005-0000-0000-00004F200000}"/>
    <cellStyle name="1_Dang ky phan khai von ODA (gui Bo)_BC von DTPT 6 thang 2012 2" xfId="8275" xr:uid="{00000000-0005-0000-0000-000050200000}"/>
    <cellStyle name="1_Dang ky phan khai von ODA (gui Bo)_BC von DTPT 6 thang 2012 2 2" xfId="8276" xr:uid="{00000000-0005-0000-0000-000051200000}"/>
    <cellStyle name="1_Dang ky phan khai von ODA (gui Bo)_BC von DTPT 6 thang 2012 2 3" xfId="8277" xr:uid="{00000000-0005-0000-0000-000052200000}"/>
    <cellStyle name="1_Dang ky phan khai von ODA (gui Bo)_BC von DTPT 6 thang 2012 2 4" xfId="8278" xr:uid="{00000000-0005-0000-0000-000053200000}"/>
    <cellStyle name="1_Dang ky phan khai von ODA (gui Bo)_BC von DTPT 6 thang 2012 3" xfId="8279" xr:uid="{00000000-0005-0000-0000-000054200000}"/>
    <cellStyle name="1_Dang ky phan khai von ODA (gui Bo)_BC von DTPT 6 thang 2012 4" xfId="8280" xr:uid="{00000000-0005-0000-0000-000055200000}"/>
    <cellStyle name="1_Dang ky phan khai von ODA (gui Bo)_BC von DTPT 6 thang 2012 5" xfId="8281" xr:uid="{00000000-0005-0000-0000-000056200000}"/>
    <cellStyle name="1_Dang ky phan khai von ODA (gui Bo)_Bieu du thao QD von ho tro co MT" xfId="8282" xr:uid="{00000000-0005-0000-0000-000057200000}"/>
    <cellStyle name="1_Dang ky phan khai von ODA (gui Bo)_Bieu du thao QD von ho tro co MT 2" xfId="8283" xr:uid="{00000000-0005-0000-0000-000058200000}"/>
    <cellStyle name="1_Dang ky phan khai von ODA (gui Bo)_Bieu du thao QD von ho tro co MT 2 2" xfId="8284" xr:uid="{00000000-0005-0000-0000-000059200000}"/>
    <cellStyle name="1_Dang ky phan khai von ODA (gui Bo)_Bieu du thao QD von ho tro co MT 2 3" xfId="8285" xr:uid="{00000000-0005-0000-0000-00005A200000}"/>
    <cellStyle name="1_Dang ky phan khai von ODA (gui Bo)_Bieu du thao QD von ho tro co MT 2 4" xfId="8286" xr:uid="{00000000-0005-0000-0000-00005B200000}"/>
    <cellStyle name="1_Dang ky phan khai von ODA (gui Bo)_Bieu du thao QD von ho tro co MT 3" xfId="8287" xr:uid="{00000000-0005-0000-0000-00005C200000}"/>
    <cellStyle name="1_Dang ky phan khai von ODA (gui Bo)_Bieu du thao QD von ho tro co MT 4" xfId="8288" xr:uid="{00000000-0005-0000-0000-00005D200000}"/>
    <cellStyle name="1_Dang ky phan khai von ODA (gui Bo)_Bieu du thao QD von ho tro co MT 5" xfId="8289" xr:uid="{00000000-0005-0000-0000-00005E200000}"/>
    <cellStyle name="1_Dang ky phan khai von ODA (gui Bo)_Ke hoach 2012 theo doi (giai ngan 30.6.12)" xfId="8290" xr:uid="{00000000-0005-0000-0000-00005F200000}"/>
    <cellStyle name="1_Dang ky phan khai von ODA (gui Bo)_Ke hoach 2012 theo doi (giai ngan 30.6.12) 2" xfId="8291" xr:uid="{00000000-0005-0000-0000-000060200000}"/>
    <cellStyle name="1_Dang ky phan khai von ODA (gui Bo)_Ke hoach 2012 theo doi (giai ngan 30.6.12) 2 2" xfId="8292" xr:uid="{00000000-0005-0000-0000-000061200000}"/>
    <cellStyle name="1_Dang ky phan khai von ODA (gui Bo)_Ke hoach 2012 theo doi (giai ngan 30.6.12) 2 3" xfId="8293" xr:uid="{00000000-0005-0000-0000-000062200000}"/>
    <cellStyle name="1_Dang ky phan khai von ODA (gui Bo)_Ke hoach 2012 theo doi (giai ngan 30.6.12) 2 4" xfId="8294" xr:uid="{00000000-0005-0000-0000-000063200000}"/>
    <cellStyle name="1_Dang ky phan khai von ODA (gui Bo)_Ke hoach 2012 theo doi (giai ngan 30.6.12) 3" xfId="8295" xr:uid="{00000000-0005-0000-0000-000064200000}"/>
    <cellStyle name="1_Dang ky phan khai von ODA (gui Bo)_Ke hoach 2012 theo doi (giai ngan 30.6.12) 4" xfId="8296" xr:uid="{00000000-0005-0000-0000-000065200000}"/>
    <cellStyle name="1_Dang ky phan khai von ODA (gui Bo)_Ke hoach 2012 theo doi (giai ngan 30.6.12) 5" xfId="8297" xr:uid="{00000000-0005-0000-0000-000066200000}"/>
    <cellStyle name="1_Danh sach gui BC thuc hien KH2009" xfId="8298" xr:uid="{00000000-0005-0000-0000-000067200000}"/>
    <cellStyle name="1_Danh sach gui BC thuc hien KH2009 2" xfId="8299" xr:uid="{00000000-0005-0000-0000-000068200000}"/>
    <cellStyle name="1_Danh sach gui BC thuc hien KH2009 2 2" xfId="8300" xr:uid="{00000000-0005-0000-0000-000069200000}"/>
    <cellStyle name="1_Danh sach gui BC thuc hien KH2009 2 3" xfId="8301" xr:uid="{00000000-0005-0000-0000-00006A200000}"/>
    <cellStyle name="1_Danh sach gui BC thuc hien KH2009 2 4" xfId="8302" xr:uid="{00000000-0005-0000-0000-00006B200000}"/>
    <cellStyle name="1_Danh sach gui BC thuc hien KH2009 3" xfId="8303" xr:uid="{00000000-0005-0000-0000-00006C200000}"/>
    <cellStyle name="1_Danh sach gui BC thuc hien KH2009 4" xfId="8304" xr:uid="{00000000-0005-0000-0000-00006D200000}"/>
    <cellStyle name="1_Danh sach gui BC thuc hien KH2009 5" xfId="8305" xr:uid="{00000000-0005-0000-0000-00006E200000}"/>
    <cellStyle name="1_Danh sach gui BC thuc hien KH2009_Bao cao doan cong tac cua Bo thang 4-2010" xfId="8306" xr:uid="{00000000-0005-0000-0000-00006F200000}"/>
    <cellStyle name="1_Danh sach gui BC thuc hien KH2009_Bao cao doan cong tac cua Bo thang 4-2010 2" xfId="8307" xr:uid="{00000000-0005-0000-0000-000070200000}"/>
    <cellStyle name="1_Danh sach gui BC thuc hien KH2009_Bao cao doan cong tac cua Bo thang 4-2010 2 2" xfId="8308" xr:uid="{00000000-0005-0000-0000-000071200000}"/>
    <cellStyle name="1_Danh sach gui BC thuc hien KH2009_Bao cao doan cong tac cua Bo thang 4-2010 2 3" xfId="8309" xr:uid="{00000000-0005-0000-0000-000072200000}"/>
    <cellStyle name="1_Danh sach gui BC thuc hien KH2009_Bao cao doan cong tac cua Bo thang 4-2010 2 4" xfId="8310" xr:uid="{00000000-0005-0000-0000-000073200000}"/>
    <cellStyle name="1_Danh sach gui BC thuc hien KH2009_Bao cao doan cong tac cua Bo thang 4-2010 3" xfId="8311" xr:uid="{00000000-0005-0000-0000-000074200000}"/>
    <cellStyle name="1_Danh sach gui BC thuc hien KH2009_Bao cao doan cong tac cua Bo thang 4-2010 4" xfId="8312" xr:uid="{00000000-0005-0000-0000-000075200000}"/>
    <cellStyle name="1_Danh sach gui BC thuc hien KH2009_Bao cao doan cong tac cua Bo thang 4-2010 5" xfId="8313" xr:uid="{00000000-0005-0000-0000-000076200000}"/>
    <cellStyle name="1_Danh sach gui BC thuc hien KH2009_Bao cao doan cong tac cua Bo thang 4-2010_BC von DTPT 6 thang 2012" xfId="8314" xr:uid="{00000000-0005-0000-0000-000077200000}"/>
    <cellStyle name="1_Danh sach gui BC thuc hien KH2009_Bao cao doan cong tac cua Bo thang 4-2010_BC von DTPT 6 thang 2012 2" xfId="8315" xr:uid="{00000000-0005-0000-0000-000078200000}"/>
    <cellStyle name="1_Danh sach gui BC thuc hien KH2009_Bao cao doan cong tac cua Bo thang 4-2010_BC von DTPT 6 thang 2012 2 2" xfId="8316" xr:uid="{00000000-0005-0000-0000-000079200000}"/>
    <cellStyle name="1_Danh sach gui BC thuc hien KH2009_Bao cao doan cong tac cua Bo thang 4-2010_BC von DTPT 6 thang 2012 2 3" xfId="8317" xr:uid="{00000000-0005-0000-0000-00007A200000}"/>
    <cellStyle name="1_Danh sach gui BC thuc hien KH2009_Bao cao doan cong tac cua Bo thang 4-2010_BC von DTPT 6 thang 2012 2 4" xfId="8318" xr:uid="{00000000-0005-0000-0000-00007B200000}"/>
    <cellStyle name="1_Danh sach gui BC thuc hien KH2009_Bao cao doan cong tac cua Bo thang 4-2010_BC von DTPT 6 thang 2012 3" xfId="8319" xr:uid="{00000000-0005-0000-0000-00007C200000}"/>
    <cellStyle name="1_Danh sach gui BC thuc hien KH2009_Bao cao doan cong tac cua Bo thang 4-2010_BC von DTPT 6 thang 2012 4" xfId="8320" xr:uid="{00000000-0005-0000-0000-00007D200000}"/>
    <cellStyle name="1_Danh sach gui BC thuc hien KH2009_Bao cao doan cong tac cua Bo thang 4-2010_BC von DTPT 6 thang 2012 5" xfId="8321" xr:uid="{00000000-0005-0000-0000-00007E200000}"/>
    <cellStyle name="1_Danh sach gui BC thuc hien KH2009_Bao cao doan cong tac cua Bo thang 4-2010_Bieu du thao QD von ho tro co MT" xfId="8322" xr:uid="{00000000-0005-0000-0000-00007F200000}"/>
    <cellStyle name="1_Danh sach gui BC thuc hien KH2009_Bao cao doan cong tac cua Bo thang 4-2010_Bieu du thao QD von ho tro co MT 2" xfId="8323" xr:uid="{00000000-0005-0000-0000-000080200000}"/>
    <cellStyle name="1_Danh sach gui BC thuc hien KH2009_Bao cao doan cong tac cua Bo thang 4-2010_Bieu du thao QD von ho tro co MT 2 2" xfId="8324" xr:uid="{00000000-0005-0000-0000-000081200000}"/>
    <cellStyle name="1_Danh sach gui BC thuc hien KH2009_Bao cao doan cong tac cua Bo thang 4-2010_Bieu du thao QD von ho tro co MT 2 3" xfId="8325" xr:uid="{00000000-0005-0000-0000-000082200000}"/>
    <cellStyle name="1_Danh sach gui BC thuc hien KH2009_Bao cao doan cong tac cua Bo thang 4-2010_Bieu du thao QD von ho tro co MT 2 4" xfId="8326" xr:uid="{00000000-0005-0000-0000-000083200000}"/>
    <cellStyle name="1_Danh sach gui BC thuc hien KH2009_Bao cao doan cong tac cua Bo thang 4-2010_Bieu du thao QD von ho tro co MT 3" xfId="8327" xr:uid="{00000000-0005-0000-0000-000084200000}"/>
    <cellStyle name="1_Danh sach gui BC thuc hien KH2009_Bao cao doan cong tac cua Bo thang 4-2010_Bieu du thao QD von ho tro co MT 4" xfId="8328" xr:uid="{00000000-0005-0000-0000-000085200000}"/>
    <cellStyle name="1_Danh sach gui BC thuc hien KH2009_Bao cao doan cong tac cua Bo thang 4-2010_Bieu du thao QD von ho tro co MT 5" xfId="8329" xr:uid="{00000000-0005-0000-0000-000086200000}"/>
    <cellStyle name="1_Danh sach gui BC thuc hien KH2009_Bao cao doan cong tac cua Bo thang 4-2010_Dang ky phan khai von ODA (gui Bo)" xfId="8330" xr:uid="{00000000-0005-0000-0000-000087200000}"/>
    <cellStyle name="1_Danh sach gui BC thuc hien KH2009_Bao cao doan cong tac cua Bo thang 4-2010_Dang ky phan khai von ODA (gui Bo) 2" xfId="8331" xr:uid="{00000000-0005-0000-0000-000088200000}"/>
    <cellStyle name="1_Danh sach gui BC thuc hien KH2009_Bao cao doan cong tac cua Bo thang 4-2010_Dang ky phan khai von ODA (gui Bo) 2 2" xfId="8332" xr:uid="{00000000-0005-0000-0000-000089200000}"/>
    <cellStyle name="1_Danh sach gui BC thuc hien KH2009_Bao cao doan cong tac cua Bo thang 4-2010_Dang ky phan khai von ODA (gui Bo) 2 3" xfId="8333" xr:uid="{00000000-0005-0000-0000-00008A200000}"/>
    <cellStyle name="1_Danh sach gui BC thuc hien KH2009_Bao cao doan cong tac cua Bo thang 4-2010_Dang ky phan khai von ODA (gui Bo) 2 4" xfId="8334" xr:uid="{00000000-0005-0000-0000-00008B200000}"/>
    <cellStyle name="1_Danh sach gui BC thuc hien KH2009_Bao cao doan cong tac cua Bo thang 4-2010_Dang ky phan khai von ODA (gui Bo) 3" xfId="8335" xr:uid="{00000000-0005-0000-0000-00008C200000}"/>
    <cellStyle name="1_Danh sach gui BC thuc hien KH2009_Bao cao doan cong tac cua Bo thang 4-2010_Dang ky phan khai von ODA (gui Bo) 4" xfId="8336" xr:uid="{00000000-0005-0000-0000-00008D200000}"/>
    <cellStyle name="1_Danh sach gui BC thuc hien KH2009_Bao cao doan cong tac cua Bo thang 4-2010_Dang ky phan khai von ODA (gui Bo) 5" xfId="8337" xr:uid="{00000000-0005-0000-0000-00008E200000}"/>
    <cellStyle name="1_Danh sach gui BC thuc hien KH2009_Bao cao doan cong tac cua Bo thang 4-2010_Dang ky phan khai von ODA (gui Bo)_BC von DTPT 6 thang 2012" xfId="8338" xr:uid="{00000000-0005-0000-0000-00008F200000}"/>
    <cellStyle name="1_Danh sach gui BC thuc hien KH2009_Bao cao doan cong tac cua Bo thang 4-2010_Dang ky phan khai von ODA (gui Bo)_BC von DTPT 6 thang 2012 2" xfId="8339" xr:uid="{00000000-0005-0000-0000-000090200000}"/>
    <cellStyle name="1_Danh sach gui BC thuc hien KH2009_Bao cao doan cong tac cua Bo thang 4-2010_Dang ky phan khai von ODA (gui Bo)_BC von DTPT 6 thang 2012 2 2" xfId="8340" xr:uid="{00000000-0005-0000-0000-000091200000}"/>
    <cellStyle name="1_Danh sach gui BC thuc hien KH2009_Bao cao doan cong tac cua Bo thang 4-2010_Dang ky phan khai von ODA (gui Bo)_BC von DTPT 6 thang 2012 2 3" xfId="8341" xr:uid="{00000000-0005-0000-0000-000092200000}"/>
    <cellStyle name="1_Danh sach gui BC thuc hien KH2009_Bao cao doan cong tac cua Bo thang 4-2010_Dang ky phan khai von ODA (gui Bo)_BC von DTPT 6 thang 2012 2 4" xfId="8342" xr:uid="{00000000-0005-0000-0000-000093200000}"/>
    <cellStyle name="1_Danh sach gui BC thuc hien KH2009_Bao cao doan cong tac cua Bo thang 4-2010_Dang ky phan khai von ODA (gui Bo)_BC von DTPT 6 thang 2012 3" xfId="8343" xr:uid="{00000000-0005-0000-0000-000094200000}"/>
    <cellStyle name="1_Danh sach gui BC thuc hien KH2009_Bao cao doan cong tac cua Bo thang 4-2010_Dang ky phan khai von ODA (gui Bo)_BC von DTPT 6 thang 2012 4" xfId="8344" xr:uid="{00000000-0005-0000-0000-000095200000}"/>
    <cellStyle name="1_Danh sach gui BC thuc hien KH2009_Bao cao doan cong tac cua Bo thang 4-2010_Dang ky phan khai von ODA (gui Bo)_BC von DTPT 6 thang 2012 5" xfId="8345" xr:uid="{00000000-0005-0000-0000-000096200000}"/>
    <cellStyle name="1_Danh sach gui BC thuc hien KH2009_Bao cao doan cong tac cua Bo thang 4-2010_Dang ky phan khai von ODA (gui Bo)_Bieu du thao QD von ho tro co MT" xfId="8346" xr:uid="{00000000-0005-0000-0000-000097200000}"/>
    <cellStyle name="1_Danh sach gui BC thuc hien KH2009_Bao cao doan cong tac cua Bo thang 4-2010_Dang ky phan khai von ODA (gui Bo)_Bieu du thao QD von ho tro co MT 2" xfId="8347" xr:uid="{00000000-0005-0000-0000-000098200000}"/>
    <cellStyle name="1_Danh sach gui BC thuc hien KH2009_Bao cao doan cong tac cua Bo thang 4-2010_Dang ky phan khai von ODA (gui Bo)_Bieu du thao QD von ho tro co MT 2 2" xfId="8348" xr:uid="{00000000-0005-0000-0000-000099200000}"/>
    <cellStyle name="1_Danh sach gui BC thuc hien KH2009_Bao cao doan cong tac cua Bo thang 4-2010_Dang ky phan khai von ODA (gui Bo)_Bieu du thao QD von ho tro co MT 2 3" xfId="8349" xr:uid="{00000000-0005-0000-0000-00009A200000}"/>
    <cellStyle name="1_Danh sach gui BC thuc hien KH2009_Bao cao doan cong tac cua Bo thang 4-2010_Dang ky phan khai von ODA (gui Bo)_Bieu du thao QD von ho tro co MT 2 4" xfId="8350" xr:uid="{00000000-0005-0000-0000-00009B200000}"/>
    <cellStyle name="1_Danh sach gui BC thuc hien KH2009_Bao cao doan cong tac cua Bo thang 4-2010_Dang ky phan khai von ODA (gui Bo)_Bieu du thao QD von ho tro co MT 3" xfId="8351" xr:uid="{00000000-0005-0000-0000-00009C200000}"/>
    <cellStyle name="1_Danh sach gui BC thuc hien KH2009_Bao cao doan cong tac cua Bo thang 4-2010_Dang ky phan khai von ODA (gui Bo)_Bieu du thao QD von ho tro co MT 4" xfId="8352" xr:uid="{00000000-0005-0000-0000-00009D200000}"/>
    <cellStyle name="1_Danh sach gui BC thuc hien KH2009_Bao cao doan cong tac cua Bo thang 4-2010_Dang ky phan khai von ODA (gui Bo)_Bieu du thao QD von ho tro co MT 5" xfId="8353" xr:uid="{00000000-0005-0000-0000-00009E200000}"/>
    <cellStyle name="1_Danh sach gui BC thuc hien KH2009_Bao cao doan cong tac cua Bo thang 4-2010_Dang ky phan khai von ODA (gui Bo)_Ke hoach 2012 theo doi (giai ngan 30.6.12)" xfId="8354" xr:uid="{00000000-0005-0000-0000-00009F200000}"/>
    <cellStyle name="1_Danh sach gui BC thuc hien KH2009_Bao cao doan cong tac cua Bo thang 4-2010_Dang ky phan khai von ODA (gui Bo)_Ke hoach 2012 theo doi (giai ngan 30.6.12) 2" xfId="8355" xr:uid="{00000000-0005-0000-0000-0000A0200000}"/>
    <cellStyle name="1_Danh sach gui BC thuc hien KH2009_Bao cao doan cong tac cua Bo thang 4-2010_Dang ky phan khai von ODA (gui Bo)_Ke hoach 2012 theo doi (giai ngan 30.6.12) 2 2" xfId="8356" xr:uid="{00000000-0005-0000-0000-0000A1200000}"/>
    <cellStyle name="1_Danh sach gui BC thuc hien KH2009_Bao cao doan cong tac cua Bo thang 4-2010_Dang ky phan khai von ODA (gui Bo)_Ke hoach 2012 theo doi (giai ngan 30.6.12) 2 3" xfId="8357" xr:uid="{00000000-0005-0000-0000-0000A2200000}"/>
    <cellStyle name="1_Danh sach gui BC thuc hien KH2009_Bao cao doan cong tac cua Bo thang 4-2010_Dang ky phan khai von ODA (gui Bo)_Ke hoach 2012 theo doi (giai ngan 30.6.12) 2 4" xfId="8358" xr:uid="{00000000-0005-0000-0000-0000A3200000}"/>
    <cellStyle name="1_Danh sach gui BC thuc hien KH2009_Bao cao doan cong tac cua Bo thang 4-2010_Dang ky phan khai von ODA (gui Bo)_Ke hoach 2012 theo doi (giai ngan 30.6.12) 3" xfId="8359" xr:uid="{00000000-0005-0000-0000-0000A4200000}"/>
    <cellStyle name="1_Danh sach gui BC thuc hien KH2009_Bao cao doan cong tac cua Bo thang 4-2010_Dang ky phan khai von ODA (gui Bo)_Ke hoach 2012 theo doi (giai ngan 30.6.12) 4" xfId="8360" xr:uid="{00000000-0005-0000-0000-0000A5200000}"/>
    <cellStyle name="1_Danh sach gui BC thuc hien KH2009_Bao cao doan cong tac cua Bo thang 4-2010_Dang ky phan khai von ODA (gui Bo)_Ke hoach 2012 theo doi (giai ngan 30.6.12) 5" xfId="8361" xr:uid="{00000000-0005-0000-0000-0000A6200000}"/>
    <cellStyle name="1_Danh sach gui BC thuc hien KH2009_Bao cao doan cong tac cua Bo thang 4-2010_Ke hoach 2012 (theo doi)" xfId="8362" xr:uid="{00000000-0005-0000-0000-0000A7200000}"/>
    <cellStyle name="1_Danh sach gui BC thuc hien KH2009_Bao cao doan cong tac cua Bo thang 4-2010_Ke hoach 2012 (theo doi) 2" xfId="8363" xr:uid="{00000000-0005-0000-0000-0000A8200000}"/>
    <cellStyle name="1_Danh sach gui BC thuc hien KH2009_Bao cao doan cong tac cua Bo thang 4-2010_Ke hoach 2012 (theo doi) 2 2" xfId="8364" xr:uid="{00000000-0005-0000-0000-0000A9200000}"/>
    <cellStyle name="1_Danh sach gui BC thuc hien KH2009_Bao cao doan cong tac cua Bo thang 4-2010_Ke hoach 2012 (theo doi) 2 3" xfId="8365" xr:uid="{00000000-0005-0000-0000-0000AA200000}"/>
    <cellStyle name="1_Danh sach gui BC thuc hien KH2009_Bao cao doan cong tac cua Bo thang 4-2010_Ke hoach 2012 (theo doi) 2 4" xfId="8366" xr:uid="{00000000-0005-0000-0000-0000AB200000}"/>
    <cellStyle name="1_Danh sach gui BC thuc hien KH2009_Bao cao doan cong tac cua Bo thang 4-2010_Ke hoach 2012 (theo doi) 3" xfId="8367" xr:uid="{00000000-0005-0000-0000-0000AC200000}"/>
    <cellStyle name="1_Danh sach gui BC thuc hien KH2009_Bao cao doan cong tac cua Bo thang 4-2010_Ke hoach 2012 (theo doi) 4" xfId="8368" xr:uid="{00000000-0005-0000-0000-0000AD200000}"/>
    <cellStyle name="1_Danh sach gui BC thuc hien KH2009_Bao cao doan cong tac cua Bo thang 4-2010_Ke hoach 2012 (theo doi) 5" xfId="8369" xr:uid="{00000000-0005-0000-0000-0000AE200000}"/>
    <cellStyle name="1_Danh sach gui BC thuc hien KH2009_Bao cao doan cong tac cua Bo thang 4-2010_Ke hoach 2012 theo doi (giai ngan 30.6.12)" xfId="8370" xr:uid="{00000000-0005-0000-0000-0000AF200000}"/>
    <cellStyle name="1_Danh sach gui BC thuc hien KH2009_Bao cao doan cong tac cua Bo thang 4-2010_Ke hoach 2012 theo doi (giai ngan 30.6.12) 2" xfId="8371" xr:uid="{00000000-0005-0000-0000-0000B0200000}"/>
    <cellStyle name="1_Danh sach gui BC thuc hien KH2009_Bao cao doan cong tac cua Bo thang 4-2010_Ke hoach 2012 theo doi (giai ngan 30.6.12) 2 2" xfId="8372" xr:uid="{00000000-0005-0000-0000-0000B1200000}"/>
    <cellStyle name="1_Danh sach gui BC thuc hien KH2009_Bao cao doan cong tac cua Bo thang 4-2010_Ke hoach 2012 theo doi (giai ngan 30.6.12) 2 3" xfId="8373" xr:uid="{00000000-0005-0000-0000-0000B2200000}"/>
    <cellStyle name="1_Danh sach gui BC thuc hien KH2009_Bao cao doan cong tac cua Bo thang 4-2010_Ke hoach 2012 theo doi (giai ngan 30.6.12) 2 4" xfId="8374" xr:uid="{00000000-0005-0000-0000-0000B3200000}"/>
    <cellStyle name="1_Danh sach gui BC thuc hien KH2009_Bao cao doan cong tac cua Bo thang 4-2010_Ke hoach 2012 theo doi (giai ngan 30.6.12) 3" xfId="8375" xr:uid="{00000000-0005-0000-0000-0000B4200000}"/>
    <cellStyle name="1_Danh sach gui BC thuc hien KH2009_Bao cao doan cong tac cua Bo thang 4-2010_Ke hoach 2012 theo doi (giai ngan 30.6.12) 4" xfId="8376" xr:uid="{00000000-0005-0000-0000-0000B5200000}"/>
    <cellStyle name="1_Danh sach gui BC thuc hien KH2009_Bao cao doan cong tac cua Bo thang 4-2010_Ke hoach 2012 theo doi (giai ngan 30.6.12) 5" xfId="8377" xr:uid="{00000000-0005-0000-0000-0000B6200000}"/>
    <cellStyle name="1_Danh sach gui BC thuc hien KH2009_Bao cao tinh hinh thuc hien KH 2009 den 31-01-10" xfId="8378" xr:uid="{00000000-0005-0000-0000-0000B7200000}"/>
    <cellStyle name="1_Danh sach gui BC thuc hien KH2009_Bao cao tinh hinh thuc hien KH 2009 den 31-01-10 2" xfId="8379" xr:uid="{00000000-0005-0000-0000-0000B8200000}"/>
    <cellStyle name="1_Danh sach gui BC thuc hien KH2009_Bao cao tinh hinh thuc hien KH 2009 den 31-01-10 2 2" xfId="8380" xr:uid="{00000000-0005-0000-0000-0000B9200000}"/>
    <cellStyle name="1_Danh sach gui BC thuc hien KH2009_Bao cao tinh hinh thuc hien KH 2009 den 31-01-10 2 2 2" xfId="8381" xr:uid="{00000000-0005-0000-0000-0000BA200000}"/>
    <cellStyle name="1_Danh sach gui BC thuc hien KH2009_Bao cao tinh hinh thuc hien KH 2009 den 31-01-10 2 2 3" xfId="8382" xr:uid="{00000000-0005-0000-0000-0000BB200000}"/>
    <cellStyle name="1_Danh sach gui BC thuc hien KH2009_Bao cao tinh hinh thuc hien KH 2009 den 31-01-10 2 2 4" xfId="8383" xr:uid="{00000000-0005-0000-0000-0000BC200000}"/>
    <cellStyle name="1_Danh sach gui BC thuc hien KH2009_Bao cao tinh hinh thuc hien KH 2009 den 31-01-10 2 3" xfId="8384" xr:uid="{00000000-0005-0000-0000-0000BD200000}"/>
    <cellStyle name="1_Danh sach gui BC thuc hien KH2009_Bao cao tinh hinh thuc hien KH 2009 den 31-01-10 2 4" xfId="8385" xr:uid="{00000000-0005-0000-0000-0000BE200000}"/>
    <cellStyle name="1_Danh sach gui BC thuc hien KH2009_Bao cao tinh hinh thuc hien KH 2009 den 31-01-10 2 5" xfId="8386" xr:uid="{00000000-0005-0000-0000-0000BF200000}"/>
    <cellStyle name="1_Danh sach gui BC thuc hien KH2009_Bao cao tinh hinh thuc hien KH 2009 den 31-01-10 3" xfId="8387" xr:uid="{00000000-0005-0000-0000-0000C0200000}"/>
    <cellStyle name="1_Danh sach gui BC thuc hien KH2009_Bao cao tinh hinh thuc hien KH 2009 den 31-01-10 3 2" xfId="8388" xr:uid="{00000000-0005-0000-0000-0000C1200000}"/>
    <cellStyle name="1_Danh sach gui BC thuc hien KH2009_Bao cao tinh hinh thuc hien KH 2009 den 31-01-10 3 3" xfId="8389" xr:uid="{00000000-0005-0000-0000-0000C2200000}"/>
    <cellStyle name="1_Danh sach gui BC thuc hien KH2009_Bao cao tinh hinh thuc hien KH 2009 den 31-01-10 3 4" xfId="8390" xr:uid="{00000000-0005-0000-0000-0000C3200000}"/>
    <cellStyle name="1_Danh sach gui BC thuc hien KH2009_Bao cao tinh hinh thuc hien KH 2009 den 31-01-10 4" xfId="8391" xr:uid="{00000000-0005-0000-0000-0000C4200000}"/>
    <cellStyle name="1_Danh sach gui BC thuc hien KH2009_Bao cao tinh hinh thuc hien KH 2009 den 31-01-10 5" xfId="8392" xr:uid="{00000000-0005-0000-0000-0000C5200000}"/>
    <cellStyle name="1_Danh sach gui BC thuc hien KH2009_Bao cao tinh hinh thuc hien KH 2009 den 31-01-10 6" xfId="8393" xr:uid="{00000000-0005-0000-0000-0000C6200000}"/>
    <cellStyle name="1_Danh sach gui BC thuc hien KH2009_Bao cao tinh hinh thuc hien KH 2009 den 31-01-10_BC von DTPT 6 thang 2012" xfId="8394" xr:uid="{00000000-0005-0000-0000-0000C7200000}"/>
    <cellStyle name="1_Danh sach gui BC thuc hien KH2009_Bao cao tinh hinh thuc hien KH 2009 den 31-01-10_BC von DTPT 6 thang 2012 2" xfId="8395" xr:uid="{00000000-0005-0000-0000-0000C8200000}"/>
    <cellStyle name="1_Danh sach gui BC thuc hien KH2009_Bao cao tinh hinh thuc hien KH 2009 den 31-01-10_BC von DTPT 6 thang 2012 2 2" xfId="8396" xr:uid="{00000000-0005-0000-0000-0000C9200000}"/>
    <cellStyle name="1_Danh sach gui BC thuc hien KH2009_Bao cao tinh hinh thuc hien KH 2009 den 31-01-10_BC von DTPT 6 thang 2012 2 2 2" xfId="8397" xr:uid="{00000000-0005-0000-0000-0000CA200000}"/>
    <cellStyle name="1_Danh sach gui BC thuc hien KH2009_Bao cao tinh hinh thuc hien KH 2009 den 31-01-10_BC von DTPT 6 thang 2012 2 2 3" xfId="8398" xr:uid="{00000000-0005-0000-0000-0000CB200000}"/>
    <cellStyle name="1_Danh sach gui BC thuc hien KH2009_Bao cao tinh hinh thuc hien KH 2009 den 31-01-10_BC von DTPT 6 thang 2012 2 2 4" xfId="8399" xr:uid="{00000000-0005-0000-0000-0000CC200000}"/>
    <cellStyle name="1_Danh sach gui BC thuc hien KH2009_Bao cao tinh hinh thuc hien KH 2009 den 31-01-10_BC von DTPT 6 thang 2012 2 3" xfId="8400" xr:uid="{00000000-0005-0000-0000-0000CD200000}"/>
    <cellStyle name="1_Danh sach gui BC thuc hien KH2009_Bao cao tinh hinh thuc hien KH 2009 den 31-01-10_BC von DTPT 6 thang 2012 2 4" xfId="8401" xr:uid="{00000000-0005-0000-0000-0000CE200000}"/>
    <cellStyle name="1_Danh sach gui BC thuc hien KH2009_Bao cao tinh hinh thuc hien KH 2009 den 31-01-10_BC von DTPT 6 thang 2012 2 5" xfId="8402" xr:uid="{00000000-0005-0000-0000-0000CF200000}"/>
    <cellStyle name="1_Danh sach gui BC thuc hien KH2009_Bao cao tinh hinh thuc hien KH 2009 den 31-01-10_BC von DTPT 6 thang 2012 3" xfId="8403" xr:uid="{00000000-0005-0000-0000-0000D0200000}"/>
    <cellStyle name="1_Danh sach gui BC thuc hien KH2009_Bao cao tinh hinh thuc hien KH 2009 den 31-01-10_BC von DTPT 6 thang 2012 3 2" xfId="8404" xr:uid="{00000000-0005-0000-0000-0000D1200000}"/>
    <cellStyle name="1_Danh sach gui BC thuc hien KH2009_Bao cao tinh hinh thuc hien KH 2009 den 31-01-10_BC von DTPT 6 thang 2012 3 3" xfId="8405" xr:uid="{00000000-0005-0000-0000-0000D2200000}"/>
    <cellStyle name="1_Danh sach gui BC thuc hien KH2009_Bao cao tinh hinh thuc hien KH 2009 den 31-01-10_BC von DTPT 6 thang 2012 3 4" xfId="8406" xr:uid="{00000000-0005-0000-0000-0000D3200000}"/>
    <cellStyle name="1_Danh sach gui BC thuc hien KH2009_Bao cao tinh hinh thuc hien KH 2009 den 31-01-10_BC von DTPT 6 thang 2012 4" xfId="8407" xr:uid="{00000000-0005-0000-0000-0000D4200000}"/>
    <cellStyle name="1_Danh sach gui BC thuc hien KH2009_Bao cao tinh hinh thuc hien KH 2009 den 31-01-10_BC von DTPT 6 thang 2012 5" xfId="8408" xr:uid="{00000000-0005-0000-0000-0000D5200000}"/>
    <cellStyle name="1_Danh sach gui BC thuc hien KH2009_Bao cao tinh hinh thuc hien KH 2009 den 31-01-10_BC von DTPT 6 thang 2012 6" xfId="8409" xr:uid="{00000000-0005-0000-0000-0000D6200000}"/>
    <cellStyle name="1_Danh sach gui BC thuc hien KH2009_Bao cao tinh hinh thuc hien KH 2009 den 31-01-10_Bieu du thao QD von ho tro co MT" xfId="8410" xr:uid="{00000000-0005-0000-0000-0000D7200000}"/>
    <cellStyle name="1_Danh sach gui BC thuc hien KH2009_Bao cao tinh hinh thuc hien KH 2009 den 31-01-10_Bieu du thao QD von ho tro co MT 2" xfId="8411" xr:uid="{00000000-0005-0000-0000-0000D8200000}"/>
    <cellStyle name="1_Danh sach gui BC thuc hien KH2009_Bao cao tinh hinh thuc hien KH 2009 den 31-01-10_Bieu du thao QD von ho tro co MT 2 2" xfId="8412" xr:uid="{00000000-0005-0000-0000-0000D9200000}"/>
    <cellStyle name="1_Danh sach gui BC thuc hien KH2009_Bao cao tinh hinh thuc hien KH 2009 den 31-01-10_Bieu du thao QD von ho tro co MT 2 2 2" xfId="8413" xr:uid="{00000000-0005-0000-0000-0000DA200000}"/>
    <cellStyle name="1_Danh sach gui BC thuc hien KH2009_Bao cao tinh hinh thuc hien KH 2009 den 31-01-10_Bieu du thao QD von ho tro co MT 2 2 3" xfId="8414" xr:uid="{00000000-0005-0000-0000-0000DB200000}"/>
    <cellStyle name="1_Danh sach gui BC thuc hien KH2009_Bao cao tinh hinh thuc hien KH 2009 den 31-01-10_Bieu du thao QD von ho tro co MT 2 2 4" xfId="8415" xr:uid="{00000000-0005-0000-0000-0000DC200000}"/>
    <cellStyle name="1_Danh sach gui BC thuc hien KH2009_Bao cao tinh hinh thuc hien KH 2009 den 31-01-10_Bieu du thao QD von ho tro co MT 2 3" xfId="8416" xr:uid="{00000000-0005-0000-0000-0000DD200000}"/>
    <cellStyle name="1_Danh sach gui BC thuc hien KH2009_Bao cao tinh hinh thuc hien KH 2009 den 31-01-10_Bieu du thao QD von ho tro co MT 2 4" xfId="8417" xr:uid="{00000000-0005-0000-0000-0000DE200000}"/>
    <cellStyle name="1_Danh sach gui BC thuc hien KH2009_Bao cao tinh hinh thuc hien KH 2009 den 31-01-10_Bieu du thao QD von ho tro co MT 2 5" xfId="8418" xr:uid="{00000000-0005-0000-0000-0000DF200000}"/>
    <cellStyle name="1_Danh sach gui BC thuc hien KH2009_Bao cao tinh hinh thuc hien KH 2009 den 31-01-10_Bieu du thao QD von ho tro co MT 3" xfId="8419" xr:uid="{00000000-0005-0000-0000-0000E0200000}"/>
    <cellStyle name="1_Danh sach gui BC thuc hien KH2009_Bao cao tinh hinh thuc hien KH 2009 den 31-01-10_Bieu du thao QD von ho tro co MT 3 2" xfId="8420" xr:uid="{00000000-0005-0000-0000-0000E1200000}"/>
    <cellStyle name="1_Danh sach gui BC thuc hien KH2009_Bao cao tinh hinh thuc hien KH 2009 den 31-01-10_Bieu du thao QD von ho tro co MT 3 3" xfId="8421" xr:uid="{00000000-0005-0000-0000-0000E2200000}"/>
    <cellStyle name="1_Danh sach gui BC thuc hien KH2009_Bao cao tinh hinh thuc hien KH 2009 den 31-01-10_Bieu du thao QD von ho tro co MT 3 4" xfId="8422" xr:uid="{00000000-0005-0000-0000-0000E3200000}"/>
    <cellStyle name="1_Danh sach gui BC thuc hien KH2009_Bao cao tinh hinh thuc hien KH 2009 den 31-01-10_Bieu du thao QD von ho tro co MT 4" xfId="8423" xr:uid="{00000000-0005-0000-0000-0000E4200000}"/>
    <cellStyle name="1_Danh sach gui BC thuc hien KH2009_Bao cao tinh hinh thuc hien KH 2009 den 31-01-10_Bieu du thao QD von ho tro co MT 5" xfId="8424" xr:uid="{00000000-0005-0000-0000-0000E5200000}"/>
    <cellStyle name="1_Danh sach gui BC thuc hien KH2009_Bao cao tinh hinh thuc hien KH 2009 den 31-01-10_Bieu du thao QD von ho tro co MT 6" xfId="8425" xr:uid="{00000000-0005-0000-0000-0000E6200000}"/>
    <cellStyle name="1_Danh sach gui BC thuc hien KH2009_Bao cao tinh hinh thuc hien KH 2009 den 31-01-10_Ke hoach 2012 (theo doi)" xfId="8426" xr:uid="{00000000-0005-0000-0000-0000E7200000}"/>
    <cellStyle name="1_Danh sach gui BC thuc hien KH2009_Bao cao tinh hinh thuc hien KH 2009 den 31-01-10_Ke hoach 2012 (theo doi) 2" xfId="8427" xr:uid="{00000000-0005-0000-0000-0000E8200000}"/>
    <cellStyle name="1_Danh sach gui BC thuc hien KH2009_Bao cao tinh hinh thuc hien KH 2009 den 31-01-10_Ke hoach 2012 (theo doi) 2 2" xfId="8428" xr:uid="{00000000-0005-0000-0000-0000E9200000}"/>
    <cellStyle name="1_Danh sach gui BC thuc hien KH2009_Bao cao tinh hinh thuc hien KH 2009 den 31-01-10_Ke hoach 2012 (theo doi) 2 2 2" xfId="8429" xr:uid="{00000000-0005-0000-0000-0000EA200000}"/>
    <cellStyle name="1_Danh sach gui BC thuc hien KH2009_Bao cao tinh hinh thuc hien KH 2009 den 31-01-10_Ke hoach 2012 (theo doi) 2 2 3" xfId="8430" xr:uid="{00000000-0005-0000-0000-0000EB200000}"/>
    <cellStyle name="1_Danh sach gui BC thuc hien KH2009_Bao cao tinh hinh thuc hien KH 2009 den 31-01-10_Ke hoach 2012 (theo doi) 2 2 4" xfId="8431" xr:uid="{00000000-0005-0000-0000-0000EC200000}"/>
    <cellStyle name="1_Danh sach gui BC thuc hien KH2009_Bao cao tinh hinh thuc hien KH 2009 den 31-01-10_Ke hoach 2012 (theo doi) 2 3" xfId="8432" xr:uid="{00000000-0005-0000-0000-0000ED200000}"/>
    <cellStyle name="1_Danh sach gui BC thuc hien KH2009_Bao cao tinh hinh thuc hien KH 2009 den 31-01-10_Ke hoach 2012 (theo doi) 2 4" xfId="8433" xr:uid="{00000000-0005-0000-0000-0000EE200000}"/>
    <cellStyle name="1_Danh sach gui BC thuc hien KH2009_Bao cao tinh hinh thuc hien KH 2009 den 31-01-10_Ke hoach 2012 (theo doi) 2 5" xfId="8434" xr:uid="{00000000-0005-0000-0000-0000EF200000}"/>
    <cellStyle name="1_Danh sach gui BC thuc hien KH2009_Bao cao tinh hinh thuc hien KH 2009 den 31-01-10_Ke hoach 2012 (theo doi) 3" xfId="8435" xr:uid="{00000000-0005-0000-0000-0000F0200000}"/>
    <cellStyle name="1_Danh sach gui BC thuc hien KH2009_Bao cao tinh hinh thuc hien KH 2009 den 31-01-10_Ke hoach 2012 (theo doi) 3 2" xfId="8436" xr:uid="{00000000-0005-0000-0000-0000F1200000}"/>
    <cellStyle name="1_Danh sach gui BC thuc hien KH2009_Bao cao tinh hinh thuc hien KH 2009 den 31-01-10_Ke hoach 2012 (theo doi) 3 3" xfId="8437" xr:uid="{00000000-0005-0000-0000-0000F2200000}"/>
    <cellStyle name="1_Danh sach gui BC thuc hien KH2009_Bao cao tinh hinh thuc hien KH 2009 den 31-01-10_Ke hoach 2012 (theo doi) 3 4" xfId="8438" xr:uid="{00000000-0005-0000-0000-0000F3200000}"/>
    <cellStyle name="1_Danh sach gui BC thuc hien KH2009_Bao cao tinh hinh thuc hien KH 2009 den 31-01-10_Ke hoach 2012 (theo doi) 4" xfId="8439" xr:uid="{00000000-0005-0000-0000-0000F4200000}"/>
    <cellStyle name="1_Danh sach gui BC thuc hien KH2009_Bao cao tinh hinh thuc hien KH 2009 den 31-01-10_Ke hoach 2012 (theo doi) 5" xfId="8440" xr:uid="{00000000-0005-0000-0000-0000F5200000}"/>
    <cellStyle name="1_Danh sach gui BC thuc hien KH2009_Bao cao tinh hinh thuc hien KH 2009 den 31-01-10_Ke hoach 2012 (theo doi) 6" xfId="8441" xr:uid="{00000000-0005-0000-0000-0000F6200000}"/>
    <cellStyle name="1_Danh sach gui BC thuc hien KH2009_Bao cao tinh hinh thuc hien KH 2009 den 31-01-10_Ke hoach 2012 theo doi (giai ngan 30.6.12)" xfId="8442" xr:uid="{00000000-0005-0000-0000-0000F7200000}"/>
    <cellStyle name="1_Danh sach gui BC thuc hien KH2009_Bao cao tinh hinh thuc hien KH 2009 den 31-01-10_Ke hoach 2012 theo doi (giai ngan 30.6.12) 2" xfId="8443" xr:uid="{00000000-0005-0000-0000-0000F8200000}"/>
    <cellStyle name="1_Danh sach gui BC thuc hien KH2009_Bao cao tinh hinh thuc hien KH 2009 den 31-01-10_Ke hoach 2012 theo doi (giai ngan 30.6.12) 2 2" xfId="8444" xr:uid="{00000000-0005-0000-0000-0000F9200000}"/>
    <cellStyle name="1_Danh sach gui BC thuc hien KH2009_Bao cao tinh hinh thuc hien KH 2009 den 31-01-10_Ke hoach 2012 theo doi (giai ngan 30.6.12) 2 2 2" xfId="8445" xr:uid="{00000000-0005-0000-0000-0000FA200000}"/>
    <cellStyle name="1_Danh sach gui BC thuc hien KH2009_Bao cao tinh hinh thuc hien KH 2009 den 31-01-10_Ke hoach 2012 theo doi (giai ngan 30.6.12) 2 2 3" xfId="8446" xr:uid="{00000000-0005-0000-0000-0000FB200000}"/>
    <cellStyle name="1_Danh sach gui BC thuc hien KH2009_Bao cao tinh hinh thuc hien KH 2009 den 31-01-10_Ke hoach 2012 theo doi (giai ngan 30.6.12) 2 2 4" xfId="8447" xr:uid="{00000000-0005-0000-0000-0000FC200000}"/>
    <cellStyle name="1_Danh sach gui BC thuc hien KH2009_Bao cao tinh hinh thuc hien KH 2009 den 31-01-10_Ke hoach 2012 theo doi (giai ngan 30.6.12) 2 3" xfId="8448" xr:uid="{00000000-0005-0000-0000-0000FD200000}"/>
    <cellStyle name="1_Danh sach gui BC thuc hien KH2009_Bao cao tinh hinh thuc hien KH 2009 den 31-01-10_Ke hoach 2012 theo doi (giai ngan 30.6.12) 2 4" xfId="8449" xr:uid="{00000000-0005-0000-0000-0000FE200000}"/>
    <cellStyle name="1_Danh sach gui BC thuc hien KH2009_Bao cao tinh hinh thuc hien KH 2009 den 31-01-10_Ke hoach 2012 theo doi (giai ngan 30.6.12) 2 5" xfId="8450" xr:uid="{00000000-0005-0000-0000-0000FF200000}"/>
    <cellStyle name="1_Danh sach gui BC thuc hien KH2009_Bao cao tinh hinh thuc hien KH 2009 den 31-01-10_Ke hoach 2012 theo doi (giai ngan 30.6.12) 3" xfId="8451" xr:uid="{00000000-0005-0000-0000-000000210000}"/>
    <cellStyle name="1_Danh sach gui BC thuc hien KH2009_Bao cao tinh hinh thuc hien KH 2009 den 31-01-10_Ke hoach 2012 theo doi (giai ngan 30.6.12) 3 2" xfId="8452" xr:uid="{00000000-0005-0000-0000-000001210000}"/>
    <cellStyle name="1_Danh sach gui BC thuc hien KH2009_Bao cao tinh hinh thuc hien KH 2009 den 31-01-10_Ke hoach 2012 theo doi (giai ngan 30.6.12) 3 3" xfId="8453" xr:uid="{00000000-0005-0000-0000-000002210000}"/>
    <cellStyle name="1_Danh sach gui BC thuc hien KH2009_Bao cao tinh hinh thuc hien KH 2009 den 31-01-10_Ke hoach 2012 theo doi (giai ngan 30.6.12) 3 4" xfId="8454" xr:uid="{00000000-0005-0000-0000-000003210000}"/>
    <cellStyle name="1_Danh sach gui BC thuc hien KH2009_Bao cao tinh hinh thuc hien KH 2009 den 31-01-10_Ke hoach 2012 theo doi (giai ngan 30.6.12) 4" xfId="8455" xr:uid="{00000000-0005-0000-0000-000004210000}"/>
    <cellStyle name="1_Danh sach gui BC thuc hien KH2009_Bao cao tinh hinh thuc hien KH 2009 den 31-01-10_Ke hoach 2012 theo doi (giai ngan 30.6.12) 5" xfId="8456" xr:uid="{00000000-0005-0000-0000-000005210000}"/>
    <cellStyle name="1_Danh sach gui BC thuc hien KH2009_Bao cao tinh hinh thuc hien KH 2009 den 31-01-10_Ke hoach 2012 theo doi (giai ngan 30.6.12) 6" xfId="8457" xr:uid="{00000000-0005-0000-0000-000006210000}"/>
    <cellStyle name="1_Danh sach gui BC thuc hien KH2009_BC von DTPT 6 thang 2012" xfId="8458" xr:uid="{00000000-0005-0000-0000-000007210000}"/>
    <cellStyle name="1_Danh sach gui BC thuc hien KH2009_BC von DTPT 6 thang 2012 2" xfId="8459" xr:uid="{00000000-0005-0000-0000-000008210000}"/>
    <cellStyle name="1_Danh sach gui BC thuc hien KH2009_BC von DTPT 6 thang 2012 2 2" xfId="8460" xr:uid="{00000000-0005-0000-0000-000009210000}"/>
    <cellStyle name="1_Danh sach gui BC thuc hien KH2009_BC von DTPT 6 thang 2012 2 3" xfId="8461" xr:uid="{00000000-0005-0000-0000-00000A210000}"/>
    <cellStyle name="1_Danh sach gui BC thuc hien KH2009_BC von DTPT 6 thang 2012 2 4" xfId="8462" xr:uid="{00000000-0005-0000-0000-00000B210000}"/>
    <cellStyle name="1_Danh sach gui BC thuc hien KH2009_BC von DTPT 6 thang 2012 3" xfId="8463" xr:uid="{00000000-0005-0000-0000-00000C210000}"/>
    <cellStyle name="1_Danh sach gui BC thuc hien KH2009_BC von DTPT 6 thang 2012 4" xfId="8464" xr:uid="{00000000-0005-0000-0000-00000D210000}"/>
    <cellStyle name="1_Danh sach gui BC thuc hien KH2009_BC von DTPT 6 thang 2012 5" xfId="8465" xr:uid="{00000000-0005-0000-0000-00000E210000}"/>
    <cellStyle name="1_Danh sach gui BC thuc hien KH2009_Bieu du thao QD von ho tro co MT" xfId="8466" xr:uid="{00000000-0005-0000-0000-00000F210000}"/>
    <cellStyle name="1_Danh sach gui BC thuc hien KH2009_Bieu du thao QD von ho tro co MT 2" xfId="8467" xr:uid="{00000000-0005-0000-0000-000010210000}"/>
    <cellStyle name="1_Danh sach gui BC thuc hien KH2009_Bieu du thao QD von ho tro co MT 2 2" xfId="8468" xr:uid="{00000000-0005-0000-0000-000011210000}"/>
    <cellStyle name="1_Danh sach gui BC thuc hien KH2009_Bieu du thao QD von ho tro co MT 2 3" xfId="8469" xr:uid="{00000000-0005-0000-0000-000012210000}"/>
    <cellStyle name="1_Danh sach gui BC thuc hien KH2009_Bieu du thao QD von ho tro co MT 2 4" xfId="8470" xr:uid="{00000000-0005-0000-0000-000013210000}"/>
    <cellStyle name="1_Danh sach gui BC thuc hien KH2009_Bieu du thao QD von ho tro co MT 3" xfId="8471" xr:uid="{00000000-0005-0000-0000-000014210000}"/>
    <cellStyle name="1_Danh sach gui BC thuc hien KH2009_Bieu du thao QD von ho tro co MT 4" xfId="8472" xr:uid="{00000000-0005-0000-0000-000015210000}"/>
    <cellStyle name="1_Danh sach gui BC thuc hien KH2009_Bieu du thao QD von ho tro co MT 5" xfId="8473" xr:uid="{00000000-0005-0000-0000-000016210000}"/>
    <cellStyle name="1_Danh sach gui BC thuc hien KH2009_Book1" xfId="8474" xr:uid="{00000000-0005-0000-0000-000017210000}"/>
    <cellStyle name="1_Danh sach gui BC thuc hien KH2009_Book1 2" xfId="8475" xr:uid="{00000000-0005-0000-0000-000018210000}"/>
    <cellStyle name="1_Danh sach gui BC thuc hien KH2009_Book1 2 2" xfId="8476" xr:uid="{00000000-0005-0000-0000-000019210000}"/>
    <cellStyle name="1_Danh sach gui BC thuc hien KH2009_Book1 2 3" xfId="8477" xr:uid="{00000000-0005-0000-0000-00001A210000}"/>
    <cellStyle name="1_Danh sach gui BC thuc hien KH2009_Book1 2 4" xfId="8478" xr:uid="{00000000-0005-0000-0000-00001B210000}"/>
    <cellStyle name="1_Danh sach gui BC thuc hien KH2009_Book1 3" xfId="8479" xr:uid="{00000000-0005-0000-0000-00001C210000}"/>
    <cellStyle name="1_Danh sach gui BC thuc hien KH2009_Book1 3 2" xfId="8480" xr:uid="{00000000-0005-0000-0000-00001D210000}"/>
    <cellStyle name="1_Danh sach gui BC thuc hien KH2009_Book1 3 3" xfId="8481" xr:uid="{00000000-0005-0000-0000-00001E210000}"/>
    <cellStyle name="1_Danh sach gui BC thuc hien KH2009_Book1 3 4" xfId="8482" xr:uid="{00000000-0005-0000-0000-00001F210000}"/>
    <cellStyle name="1_Danh sach gui BC thuc hien KH2009_Book1 4" xfId="8483" xr:uid="{00000000-0005-0000-0000-000020210000}"/>
    <cellStyle name="1_Danh sach gui BC thuc hien KH2009_Book1 5" xfId="8484" xr:uid="{00000000-0005-0000-0000-000021210000}"/>
    <cellStyle name="1_Danh sach gui BC thuc hien KH2009_Book1 6" xfId="8485" xr:uid="{00000000-0005-0000-0000-000022210000}"/>
    <cellStyle name="1_Danh sach gui BC thuc hien KH2009_Book1_BC von DTPT 6 thang 2012" xfId="8486" xr:uid="{00000000-0005-0000-0000-000023210000}"/>
    <cellStyle name="1_Danh sach gui BC thuc hien KH2009_Book1_BC von DTPT 6 thang 2012 2" xfId="8487" xr:uid="{00000000-0005-0000-0000-000024210000}"/>
    <cellStyle name="1_Danh sach gui BC thuc hien KH2009_Book1_BC von DTPT 6 thang 2012 2 2" xfId="8488" xr:uid="{00000000-0005-0000-0000-000025210000}"/>
    <cellStyle name="1_Danh sach gui BC thuc hien KH2009_Book1_BC von DTPT 6 thang 2012 2 3" xfId="8489" xr:uid="{00000000-0005-0000-0000-000026210000}"/>
    <cellStyle name="1_Danh sach gui BC thuc hien KH2009_Book1_BC von DTPT 6 thang 2012 2 4" xfId="8490" xr:uid="{00000000-0005-0000-0000-000027210000}"/>
    <cellStyle name="1_Danh sach gui BC thuc hien KH2009_Book1_BC von DTPT 6 thang 2012 3" xfId="8491" xr:uid="{00000000-0005-0000-0000-000028210000}"/>
    <cellStyle name="1_Danh sach gui BC thuc hien KH2009_Book1_BC von DTPT 6 thang 2012 3 2" xfId="8492" xr:uid="{00000000-0005-0000-0000-000029210000}"/>
    <cellStyle name="1_Danh sach gui BC thuc hien KH2009_Book1_BC von DTPT 6 thang 2012 3 3" xfId="8493" xr:uid="{00000000-0005-0000-0000-00002A210000}"/>
    <cellStyle name="1_Danh sach gui BC thuc hien KH2009_Book1_BC von DTPT 6 thang 2012 3 4" xfId="8494" xr:uid="{00000000-0005-0000-0000-00002B210000}"/>
    <cellStyle name="1_Danh sach gui BC thuc hien KH2009_Book1_BC von DTPT 6 thang 2012 4" xfId="8495" xr:uid="{00000000-0005-0000-0000-00002C210000}"/>
    <cellStyle name="1_Danh sach gui BC thuc hien KH2009_Book1_BC von DTPT 6 thang 2012 5" xfId="8496" xr:uid="{00000000-0005-0000-0000-00002D210000}"/>
    <cellStyle name="1_Danh sach gui BC thuc hien KH2009_Book1_BC von DTPT 6 thang 2012 6" xfId="8497" xr:uid="{00000000-0005-0000-0000-00002E210000}"/>
    <cellStyle name="1_Danh sach gui BC thuc hien KH2009_Book1_Bieu du thao QD von ho tro co MT" xfId="8498" xr:uid="{00000000-0005-0000-0000-00002F210000}"/>
    <cellStyle name="1_Danh sach gui BC thuc hien KH2009_Book1_Bieu du thao QD von ho tro co MT 2" xfId="8499" xr:uid="{00000000-0005-0000-0000-000030210000}"/>
    <cellStyle name="1_Danh sach gui BC thuc hien KH2009_Book1_Bieu du thao QD von ho tro co MT 2 2" xfId="8500" xr:uid="{00000000-0005-0000-0000-000031210000}"/>
    <cellStyle name="1_Danh sach gui BC thuc hien KH2009_Book1_Bieu du thao QD von ho tro co MT 2 3" xfId="8501" xr:uid="{00000000-0005-0000-0000-000032210000}"/>
    <cellStyle name="1_Danh sach gui BC thuc hien KH2009_Book1_Bieu du thao QD von ho tro co MT 2 4" xfId="8502" xr:uid="{00000000-0005-0000-0000-000033210000}"/>
    <cellStyle name="1_Danh sach gui BC thuc hien KH2009_Book1_Bieu du thao QD von ho tro co MT 3" xfId="8503" xr:uid="{00000000-0005-0000-0000-000034210000}"/>
    <cellStyle name="1_Danh sach gui BC thuc hien KH2009_Book1_Bieu du thao QD von ho tro co MT 3 2" xfId="8504" xr:uid="{00000000-0005-0000-0000-000035210000}"/>
    <cellStyle name="1_Danh sach gui BC thuc hien KH2009_Book1_Bieu du thao QD von ho tro co MT 3 3" xfId="8505" xr:uid="{00000000-0005-0000-0000-000036210000}"/>
    <cellStyle name="1_Danh sach gui BC thuc hien KH2009_Book1_Bieu du thao QD von ho tro co MT 3 4" xfId="8506" xr:uid="{00000000-0005-0000-0000-000037210000}"/>
    <cellStyle name="1_Danh sach gui BC thuc hien KH2009_Book1_Bieu du thao QD von ho tro co MT 4" xfId="8507" xr:uid="{00000000-0005-0000-0000-000038210000}"/>
    <cellStyle name="1_Danh sach gui BC thuc hien KH2009_Book1_Bieu du thao QD von ho tro co MT 5" xfId="8508" xr:uid="{00000000-0005-0000-0000-000039210000}"/>
    <cellStyle name="1_Danh sach gui BC thuc hien KH2009_Book1_Bieu du thao QD von ho tro co MT 6" xfId="8509" xr:uid="{00000000-0005-0000-0000-00003A210000}"/>
    <cellStyle name="1_Danh sach gui BC thuc hien KH2009_Book1_Hoan chinh KH 2012 (o nha)" xfId="8510" xr:uid="{00000000-0005-0000-0000-00003B210000}"/>
    <cellStyle name="1_Danh sach gui BC thuc hien KH2009_Book1_Hoan chinh KH 2012 (o nha) 2" xfId="8511" xr:uid="{00000000-0005-0000-0000-00003C210000}"/>
    <cellStyle name="1_Danh sach gui BC thuc hien KH2009_Book1_Hoan chinh KH 2012 (o nha) 2 2" xfId="8512" xr:uid="{00000000-0005-0000-0000-00003D210000}"/>
    <cellStyle name="1_Danh sach gui BC thuc hien KH2009_Book1_Hoan chinh KH 2012 (o nha) 2 3" xfId="8513" xr:uid="{00000000-0005-0000-0000-00003E210000}"/>
    <cellStyle name="1_Danh sach gui BC thuc hien KH2009_Book1_Hoan chinh KH 2012 (o nha) 2 4" xfId="8514" xr:uid="{00000000-0005-0000-0000-00003F210000}"/>
    <cellStyle name="1_Danh sach gui BC thuc hien KH2009_Book1_Hoan chinh KH 2012 (o nha) 3" xfId="8515" xr:uid="{00000000-0005-0000-0000-000040210000}"/>
    <cellStyle name="1_Danh sach gui BC thuc hien KH2009_Book1_Hoan chinh KH 2012 (o nha) 3 2" xfId="8516" xr:uid="{00000000-0005-0000-0000-000041210000}"/>
    <cellStyle name="1_Danh sach gui BC thuc hien KH2009_Book1_Hoan chinh KH 2012 (o nha) 3 3" xfId="8517" xr:uid="{00000000-0005-0000-0000-000042210000}"/>
    <cellStyle name="1_Danh sach gui BC thuc hien KH2009_Book1_Hoan chinh KH 2012 (o nha) 3 4" xfId="8518" xr:uid="{00000000-0005-0000-0000-000043210000}"/>
    <cellStyle name="1_Danh sach gui BC thuc hien KH2009_Book1_Hoan chinh KH 2012 (o nha) 4" xfId="8519" xr:uid="{00000000-0005-0000-0000-000044210000}"/>
    <cellStyle name="1_Danh sach gui BC thuc hien KH2009_Book1_Hoan chinh KH 2012 (o nha) 5" xfId="8520" xr:uid="{00000000-0005-0000-0000-000045210000}"/>
    <cellStyle name="1_Danh sach gui BC thuc hien KH2009_Book1_Hoan chinh KH 2012 (o nha) 6" xfId="8521" xr:uid="{00000000-0005-0000-0000-000046210000}"/>
    <cellStyle name="1_Danh sach gui BC thuc hien KH2009_Book1_Hoan chinh KH 2012 (o nha)_Bao cao giai ngan quy I" xfId="8522" xr:uid="{00000000-0005-0000-0000-000047210000}"/>
    <cellStyle name="1_Danh sach gui BC thuc hien KH2009_Book1_Hoan chinh KH 2012 (o nha)_Bao cao giai ngan quy I 2" xfId="8523" xr:uid="{00000000-0005-0000-0000-000048210000}"/>
    <cellStyle name="1_Danh sach gui BC thuc hien KH2009_Book1_Hoan chinh KH 2012 (o nha)_Bao cao giai ngan quy I 2 2" xfId="8524" xr:uid="{00000000-0005-0000-0000-000049210000}"/>
    <cellStyle name="1_Danh sach gui BC thuc hien KH2009_Book1_Hoan chinh KH 2012 (o nha)_Bao cao giai ngan quy I 2 3" xfId="8525" xr:uid="{00000000-0005-0000-0000-00004A210000}"/>
    <cellStyle name="1_Danh sach gui BC thuc hien KH2009_Book1_Hoan chinh KH 2012 (o nha)_Bao cao giai ngan quy I 2 4" xfId="8526" xr:uid="{00000000-0005-0000-0000-00004B210000}"/>
    <cellStyle name="1_Danh sach gui BC thuc hien KH2009_Book1_Hoan chinh KH 2012 (o nha)_Bao cao giai ngan quy I 3" xfId="8527" xr:uid="{00000000-0005-0000-0000-00004C210000}"/>
    <cellStyle name="1_Danh sach gui BC thuc hien KH2009_Book1_Hoan chinh KH 2012 (o nha)_Bao cao giai ngan quy I 3 2" xfId="8528" xr:uid="{00000000-0005-0000-0000-00004D210000}"/>
    <cellStyle name="1_Danh sach gui BC thuc hien KH2009_Book1_Hoan chinh KH 2012 (o nha)_Bao cao giai ngan quy I 3 3" xfId="8529" xr:uid="{00000000-0005-0000-0000-00004E210000}"/>
    <cellStyle name="1_Danh sach gui BC thuc hien KH2009_Book1_Hoan chinh KH 2012 (o nha)_Bao cao giai ngan quy I 3 4" xfId="8530" xr:uid="{00000000-0005-0000-0000-00004F210000}"/>
    <cellStyle name="1_Danh sach gui BC thuc hien KH2009_Book1_Hoan chinh KH 2012 (o nha)_Bao cao giai ngan quy I 4" xfId="8531" xr:uid="{00000000-0005-0000-0000-000050210000}"/>
    <cellStyle name="1_Danh sach gui BC thuc hien KH2009_Book1_Hoan chinh KH 2012 (o nha)_Bao cao giai ngan quy I 5" xfId="8532" xr:uid="{00000000-0005-0000-0000-000051210000}"/>
    <cellStyle name="1_Danh sach gui BC thuc hien KH2009_Book1_Hoan chinh KH 2012 (o nha)_Bao cao giai ngan quy I 6" xfId="8533" xr:uid="{00000000-0005-0000-0000-000052210000}"/>
    <cellStyle name="1_Danh sach gui BC thuc hien KH2009_Book1_Hoan chinh KH 2012 (o nha)_BC von DTPT 6 thang 2012" xfId="8534" xr:uid="{00000000-0005-0000-0000-000053210000}"/>
    <cellStyle name="1_Danh sach gui BC thuc hien KH2009_Book1_Hoan chinh KH 2012 (o nha)_BC von DTPT 6 thang 2012 2" xfId="8535" xr:uid="{00000000-0005-0000-0000-000054210000}"/>
    <cellStyle name="1_Danh sach gui BC thuc hien KH2009_Book1_Hoan chinh KH 2012 (o nha)_BC von DTPT 6 thang 2012 2 2" xfId="8536" xr:uid="{00000000-0005-0000-0000-000055210000}"/>
    <cellStyle name="1_Danh sach gui BC thuc hien KH2009_Book1_Hoan chinh KH 2012 (o nha)_BC von DTPT 6 thang 2012 2 3" xfId="8537" xr:uid="{00000000-0005-0000-0000-000056210000}"/>
    <cellStyle name="1_Danh sach gui BC thuc hien KH2009_Book1_Hoan chinh KH 2012 (o nha)_BC von DTPT 6 thang 2012 2 4" xfId="8538" xr:uid="{00000000-0005-0000-0000-000057210000}"/>
    <cellStyle name="1_Danh sach gui BC thuc hien KH2009_Book1_Hoan chinh KH 2012 (o nha)_BC von DTPT 6 thang 2012 3" xfId="8539" xr:uid="{00000000-0005-0000-0000-000058210000}"/>
    <cellStyle name="1_Danh sach gui BC thuc hien KH2009_Book1_Hoan chinh KH 2012 (o nha)_BC von DTPT 6 thang 2012 3 2" xfId="8540" xr:uid="{00000000-0005-0000-0000-000059210000}"/>
    <cellStyle name="1_Danh sach gui BC thuc hien KH2009_Book1_Hoan chinh KH 2012 (o nha)_BC von DTPT 6 thang 2012 3 3" xfId="8541" xr:uid="{00000000-0005-0000-0000-00005A210000}"/>
    <cellStyle name="1_Danh sach gui BC thuc hien KH2009_Book1_Hoan chinh KH 2012 (o nha)_BC von DTPT 6 thang 2012 3 4" xfId="8542" xr:uid="{00000000-0005-0000-0000-00005B210000}"/>
    <cellStyle name="1_Danh sach gui BC thuc hien KH2009_Book1_Hoan chinh KH 2012 (o nha)_BC von DTPT 6 thang 2012 4" xfId="8543" xr:uid="{00000000-0005-0000-0000-00005C210000}"/>
    <cellStyle name="1_Danh sach gui BC thuc hien KH2009_Book1_Hoan chinh KH 2012 (o nha)_BC von DTPT 6 thang 2012 5" xfId="8544" xr:uid="{00000000-0005-0000-0000-00005D210000}"/>
    <cellStyle name="1_Danh sach gui BC thuc hien KH2009_Book1_Hoan chinh KH 2012 (o nha)_BC von DTPT 6 thang 2012 6" xfId="8545" xr:uid="{00000000-0005-0000-0000-00005E210000}"/>
    <cellStyle name="1_Danh sach gui BC thuc hien KH2009_Book1_Hoan chinh KH 2012 (o nha)_Bieu du thao QD von ho tro co MT" xfId="8546" xr:uid="{00000000-0005-0000-0000-00005F210000}"/>
    <cellStyle name="1_Danh sach gui BC thuc hien KH2009_Book1_Hoan chinh KH 2012 (o nha)_Bieu du thao QD von ho tro co MT 2" xfId="8547" xr:uid="{00000000-0005-0000-0000-000060210000}"/>
    <cellStyle name="1_Danh sach gui BC thuc hien KH2009_Book1_Hoan chinh KH 2012 (o nha)_Bieu du thao QD von ho tro co MT 2 2" xfId="8548" xr:uid="{00000000-0005-0000-0000-000061210000}"/>
    <cellStyle name="1_Danh sach gui BC thuc hien KH2009_Book1_Hoan chinh KH 2012 (o nha)_Bieu du thao QD von ho tro co MT 2 3" xfId="8549" xr:uid="{00000000-0005-0000-0000-000062210000}"/>
    <cellStyle name="1_Danh sach gui BC thuc hien KH2009_Book1_Hoan chinh KH 2012 (o nha)_Bieu du thao QD von ho tro co MT 2 4" xfId="8550" xr:uid="{00000000-0005-0000-0000-000063210000}"/>
    <cellStyle name="1_Danh sach gui BC thuc hien KH2009_Book1_Hoan chinh KH 2012 (o nha)_Bieu du thao QD von ho tro co MT 3" xfId="8551" xr:uid="{00000000-0005-0000-0000-000064210000}"/>
    <cellStyle name="1_Danh sach gui BC thuc hien KH2009_Book1_Hoan chinh KH 2012 (o nha)_Bieu du thao QD von ho tro co MT 3 2" xfId="8552" xr:uid="{00000000-0005-0000-0000-000065210000}"/>
    <cellStyle name="1_Danh sach gui BC thuc hien KH2009_Book1_Hoan chinh KH 2012 (o nha)_Bieu du thao QD von ho tro co MT 3 3" xfId="8553" xr:uid="{00000000-0005-0000-0000-000066210000}"/>
    <cellStyle name="1_Danh sach gui BC thuc hien KH2009_Book1_Hoan chinh KH 2012 (o nha)_Bieu du thao QD von ho tro co MT 3 4" xfId="8554" xr:uid="{00000000-0005-0000-0000-000067210000}"/>
    <cellStyle name="1_Danh sach gui BC thuc hien KH2009_Book1_Hoan chinh KH 2012 (o nha)_Bieu du thao QD von ho tro co MT 4" xfId="8555" xr:uid="{00000000-0005-0000-0000-000068210000}"/>
    <cellStyle name="1_Danh sach gui BC thuc hien KH2009_Book1_Hoan chinh KH 2012 (o nha)_Bieu du thao QD von ho tro co MT 5" xfId="8556" xr:uid="{00000000-0005-0000-0000-000069210000}"/>
    <cellStyle name="1_Danh sach gui BC thuc hien KH2009_Book1_Hoan chinh KH 2012 (o nha)_Bieu du thao QD von ho tro co MT 6" xfId="8557" xr:uid="{00000000-0005-0000-0000-00006A210000}"/>
    <cellStyle name="1_Danh sach gui BC thuc hien KH2009_Book1_Hoan chinh KH 2012 (o nha)_Ke hoach 2012 theo doi (giai ngan 30.6.12)" xfId="8558" xr:uid="{00000000-0005-0000-0000-00006B210000}"/>
    <cellStyle name="1_Danh sach gui BC thuc hien KH2009_Book1_Hoan chinh KH 2012 (o nha)_Ke hoach 2012 theo doi (giai ngan 30.6.12) 2" xfId="8559" xr:uid="{00000000-0005-0000-0000-00006C210000}"/>
    <cellStyle name="1_Danh sach gui BC thuc hien KH2009_Book1_Hoan chinh KH 2012 (o nha)_Ke hoach 2012 theo doi (giai ngan 30.6.12) 2 2" xfId="8560" xr:uid="{00000000-0005-0000-0000-00006D210000}"/>
    <cellStyle name="1_Danh sach gui BC thuc hien KH2009_Book1_Hoan chinh KH 2012 (o nha)_Ke hoach 2012 theo doi (giai ngan 30.6.12) 2 3" xfId="8561" xr:uid="{00000000-0005-0000-0000-00006E210000}"/>
    <cellStyle name="1_Danh sach gui BC thuc hien KH2009_Book1_Hoan chinh KH 2012 (o nha)_Ke hoach 2012 theo doi (giai ngan 30.6.12) 2 4" xfId="8562" xr:uid="{00000000-0005-0000-0000-00006F210000}"/>
    <cellStyle name="1_Danh sach gui BC thuc hien KH2009_Book1_Hoan chinh KH 2012 (o nha)_Ke hoach 2012 theo doi (giai ngan 30.6.12) 3" xfId="8563" xr:uid="{00000000-0005-0000-0000-000070210000}"/>
    <cellStyle name="1_Danh sach gui BC thuc hien KH2009_Book1_Hoan chinh KH 2012 (o nha)_Ke hoach 2012 theo doi (giai ngan 30.6.12) 3 2" xfId="8564" xr:uid="{00000000-0005-0000-0000-000071210000}"/>
    <cellStyle name="1_Danh sach gui BC thuc hien KH2009_Book1_Hoan chinh KH 2012 (o nha)_Ke hoach 2012 theo doi (giai ngan 30.6.12) 3 3" xfId="8565" xr:uid="{00000000-0005-0000-0000-000072210000}"/>
    <cellStyle name="1_Danh sach gui BC thuc hien KH2009_Book1_Hoan chinh KH 2012 (o nha)_Ke hoach 2012 theo doi (giai ngan 30.6.12) 3 4" xfId="8566" xr:uid="{00000000-0005-0000-0000-000073210000}"/>
    <cellStyle name="1_Danh sach gui BC thuc hien KH2009_Book1_Hoan chinh KH 2012 (o nha)_Ke hoach 2012 theo doi (giai ngan 30.6.12) 4" xfId="8567" xr:uid="{00000000-0005-0000-0000-000074210000}"/>
    <cellStyle name="1_Danh sach gui BC thuc hien KH2009_Book1_Hoan chinh KH 2012 (o nha)_Ke hoach 2012 theo doi (giai ngan 30.6.12) 5" xfId="8568" xr:uid="{00000000-0005-0000-0000-000075210000}"/>
    <cellStyle name="1_Danh sach gui BC thuc hien KH2009_Book1_Hoan chinh KH 2012 (o nha)_Ke hoach 2012 theo doi (giai ngan 30.6.12) 6" xfId="8569" xr:uid="{00000000-0005-0000-0000-000076210000}"/>
    <cellStyle name="1_Danh sach gui BC thuc hien KH2009_Book1_Hoan chinh KH 2012 Von ho tro co MT" xfId="8570" xr:uid="{00000000-0005-0000-0000-000077210000}"/>
    <cellStyle name="1_Danh sach gui BC thuc hien KH2009_Book1_Hoan chinh KH 2012 Von ho tro co MT (chi tiet)" xfId="8571" xr:uid="{00000000-0005-0000-0000-000078210000}"/>
    <cellStyle name="1_Danh sach gui BC thuc hien KH2009_Book1_Hoan chinh KH 2012 Von ho tro co MT (chi tiet) 2" xfId="8572" xr:uid="{00000000-0005-0000-0000-000079210000}"/>
    <cellStyle name="1_Danh sach gui BC thuc hien KH2009_Book1_Hoan chinh KH 2012 Von ho tro co MT (chi tiet) 2 2" xfId="8573" xr:uid="{00000000-0005-0000-0000-00007A210000}"/>
    <cellStyle name="1_Danh sach gui BC thuc hien KH2009_Book1_Hoan chinh KH 2012 Von ho tro co MT (chi tiet) 2 3" xfId="8574" xr:uid="{00000000-0005-0000-0000-00007B210000}"/>
    <cellStyle name="1_Danh sach gui BC thuc hien KH2009_Book1_Hoan chinh KH 2012 Von ho tro co MT (chi tiet) 2 4" xfId="8575" xr:uid="{00000000-0005-0000-0000-00007C210000}"/>
    <cellStyle name="1_Danh sach gui BC thuc hien KH2009_Book1_Hoan chinh KH 2012 Von ho tro co MT (chi tiet) 3" xfId="8576" xr:uid="{00000000-0005-0000-0000-00007D210000}"/>
    <cellStyle name="1_Danh sach gui BC thuc hien KH2009_Book1_Hoan chinh KH 2012 Von ho tro co MT (chi tiet) 3 2" xfId="8577" xr:uid="{00000000-0005-0000-0000-00007E210000}"/>
    <cellStyle name="1_Danh sach gui BC thuc hien KH2009_Book1_Hoan chinh KH 2012 Von ho tro co MT (chi tiet) 3 3" xfId="8578" xr:uid="{00000000-0005-0000-0000-00007F210000}"/>
    <cellStyle name="1_Danh sach gui BC thuc hien KH2009_Book1_Hoan chinh KH 2012 Von ho tro co MT (chi tiet) 3 4" xfId="8579" xr:uid="{00000000-0005-0000-0000-000080210000}"/>
    <cellStyle name="1_Danh sach gui BC thuc hien KH2009_Book1_Hoan chinh KH 2012 Von ho tro co MT (chi tiet) 4" xfId="8580" xr:uid="{00000000-0005-0000-0000-000081210000}"/>
    <cellStyle name="1_Danh sach gui BC thuc hien KH2009_Book1_Hoan chinh KH 2012 Von ho tro co MT (chi tiet) 5" xfId="8581" xr:uid="{00000000-0005-0000-0000-000082210000}"/>
    <cellStyle name="1_Danh sach gui BC thuc hien KH2009_Book1_Hoan chinh KH 2012 Von ho tro co MT (chi tiet) 6" xfId="8582" xr:uid="{00000000-0005-0000-0000-000083210000}"/>
    <cellStyle name="1_Danh sach gui BC thuc hien KH2009_Book1_Hoan chinh KH 2012 Von ho tro co MT 10" xfId="8583" xr:uid="{00000000-0005-0000-0000-000084210000}"/>
    <cellStyle name="1_Danh sach gui BC thuc hien KH2009_Book1_Hoan chinh KH 2012 Von ho tro co MT 10 2" xfId="8584" xr:uid="{00000000-0005-0000-0000-000085210000}"/>
    <cellStyle name="1_Danh sach gui BC thuc hien KH2009_Book1_Hoan chinh KH 2012 Von ho tro co MT 10 3" xfId="8585" xr:uid="{00000000-0005-0000-0000-000086210000}"/>
    <cellStyle name="1_Danh sach gui BC thuc hien KH2009_Book1_Hoan chinh KH 2012 Von ho tro co MT 10 4" xfId="8586" xr:uid="{00000000-0005-0000-0000-000087210000}"/>
    <cellStyle name="1_Danh sach gui BC thuc hien KH2009_Book1_Hoan chinh KH 2012 Von ho tro co MT 11" xfId="8587" xr:uid="{00000000-0005-0000-0000-000088210000}"/>
    <cellStyle name="1_Danh sach gui BC thuc hien KH2009_Book1_Hoan chinh KH 2012 Von ho tro co MT 11 2" xfId="8588" xr:uid="{00000000-0005-0000-0000-000089210000}"/>
    <cellStyle name="1_Danh sach gui BC thuc hien KH2009_Book1_Hoan chinh KH 2012 Von ho tro co MT 11 3" xfId="8589" xr:uid="{00000000-0005-0000-0000-00008A210000}"/>
    <cellStyle name="1_Danh sach gui BC thuc hien KH2009_Book1_Hoan chinh KH 2012 Von ho tro co MT 11 4" xfId="8590" xr:uid="{00000000-0005-0000-0000-00008B210000}"/>
    <cellStyle name="1_Danh sach gui BC thuc hien KH2009_Book1_Hoan chinh KH 2012 Von ho tro co MT 12" xfId="8591" xr:uid="{00000000-0005-0000-0000-00008C210000}"/>
    <cellStyle name="1_Danh sach gui BC thuc hien KH2009_Book1_Hoan chinh KH 2012 Von ho tro co MT 12 2" xfId="8592" xr:uid="{00000000-0005-0000-0000-00008D210000}"/>
    <cellStyle name="1_Danh sach gui BC thuc hien KH2009_Book1_Hoan chinh KH 2012 Von ho tro co MT 12 3" xfId="8593" xr:uid="{00000000-0005-0000-0000-00008E210000}"/>
    <cellStyle name="1_Danh sach gui BC thuc hien KH2009_Book1_Hoan chinh KH 2012 Von ho tro co MT 12 4" xfId="8594" xr:uid="{00000000-0005-0000-0000-00008F210000}"/>
    <cellStyle name="1_Danh sach gui BC thuc hien KH2009_Book1_Hoan chinh KH 2012 Von ho tro co MT 13" xfId="8595" xr:uid="{00000000-0005-0000-0000-000090210000}"/>
    <cellStyle name="1_Danh sach gui BC thuc hien KH2009_Book1_Hoan chinh KH 2012 Von ho tro co MT 13 2" xfId="8596" xr:uid="{00000000-0005-0000-0000-000091210000}"/>
    <cellStyle name="1_Danh sach gui BC thuc hien KH2009_Book1_Hoan chinh KH 2012 Von ho tro co MT 13 3" xfId="8597" xr:uid="{00000000-0005-0000-0000-000092210000}"/>
    <cellStyle name="1_Danh sach gui BC thuc hien KH2009_Book1_Hoan chinh KH 2012 Von ho tro co MT 13 4" xfId="8598" xr:uid="{00000000-0005-0000-0000-000093210000}"/>
    <cellStyle name="1_Danh sach gui BC thuc hien KH2009_Book1_Hoan chinh KH 2012 Von ho tro co MT 14" xfId="8599" xr:uid="{00000000-0005-0000-0000-000094210000}"/>
    <cellStyle name="1_Danh sach gui BC thuc hien KH2009_Book1_Hoan chinh KH 2012 Von ho tro co MT 14 2" xfId="8600" xr:uid="{00000000-0005-0000-0000-000095210000}"/>
    <cellStyle name="1_Danh sach gui BC thuc hien KH2009_Book1_Hoan chinh KH 2012 Von ho tro co MT 14 3" xfId="8601" xr:uid="{00000000-0005-0000-0000-000096210000}"/>
    <cellStyle name="1_Danh sach gui BC thuc hien KH2009_Book1_Hoan chinh KH 2012 Von ho tro co MT 14 4" xfId="8602" xr:uid="{00000000-0005-0000-0000-000097210000}"/>
    <cellStyle name="1_Danh sach gui BC thuc hien KH2009_Book1_Hoan chinh KH 2012 Von ho tro co MT 15" xfId="8603" xr:uid="{00000000-0005-0000-0000-000098210000}"/>
    <cellStyle name="1_Danh sach gui BC thuc hien KH2009_Book1_Hoan chinh KH 2012 Von ho tro co MT 15 2" xfId="8604" xr:uid="{00000000-0005-0000-0000-000099210000}"/>
    <cellStyle name="1_Danh sach gui BC thuc hien KH2009_Book1_Hoan chinh KH 2012 Von ho tro co MT 15 3" xfId="8605" xr:uid="{00000000-0005-0000-0000-00009A210000}"/>
    <cellStyle name="1_Danh sach gui BC thuc hien KH2009_Book1_Hoan chinh KH 2012 Von ho tro co MT 15 4" xfId="8606" xr:uid="{00000000-0005-0000-0000-00009B210000}"/>
    <cellStyle name="1_Danh sach gui BC thuc hien KH2009_Book1_Hoan chinh KH 2012 Von ho tro co MT 16" xfId="8607" xr:uid="{00000000-0005-0000-0000-00009C210000}"/>
    <cellStyle name="1_Danh sach gui BC thuc hien KH2009_Book1_Hoan chinh KH 2012 Von ho tro co MT 16 2" xfId="8608" xr:uid="{00000000-0005-0000-0000-00009D210000}"/>
    <cellStyle name="1_Danh sach gui BC thuc hien KH2009_Book1_Hoan chinh KH 2012 Von ho tro co MT 16 3" xfId="8609" xr:uid="{00000000-0005-0000-0000-00009E210000}"/>
    <cellStyle name="1_Danh sach gui BC thuc hien KH2009_Book1_Hoan chinh KH 2012 Von ho tro co MT 16 4" xfId="8610" xr:uid="{00000000-0005-0000-0000-00009F210000}"/>
    <cellStyle name="1_Danh sach gui BC thuc hien KH2009_Book1_Hoan chinh KH 2012 Von ho tro co MT 17" xfId="8611" xr:uid="{00000000-0005-0000-0000-0000A0210000}"/>
    <cellStyle name="1_Danh sach gui BC thuc hien KH2009_Book1_Hoan chinh KH 2012 Von ho tro co MT 17 2" xfId="8612" xr:uid="{00000000-0005-0000-0000-0000A1210000}"/>
    <cellStyle name="1_Danh sach gui BC thuc hien KH2009_Book1_Hoan chinh KH 2012 Von ho tro co MT 17 3" xfId="8613" xr:uid="{00000000-0005-0000-0000-0000A2210000}"/>
    <cellStyle name="1_Danh sach gui BC thuc hien KH2009_Book1_Hoan chinh KH 2012 Von ho tro co MT 17 4" xfId="8614" xr:uid="{00000000-0005-0000-0000-0000A3210000}"/>
    <cellStyle name="1_Danh sach gui BC thuc hien KH2009_Book1_Hoan chinh KH 2012 Von ho tro co MT 18" xfId="8615" xr:uid="{00000000-0005-0000-0000-0000A4210000}"/>
    <cellStyle name="1_Danh sach gui BC thuc hien KH2009_Book1_Hoan chinh KH 2012 Von ho tro co MT 19" xfId="8616" xr:uid="{00000000-0005-0000-0000-0000A5210000}"/>
    <cellStyle name="1_Danh sach gui BC thuc hien KH2009_Book1_Hoan chinh KH 2012 Von ho tro co MT 2" xfId="8617" xr:uid="{00000000-0005-0000-0000-0000A6210000}"/>
    <cellStyle name="1_Danh sach gui BC thuc hien KH2009_Book1_Hoan chinh KH 2012 Von ho tro co MT 2 2" xfId="8618" xr:uid="{00000000-0005-0000-0000-0000A7210000}"/>
    <cellStyle name="1_Danh sach gui BC thuc hien KH2009_Book1_Hoan chinh KH 2012 Von ho tro co MT 2 3" xfId="8619" xr:uid="{00000000-0005-0000-0000-0000A8210000}"/>
    <cellStyle name="1_Danh sach gui BC thuc hien KH2009_Book1_Hoan chinh KH 2012 Von ho tro co MT 2 4" xfId="8620" xr:uid="{00000000-0005-0000-0000-0000A9210000}"/>
    <cellStyle name="1_Danh sach gui BC thuc hien KH2009_Book1_Hoan chinh KH 2012 Von ho tro co MT 20" xfId="8621" xr:uid="{00000000-0005-0000-0000-0000AA210000}"/>
    <cellStyle name="1_Danh sach gui BC thuc hien KH2009_Book1_Hoan chinh KH 2012 Von ho tro co MT 3" xfId="8622" xr:uid="{00000000-0005-0000-0000-0000AB210000}"/>
    <cellStyle name="1_Danh sach gui BC thuc hien KH2009_Book1_Hoan chinh KH 2012 Von ho tro co MT 3 2" xfId="8623" xr:uid="{00000000-0005-0000-0000-0000AC210000}"/>
    <cellStyle name="1_Danh sach gui BC thuc hien KH2009_Book1_Hoan chinh KH 2012 Von ho tro co MT 3 3" xfId="8624" xr:uid="{00000000-0005-0000-0000-0000AD210000}"/>
    <cellStyle name="1_Danh sach gui BC thuc hien KH2009_Book1_Hoan chinh KH 2012 Von ho tro co MT 3 4" xfId="8625" xr:uid="{00000000-0005-0000-0000-0000AE210000}"/>
    <cellStyle name="1_Danh sach gui BC thuc hien KH2009_Book1_Hoan chinh KH 2012 Von ho tro co MT 4" xfId="8626" xr:uid="{00000000-0005-0000-0000-0000AF210000}"/>
    <cellStyle name="1_Danh sach gui BC thuc hien KH2009_Book1_Hoan chinh KH 2012 Von ho tro co MT 4 2" xfId="8627" xr:uid="{00000000-0005-0000-0000-0000B0210000}"/>
    <cellStyle name="1_Danh sach gui BC thuc hien KH2009_Book1_Hoan chinh KH 2012 Von ho tro co MT 4 3" xfId="8628" xr:uid="{00000000-0005-0000-0000-0000B1210000}"/>
    <cellStyle name="1_Danh sach gui BC thuc hien KH2009_Book1_Hoan chinh KH 2012 Von ho tro co MT 4 4" xfId="8629" xr:uid="{00000000-0005-0000-0000-0000B2210000}"/>
    <cellStyle name="1_Danh sach gui BC thuc hien KH2009_Book1_Hoan chinh KH 2012 Von ho tro co MT 5" xfId="8630" xr:uid="{00000000-0005-0000-0000-0000B3210000}"/>
    <cellStyle name="1_Danh sach gui BC thuc hien KH2009_Book1_Hoan chinh KH 2012 Von ho tro co MT 5 2" xfId="8631" xr:uid="{00000000-0005-0000-0000-0000B4210000}"/>
    <cellStyle name="1_Danh sach gui BC thuc hien KH2009_Book1_Hoan chinh KH 2012 Von ho tro co MT 5 3" xfId="8632" xr:uid="{00000000-0005-0000-0000-0000B5210000}"/>
    <cellStyle name="1_Danh sach gui BC thuc hien KH2009_Book1_Hoan chinh KH 2012 Von ho tro co MT 5 4" xfId="8633" xr:uid="{00000000-0005-0000-0000-0000B6210000}"/>
    <cellStyle name="1_Danh sach gui BC thuc hien KH2009_Book1_Hoan chinh KH 2012 Von ho tro co MT 6" xfId="8634" xr:uid="{00000000-0005-0000-0000-0000B7210000}"/>
    <cellStyle name="1_Danh sach gui BC thuc hien KH2009_Book1_Hoan chinh KH 2012 Von ho tro co MT 6 2" xfId="8635" xr:uid="{00000000-0005-0000-0000-0000B8210000}"/>
    <cellStyle name="1_Danh sach gui BC thuc hien KH2009_Book1_Hoan chinh KH 2012 Von ho tro co MT 6 3" xfId="8636" xr:uid="{00000000-0005-0000-0000-0000B9210000}"/>
    <cellStyle name="1_Danh sach gui BC thuc hien KH2009_Book1_Hoan chinh KH 2012 Von ho tro co MT 6 4" xfId="8637" xr:uid="{00000000-0005-0000-0000-0000BA210000}"/>
    <cellStyle name="1_Danh sach gui BC thuc hien KH2009_Book1_Hoan chinh KH 2012 Von ho tro co MT 7" xfId="8638" xr:uid="{00000000-0005-0000-0000-0000BB210000}"/>
    <cellStyle name="1_Danh sach gui BC thuc hien KH2009_Book1_Hoan chinh KH 2012 Von ho tro co MT 7 2" xfId="8639" xr:uid="{00000000-0005-0000-0000-0000BC210000}"/>
    <cellStyle name="1_Danh sach gui BC thuc hien KH2009_Book1_Hoan chinh KH 2012 Von ho tro co MT 7 3" xfId="8640" xr:uid="{00000000-0005-0000-0000-0000BD210000}"/>
    <cellStyle name="1_Danh sach gui BC thuc hien KH2009_Book1_Hoan chinh KH 2012 Von ho tro co MT 7 4" xfId="8641" xr:uid="{00000000-0005-0000-0000-0000BE210000}"/>
    <cellStyle name="1_Danh sach gui BC thuc hien KH2009_Book1_Hoan chinh KH 2012 Von ho tro co MT 8" xfId="8642" xr:uid="{00000000-0005-0000-0000-0000BF210000}"/>
    <cellStyle name="1_Danh sach gui BC thuc hien KH2009_Book1_Hoan chinh KH 2012 Von ho tro co MT 8 2" xfId="8643" xr:uid="{00000000-0005-0000-0000-0000C0210000}"/>
    <cellStyle name="1_Danh sach gui BC thuc hien KH2009_Book1_Hoan chinh KH 2012 Von ho tro co MT 8 3" xfId="8644" xr:uid="{00000000-0005-0000-0000-0000C1210000}"/>
    <cellStyle name="1_Danh sach gui BC thuc hien KH2009_Book1_Hoan chinh KH 2012 Von ho tro co MT 8 4" xfId="8645" xr:uid="{00000000-0005-0000-0000-0000C2210000}"/>
    <cellStyle name="1_Danh sach gui BC thuc hien KH2009_Book1_Hoan chinh KH 2012 Von ho tro co MT 9" xfId="8646" xr:uid="{00000000-0005-0000-0000-0000C3210000}"/>
    <cellStyle name="1_Danh sach gui BC thuc hien KH2009_Book1_Hoan chinh KH 2012 Von ho tro co MT 9 2" xfId="8647" xr:uid="{00000000-0005-0000-0000-0000C4210000}"/>
    <cellStyle name="1_Danh sach gui BC thuc hien KH2009_Book1_Hoan chinh KH 2012 Von ho tro co MT 9 3" xfId="8648" xr:uid="{00000000-0005-0000-0000-0000C5210000}"/>
    <cellStyle name="1_Danh sach gui BC thuc hien KH2009_Book1_Hoan chinh KH 2012 Von ho tro co MT 9 4" xfId="8649" xr:uid="{00000000-0005-0000-0000-0000C6210000}"/>
    <cellStyle name="1_Danh sach gui BC thuc hien KH2009_Book1_Hoan chinh KH 2012 Von ho tro co MT_Bao cao giai ngan quy I" xfId="8650" xr:uid="{00000000-0005-0000-0000-0000C7210000}"/>
    <cellStyle name="1_Danh sach gui BC thuc hien KH2009_Book1_Hoan chinh KH 2012 Von ho tro co MT_Bao cao giai ngan quy I 2" xfId="8651" xr:uid="{00000000-0005-0000-0000-0000C8210000}"/>
    <cellStyle name="1_Danh sach gui BC thuc hien KH2009_Book1_Hoan chinh KH 2012 Von ho tro co MT_Bao cao giai ngan quy I 2 2" xfId="8652" xr:uid="{00000000-0005-0000-0000-0000C9210000}"/>
    <cellStyle name="1_Danh sach gui BC thuc hien KH2009_Book1_Hoan chinh KH 2012 Von ho tro co MT_Bao cao giai ngan quy I 2 3" xfId="8653" xr:uid="{00000000-0005-0000-0000-0000CA210000}"/>
    <cellStyle name="1_Danh sach gui BC thuc hien KH2009_Book1_Hoan chinh KH 2012 Von ho tro co MT_Bao cao giai ngan quy I 2 4" xfId="8654" xr:uid="{00000000-0005-0000-0000-0000CB210000}"/>
    <cellStyle name="1_Danh sach gui BC thuc hien KH2009_Book1_Hoan chinh KH 2012 Von ho tro co MT_Bao cao giai ngan quy I 3" xfId="8655" xr:uid="{00000000-0005-0000-0000-0000CC210000}"/>
    <cellStyle name="1_Danh sach gui BC thuc hien KH2009_Book1_Hoan chinh KH 2012 Von ho tro co MT_Bao cao giai ngan quy I 3 2" xfId="8656" xr:uid="{00000000-0005-0000-0000-0000CD210000}"/>
    <cellStyle name="1_Danh sach gui BC thuc hien KH2009_Book1_Hoan chinh KH 2012 Von ho tro co MT_Bao cao giai ngan quy I 3 3" xfId="8657" xr:uid="{00000000-0005-0000-0000-0000CE210000}"/>
    <cellStyle name="1_Danh sach gui BC thuc hien KH2009_Book1_Hoan chinh KH 2012 Von ho tro co MT_Bao cao giai ngan quy I 3 4" xfId="8658" xr:uid="{00000000-0005-0000-0000-0000CF210000}"/>
    <cellStyle name="1_Danh sach gui BC thuc hien KH2009_Book1_Hoan chinh KH 2012 Von ho tro co MT_Bao cao giai ngan quy I 4" xfId="8659" xr:uid="{00000000-0005-0000-0000-0000D0210000}"/>
    <cellStyle name="1_Danh sach gui BC thuc hien KH2009_Book1_Hoan chinh KH 2012 Von ho tro co MT_Bao cao giai ngan quy I 5" xfId="8660" xr:uid="{00000000-0005-0000-0000-0000D1210000}"/>
    <cellStyle name="1_Danh sach gui BC thuc hien KH2009_Book1_Hoan chinh KH 2012 Von ho tro co MT_Bao cao giai ngan quy I 6" xfId="8661" xr:uid="{00000000-0005-0000-0000-0000D2210000}"/>
    <cellStyle name="1_Danh sach gui BC thuc hien KH2009_Book1_Hoan chinh KH 2012 Von ho tro co MT_BC von DTPT 6 thang 2012" xfId="8662" xr:uid="{00000000-0005-0000-0000-0000D3210000}"/>
    <cellStyle name="1_Danh sach gui BC thuc hien KH2009_Book1_Hoan chinh KH 2012 Von ho tro co MT_BC von DTPT 6 thang 2012 2" xfId="8663" xr:uid="{00000000-0005-0000-0000-0000D4210000}"/>
    <cellStyle name="1_Danh sach gui BC thuc hien KH2009_Book1_Hoan chinh KH 2012 Von ho tro co MT_BC von DTPT 6 thang 2012 2 2" xfId="8664" xr:uid="{00000000-0005-0000-0000-0000D5210000}"/>
    <cellStyle name="1_Danh sach gui BC thuc hien KH2009_Book1_Hoan chinh KH 2012 Von ho tro co MT_BC von DTPT 6 thang 2012 2 3" xfId="8665" xr:uid="{00000000-0005-0000-0000-0000D6210000}"/>
    <cellStyle name="1_Danh sach gui BC thuc hien KH2009_Book1_Hoan chinh KH 2012 Von ho tro co MT_BC von DTPT 6 thang 2012 2 4" xfId="8666" xr:uid="{00000000-0005-0000-0000-0000D7210000}"/>
    <cellStyle name="1_Danh sach gui BC thuc hien KH2009_Book1_Hoan chinh KH 2012 Von ho tro co MT_BC von DTPT 6 thang 2012 3" xfId="8667" xr:uid="{00000000-0005-0000-0000-0000D8210000}"/>
    <cellStyle name="1_Danh sach gui BC thuc hien KH2009_Book1_Hoan chinh KH 2012 Von ho tro co MT_BC von DTPT 6 thang 2012 3 2" xfId="8668" xr:uid="{00000000-0005-0000-0000-0000D9210000}"/>
    <cellStyle name="1_Danh sach gui BC thuc hien KH2009_Book1_Hoan chinh KH 2012 Von ho tro co MT_BC von DTPT 6 thang 2012 3 3" xfId="8669" xr:uid="{00000000-0005-0000-0000-0000DA210000}"/>
    <cellStyle name="1_Danh sach gui BC thuc hien KH2009_Book1_Hoan chinh KH 2012 Von ho tro co MT_BC von DTPT 6 thang 2012 3 4" xfId="8670" xr:uid="{00000000-0005-0000-0000-0000DB210000}"/>
    <cellStyle name="1_Danh sach gui BC thuc hien KH2009_Book1_Hoan chinh KH 2012 Von ho tro co MT_BC von DTPT 6 thang 2012 4" xfId="8671" xr:uid="{00000000-0005-0000-0000-0000DC210000}"/>
    <cellStyle name="1_Danh sach gui BC thuc hien KH2009_Book1_Hoan chinh KH 2012 Von ho tro co MT_BC von DTPT 6 thang 2012 5" xfId="8672" xr:uid="{00000000-0005-0000-0000-0000DD210000}"/>
    <cellStyle name="1_Danh sach gui BC thuc hien KH2009_Book1_Hoan chinh KH 2012 Von ho tro co MT_BC von DTPT 6 thang 2012 6" xfId="8673" xr:uid="{00000000-0005-0000-0000-0000DE210000}"/>
    <cellStyle name="1_Danh sach gui BC thuc hien KH2009_Book1_Hoan chinh KH 2012 Von ho tro co MT_Bieu du thao QD von ho tro co MT" xfId="8674" xr:uid="{00000000-0005-0000-0000-0000DF210000}"/>
    <cellStyle name="1_Danh sach gui BC thuc hien KH2009_Book1_Hoan chinh KH 2012 Von ho tro co MT_Bieu du thao QD von ho tro co MT 2" xfId="8675" xr:uid="{00000000-0005-0000-0000-0000E0210000}"/>
    <cellStyle name="1_Danh sach gui BC thuc hien KH2009_Book1_Hoan chinh KH 2012 Von ho tro co MT_Bieu du thao QD von ho tro co MT 2 2" xfId="8676" xr:uid="{00000000-0005-0000-0000-0000E1210000}"/>
    <cellStyle name="1_Danh sach gui BC thuc hien KH2009_Book1_Hoan chinh KH 2012 Von ho tro co MT_Bieu du thao QD von ho tro co MT 2 3" xfId="8677" xr:uid="{00000000-0005-0000-0000-0000E2210000}"/>
    <cellStyle name="1_Danh sach gui BC thuc hien KH2009_Book1_Hoan chinh KH 2012 Von ho tro co MT_Bieu du thao QD von ho tro co MT 2 4" xfId="8678" xr:uid="{00000000-0005-0000-0000-0000E3210000}"/>
    <cellStyle name="1_Danh sach gui BC thuc hien KH2009_Book1_Hoan chinh KH 2012 Von ho tro co MT_Bieu du thao QD von ho tro co MT 3" xfId="8679" xr:uid="{00000000-0005-0000-0000-0000E4210000}"/>
    <cellStyle name="1_Danh sach gui BC thuc hien KH2009_Book1_Hoan chinh KH 2012 Von ho tro co MT_Bieu du thao QD von ho tro co MT 3 2" xfId="8680" xr:uid="{00000000-0005-0000-0000-0000E5210000}"/>
    <cellStyle name="1_Danh sach gui BC thuc hien KH2009_Book1_Hoan chinh KH 2012 Von ho tro co MT_Bieu du thao QD von ho tro co MT 3 3" xfId="8681" xr:uid="{00000000-0005-0000-0000-0000E6210000}"/>
    <cellStyle name="1_Danh sach gui BC thuc hien KH2009_Book1_Hoan chinh KH 2012 Von ho tro co MT_Bieu du thao QD von ho tro co MT 3 4" xfId="8682" xr:uid="{00000000-0005-0000-0000-0000E7210000}"/>
    <cellStyle name="1_Danh sach gui BC thuc hien KH2009_Book1_Hoan chinh KH 2012 Von ho tro co MT_Bieu du thao QD von ho tro co MT 4" xfId="8683" xr:uid="{00000000-0005-0000-0000-0000E8210000}"/>
    <cellStyle name="1_Danh sach gui BC thuc hien KH2009_Book1_Hoan chinh KH 2012 Von ho tro co MT_Bieu du thao QD von ho tro co MT 5" xfId="8684" xr:uid="{00000000-0005-0000-0000-0000E9210000}"/>
    <cellStyle name="1_Danh sach gui BC thuc hien KH2009_Book1_Hoan chinh KH 2012 Von ho tro co MT_Bieu du thao QD von ho tro co MT 6" xfId="8685" xr:uid="{00000000-0005-0000-0000-0000EA210000}"/>
    <cellStyle name="1_Danh sach gui BC thuc hien KH2009_Book1_Hoan chinh KH 2012 Von ho tro co MT_Ke hoach 2012 theo doi (giai ngan 30.6.12)" xfId="8686" xr:uid="{00000000-0005-0000-0000-0000EB210000}"/>
    <cellStyle name="1_Danh sach gui BC thuc hien KH2009_Book1_Hoan chinh KH 2012 Von ho tro co MT_Ke hoach 2012 theo doi (giai ngan 30.6.12) 2" xfId="8687" xr:uid="{00000000-0005-0000-0000-0000EC210000}"/>
    <cellStyle name="1_Danh sach gui BC thuc hien KH2009_Book1_Hoan chinh KH 2012 Von ho tro co MT_Ke hoach 2012 theo doi (giai ngan 30.6.12) 2 2" xfId="8688" xr:uid="{00000000-0005-0000-0000-0000ED210000}"/>
    <cellStyle name="1_Danh sach gui BC thuc hien KH2009_Book1_Hoan chinh KH 2012 Von ho tro co MT_Ke hoach 2012 theo doi (giai ngan 30.6.12) 2 3" xfId="8689" xr:uid="{00000000-0005-0000-0000-0000EE210000}"/>
    <cellStyle name="1_Danh sach gui BC thuc hien KH2009_Book1_Hoan chinh KH 2012 Von ho tro co MT_Ke hoach 2012 theo doi (giai ngan 30.6.12) 2 4" xfId="8690" xr:uid="{00000000-0005-0000-0000-0000EF210000}"/>
    <cellStyle name="1_Danh sach gui BC thuc hien KH2009_Book1_Hoan chinh KH 2012 Von ho tro co MT_Ke hoach 2012 theo doi (giai ngan 30.6.12) 3" xfId="8691" xr:uid="{00000000-0005-0000-0000-0000F0210000}"/>
    <cellStyle name="1_Danh sach gui BC thuc hien KH2009_Book1_Hoan chinh KH 2012 Von ho tro co MT_Ke hoach 2012 theo doi (giai ngan 30.6.12) 3 2" xfId="8692" xr:uid="{00000000-0005-0000-0000-0000F1210000}"/>
    <cellStyle name="1_Danh sach gui BC thuc hien KH2009_Book1_Hoan chinh KH 2012 Von ho tro co MT_Ke hoach 2012 theo doi (giai ngan 30.6.12) 3 3" xfId="8693" xr:uid="{00000000-0005-0000-0000-0000F2210000}"/>
    <cellStyle name="1_Danh sach gui BC thuc hien KH2009_Book1_Hoan chinh KH 2012 Von ho tro co MT_Ke hoach 2012 theo doi (giai ngan 30.6.12) 3 4" xfId="8694" xr:uid="{00000000-0005-0000-0000-0000F3210000}"/>
    <cellStyle name="1_Danh sach gui BC thuc hien KH2009_Book1_Hoan chinh KH 2012 Von ho tro co MT_Ke hoach 2012 theo doi (giai ngan 30.6.12) 4" xfId="8695" xr:uid="{00000000-0005-0000-0000-0000F4210000}"/>
    <cellStyle name="1_Danh sach gui BC thuc hien KH2009_Book1_Hoan chinh KH 2012 Von ho tro co MT_Ke hoach 2012 theo doi (giai ngan 30.6.12) 5" xfId="8696" xr:uid="{00000000-0005-0000-0000-0000F5210000}"/>
    <cellStyle name="1_Danh sach gui BC thuc hien KH2009_Book1_Hoan chinh KH 2012 Von ho tro co MT_Ke hoach 2012 theo doi (giai ngan 30.6.12) 6" xfId="8697" xr:uid="{00000000-0005-0000-0000-0000F6210000}"/>
    <cellStyle name="1_Danh sach gui BC thuc hien KH2009_Book1_Ke hoach 2012 (theo doi)" xfId="8698" xr:uid="{00000000-0005-0000-0000-0000F7210000}"/>
    <cellStyle name="1_Danh sach gui BC thuc hien KH2009_Book1_Ke hoach 2012 (theo doi) 2" xfId="8699" xr:uid="{00000000-0005-0000-0000-0000F8210000}"/>
    <cellStyle name="1_Danh sach gui BC thuc hien KH2009_Book1_Ke hoach 2012 (theo doi) 2 2" xfId="8700" xr:uid="{00000000-0005-0000-0000-0000F9210000}"/>
    <cellStyle name="1_Danh sach gui BC thuc hien KH2009_Book1_Ke hoach 2012 (theo doi) 2 3" xfId="8701" xr:uid="{00000000-0005-0000-0000-0000FA210000}"/>
    <cellStyle name="1_Danh sach gui BC thuc hien KH2009_Book1_Ke hoach 2012 (theo doi) 2 4" xfId="8702" xr:uid="{00000000-0005-0000-0000-0000FB210000}"/>
    <cellStyle name="1_Danh sach gui BC thuc hien KH2009_Book1_Ke hoach 2012 (theo doi) 3" xfId="8703" xr:uid="{00000000-0005-0000-0000-0000FC210000}"/>
    <cellStyle name="1_Danh sach gui BC thuc hien KH2009_Book1_Ke hoach 2012 (theo doi) 3 2" xfId="8704" xr:uid="{00000000-0005-0000-0000-0000FD210000}"/>
    <cellStyle name="1_Danh sach gui BC thuc hien KH2009_Book1_Ke hoach 2012 (theo doi) 3 3" xfId="8705" xr:uid="{00000000-0005-0000-0000-0000FE210000}"/>
    <cellStyle name="1_Danh sach gui BC thuc hien KH2009_Book1_Ke hoach 2012 (theo doi) 3 4" xfId="8706" xr:uid="{00000000-0005-0000-0000-0000FF210000}"/>
    <cellStyle name="1_Danh sach gui BC thuc hien KH2009_Book1_Ke hoach 2012 (theo doi) 4" xfId="8707" xr:uid="{00000000-0005-0000-0000-000000220000}"/>
    <cellStyle name="1_Danh sach gui BC thuc hien KH2009_Book1_Ke hoach 2012 (theo doi) 5" xfId="8708" xr:uid="{00000000-0005-0000-0000-000001220000}"/>
    <cellStyle name="1_Danh sach gui BC thuc hien KH2009_Book1_Ke hoach 2012 (theo doi) 6" xfId="8709" xr:uid="{00000000-0005-0000-0000-000002220000}"/>
    <cellStyle name="1_Danh sach gui BC thuc hien KH2009_Book1_Ke hoach 2012 theo doi (giai ngan 30.6.12)" xfId="8710" xr:uid="{00000000-0005-0000-0000-000003220000}"/>
    <cellStyle name="1_Danh sach gui BC thuc hien KH2009_Book1_Ke hoach 2012 theo doi (giai ngan 30.6.12) 2" xfId="8711" xr:uid="{00000000-0005-0000-0000-000004220000}"/>
    <cellStyle name="1_Danh sach gui BC thuc hien KH2009_Book1_Ke hoach 2012 theo doi (giai ngan 30.6.12) 2 2" xfId="8712" xr:uid="{00000000-0005-0000-0000-000005220000}"/>
    <cellStyle name="1_Danh sach gui BC thuc hien KH2009_Book1_Ke hoach 2012 theo doi (giai ngan 30.6.12) 2 3" xfId="8713" xr:uid="{00000000-0005-0000-0000-000006220000}"/>
    <cellStyle name="1_Danh sach gui BC thuc hien KH2009_Book1_Ke hoach 2012 theo doi (giai ngan 30.6.12) 2 4" xfId="8714" xr:uid="{00000000-0005-0000-0000-000007220000}"/>
    <cellStyle name="1_Danh sach gui BC thuc hien KH2009_Book1_Ke hoach 2012 theo doi (giai ngan 30.6.12) 3" xfId="8715" xr:uid="{00000000-0005-0000-0000-000008220000}"/>
    <cellStyle name="1_Danh sach gui BC thuc hien KH2009_Book1_Ke hoach 2012 theo doi (giai ngan 30.6.12) 3 2" xfId="8716" xr:uid="{00000000-0005-0000-0000-000009220000}"/>
    <cellStyle name="1_Danh sach gui BC thuc hien KH2009_Book1_Ke hoach 2012 theo doi (giai ngan 30.6.12) 3 3" xfId="8717" xr:uid="{00000000-0005-0000-0000-00000A220000}"/>
    <cellStyle name="1_Danh sach gui BC thuc hien KH2009_Book1_Ke hoach 2012 theo doi (giai ngan 30.6.12) 3 4" xfId="8718" xr:uid="{00000000-0005-0000-0000-00000B220000}"/>
    <cellStyle name="1_Danh sach gui BC thuc hien KH2009_Book1_Ke hoach 2012 theo doi (giai ngan 30.6.12) 4" xfId="8719" xr:uid="{00000000-0005-0000-0000-00000C220000}"/>
    <cellStyle name="1_Danh sach gui BC thuc hien KH2009_Book1_Ke hoach 2012 theo doi (giai ngan 30.6.12) 5" xfId="8720" xr:uid="{00000000-0005-0000-0000-00000D220000}"/>
    <cellStyle name="1_Danh sach gui BC thuc hien KH2009_Book1_Ke hoach 2012 theo doi (giai ngan 30.6.12) 6" xfId="8721" xr:uid="{00000000-0005-0000-0000-00000E220000}"/>
    <cellStyle name="1_Danh sach gui BC thuc hien KH2009_Dang ky phan khai von ODA (gui Bo)" xfId="8722" xr:uid="{00000000-0005-0000-0000-00000F220000}"/>
    <cellStyle name="1_Danh sach gui BC thuc hien KH2009_Dang ky phan khai von ODA (gui Bo) 2" xfId="8723" xr:uid="{00000000-0005-0000-0000-000010220000}"/>
    <cellStyle name="1_Danh sach gui BC thuc hien KH2009_Dang ky phan khai von ODA (gui Bo) 2 2" xfId="8724" xr:uid="{00000000-0005-0000-0000-000011220000}"/>
    <cellStyle name="1_Danh sach gui BC thuc hien KH2009_Dang ky phan khai von ODA (gui Bo) 2 3" xfId="8725" xr:uid="{00000000-0005-0000-0000-000012220000}"/>
    <cellStyle name="1_Danh sach gui BC thuc hien KH2009_Dang ky phan khai von ODA (gui Bo) 2 4" xfId="8726" xr:uid="{00000000-0005-0000-0000-000013220000}"/>
    <cellStyle name="1_Danh sach gui BC thuc hien KH2009_Dang ky phan khai von ODA (gui Bo) 3" xfId="8727" xr:uid="{00000000-0005-0000-0000-000014220000}"/>
    <cellStyle name="1_Danh sach gui BC thuc hien KH2009_Dang ky phan khai von ODA (gui Bo) 4" xfId="8728" xr:uid="{00000000-0005-0000-0000-000015220000}"/>
    <cellStyle name="1_Danh sach gui BC thuc hien KH2009_Dang ky phan khai von ODA (gui Bo) 5" xfId="8729" xr:uid="{00000000-0005-0000-0000-000016220000}"/>
    <cellStyle name="1_Danh sach gui BC thuc hien KH2009_Dang ky phan khai von ODA (gui Bo)_BC von DTPT 6 thang 2012" xfId="8730" xr:uid="{00000000-0005-0000-0000-000017220000}"/>
    <cellStyle name="1_Danh sach gui BC thuc hien KH2009_Dang ky phan khai von ODA (gui Bo)_BC von DTPT 6 thang 2012 2" xfId="8731" xr:uid="{00000000-0005-0000-0000-000018220000}"/>
    <cellStyle name="1_Danh sach gui BC thuc hien KH2009_Dang ky phan khai von ODA (gui Bo)_BC von DTPT 6 thang 2012 2 2" xfId="8732" xr:uid="{00000000-0005-0000-0000-000019220000}"/>
    <cellStyle name="1_Danh sach gui BC thuc hien KH2009_Dang ky phan khai von ODA (gui Bo)_BC von DTPT 6 thang 2012 2 3" xfId="8733" xr:uid="{00000000-0005-0000-0000-00001A220000}"/>
    <cellStyle name="1_Danh sach gui BC thuc hien KH2009_Dang ky phan khai von ODA (gui Bo)_BC von DTPT 6 thang 2012 2 4" xfId="8734" xr:uid="{00000000-0005-0000-0000-00001B220000}"/>
    <cellStyle name="1_Danh sach gui BC thuc hien KH2009_Dang ky phan khai von ODA (gui Bo)_BC von DTPT 6 thang 2012 3" xfId="8735" xr:uid="{00000000-0005-0000-0000-00001C220000}"/>
    <cellStyle name="1_Danh sach gui BC thuc hien KH2009_Dang ky phan khai von ODA (gui Bo)_BC von DTPT 6 thang 2012 4" xfId="8736" xr:uid="{00000000-0005-0000-0000-00001D220000}"/>
    <cellStyle name="1_Danh sach gui BC thuc hien KH2009_Dang ky phan khai von ODA (gui Bo)_BC von DTPT 6 thang 2012 5" xfId="8737" xr:uid="{00000000-0005-0000-0000-00001E220000}"/>
    <cellStyle name="1_Danh sach gui BC thuc hien KH2009_Dang ky phan khai von ODA (gui Bo)_Bieu du thao QD von ho tro co MT" xfId="8738" xr:uid="{00000000-0005-0000-0000-00001F220000}"/>
    <cellStyle name="1_Danh sach gui BC thuc hien KH2009_Dang ky phan khai von ODA (gui Bo)_Bieu du thao QD von ho tro co MT 2" xfId="8739" xr:uid="{00000000-0005-0000-0000-000020220000}"/>
    <cellStyle name="1_Danh sach gui BC thuc hien KH2009_Dang ky phan khai von ODA (gui Bo)_Bieu du thao QD von ho tro co MT 2 2" xfId="8740" xr:uid="{00000000-0005-0000-0000-000021220000}"/>
    <cellStyle name="1_Danh sach gui BC thuc hien KH2009_Dang ky phan khai von ODA (gui Bo)_Bieu du thao QD von ho tro co MT 2 3" xfId="8741" xr:uid="{00000000-0005-0000-0000-000022220000}"/>
    <cellStyle name="1_Danh sach gui BC thuc hien KH2009_Dang ky phan khai von ODA (gui Bo)_Bieu du thao QD von ho tro co MT 2 4" xfId="8742" xr:uid="{00000000-0005-0000-0000-000023220000}"/>
    <cellStyle name="1_Danh sach gui BC thuc hien KH2009_Dang ky phan khai von ODA (gui Bo)_Bieu du thao QD von ho tro co MT 3" xfId="8743" xr:uid="{00000000-0005-0000-0000-000024220000}"/>
    <cellStyle name="1_Danh sach gui BC thuc hien KH2009_Dang ky phan khai von ODA (gui Bo)_Bieu du thao QD von ho tro co MT 4" xfId="8744" xr:uid="{00000000-0005-0000-0000-000025220000}"/>
    <cellStyle name="1_Danh sach gui BC thuc hien KH2009_Dang ky phan khai von ODA (gui Bo)_Bieu du thao QD von ho tro co MT 5" xfId="8745" xr:uid="{00000000-0005-0000-0000-000026220000}"/>
    <cellStyle name="1_Danh sach gui BC thuc hien KH2009_Dang ky phan khai von ODA (gui Bo)_Ke hoach 2012 theo doi (giai ngan 30.6.12)" xfId="8746" xr:uid="{00000000-0005-0000-0000-000027220000}"/>
    <cellStyle name="1_Danh sach gui BC thuc hien KH2009_Dang ky phan khai von ODA (gui Bo)_Ke hoach 2012 theo doi (giai ngan 30.6.12) 2" xfId="8747" xr:uid="{00000000-0005-0000-0000-000028220000}"/>
    <cellStyle name="1_Danh sach gui BC thuc hien KH2009_Dang ky phan khai von ODA (gui Bo)_Ke hoach 2012 theo doi (giai ngan 30.6.12) 2 2" xfId="8748" xr:uid="{00000000-0005-0000-0000-000029220000}"/>
    <cellStyle name="1_Danh sach gui BC thuc hien KH2009_Dang ky phan khai von ODA (gui Bo)_Ke hoach 2012 theo doi (giai ngan 30.6.12) 2 3" xfId="8749" xr:uid="{00000000-0005-0000-0000-00002A220000}"/>
    <cellStyle name="1_Danh sach gui BC thuc hien KH2009_Dang ky phan khai von ODA (gui Bo)_Ke hoach 2012 theo doi (giai ngan 30.6.12) 2 4" xfId="8750" xr:uid="{00000000-0005-0000-0000-00002B220000}"/>
    <cellStyle name="1_Danh sach gui BC thuc hien KH2009_Dang ky phan khai von ODA (gui Bo)_Ke hoach 2012 theo doi (giai ngan 30.6.12) 3" xfId="8751" xr:uid="{00000000-0005-0000-0000-00002C220000}"/>
    <cellStyle name="1_Danh sach gui BC thuc hien KH2009_Dang ky phan khai von ODA (gui Bo)_Ke hoach 2012 theo doi (giai ngan 30.6.12) 4" xfId="8752" xr:uid="{00000000-0005-0000-0000-00002D220000}"/>
    <cellStyle name="1_Danh sach gui BC thuc hien KH2009_Dang ky phan khai von ODA (gui Bo)_Ke hoach 2012 theo doi (giai ngan 30.6.12) 5" xfId="8753" xr:uid="{00000000-0005-0000-0000-00002E220000}"/>
    <cellStyle name="1_Danh sach gui BC thuc hien KH2009_DK bo tri lai (chinh thuc)" xfId="8754" xr:uid="{00000000-0005-0000-0000-00002F220000}"/>
    <cellStyle name="1_Danh sach gui BC thuc hien KH2009_DK bo tri lai (chinh thuc) 2" xfId="8755" xr:uid="{00000000-0005-0000-0000-000030220000}"/>
    <cellStyle name="1_Danh sach gui BC thuc hien KH2009_DK bo tri lai (chinh thuc) 2 2" xfId="8756" xr:uid="{00000000-0005-0000-0000-000031220000}"/>
    <cellStyle name="1_Danh sach gui BC thuc hien KH2009_DK bo tri lai (chinh thuc) 2 3" xfId="8757" xr:uid="{00000000-0005-0000-0000-000032220000}"/>
    <cellStyle name="1_Danh sach gui BC thuc hien KH2009_DK bo tri lai (chinh thuc) 2 4" xfId="8758" xr:uid="{00000000-0005-0000-0000-000033220000}"/>
    <cellStyle name="1_Danh sach gui BC thuc hien KH2009_DK bo tri lai (chinh thuc) 3" xfId="8759" xr:uid="{00000000-0005-0000-0000-000034220000}"/>
    <cellStyle name="1_Danh sach gui BC thuc hien KH2009_DK bo tri lai (chinh thuc) 3 2" xfId="8760" xr:uid="{00000000-0005-0000-0000-000035220000}"/>
    <cellStyle name="1_Danh sach gui BC thuc hien KH2009_DK bo tri lai (chinh thuc) 3 3" xfId="8761" xr:uid="{00000000-0005-0000-0000-000036220000}"/>
    <cellStyle name="1_Danh sach gui BC thuc hien KH2009_DK bo tri lai (chinh thuc) 3 4" xfId="8762" xr:uid="{00000000-0005-0000-0000-000037220000}"/>
    <cellStyle name="1_Danh sach gui BC thuc hien KH2009_DK bo tri lai (chinh thuc) 4" xfId="8763" xr:uid="{00000000-0005-0000-0000-000038220000}"/>
    <cellStyle name="1_Danh sach gui BC thuc hien KH2009_DK bo tri lai (chinh thuc) 5" xfId="8764" xr:uid="{00000000-0005-0000-0000-000039220000}"/>
    <cellStyle name="1_Danh sach gui BC thuc hien KH2009_DK bo tri lai (chinh thuc) 6" xfId="8765" xr:uid="{00000000-0005-0000-0000-00003A220000}"/>
    <cellStyle name="1_Danh sach gui BC thuc hien KH2009_DK bo tri lai (chinh thuc)_BC von DTPT 6 thang 2012" xfId="8766" xr:uid="{00000000-0005-0000-0000-00003B220000}"/>
    <cellStyle name="1_Danh sach gui BC thuc hien KH2009_DK bo tri lai (chinh thuc)_BC von DTPT 6 thang 2012 2" xfId="8767" xr:uid="{00000000-0005-0000-0000-00003C220000}"/>
    <cellStyle name="1_Danh sach gui BC thuc hien KH2009_DK bo tri lai (chinh thuc)_BC von DTPT 6 thang 2012 2 2" xfId="8768" xr:uid="{00000000-0005-0000-0000-00003D220000}"/>
    <cellStyle name="1_Danh sach gui BC thuc hien KH2009_DK bo tri lai (chinh thuc)_BC von DTPT 6 thang 2012 2 3" xfId="8769" xr:uid="{00000000-0005-0000-0000-00003E220000}"/>
    <cellStyle name="1_Danh sach gui BC thuc hien KH2009_DK bo tri lai (chinh thuc)_BC von DTPT 6 thang 2012 2 4" xfId="8770" xr:uid="{00000000-0005-0000-0000-00003F220000}"/>
    <cellStyle name="1_Danh sach gui BC thuc hien KH2009_DK bo tri lai (chinh thuc)_BC von DTPT 6 thang 2012 3" xfId="8771" xr:uid="{00000000-0005-0000-0000-000040220000}"/>
    <cellStyle name="1_Danh sach gui BC thuc hien KH2009_DK bo tri lai (chinh thuc)_BC von DTPT 6 thang 2012 3 2" xfId="8772" xr:uid="{00000000-0005-0000-0000-000041220000}"/>
    <cellStyle name="1_Danh sach gui BC thuc hien KH2009_DK bo tri lai (chinh thuc)_BC von DTPT 6 thang 2012 3 3" xfId="8773" xr:uid="{00000000-0005-0000-0000-000042220000}"/>
    <cellStyle name="1_Danh sach gui BC thuc hien KH2009_DK bo tri lai (chinh thuc)_BC von DTPT 6 thang 2012 3 4" xfId="8774" xr:uid="{00000000-0005-0000-0000-000043220000}"/>
    <cellStyle name="1_Danh sach gui BC thuc hien KH2009_DK bo tri lai (chinh thuc)_BC von DTPT 6 thang 2012 4" xfId="8775" xr:uid="{00000000-0005-0000-0000-000044220000}"/>
    <cellStyle name="1_Danh sach gui BC thuc hien KH2009_DK bo tri lai (chinh thuc)_BC von DTPT 6 thang 2012 5" xfId="8776" xr:uid="{00000000-0005-0000-0000-000045220000}"/>
    <cellStyle name="1_Danh sach gui BC thuc hien KH2009_DK bo tri lai (chinh thuc)_BC von DTPT 6 thang 2012 6" xfId="8777" xr:uid="{00000000-0005-0000-0000-000046220000}"/>
    <cellStyle name="1_Danh sach gui BC thuc hien KH2009_DK bo tri lai (chinh thuc)_Bieu du thao QD von ho tro co MT" xfId="8778" xr:uid="{00000000-0005-0000-0000-000047220000}"/>
    <cellStyle name="1_Danh sach gui BC thuc hien KH2009_DK bo tri lai (chinh thuc)_Bieu du thao QD von ho tro co MT 2" xfId="8779" xr:uid="{00000000-0005-0000-0000-000048220000}"/>
    <cellStyle name="1_Danh sach gui BC thuc hien KH2009_DK bo tri lai (chinh thuc)_Bieu du thao QD von ho tro co MT 2 2" xfId="8780" xr:uid="{00000000-0005-0000-0000-000049220000}"/>
    <cellStyle name="1_Danh sach gui BC thuc hien KH2009_DK bo tri lai (chinh thuc)_Bieu du thao QD von ho tro co MT 2 3" xfId="8781" xr:uid="{00000000-0005-0000-0000-00004A220000}"/>
    <cellStyle name="1_Danh sach gui BC thuc hien KH2009_DK bo tri lai (chinh thuc)_Bieu du thao QD von ho tro co MT 2 4" xfId="8782" xr:uid="{00000000-0005-0000-0000-00004B220000}"/>
    <cellStyle name="1_Danh sach gui BC thuc hien KH2009_DK bo tri lai (chinh thuc)_Bieu du thao QD von ho tro co MT 3" xfId="8783" xr:uid="{00000000-0005-0000-0000-00004C220000}"/>
    <cellStyle name="1_Danh sach gui BC thuc hien KH2009_DK bo tri lai (chinh thuc)_Bieu du thao QD von ho tro co MT 3 2" xfId="8784" xr:uid="{00000000-0005-0000-0000-00004D220000}"/>
    <cellStyle name="1_Danh sach gui BC thuc hien KH2009_DK bo tri lai (chinh thuc)_Bieu du thao QD von ho tro co MT 3 3" xfId="8785" xr:uid="{00000000-0005-0000-0000-00004E220000}"/>
    <cellStyle name="1_Danh sach gui BC thuc hien KH2009_DK bo tri lai (chinh thuc)_Bieu du thao QD von ho tro co MT 3 4" xfId="8786" xr:uid="{00000000-0005-0000-0000-00004F220000}"/>
    <cellStyle name="1_Danh sach gui BC thuc hien KH2009_DK bo tri lai (chinh thuc)_Bieu du thao QD von ho tro co MT 4" xfId="8787" xr:uid="{00000000-0005-0000-0000-000050220000}"/>
    <cellStyle name="1_Danh sach gui BC thuc hien KH2009_DK bo tri lai (chinh thuc)_Bieu du thao QD von ho tro co MT 5" xfId="8788" xr:uid="{00000000-0005-0000-0000-000051220000}"/>
    <cellStyle name="1_Danh sach gui BC thuc hien KH2009_DK bo tri lai (chinh thuc)_Bieu du thao QD von ho tro co MT 6" xfId="8789" xr:uid="{00000000-0005-0000-0000-000052220000}"/>
    <cellStyle name="1_Danh sach gui BC thuc hien KH2009_DK bo tri lai (chinh thuc)_Hoan chinh KH 2012 (o nha)" xfId="8790" xr:uid="{00000000-0005-0000-0000-000053220000}"/>
    <cellStyle name="1_Danh sach gui BC thuc hien KH2009_DK bo tri lai (chinh thuc)_Hoan chinh KH 2012 (o nha) 2" xfId="8791" xr:uid="{00000000-0005-0000-0000-000054220000}"/>
    <cellStyle name="1_Danh sach gui BC thuc hien KH2009_DK bo tri lai (chinh thuc)_Hoan chinh KH 2012 (o nha) 2 2" xfId="8792" xr:uid="{00000000-0005-0000-0000-000055220000}"/>
    <cellStyle name="1_Danh sach gui BC thuc hien KH2009_DK bo tri lai (chinh thuc)_Hoan chinh KH 2012 (o nha) 2 3" xfId="8793" xr:uid="{00000000-0005-0000-0000-000056220000}"/>
    <cellStyle name="1_Danh sach gui BC thuc hien KH2009_DK bo tri lai (chinh thuc)_Hoan chinh KH 2012 (o nha) 2 4" xfId="8794" xr:uid="{00000000-0005-0000-0000-000057220000}"/>
    <cellStyle name="1_Danh sach gui BC thuc hien KH2009_DK bo tri lai (chinh thuc)_Hoan chinh KH 2012 (o nha) 3" xfId="8795" xr:uid="{00000000-0005-0000-0000-000058220000}"/>
    <cellStyle name="1_Danh sach gui BC thuc hien KH2009_DK bo tri lai (chinh thuc)_Hoan chinh KH 2012 (o nha) 3 2" xfId="8796" xr:uid="{00000000-0005-0000-0000-000059220000}"/>
    <cellStyle name="1_Danh sach gui BC thuc hien KH2009_DK bo tri lai (chinh thuc)_Hoan chinh KH 2012 (o nha) 3 3" xfId="8797" xr:uid="{00000000-0005-0000-0000-00005A220000}"/>
    <cellStyle name="1_Danh sach gui BC thuc hien KH2009_DK bo tri lai (chinh thuc)_Hoan chinh KH 2012 (o nha) 3 4" xfId="8798" xr:uid="{00000000-0005-0000-0000-00005B220000}"/>
    <cellStyle name="1_Danh sach gui BC thuc hien KH2009_DK bo tri lai (chinh thuc)_Hoan chinh KH 2012 (o nha) 4" xfId="8799" xr:uid="{00000000-0005-0000-0000-00005C220000}"/>
    <cellStyle name="1_Danh sach gui BC thuc hien KH2009_DK bo tri lai (chinh thuc)_Hoan chinh KH 2012 (o nha) 5" xfId="8800" xr:uid="{00000000-0005-0000-0000-00005D220000}"/>
    <cellStyle name="1_Danh sach gui BC thuc hien KH2009_DK bo tri lai (chinh thuc)_Hoan chinh KH 2012 (o nha) 6" xfId="8801" xr:uid="{00000000-0005-0000-0000-00005E220000}"/>
    <cellStyle name="1_Danh sach gui BC thuc hien KH2009_DK bo tri lai (chinh thuc)_Hoan chinh KH 2012 (o nha)_Bao cao giai ngan quy I" xfId="8802" xr:uid="{00000000-0005-0000-0000-00005F220000}"/>
    <cellStyle name="1_Danh sach gui BC thuc hien KH2009_DK bo tri lai (chinh thuc)_Hoan chinh KH 2012 (o nha)_Bao cao giai ngan quy I 2" xfId="8803" xr:uid="{00000000-0005-0000-0000-000060220000}"/>
    <cellStyle name="1_Danh sach gui BC thuc hien KH2009_DK bo tri lai (chinh thuc)_Hoan chinh KH 2012 (o nha)_Bao cao giai ngan quy I 2 2" xfId="8804" xr:uid="{00000000-0005-0000-0000-000061220000}"/>
    <cellStyle name="1_Danh sach gui BC thuc hien KH2009_DK bo tri lai (chinh thuc)_Hoan chinh KH 2012 (o nha)_Bao cao giai ngan quy I 2 3" xfId="8805" xr:uid="{00000000-0005-0000-0000-000062220000}"/>
    <cellStyle name="1_Danh sach gui BC thuc hien KH2009_DK bo tri lai (chinh thuc)_Hoan chinh KH 2012 (o nha)_Bao cao giai ngan quy I 2 4" xfId="8806" xr:uid="{00000000-0005-0000-0000-000063220000}"/>
    <cellStyle name="1_Danh sach gui BC thuc hien KH2009_DK bo tri lai (chinh thuc)_Hoan chinh KH 2012 (o nha)_Bao cao giai ngan quy I 3" xfId="8807" xr:uid="{00000000-0005-0000-0000-000064220000}"/>
    <cellStyle name="1_Danh sach gui BC thuc hien KH2009_DK bo tri lai (chinh thuc)_Hoan chinh KH 2012 (o nha)_Bao cao giai ngan quy I 3 2" xfId="8808" xr:uid="{00000000-0005-0000-0000-000065220000}"/>
    <cellStyle name="1_Danh sach gui BC thuc hien KH2009_DK bo tri lai (chinh thuc)_Hoan chinh KH 2012 (o nha)_Bao cao giai ngan quy I 3 3" xfId="8809" xr:uid="{00000000-0005-0000-0000-000066220000}"/>
    <cellStyle name="1_Danh sach gui BC thuc hien KH2009_DK bo tri lai (chinh thuc)_Hoan chinh KH 2012 (o nha)_Bao cao giai ngan quy I 3 4" xfId="8810" xr:uid="{00000000-0005-0000-0000-000067220000}"/>
    <cellStyle name="1_Danh sach gui BC thuc hien KH2009_DK bo tri lai (chinh thuc)_Hoan chinh KH 2012 (o nha)_Bao cao giai ngan quy I 4" xfId="8811" xr:uid="{00000000-0005-0000-0000-000068220000}"/>
    <cellStyle name="1_Danh sach gui BC thuc hien KH2009_DK bo tri lai (chinh thuc)_Hoan chinh KH 2012 (o nha)_Bao cao giai ngan quy I 5" xfId="8812" xr:uid="{00000000-0005-0000-0000-000069220000}"/>
    <cellStyle name="1_Danh sach gui BC thuc hien KH2009_DK bo tri lai (chinh thuc)_Hoan chinh KH 2012 (o nha)_Bao cao giai ngan quy I 6" xfId="8813" xr:uid="{00000000-0005-0000-0000-00006A220000}"/>
    <cellStyle name="1_Danh sach gui BC thuc hien KH2009_DK bo tri lai (chinh thuc)_Hoan chinh KH 2012 (o nha)_BC von DTPT 6 thang 2012" xfId="8814" xr:uid="{00000000-0005-0000-0000-00006B220000}"/>
    <cellStyle name="1_Danh sach gui BC thuc hien KH2009_DK bo tri lai (chinh thuc)_Hoan chinh KH 2012 (o nha)_BC von DTPT 6 thang 2012 2" xfId="8815" xr:uid="{00000000-0005-0000-0000-00006C220000}"/>
    <cellStyle name="1_Danh sach gui BC thuc hien KH2009_DK bo tri lai (chinh thuc)_Hoan chinh KH 2012 (o nha)_BC von DTPT 6 thang 2012 2 2" xfId="8816" xr:uid="{00000000-0005-0000-0000-00006D220000}"/>
    <cellStyle name="1_Danh sach gui BC thuc hien KH2009_DK bo tri lai (chinh thuc)_Hoan chinh KH 2012 (o nha)_BC von DTPT 6 thang 2012 2 3" xfId="8817" xr:uid="{00000000-0005-0000-0000-00006E220000}"/>
    <cellStyle name="1_Danh sach gui BC thuc hien KH2009_DK bo tri lai (chinh thuc)_Hoan chinh KH 2012 (o nha)_BC von DTPT 6 thang 2012 2 4" xfId="8818" xr:uid="{00000000-0005-0000-0000-00006F220000}"/>
    <cellStyle name="1_Danh sach gui BC thuc hien KH2009_DK bo tri lai (chinh thuc)_Hoan chinh KH 2012 (o nha)_BC von DTPT 6 thang 2012 3" xfId="8819" xr:uid="{00000000-0005-0000-0000-000070220000}"/>
    <cellStyle name="1_Danh sach gui BC thuc hien KH2009_DK bo tri lai (chinh thuc)_Hoan chinh KH 2012 (o nha)_BC von DTPT 6 thang 2012 3 2" xfId="8820" xr:uid="{00000000-0005-0000-0000-000071220000}"/>
    <cellStyle name="1_Danh sach gui BC thuc hien KH2009_DK bo tri lai (chinh thuc)_Hoan chinh KH 2012 (o nha)_BC von DTPT 6 thang 2012 3 3" xfId="8821" xr:uid="{00000000-0005-0000-0000-000072220000}"/>
    <cellStyle name="1_Danh sach gui BC thuc hien KH2009_DK bo tri lai (chinh thuc)_Hoan chinh KH 2012 (o nha)_BC von DTPT 6 thang 2012 3 4" xfId="8822" xr:uid="{00000000-0005-0000-0000-000073220000}"/>
    <cellStyle name="1_Danh sach gui BC thuc hien KH2009_DK bo tri lai (chinh thuc)_Hoan chinh KH 2012 (o nha)_BC von DTPT 6 thang 2012 4" xfId="8823" xr:uid="{00000000-0005-0000-0000-000074220000}"/>
    <cellStyle name="1_Danh sach gui BC thuc hien KH2009_DK bo tri lai (chinh thuc)_Hoan chinh KH 2012 (o nha)_BC von DTPT 6 thang 2012 5" xfId="8824" xr:uid="{00000000-0005-0000-0000-000075220000}"/>
    <cellStyle name="1_Danh sach gui BC thuc hien KH2009_DK bo tri lai (chinh thuc)_Hoan chinh KH 2012 (o nha)_BC von DTPT 6 thang 2012 6" xfId="8825" xr:uid="{00000000-0005-0000-0000-000076220000}"/>
    <cellStyle name="1_Danh sach gui BC thuc hien KH2009_DK bo tri lai (chinh thuc)_Hoan chinh KH 2012 (o nha)_Bieu du thao QD von ho tro co MT" xfId="8826" xr:uid="{00000000-0005-0000-0000-000077220000}"/>
    <cellStyle name="1_Danh sach gui BC thuc hien KH2009_DK bo tri lai (chinh thuc)_Hoan chinh KH 2012 (o nha)_Bieu du thao QD von ho tro co MT 2" xfId="8827" xr:uid="{00000000-0005-0000-0000-000078220000}"/>
    <cellStyle name="1_Danh sach gui BC thuc hien KH2009_DK bo tri lai (chinh thuc)_Hoan chinh KH 2012 (o nha)_Bieu du thao QD von ho tro co MT 2 2" xfId="8828" xr:uid="{00000000-0005-0000-0000-000079220000}"/>
    <cellStyle name="1_Danh sach gui BC thuc hien KH2009_DK bo tri lai (chinh thuc)_Hoan chinh KH 2012 (o nha)_Bieu du thao QD von ho tro co MT 2 3" xfId="8829" xr:uid="{00000000-0005-0000-0000-00007A220000}"/>
    <cellStyle name="1_Danh sach gui BC thuc hien KH2009_DK bo tri lai (chinh thuc)_Hoan chinh KH 2012 (o nha)_Bieu du thao QD von ho tro co MT 2 4" xfId="8830" xr:uid="{00000000-0005-0000-0000-00007B220000}"/>
    <cellStyle name="1_Danh sach gui BC thuc hien KH2009_DK bo tri lai (chinh thuc)_Hoan chinh KH 2012 (o nha)_Bieu du thao QD von ho tro co MT 3" xfId="8831" xr:uid="{00000000-0005-0000-0000-00007C220000}"/>
    <cellStyle name="1_Danh sach gui BC thuc hien KH2009_DK bo tri lai (chinh thuc)_Hoan chinh KH 2012 (o nha)_Bieu du thao QD von ho tro co MT 3 2" xfId="8832" xr:uid="{00000000-0005-0000-0000-00007D220000}"/>
    <cellStyle name="1_Danh sach gui BC thuc hien KH2009_DK bo tri lai (chinh thuc)_Hoan chinh KH 2012 (o nha)_Bieu du thao QD von ho tro co MT 3 3" xfId="8833" xr:uid="{00000000-0005-0000-0000-00007E220000}"/>
    <cellStyle name="1_Danh sach gui BC thuc hien KH2009_DK bo tri lai (chinh thuc)_Hoan chinh KH 2012 (o nha)_Bieu du thao QD von ho tro co MT 3 4" xfId="8834" xr:uid="{00000000-0005-0000-0000-00007F220000}"/>
    <cellStyle name="1_Danh sach gui BC thuc hien KH2009_DK bo tri lai (chinh thuc)_Hoan chinh KH 2012 (o nha)_Bieu du thao QD von ho tro co MT 4" xfId="8835" xr:uid="{00000000-0005-0000-0000-000080220000}"/>
    <cellStyle name="1_Danh sach gui BC thuc hien KH2009_DK bo tri lai (chinh thuc)_Hoan chinh KH 2012 (o nha)_Bieu du thao QD von ho tro co MT 5" xfId="8836" xr:uid="{00000000-0005-0000-0000-000081220000}"/>
    <cellStyle name="1_Danh sach gui BC thuc hien KH2009_DK bo tri lai (chinh thuc)_Hoan chinh KH 2012 (o nha)_Bieu du thao QD von ho tro co MT 6" xfId="8837" xr:uid="{00000000-0005-0000-0000-000082220000}"/>
    <cellStyle name="1_Danh sach gui BC thuc hien KH2009_DK bo tri lai (chinh thuc)_Hoan chinh KH 2012 (o nha)_Ke hoach 2012 theo doi (giai ngan 30.6.12)" xfId="8838" xr:uid="{00000000-0005-0000-0000-000083220000}"/>
    <cellStyle name="1_Danh sach gui BC thuc hien KH2009_DK bo tri lai (chinh thuc)_Hoan chinh KH 2012 (o nha)_Ke hoach 2012 theo doi (giai ngan 30.6.12) 2" xfId="8839" xr:uid="{00000000-0005-0000-0000-000084220000}"/>
    <cellStyle name="1_Danh sach gui BC thuc hien KH2009_DK bo tri lai (chinh thuc)_Hoan chinh KH 2012 (o nha)_Ke hoach 2012 theo doi (giai ngan 30.6.12) 2 2" xfId="8840" xr:uid="{00000000-0005-0000-0000-000085220000}"/>
    <cellStyle name="1_Danh sach gui BC thuc hien KH2009_DK bo tri lai (chinh thuc)_Hoan chinh KH 2012 (o nha)_Ke hoach 2012 theo doi (giai ngan 30.6.12) 2 3" xfId="8841" xr:uid="{00000000-0005-0000-0000-000086220000}"/>
    <cellStyle name="1_Danh sach gui BC thuc hien KH2009_DK bo tri lai (chinh thuc)_Hoan chinh KH 2012 (o nha)_Ke hoach 2012 theo doi (giai ngan 30.6.12) 2 4" xfId="8842" xr:uid="{00000000-0005-0000-0000-000087220000}"/>
    <cellStyle name="1_Danh sach gui BC thuc hien KH2009_DK bo tri lai (chinh thuc)_Hoan chinh KH 2012 (o nha)_Ke hoach 2012 theo doi (giai ngan 30.6.12) 3" xfId="8843" xr:uid="{00000000-0005-0000-0000-000088220000}"/>
    <cellStyle name="1_Danh sach gui BC thuc hien KH2009_DK bo tri lai (chinh thuc)_Hoan chinh KH 2012 (o nha)_Ke hoach 2012 theo doi (giai ngan 30.6.12) 3 2" xfId="8844" xr:uid="{00000000-0005-0000-0000-000089220000}"/>
    <cellStyle name="1_Danh sach gui BC thuc hien KH2009_DK bo tri lai (chinh thuc)_Hoan chinh KH 2012 (o nha)_Ke hoach 2012 theo doi (giai ngan 30.6.12) 3 3" xfId="8845" xr:uid="{00000000-0005-0000-0000-00008A220000}"/>
    <cellStyle name="1_Danh sach gui BC thuc hien KH2009_DK bo tri lai (chinh thuc)_Hoan chinh KH 2012 (o nha)_Ke hoach 2012 theo doi (giai ngan 30.6.12) 3 4" xfId="8846" xr:uid="{00000000-0005-0000-0000-00008B220000}"/>
    <cellStyle name="1_Danh sach gui BC thuc hien KH2009_DK bo tri lai (chinh thuc)_Hoan chinh KH 2012 (o nha)_Ke hoach 2012 theo doi (giai ngan 30.6.12) 4" xfId="8847" xr:uid="{00000000-0005-0000-0000-00008C220000}"/>
    <cellStyle name="1_Danh sach gui BC thuc hien KH2009_DK bo tri lai (chinh thuc)_Hoan chinh KH 2012 (o nha)_Ke hoach 2012 theo doi (giai ngan 30.6.12) 5" xfId="8848" xr:uid="{00000000-0005-0000-0000-00008D220000}"/>
    <cellStyle name="1_Danh sach gui BC thuc hien KH2009_DK bo tri lai (chinh thuc)_Hoan chinh KH 2012 (o nha)_Ke hoach 2012 theo doi (giai ngan 30.6.12) 6" xfId="8849" xr:uid="{00000000-0005-0000-0000-00008E220000}"/>
    <cellStyle name="1_Danh sach gui BC thuc hien KH2009_DK bo tri lai (chinh thuc)_Hoan chinh KH 2012 Von ho tro co MT" xfId="8850" xr:uid="{00000000-0005-0000-0000-00008F220000}"/>
    <cellStyle name="1_Danh sach gui BC thuc hien KH2009_DK bo tri lai (chinh thuc)_Hoan chinh KH 2012 Von ho tro co MT (chi tiet)" xfId="8851" xr:uid="{00000000-0005-0000-0000-000090220000}"/>
    <cellStyle name="1_Danh sach gui BC thuc hien KH2009_DK bo tri lai (chinh thuc)_Hoan chinh KH 2012 Von ho tro co MT (chi tiet) 2" xfId="8852" xr:uid="{00000000-0005-0000-0000-000091220000}"/>
    <cellStyle name="1_Danh sach gui BC thuc hien KH2009_DK bo tri lai (chinh thuc)_Hoan chinh KH 2012 Von ho tro co MT (chi tiet) 2 2" xfId="8853" xr:uid="{00000000-0005-0000-0000-000092220000}"/>
    <cellStyle name="1_Danh sach gui BC thuc hien KH2009_DK bo tri lai (chinh thuc)_Hoan chinh KH 2012 Von ho tro co MT (chi tiet) 2 3" xfId="8854" xr:uid="{00000000-0005-0000-0000-000093220000}"/>
    <cellStyle name="1_Danh sach gui BC thuc hien KH2009_DK bo tri lai (chinh thuc)_Hoan chinh KH 2012 Von ho tro co MT (chi tiet) 2 4" xfId="8855" xr:uid="{00000000-0005-0000-0000-000094220000}"/>
    <cellStyle name="1_Danh sach gui BC thuc hien KH2009_DK bo tri lai (chinh thuc)_Hoan chinh KH 2012 Von ho tro co MT (chi tiet) 3" xfId="8856" xr:uid="{00000000-0005-0000-0000-000095220000}"/>
    <cellStyle name="1_Danh sach gui BC thuc hien KH2009_DK bo tri lai (chinh thuc)_Hoan chinh KH 2012 Von ho tro co MT (chi tiet) 3 2" xfId="8857" xr:uid="{00000000-0005-0000-0000-000096220000}"/>
    <cellStyle name="1_Danh sach gui BC thuc hien KH2009_DK bo tri lai (chinh thuc)_Hoan chinh KH 2012 Von ho tro co MT (chi tiet) 3 3" xfId="8858" xr:uid="{00000000-0005-0000-0000-000097220000}"/>
    <cellStyle name="1_Danh sach gui BC thuc hien KH2009_DK bo tri lai (chinh thuc)_Hoan chinh KH 2012 Von ho tro co MT (chi tiet) 3 4" xfId="8859" xr:uid="{00000000-0005-0000-0000-000098220000}"/>
    <cellStyle name="1_Danh sach gui BC thuc hien KH2009_DK bo tri lai (chinh thuc)_Hoan chinh KH 2012 Von ho tro co MT (chi tiet) 4" xfId="8860" xr:uid="{00000000-0005-0000-0000-000099220000}"/>
    <cellStyle name="1_Danh sach gui BC thuc hien KH2009_DK bo tri lai (chinh thuc)_Hoan chinh KH 2012 Von ho tro co MT (chi tiet) 5" xfId="8861" xr:uid="{00000000-0005-0000-0000-00009A220000}"/>
    <cellStyle name="1_Danh sach gui BC thuc hien KH2009_DK bo tri lai (chinh thuc)_Hoan chinh KH 2012 Von ho tro co MT (chi tiet) 6" xfId="8862" xr:uid="{00000000-0005-0000-0000-00009B220000}"/>
    <cellStyle name="1_Danh sach gui BC thuc hien KH2009_DK bo tri lai (chinh thuc)_Hoan chinh KH 2012 Von ho tro co MT 10" xfId="8863" xr:uid="{00000000-0005-0000-0000-00009C220000}"/>
    <cellStyle name="1_Danh sach gui BC thuc hien KH2009_DK bo tri lai (chinh thuc)_Hoan chinh KH 2012 Von ho tro co MT 10 2" xfId="8864" xr:uid="{00000000-0005-0000-0000-00009D220000}"/>
    <cellStyle name="1_Danh sach gui BC thuc hien KH2009_DK bo tri lai (chinh thuc)_Hoan chinh KH 2012 Von ho tro co MT 10 3" xfId="8865" xr:uid="{00000000-0005-0000-0000-00009E220000}"/>
    <cellStyle name="1_Danh sach gui BC thuc hien KH2009_DK bo tri lai (chinh thuc)_Hoan chinh KH 2012 Von ho tro co MT 10 4" xfId="8866" xr:uid="{00000000-0005-0000-0000-00009F220000}"/>
    <cellStyle name="1_Danh sach gui BC thuc hien KH2009_DK bo tri lai (chinh thuc)_Hoan chinh KH 2012 Von ho tro co MT 11" xfId="8867" xr:uid="{00000000-0005-0000-0000-0000A0220000}"/>
    <cellStyle name="1_Danh sach gui BC thuc hien KH2009_DK bo tri lai (chinh thuc)_Hoan chinh KH 2012 Von ho tro co MT 11 2" xfId="8868" xr:uid="{00000000-0005-0000-0000-0000A1220000}"/>
    <cellStyle name="1_Danh sach gui BC thuc hien KH2009_DK bo tri lai (chinh thuc)_Hoan chinh KH 2012 Von ho tro co MT 11 3" xfId="8869" xr:uid="{00000000-0005-0000-0000-0000A2220000}"/>
    <cellStyle name="1_Danh sach gui BC thuc hien KH2009_DK bo tri lai (chinh thuc)_Hoan chinh KH 2012 Von ho tro co MT 11 4" xfId="8870" xr:uid="{00000000-0005-0000-0000-0000A3220000}"/>
    <cellStyle name="1_Danh sach gui BC thuc hien KH2009_DK bo tri lai (chinh thuc)_Hoan chinh KH 2012 Von ho tro co MT 12" xfId="8871" xr:uid="{00000000-0005-0000-0000-0000A4220000}"/>
    <cellStyle name="1_Danh sach gui BC thuc hien KH2009_DK bo tri lai (chinh thuc)_Hoan chinh KH 2012 Von ho tro co MT 12 2" xfId="8872" xr:uid="{00000000-0005-0000-0000-0000A5220000}"/>
    <cellStyle name="1_Danh sach gui BC thuc hien KH2009_DK bo tri lai (chinh thuc)_Hoan chinh KH 2012 Von ho tro co MT 12 3" xfId="8873" xr:uid="{00000000-0005-0000-0000-0000A6220000}"/>
    <cellStyle name="1_Danh sach gui BC thuc hien KH2009_DK bo tri lai (chinh thuc)_Hoan chinh KH 2012 Von ho tro co MT 12 4" xfId="8874" xr:uid="{00000000-0005-0000-0000-0000A7220000}"/>
    <cellStyle name="1_Danh sach gui BC thuc hien KH2009_DK bo tri lai (chinh thuc)_Hoan chinh KH 2012 Von ho tro co MT 13" xfId="8875" xr:uid="{00000000-0005-0000-0000-0000A8220000}"/>
    <cellStyle name="1_Danh sach gui BC thuc hien KH2009_DK bo tri lai (chinh thuc)_Hoan chinh KH 2012 Von ho tro co MT 13 2" xfId="8876" xr:uid="{00000000-0005-0000-0000-0000A9220000}"/>
    <cellStyle name="1_Danh sach gui BC thuc hien KH2009_DK bo tri lai (chinh thuc)_Hoan chinh KH 2012 Von ho tro co MT 13 3" xfId="8877" xr:uid="{00000000-0005-0000-0000-0000AA220000}"/>
    <cellStyle name="1_Danh sach gui BC thuc hien KH2009_DK bo tri lai (chinh thuc)_Hoan chinh KH 2012 Von ho tro co MT 13 4" xfId="8878" xr:uid="{00000000-0005-0000-0000-0000AB220000}"/>
    <cellStyle name="1_Danh sach gui BC thuc hien KH2009_DK bo tri lai (chinh thuc)_Hoan chinh KH 2012 Von ho tro co MT 14" xfId="8879" xr:uid="{00000000-0005-0000-0000-0000AC220000}"/>
    <cellStyle name="1_Danh sach gui BC thuc hien KH2009_DK bo tri lai (chinh thuc)_Hoan chinh KH 2012 Von ho tro co MT 14 2" xfId="8880" xr:uid="{00000000-0005-0000-0000-0000AD220000}"/>
    <cellStyle name="1_Danh sach gui BC thuc hien KH2009_DK bo tri lai (chinh thuc)_Hoan chinh KH 2012 Von ho tro co MT 14 3" xfId="8881" xr:uid="{00000000-0005-0000-0000-0000AE220000}"/>
    <cellStyle name="1_Danh sach gui BC thuc hien KH2009_DK bo tri lai (chinh thuc)_Hoan chinh KH 2012 Von ho tro co MT 14 4" xfId="8882" xr:uid="{00000000-0005-0000-0000-0000AF220000}"/>
    <cellStyle name="1_Danh sach gui BC thuc hien KH2009_DK bo tri lai (chinh thuc)_Hoan chinh KH 2012 Von ho tro co MT 15" xfId="8883" xr:uid="{00000000-0005-0000-0000-0000B0220000}"/>
    <cellStyle name="1_Danh sach gui BC thuc hien KH2009_DK bo tri lai (chinh thuc)_Hoan chinh KH 2012 Von ho tro co MT 15 2" xfId="8884" xr:uid="{00000000-0005-0000-0000-0000B1220000}"/>
    <cellStyle name="1_Danh sach gui BC thuc hien KH2009_DK bo tri lai (chinh thuc)_Hoan chinh KH 2012 Von ho tro co MT 15 3" xfId="8885" xr:uid="{00000000-0005-0000-0000-0000B2220000}"/>
    <cellStyle name="1_Danh sach gui BC thuc hien KH2009_DK bo tri lai (chinh thuc)_Hoan chinh KH 2012 Von ho tro co MT 15 4" xfId="8886" xr:uid="{00000000-0005-0000-0000-0000B3220000}"/>
    <cellStyle name="1_Danh sach gui BC thuc hien KH2009_DK bo tri lai (chinh thuc)_Hoan chinh KH 2012 Von ho tro co MT 16" xfId="8887" xr:uid="{00000000-0005-0000-0000-0000B4220000}"/>
    <cellStyle name="1_Danh sach gui BC thuc hien KH2009_DK bo tri lai (chinh thuc)_Hoan chinh KH 2012 Von ho tro co MT 16 2" xfId="8888" xr:uid="{00000000-0005-0000-0000-0000B5220000}"/>
    <cellStyle name="1_Danh sach gui BC thuc hien KH2009_DK bo tri lai (chinh thuc)_Hoan chinh KH 2012 Von ho tro co MT 16 3" xfId="8889" xr:uid="{00000000-0005-0000-0000-0000B6220000}"/>
    <cellStyle name="1_Danh sach gui BC thuc hien KH2009_DK bo tri lai (chinh thuc)_Hoan chinh KH 2012 Von ho tro co MT 16 4" xfId="8890" xr:uid="{00000000-0005-0000-0000-0000B7220000}"/>
    <cellStyle name="1_Danh sach gui BC thuc hien KH2009_DK bo tri lai (chinh thuc)_Hoan chinh KH 2012 Von ho tro co MT 17" xfId="8891" xr:uid="{00000000-0005-0000-0000-0000B8220000}"/>
    <cellStyle name="1_Danh sach gui BC thuc hien KH2009_DK bo tri lai (chinh thuc)_Hoan chinh KH 2012 Von ho tro co MT 17 2" xfId="8892" xr:uid="{00000000-0005-0000-0000-0000B9220000}"/>
    <cellStyle name="1_Danh sach gui BC thuc hien KH2009_DK bo tri lai (chinh thuc)_Hoan chinh KH 2012 Von ho tro co MT 17 3" xfId="8893" xr:uid="{00000000-0005-0000-0000-0000BA220000}"/>
    <cellStyle name="1_Danh sach gui BC thuc hien KH2009_DK bo tri lai (chinh thuc)_Hoan chinh KH 2012 Von ho tro co MT 17 4" xfId="8894" xr:uid="{00000000-0005-0000-0000-0000BB220000}"/>
    <cellStyle name="1_Danh sach gui BC thuc hien KH2009_DK bo tri lai (chinh thuc)_Hoan chinh KH 2012 Von ho tro co MT 18" xfId="8895" xr:uid="{00000000-0005-0000-0000-0000BC220000}"/>
    <cellStyle name="1_Danh sach gui BC thuc hien KH2009_DK bo tri lai (chinh thuc)_Hoan chinh KH 2012 Von ho tro co MT 19" xfId="8896" xr:uid="{00000000-0005-0000-0000-0000BD220000}"/>
    <cellStyle name="1_Danh sach gui BC thuc hien KH2009_DK bo tri lai (chinh thuc)_Hoan chinh KH 2012 Von ho tro co MT 2" xfId="8897" xr:uid="{00000000-0005-0000-0000-0000BE220000}"/>
    <cellStyle name="1_Danh sach gui BC thuc hien KH2009_DK bo tri lai (chinh thuc)_Hoan chinh KH 2012 Von ho tro co MT 2 2" xfId="8898" xr:uid="{00000000-0005-0000-0000-0000BF220000}"/>
    <cellStyle name="1_Danh sach gui BC thuc hien KH2009_DK bo tri lai (chinh thuc)_Hoan chinh KH 2012 Von ho tro co MT 2 3" xfId="8899" xr:uid="{00000000-0005-0000-0000-0000C0220000}"/>
    <cellStyle name="1_Danh sach gui BC thuc hien KH2009_DK bo tri lai (chinh thuc)_Hoan chinh KH 2012 Von ho tro co MT 2 4" xfId="8900" xr:uid="{00000000-0005-0000-0000-0000C1220000}"/>
    <cellStyle name="1_Danh sach gui BC thuc hien KH2009_DK bo tri lai (chinh thuc)_Hoan chinh KH 2012 Von ho tro co MT 20" xfId="8901" xr:uid="{00000000-0005-0000-0000-0000C2220000}"/>
    <cellStyle name="1_Danh sach gui BC thuc hien KH2009_DK bo tri lai (chinh thuc)_Hoan chinh KH 2012 Von ho tro co MT 3" xfId="8902" xr:uid="{00000000-0005-0000-0000-0000C3220000}"/>
    <cellStyle name="1_Danh sach gui BC thuc hien KH2009_DK bo tri lai (chinh thuc)_Hoan chinh KH 2012 Von ho tro co MT 3 2" xfId="8903" xr:uid="{00000000-0005-0000-0000-0000C4220000}"/>
    <cellStyle name="1_Danh sach gui BC thuc hien KH2009_DK bo tri lai (chinh thuc)_Hoan chinh KH 2012 Von ho tro co MT 3 3" xfId="8904" xr:uid="{00000000-0005-0000-0000-0000C5220000}"/>
    <cellStyle name="1_Danh sach gui BC thuc hien KH2009_DK bo tri lai (chinh thuc)_Hoan chinh KH 2012 Von ho tro co MT 3 4" xfId="8905" xr:uid="{00000000-0005-0000-0000-0000C6220000}"/>
    <cellStyle name="1_Danh sach gui BC thuc hien KH2009_DK bo tri lai (chinh thuc)_Hoan chinh KH 2012 Von ho tro co MT 4" xfId="8906" xr:uid="{00000000-0005-0000-0000-0000C7220000}"/>
    <cellStyle name="1_Danh sach gui BC thuc hien KH2009_DK bo tri lai (chinh thuc)_Hoan chinh KH 2012 Von ho tro co MT 4 2" xfId="8907" xr:uid="{00000000-0005-0000-0000-0000C8220000}"/>
    <cellStyle name="1_Danh sach gui BC thuc hien KH2009_DK bo tri lai (chinh thuc)_Hoan chinh KH 2012 Von ho tro co MT 4 3" xfId="8908" xr:uid="{00000000-0005-0000-0000-0000C9220000}"/>
    <cellStyle name="1_Danh sach gui BC thuc hien KH2009_DK bo tri lai (chinh thuc)_Hoan chinh KH 2012 Von ho tro co MT 4 4" xfId="8909" xr:uid="{00000000-0005-0000-0000-0000CA220000}"/>
    <cellStyle name="1_Danh sach gui BC thuc hien KH2009_DK bo tri lai (chinh thuc)_Hoan chinh KH 2012 Von ho tro co MT 5" xfId="8910" xr:uid="{00000000-0005-0000-0000-0000CB220000}"/>
    <cellStyle name="1_Danh sach gui BC thuc hien KH2009_DK bo tri lai (chinh thuc)_Hoan chinh KH 2012 Von ho tro co MT 5 2" xfId="8911" xr:uid="{00000000-0005-0000-0000-0000CC220000}"/>
    <cellStyle name="1_Danh sach gui BC thuc hien KH2009_DK bo tri lai (chinh thuc)_Hoan chinh KH 2012 Von ho tro co MT 5 3" xfId="8912" xr:uid="{00000000-0005-0000-0000-0000CD220000}"/>
    <cellStyle name="1_Danh sach gui BC thuc hien KH2009_DK bo tri lai (chinh thuc)_Hoan chinh KH 2012 Von ho tro co MT 5 4" xfId="8913" xr:uid="{00000000-0005-0000-0000-0000CE220000}"/>
    <cellStyle name="1_Danh sach gui BC thuc hien KH2009_DK bo tri lai (chinh thuc)_Hoan chinh KH 2012 Von ho tro co MT 6" xfId="8914" xr:uid="{00000000-0005-0000-0000-0000CF220000}"/>
    <cellStyle name="1_Danh sach gui BC thuc hien KH2009_DK bo tri lai (chinh thuc)_Hoan chinh KH 2012 Von ho tro co MT 6 2" xfId="8915" xr:uid="{00000000-0005-0000-0000-0000D0220000}"/>
    <cellStyle name="1_Danh sach gui BC thuc hien KH2009_DK bo tri lai (chinh thuc)_Hoan chinh KH 2012 Von ho tro co MT 6 3" xfId="8916" xr:uid="{00000000-0005-0000-0000-0000D1220000}"/>
    <cellStyle name="1_Danh sach gui BC thuc hien KH2009_DK bo tri lai (chinh thuc)_Hoan chinh KH 2012 Von ho tro co MT 6 4" xfId="8917" xr:uid="{00000000-0005-0000-0000-0000D2220000}"/>
    <cellStyle name="1_Danh sach gui BC thuc hien KH2009_DK bo tri lai (chinh thuc)_Hoan chinh KH 2012 Von ho tro co MT 7" xfId="8918" xr:uid="{00000000-0005-0000-0000-0000D3220000}"/>
    <cellStyle name="1_Danh sach gui BC thuc hien KH2009_DK bo tri lai (chinh thuc)_Hoan chinh KH 2012 Von ho tro co MT 7 2" xfId="8919" xr:uid="{00000000-0005-0000-0000-0000D4220000}"/>
    <cellStyle name="1_Danh sach gui BC thuc hien KH2009_DK bo tri lai (chinh thuc)_Hoan chinh KH 2012 Von ho tro co MT 7 3" xfId="8920" xr:uid="{00000000-0005-0000-0000-0000D5220000}"/>
    <cellStyle name="1_Danh sach gui BC thuc hien KH2009_DK bo tri lai (chinh thuc)_Hoan chinh KH 2012 Von ho tro co MT 7 4" xfId="8921" xr:uid="{00000000-0005-0000-0000-0000D6220000}"/>
    <cellStyle name="1_Danh sach gui BC thuc hien KH2009_DK bo tri lai (chinh thuc)_Hoan chinh KH 2012 Von ho tro co MT 8" xfId="8922" xr:uid="{00000000-0005-0000-0000-0000D7220000}"/>
    <cellStyle name="1_Danh sach gui BC thuc hien KH2009_DK bo tri lai (chinh thuc)_Hoan chinh KH 2012 Von ho tro co MT 8 2" xfId="8923" xr:uid="{00000000-0005-0000-0000-0000D8220000}"/>
    <cellStyle name="1_Danh sach gui BC thuc hien KH2009_DK bo tri lai (chinh thuc)_Hoan chinh KH 2012 Von ho tro co MT 8 3" xfId="8924" xr:uid="{00000000-0005-0000-0000-0000D9220000}"/>
    <cellStyle name="1_Danh sach gui BC thuc hien KH2009_DK bo tri lai (chinh thuc)_Hoan chinh KH 2012 Von ho tro co MT 8 4" xfId="8925" xr:uid="{00000000-0005-0000-0000-0000DA220000}"/>
    <cellStyle name="1_Danh sach gui BC thuc hien KH2009_DK bo tri lai (chinh thuc)_Hoan chinh KH 2012 Von ho tro co MT 9" xfId="8926" xr:uid="{00000000-0005-0000-0000-0000DB220000}"/>
    <cellStyle name="1_Danh sach gui BC thuc hien KH2009_DK bo tri lai (chinh thuc)_Hoan chinh KH 2012 Von ho tro co MT 9 2" xfId="8927" xr:uid="{00000000-0005-0000-0000-0000DC220000}"/>
    <cellStyle name="1_Danh sach gui BC thuc hien KH2009_DK bo tri lai (chinh thuc)_Hoan chinh KH 2012 Von ho tro co MT 9 3" xfId="8928" xr:uid="{00000000-0005-0000-0000-0000DD220000}"/>
    <cellStyle name="1_Danh sach gui BC thuc hien KH2009_DK bo tri lai (chinh thuc)_Hoan chinh KH 2012 Von ho tro co MT 9 4" xfId="8929" xr:uid="{00000000-0005-0000-0000-0000DE220000}"/>
    <cellStyle name="1_Danh sach gui BC thuc hien KH2009_DK bo tri lai (chinh thuc)_Hoan chinh KH 2012 Von ho tro co MT_Bao cao giai ngan quy I" xfId="8930" xr:uid="{00000000-0005-0000-0000-0000DF220000}"/>
    <cellStyle name="1_Danh sach gui BC thuc hien KH2009_DK bo tri lai (chinh thuc)_Hoan chinh KH 2012 Von ho tro co MT_Bao cao giai ngan quy I 2" xfId="8931" xr:uid="{00000000-0005-0000-0000-0000E0220000}"/>
    <cellStyle name="1_Danh sach gui BC thuc hien KH2009_DK bo tri lai (chinh thuc)_Hoan chinh KH 2012 Von ho tro co MT_Bao cao giai ngan quy I 2 2" xfId="8932" xr:uid="{00000000-0005-0000-0000-0000E1220000}"/>
    <cellStyle name="1_Danh sach gui BC thuc hien KH2009_DK bo tri lai (chinh thuc)_Hoan chinh KH 2012 Von ho tro co MT_Bao cao giai ngan quy I 2 3" xfId="8933" xr:uid="{00000000-0005-0000-0000-0000E2220000}"/>
    <cellStyle name="1_Danh sach gui BC thuc hien KH2009_DK bo tri lai (chinh thuc)_Hoan chinh KH 2012 Von ho tro co MT_Bao cao giai ngan quy I 2 4" xfId="8934" xr:uid="{00000000-0005-0000-0000-0000E3220000}"/>
    <cellStyle name="1_Danh sach gui BC thuc hien KH2009_DK bo tri lai (chinh thuc)_Hoan chinh KH 2012 Von ho tro co MT_Bao cao giai ngan quy I 3" xfId="8935" xr:uid="{00000000-0005-0000-0000-0000E4220000}"/>
    <cellStyle name="1_Danh sach gui BC thuc hien KH2009_DK bo tri lai (chinh thuc)_Hoan chinh KH 2012 Von ho tro co MT_Bao cao giai ngan quy I 3 2" xfId="8936" xr:uid="{00000000-0005-0000-0000-0000E5220000}"/>
    <cellStyle name="1_Danh sach gui BC thuc hien KH2009_DK bo tri lai (chinh thuc)_Hoan chinh KH 2012 Von ho tro co MT_Bao cao giai ngan quy I 3 3" xfId="8937" xr:uid="{00000000-0005-0000-0000-0000E6220000}"/>
    <cellStyle name="1_Danh sach gui BC thuc hien KH2009_DK bo tri lai (chinh thuc)_Hoan chinh KH 2012 Von ho tro co MT_Bao cao giai ngan quy I 3 4" xfId="8938" xr:uid="{00000000-0005-0000-0000-0000E7220000}"/>
    <cellStyle name="1_Danh sach gui BC thuc hien KH2009_DK bo tri lai (chinh thuc)_Hoan chinh KH 2012 Von ho tro co MT_Bao cao giai ngan quy I 4" xfId="8939" xr:uid="{00000000-0005-0000-0000-0000E8220000}"/>
    <cellStyle name="1_Danh sach gui BC thuc hien KH2009_DK bo tri lai (chinh thuc)_Hoan chinh KH 2012 Von ho tro co MT_Bao cao giai ngan quy I 5" xfId="8940" xr:uid="{00000000-0005-0000-0000-0000E9220000}"/>
    <cellStyle name="1_Danh sach gui BC thuc hien KH2009_DK bo tri lai (chinh thuc)_Hoan chinh KH 2012 Von ho tro co MT_Bao cao giai ngan quy I 6" xfId="8941" xr:uid="{00000000-0005-0000-0000-0000EA220000}"/>
    <cellStyle name="1_Danh sach gui BC thuc hien KH2009_DK bo tri lai (chinh thuc)_Hoan chinh KH 2012 Von ho tro co MT_BC von DTPT 6 thang 2012" xfId="8942" xr:uid="{00000000-0005-0000-0000-0000EB220000}"/>
    <cellStyle name="1_Danh sach gui BC thuc hien KH2009_DK bo tri lai (chinh thuc)_Hoan chinh KH 2012 Von ho tro co MT_BC von DTPT 6 thang 2012 2" xfId="8943" xr:uid="{00000000-0005-0000-0000-0000EC220000}"/>
    <cellStyle name="1_Danh sach gui BC thuc hien KH2009_DK bo tri lai (chinh thuc)_Hoan chinh KH 2012 Von ho tro co MT_BC von DTPT 6 thang 2012 2 2" xfId="8944" xr:uid="{00000000-0005-0000-0000-0000ED220000}"/>
    <cellStyle name="1_Danh sach gui BC thuc hien KH2009_DK bo tri lai (chinh thuc)_Hoan chinh KH 2012 Von ho tro co MT_BC von DTPT 6 thang 2012 2 3" xfId="8945" xr:uid="{00000000-0005-0000-0000-0000EE220000}"/>
    <cellStyle name="1_Danh sach gui BC thuc hien KH2009_DK bo tri lai (chinh thuc)_Hoan chinh KH 2012 Von ho tro co MT_BC von DTPT 6 thang 2012 2 4" xfId="8946" xr:uid="{00000000-0005-0000-0000-0000EF220000}"/>
    <cellStyle name="1_Danh sach gui BC thuc hien KH2009_DK bo tri lai (chinh thuc)_Hoan chinh KH 2012 Von ho tro co MT_BC von DTPT 6 thang 2012 3" xfId="8947" xr:uid="{00000000-0005-0000-0000-0000F0220000}"/>
    <cellStyle name="1_Danh sach gui BC thuc hien KH2009_DK bo tri lai (chinh thuc)_Hoan chinh KH 2012 Von ho tro co MT_BC von DTPT 6 thang 2012 3 2" xfId="8948" xr:uid="{00000000-0005-0000-0000-0000F1220000}"/>
    <cellStyle name="1_Danh sach gui BC thuc hien KH2009_DK bo tri lai (chinh thuc)_Hoan chinh KH 2012 Von ho tro co MT_BC von DTPT 6 thang 2012 3 3" xfId="8949" xr:uid="{00000000-0005-0000-0000-0000F2220000}"/>
    <cellStyle name="1_Danh sach gui BC thuc hien KH2009_DK bo tri lai (chinh thuc)_Hoan chinh KH 2012 Von ho tro co MT_BC von DTPT 6 thang 2012 3 4" xfId="8950" xr:uid="{00000000-0005-0000-0000-0000F3220000}"/>
    <cellStyle name="1_Danh sach gui BC thuc hien KH2009_DK bo tri lai (chinh thuc)_Hoan chinh KH 2012 Von ho tro co MT_BC von DTPT 6 thang 2012 4" xfId="8951" xr:uid="{00000000-0005-0000-0000-0000F4220000}"/>
    <cellStyle name="1_Danh sach gui BC thuc hien KH2009_DK bo tri lai (chinh thuc)_Hoan chinh KH 2012 Von ho tro co MT_BC von DTPT 6 thang 2012 5" xfId="8952" xr:uid="{00000000-0005-0000-0000-0000F5220000}"/>
    <cellStyle name="1_Danh sach gui BC thuc hien KH2009_DK bo tri lai (chinh thuc)_Hoan chinh KH 2012 Von ho tro co MT_BC von DTPT 6 thang 2012 6" xfId="8953" xr:uid="{00000000-0005-0000-0000-0000F6220000}"/>
    <cellStyle name="1_Danh sach gui BC thuc hien KH2009_DK bo tri lai (chinh thuc)_Hoan chinh KH 2012 Von ho tro co MT_Bieu du thao QD von ho tro co MT" xfId="8954" xr:uid="{00000000-0005-0000-0000-0000F7220000}"/>
    <cellStyle name="1_Danh sach gui BC thuc hien KH2009_DK bo tri lai (chinh thuc)_Hoan chinh KH 2012 Von ho tro co MT_Bieu du thao QD von ho tro co MT 2" xfId="8955" xr:uid="{00000000-0005-0000-0000-0000F8220000}"/>
    <cellStyle name="1_Danh sach gui BC thuc hien KH2009_DK bo tri lai (chinh thuc)_Hoan chinh KH 2012 Von ho tro co MT_Bieu du thao QD von ho tro co MT 2 2" xfId="8956" xr:uid="{00000000-0005-0000-0000-0000F9220000}"/>
    <cellStyle name="1_Danh sach gui BC thuc hien KH2009_DK bo tri lai (chinh thuc)_Hoan chinh KH 2012 Von ho tro co MT_Bieu du thao QD von ho tro co MT 2 3" xfId="8957" xr:uid="{00000000-0005-0000-0000-0000FA220000}"/>
    <cellStyle name="1_Danh sach gui BC thuc hien KH2009_DK bo tri lai (chinh thuc)_Hoan chinh KH 2012 Von ho tro co MT_Bieu du thao QD von ho tro co MT 2 4" xfId="8958" xr:uid="{00000000-0005-0000-0000-0000FB220000}"/>
    <cellStyle name="1_Danh sach gui BC thuc hien KH2009_DK bo tri lai (chinh thuc)_Hoan chinh KH 2012 Von ho tro co MT_Bieu du thao QD von ho tro co MT 3" xfId="8959" xr:uid="{00000000-0005-0000-0000-0000FC220000}"/>
    <cellStyle name="1_Danh sach gui BC thuc hien KH2009_DK bo tri lai (chinh thuc)_Hoan chinh KH 2012 Von ho tro co MT_Bieu du thao QD von ho tro co MT 3 2" xfId="8960" xr:uid="{00000000-0005-0000-0000-0000FD220000}"/>
    <cellStyle name="1_Danh sach gui BC thuc hien KH2009_DK bo tri lai (chinh thuc)_Hoan chinh KH 2012 Von ho tro co MT_Bieu du thao QD von ho tro co MT 3 3" xfId="8961" xr:uid="{00000000-0005-0000-0000-0000FE220000}"/>
    <cellStyle name="1_Danh sach gui BC thuc hien KH2009_DK bo tri lai (chinh thuc)_Hoan chinh KH 2012 Von ho tro co MT_Bieu du thao QD von ho tro co MT 3 4" xfId="8962" xr:uid="{00000000-0005-0000-0000-0000FF220000}"/>
    <cellStyle name="1_Danh sach gui BC thuc hien KH2009_DK bo tri lai (chinh thuc)_Hoan chinh KH 2012 Von ho tro co MT_Bieu du thao QD von ho tro co MT 4" xfId="8963" xr:uid="{00000000-0005-0000-0000-000000230000}"/>
    <cellStyle name="1_Danh sach gui BC thuc hien KH2009_DK bo tri lai (chinh thuc)_Hoan chinh KH 2012 Von ho tro co MT_Bieu du thao QD von ho tro co MT 5" xfId="8964" xr:uid="{00000000-0005-0000-0000-000001230000}"/>
    <cellStyle name="1_Danh sach gui BC thuc hien KH2009_DK bo tri lai (chinh thuc)_Hoan chinh KH 2012 Von ho tro co MT_Bieu du thao QD von ho tro co MT 6" xfId="8965" xr:uid="{00000000-0005-0000-0000-000002230000}"/>
    <cellStyle name="1_Danh sach gui BC thuc hien KH2009_DK bo tri lai (chinh thuc)_Hoan chinh KH 2012 Von ho tro co MT_Ke hoach 2012 theo doi (giai ngan 30.6.12)" xfId="8966" xr:uid="{00000000-0005-0000-0000-000003230000}"/>
    <cellStyle name="1_Danh sach gui BC thuc hien KH2009_DK bo tri lai (chinh thuc)_Hoan chinh KH 2012 Von ho tro co MT_Ke hoach 2012 theo doi (giai ngan 30.6.12) 2" xfId="8967" xr:uid="{00000000-0005-0000-0000-000004230000}"/>
    <cellStyle name="1_Danh sach gui BC thuc hien KH2009_DK bo tri lai (chinh thuc)_Hoan chinh KH 2012 Von ho tro co MT_Ke hoach 2012 theo doi (giai ngan 30.6.12) 2 2" xfId="8968" xr:uid="{00000000-0005-0000-0000-000005230000}"/>
    <cellStyle name="1_Danh sach gui BC thuc hien KH2009_DK bo tri lai (chinh thuc)_Hoan chinh KH 2012 Von ho tro co MT_Ke hoach 2012 theo doi (giai ngan 30.6.12) 2 3" xfId="8969" xr:uid="{00000000-0005-0000-0000-000006230000}"/>
    <cellStyle name="1_Danh sach gui BC thuc hien KH2009_DK bo tri lai (chinh thuc)_Hoan chinh KH 2012 Von ho tro co MT_Ke hoach 2012 theo doi (giai ngan 30.6.12) 2 4" xfId="8970" xr:uid="{00000000-0005-0000-0000-000007230000}"/>
    <cellStyle name="1_Danh sach gui BC thuc hien KH2009_DK bo tri lai (chinh thuc)_Hoan chinh KH 2012 Von ho tro co MT_Ke hoach 2012 theo doi (giai ngan 30.6.12) 3" xfId="8971" xr:uid="{00000000-0005-0000-0000-000008230000}"/>
    <cellStyle name="1_Danh sach gui BC thuc hien KH2009_DK bo tri lai (chinh thuc)_Hoan chinh KH 2012 Von ho tro co MT_Ke hoach 2012 theo doi (giai ngan 30.6.12) 3 2" xfId="8972" xr:uid="{00000000-0005-0000-0000-000009230000}"/>
    <cellStyle name="1_Danh sach gui BC thuc hien KH2009_DK bo tri lai (chinh thuc)_Hoan chinh KH 2012 Von ho tro co MT_Ke hoach 2012 theo doi (giai ngan 30.6.12) 3 3" xfId="8973" xr:uid="{00000000-0005-0000-0000-00000A230000}"/>
    <cellStyle name="1_Danh sach gui BC thuc hien KH2009_DK bo tri lai (chinh thuc)_Hoan chinh KH 2012 Von ho tro co MT_Ke hoach 2012 theo doi (giai ngan 30.6.12) 3 4" xfId="8974" xr:uid="{00000000-0005-0000-0000-00000B230000}"/>
    <cellStyle name="1_Danh sach gui BC thuc hien KH2009_DK bo tri lai (chinh thuc)_Hoan chinh KH 2012 Von ho tro co MT_Ke hoach 2012 theo doi (giai ngan 30.6.12) 4" xfId="8975" xr:uid="{00000000-0005-0000-0000-00000C230000}"/>
    <cellStyle name="1_Danh sach gui BC thuc hien KH2009_DK bo tri lai (chinh thuc)_Hoan chinh KH 2012 Von ho tro co MT_Ke hoach 2012 theo doi (giai ngan 30.6.12) 5" xfId="8976" xr:uid="{00000000-0005-0000-0000-00000D230000}"/>
    <cellStyle name="1_Danh sach gui BC thuc hien KH2009_DK bo tri lai (chinh thuc)_Hoan chinh KH 2012 Von ho tro co MT_Ke hoach 2012 theo doi (giai ngan 30.6.12) 6" xfId="8977" xr:uid="{00000000-0005-0000-0000-00000E230000}"/>
    <cellStyle name="1_Danh sach gui BC thuc hien KH2009_DK bo tri lai (chinh thuc)_Ke hoach 2012 (theo doi)" xfId="8978" xr:uid="{00000000-0005-0000-0000-00000F230000}"/>
    <cellStyle name="1_Danh sach gui BC thuc hien KH2009_DK bo tri lai (chinh thuc)_Ke hoach 2012 (theo doi) 2" xfId="8979" xr:uid="{00000000-0005-0000-0000-000010230000}"/>
    <cellStyle name="1_Danh sach gui BC thuc hien KH2009_DK bo tri lai (chinh thuc)_Ke hoach 2012 (theo doi) 2 2" xfId="8980" xr:uid="{00000000-0005-0000-0000-000011230000}"/>
    <cellStyle name="1_Danh sach gui BC thuc hien KH2009_DK bo tri lai (chinh thuc)_Ke hoach 2012 (theo doi) 2 3" xfId="8981" xr:uid="{00000000-0005-0000-0000-000012230000}"/>
    <cellStyle name="1_Danh sach gui BC thuc hien KH2009_DK bo tri lai (chinh thuc)_Ke hoach 2012 (theo doi) 2 4" xfId="8982" xr:uid="{00000000-0005-0000-0000-000013230000}"/>
    <cellStyle name="1_Danh sach gui BC thuc hien KH2009_DK bo tri lai (chinh thuc)_Ke hoach 2012 (theo doi) 3" xfId="8983" xr:uid="{00000000-0005-0000-0000-000014230000}"/>
    <cellStyle name="1_Danh sach gui BC thuc hien KH2009_DK bo tri lai (chinh thuc)_Ke hoach 2012 (theo doi) 3 2" xfId="8984" xr:uid="{00000000-0005-0000-0000-000015230000}"/>
    <cellStyle name="1_Danh sach gui BC thuc hien KH2009_DK bo tri lai (chinh thuc)_Ke hoach 2012 (theo doi) 3 3" xfId="8985" xr:uid="{00000000-0005-0000-0000-000016230000}"/>
    <cellStyle name="1_Danh sach gui BC thuc hien KH2009_DK bo tri lai (chinh thuc)_Ke hoach 2012 (theo doi) 3 4" xfId="8986" xr:uid="{00000000-0005-0000-0000-000017230000}"/>
    <cellStyle name="1_Danh sach gui BC thuc hien KH2009_DK bo tri lai (chinh thuc)_Ke hoach 2012 (theo doi) 4" xfId="8987" xr:uid="{00000000-0005-0000-0000-000018230000}"/>
    <cellStyle name="1_Danh sach gui BC thuc hien KH2009_DK bo tri lai (chinh thuc)_Ke hoach 2012 (theo doi) 5" xfId="8988" xr:uid="{00000000-0005-0000-0000-000019230000}"/>
    <cellStyle name="1_Danh sach gui BC thuc hien KH2009_DK bo tri lai (chinh thuc)_Ke hoach 2012 (theo doi) 6" xfId="8989" xr:uid="{00000000-0005-0000-0000-00001A230000}"/>
    <cellStyle name="1_Danh sach gui BC thuc hien KH2009_DK bo tri lai (chinh thuc)_Ke hoach 2012 theo doi (giai ngan 30.6.12)" xfId="8990" xr:uid="{00000000-0005-0000-0000-00001B230000}"/>
    <cellStyle name="1_Danh sach gui BC thuc hien KH2009_DK bo tri lai (chinh thuc)_Ke hoach 2012 theo doi (giai ngan 30.6.12) 2" xfId="8991" xr:uid="{00000000-0005-0000-0000-00001C230000}"/>
    <cellStyle name="1_Danh sach gui BC thuc hien KH2009_DK bo tri lai (chinh thuc)_Ke hoach 2012 theo doi (giai ngan 30.6.12) 2 2" xfId="8992" xr:uid="{00000000-0005-0000-0000-00001D230000}"/>
    <cellStyle name="1_Danh sach gui BC thuc hien KH2009_DK bo tri lai (chinh thuc)_Ke hoach 2012 theo doi (giai ngan 30.6.12) 2 3" xfId="8993" xr:uid="{00000000-0005-0000-0000-00001E230000}"/>
    <cellStyle name="1_Danh sach gui BC thuc hien KH2009_DK bo tri lai (chinh thuc)_Ke hoach 2012 theo doi (giai ngan 30.6.12) 2 4" xfId="8994" xr:uid="{00000000-0005-0000-0000-00001F230000}"/>
    <cellStyle name="1_Danh sach gui BC thuc hien KH2009_DK bo tri lai (chinh thuc)_Ke hoach 2012 theo doi (giai ngan 30.6.12) 3" xfId="8995" xr:uid="{00000000-0005-0000-0000-000020230000}"/>
    <cellStyle name="1_Danh sach gui BC thuc hien KH2009_DK bo tri lai (chinh thuc)_Ke hoach 2012 theo doi (giai ngan 30.6.12) 3 2" xfId="8996" xr:uid="{00000000-0005-0000-0000-000021230000}"/>
    <cellStyle name="1_Danh sach gui BC thuc hien KH2009_DK bo tri lai (chinh thuc)_Ke hoach 2012 theo doi (giai ngan 30.6.12) 3 3" xfId="8997" xr:uid="{00000000-0005-0000-0000-000022230000}"/>
    <cellStyle name="1_Danh sach gui BC thuc hien KH2009_DK bo tri lai (chinh thuc)_Ke hoach 2012 theo doi (giai ngan 30.6.12) 3 4" xfId="8998" xr:uid="{00000000-0005-0000-0000-000023230000}"/>
    <cellStyle name="1_Danh sach gui BC thuc hien KH2009_DK bo tri lai (chinh thuc)_Ke hoach 2012 theo doi (giai ngan 30.6.12) 4" xfId="8999" xr:uid="{00000000-0005-0000-0000-000024230000}"/>
    <cellStyle name="1_Danh sach gui BC thuc hien KH2009_DK bo tri lai (chinh thuc)_Ke hoach 2012 theo doi (giai ngan 30.6.12) 5" xfId="9000" xr:uid="{00000000-0005-0000-0000-000025230000}"/>
    <cellStyle name="1_Danh sach gui BC thuc hien KH2009_DK bo tri lai (chinh thuc)_Ke hoach 2012 theo doi (giai ngan 30.6.12) 6" xfId="9001" xr:uid="{00000000-0005-0000-0000-000026230000}"/>
    <cellStyle name="1_Danh sach gui BC thuc hien KH2009_Ke hoach 2009 (theo doi) -1" xfId="9002" xr:uid="{00000000-0005-0000-0000-000027230000}"/>
    <cellStyle name="1_Danh sach gui BC thuc hien KH2009_Ke hoach 2009 (theo doi) -1 2" xfId="9003" xr:uid="{00000000-0005-0000-0000-000028230000}"/>
    <cellStyle name="1_Danh sach gui BC thuc hien KH2009_Ke hoach 2009 (theo doi) -1 2 2" xfId="9004" xr:uid="{00000000-0005-0000-0000-000029230000}"/>
    <cellStyle name="1_Danh sach gui BC thuc hien KH2009_Ke hoach 2009 (theo doi) -1 2 3" xfId="9005" xr:uid="{00000000-0005-0000-0000-00002A230000}"/>
    <cellStyle name="1_Danh sach gui BC thuc hien KH2009_Ke hoach 2009 (theo doi) -1 2 4" xfId="9006" xr:uid="{00000000-0005-0000-0000-00002B230000}"/>
    <cellStyle name="1_Danh sach gui BC thuc hien KH2009_Ke hoach 2009 (theo doi) -1 3" xfId="9007" xr:uid="{00000000-0005-0000-0000-00002C230000}"/>
    <cellStyle name="1_Danh sach gui BC thuc hien KH2009_Ke hoach 2009 (theo doi) -1 4" xfId="9008" xr:uid="{00000000-0005-0000-0000-00002D230000}"/>
    <cellStyle name="1_Danh sach gui BC thuc hien KH2009_Ke hoach 2009 (theo doi) -1 5" xfId="9009" xr:uid="{00000000-0005-0000-0000-00002E230000}"/>
    <cellStyle name="1_Danh sach gui BC thuc hien KH2009_Ke hoach 2009 (theo doi) -1_Bao cao tinh hinh thuc hien KH 2009 den 31-01-10" xfId="9010" xr:uid="{00000000-0005-0000-0000-00002F230000}"/>
    <cellStyle name="1_Danh sach gui BC thuc hien KH2009_Ke hoach 2009 (theo doi) -1_Bao cao tinh hinh thuc hien KH 2009 den 31-01-10 2" xfId="9011" xr:uid="{00000000-0005-0000-0000-000030230000}"/>
    <cellStyle name="1_Danh sach gui BC thuc hien KH2009_Ke hoach 2009 (theo doi) -1_Bao cao tinh hinh thuc hien KH 2009 den 31-01-10 2 2" xfId="9012" xr:uid="{00000000-0005-0000-0000-000031230000}"/>
    <cellStyle name="1_Danh sach gui BC thuc hien KH2009_Ke hoach 2009 (theo doi) -1_Bao cao tinh hinh thuc hien KH 2009 den 31-01-10 2 2 2" xfId="9013" xr:uid="{00000000-0005-0000-0000-000032230000}"/>
    <cellStyle name="1_Danh sach gui BC thuc hien KH2009_Ke hoach 2009 (theo doi) -1_Bao cao tinh hinh thuc hien KH 2009 den 31-01-10 2 2 3" xfId="9014" xr:uid="{00000000-0005-0000-0000-000033230000}"/>
    <cellStyle name="1_Danh sach gui BC thuc hien KH2009_Ke hoach 2009 (theo doi) -1_Bao cao tinh hinh thuc hien KH 2009 den 31-01-10 2 2 4" xfId="9015" xr:uid="{00000000-0005-0000-0000-000034230000}"/>
    <cellStyle name="1_Danh sach gui BC thuc hien KH2009_Ke hoach 2009 (theo doi) -1_Bao cao tinh hinh thuc hien KH 2009 den 31-01-10 2 3" xfId="9016" xr:uid="{00000000-0005-0000-0000-000035230000}"/>
    <cellStyle name="1_Danh sach gui BC thuc hien KH2009_Ke hoach 2009 (theo doi) -1_Bao cao tinh hinh thuc hien KH 2009 den 31-01-10 2 4" xfId="9017" xr:uid="{00000000-0005-0000-0000-000036230000}"/>
    <cellStyle name="1_Danh sach gui BC thuc hien KH2009_Ke hoach 2009 (theo doi) -1_Bao cao tinh hinh thuc hien KH 2009 den 31-01-10 2 5" xfId="9018" xr:uid="{00000000-0005-0000-0000-000037230000}"/>
    <cellStyle name="1_Danh sach gui BC thuc hien KH2009_Ke hoach 2009 (theo doi) -1_Bao cao tinh hinh thuc hien KH 2009 den 31-01-10 3" xfId="9019" xr:uid="{00000000-0005-0000-0000-000038230000}"/>
    <cellStyle name="1_Danh sach gui BC thuc hien KH2009_Ke hoach 2009 (theo doi) -1_Bao cao tinh hinh thuc hien KH 2009 den 31-01-10 3 2" xfId="9020" xr:uid="{00000000-0005-0000-0000-000039230000}"/>
    <cellStyle name="1_Danh sach gui BC thuc hien KH2009_Ke hoach 2009 (theo doi) -1_Bao cao tinh hinh thuc hien KH 2009 den 31-01-10 3 3" xfId="9021" xr:uid="{00000000-0005-0000-0000-00003A230000}"/>
    <cellStyle name="1_Danh sach gui BC thuc hien KH2009_Ke hoach 2009 (theo doi) -1_Bao cao tinh hinh thuc hien KH 2009 den 31-01-10 3 4" xfId="9022" xr:uid="{00000000-0005-0000-0000-00003B230000}"/>
    <cellStyle name="1_Danh sach gui BC thuc hien KH2009_Ke hoach 2009 (theo doi) -1_Bao cao tinh hinh thuc hien KH 2009 den 31-01-10 4" xfId="9023" xr:uid="{00000000-0005-0000-0000-00003C230000}"/>
    <cellStyle name="1_Danh sach gui BC thuc hien KH2009_Ke hoach 2009 (theo doi) -1_Bao cao tinh hinh thuc hien KH 2009 den 31-01-10 5" xfId="9024" xr:uid="{00000000-0005-0000-0000-00003D230000}"/>
    <cellStyle name="1_Danh sach gui BC thuc hien KH2009_Ke hoach 2009 (theo doi) -1_Bao cao tinh hinh thuc hien KH 2009 den 31-01-10 6" xfId="9025" xr:uid="{00000000-0005-0000-0000-00003E230000}"/>
    <cellStyle name="1_Danh sach gui BC thuc hien KH2009_Ke hoach 2009 (theo doi) -1_Bao cao tinh hinh thuc hien KH 2009 den 31-01-10_BC von DTPT 6 thang 2012" xfId="9026" xr:uid="{00000000-0005-0000-0000-00003F230000}"/>
    <cellStyle name="1_Danh sach gui BC thuc hien KH2009_Ke hoach 2009 (theo doi) -1_Bao cao tinh hinh thuc hien KH 2009 den 31-01-10_BC von DTPT 6 thang 2012 2" xfId="9027" xr:uid="{00000000-0005-0000-0000-000040230000}"/>
    <cellStyle name="1_Danh sach gui BC thuc hien KH2009_Ke hoach 2009 (theo doi) -1_Bao cao tinh hinh thuc hien KH 2009 den 31-01-10_BC von DTPT 6 thang 2012 2 2" xfId="9028" xr:uid="{00000000-0005-0000-0000-000041230000}"/>
    <cellStyle name="1_Danh sach gui BC thuc hien KH2009_Ke hoach 2009 (theo doi) -1_Bao cao tinh hinh thuc hien KH 2009 den 31-01-10_BC von DTPT 6 thang 2012 2 2 2" xfId="9029" xr:uid="{00000000-0005-0000-0000-000042230000}"/>
    <cellStyle name="1_Danh sach gui BC thuc hien KH2009_Ke hoach 2009 (theo doi) -1_Bao cao tinh hinh thuc hien KH 2009 den 31-01-10_BC von DTPT 6 thang 2012 2 2 3" xfId="9030" xr:uid="{00000000-0005-0000-0000-000043230000}"/>
    <cellStyle name="1_Danh sach gui BC thuc hien KH2009_Ke hoach 2009 (theo doi) -1_Bao cao tinh hinh thuc hien KH 2009 den 31-01-10_BC von DTPT 6 thang 2012 2 2 4" xfId="9031" xr:uid="{00000000-0005-0000-0000-000044230000}"/>
    <cellStyle name="1_Danh sach gui BC thuc hien KH2009_Ke hoach 2009 (theo doi) -1_Bao cao tinh hinh thuc hien KH 2009 den 31-01-10_BC von DTPT 6 thang 2012 2 3" xfId="9032" xr:uid="{00000000-0005-0000-0000-000045230000}"/>
    <cellStyle name="1_Danh sach gui BC thuc hien KH2009_Ke hoach 2009 (theo doi) -1_Bao cao tinh hinh thuc hien KH 2009 den 31-01-10_BC von DTPT 6 thang 2012 2 4" xfId="9033" xr:uid="{00000000-0005-0000-0000-000046230000}"/>
    <cellStyle name="1_Danh sach gui BC thuc hien KH2009_Ke hoach 2009 (theo doi) -1_Bao cao tinh hinh thuc hien KH 2009 den 31-01-10_BC von DTPT 6 thang 2012 2 5" xfId="9034" xr:uid="{00000000-0005-0000-0000-000047230000}"/>
    <cellStyle name="1_Danh sach gui BC thuc hien KH2009_Ke hoach 2009 (theo doi) -1_Bao cao tinh hinh thuc hien KH 2009 den 31-01-10_BC von DTPT 6 thang 2012 3" xfId="9035" xr:uid="{00000000-0005-0000-0000-000048230000}"/>
    <cellStyle name="1_Danh sach gui BC thuc hien KH2009_Ke hoach 2009 (theo doi) -1_Bao cao tinh hinh thuc hien KH 2009 den 31-01-10_BC von DTPT 6 thang 2012 3 2" xfId="9036" xr:uid="{00000000-0005-0000-0000-000049230000}"/>
    <cellStyle name="1_Danh sach gui BC thuc hien KH2009_Ke hoach 2009 (theo doi) -1_Bao cao tinh hinh thuc hien KH 2009 den 31-01-10_BC von DTPT 6 thang 2012 3 3" xfId="9037" xr:uid="{00000000-0005-0000-0000-00004A230000}"/>
    <cellStyle name="1_Danh sach gui BC thuc hien KH2009_Ke hoach 2009 (theo doi) -1_Bao cao tinh hinh thuc hien KH 2009 den 31-01-10_BC von DTPT 6 thang 2012 3 4" xfId="9038" xr:uid="{00000000-0005-0000-0000-00004B230000}"/>
    <cellStyle name="1_Danh sach gui BC thuc hien KH2009_Ke hoach 2009 (theo doi) -1_Bao cao tinh hinh thuc hien KH 2009 den 31-01-10_BC von DTPT 6 thang 2012 4" xfId="9039" xr:uid="{00000000-0005-0000-0000-00004C230000}"/>
    <cellStyle name="1_Danh sach gui BC thuc hien KH2009_Ke hoach 2009 (theo doi) -1_Bao cao tinh hinh thuc hien KH 2009 den 31-01-10_BC von DTPT 6 thang 2012 5" xfId="9040" xr:uid="{00000000-0005-0000-0000-00004D230000}"/>
    <cellStyle name="1_Danh sach gui BC thuc hien KH2009_Ke hoach 2009 (theo doi) -1_Bao cao tinh hinh thuc hien KH 2009 den 31-01-10_BC von DTPT 6 thang 2012 6" xfId="9041" xr:uid="{00000000-0005-0000-0000-00004E230000}"/>
    <cellStyle name="1_Danh sach gui BC thuc hien KH2009_Ke hoach 2009 (theo doi) -1_Bao cao tinh hinh thuc hien KH 2009 den 31-01-10_Bieu du thao QD von ho tro co MT" xfId="9042" xr:uid="{00000000-0005-0000-0000-00004F230000}"/>
    <cellStyle name="1_Danh sach gui BC thuc hien KH2009_Ke hoach 2009 (theo doi) -1_Bao cao tinh hinh thuc hien KH 2009 den 31-01-10_Bieu du thao QD von ho tro co MT 2" xfId="9043" xr:uid="{00000000-0005-0000-0000-000050230000}"/>
    <cellStyle name="1_Danh sach gui BC thuc hien KH2009_Ke hoach 2009 (theo doi) -1_Bao cao tinh hinh thuc hien KH 2009 den 31-01-10_Bieu du thao QD von ho tro co MT 2 2" xfId="9044" xr:uid="{00000000-0005-0000-0000-000051230000}"/>
    <cellStyle name="1_Danh sach gui BC thuc hien KH2009_Ke hoach 2009 (theo doi) -1_Bao cao tinh hinh thuc hien KH 2009 den 31-01-10_Bieu du thao QD von ho tro co MT 2 2 2" xfId="9045" xr:uid="{00000000-0005-0000-0000-000052230000}"/>
    <cellStyle name="1_Danh sach gui BC thuc hien KH2009_Ke hoach 2009 (theo doi) -1_Bao cao tinh hinh thuc hien KH 2009 den 31-01-10_Bieu du thao QD von ho tro co MT 2 2 3" xfId="9046" xr:uid="{00000000-0005-0000-0000-000053230000}"/>
    <cellStyle name="1_Danh sach gui BC thuc hien KH2009_Ke hoach 2009 (theo doi) -1_Bao cao tinh hinh thuc hien KH 2009 den 31-01-10_Bieu du thao QD von ho tro co MT 2 2 4" xfId="9047" xr:uid="{00000000-0005-0000-0000-000054230000}"/>
    <cellStyle name="1_Danh sach gui BC thuc hien KH2009_Ke hoach 2009 (theo doi) -1_Bao cao tinh hinh thuc hien KH 2009 den 31-01-10_Bieu du thao QD von ho tro co MT 2 3" xfId="9048" xr:uid="{00000000-0005-0000-0000-000055230000}"/>
    <cellStyle name="1_Danh sach gui BC thuc hien KH2009_Ke hoach 2009 (theo doi) -1_Bao cao tinh hinh thuc hien KH 2009 den 31-01-10_Bieu du thao QD von ho tro co MT 2 4" xfId="9049" xr:uid="{00000000-0005-0000-0000-000056230000}"/>
    <cellStyle name="1_Danh sach gui BC thuc hien KH2009_Ke hoach 2009 (theo doi) -1_Bao cao tinh hinh thuc hien KH 2009 den 31-01-10_Bieu du thao QD von ho tro co MT 2 5" xfId="9050" xr:uid="{00000000-0005-0000-0000-000057230000}"/>
    <cellStyle name="1_Danh sach gui BC thuc hien KH2009_Ke hoach 2009 (theo doi) -1_Bao cao tinh hinh thuc hien KH 2009 den 31-01-10_Bieu du thao QD von ho tro co MT 3" xfId="9051" xr:uid="{00000000-0005-0000-0000-000058230000}"/>
    <cellStyle name="1_Danh sach gui BC thuc hien KH2009_Ke hoach 2009 (theo doi) -1_Bao cao tinh hinh thuc hien KH 2009 den 31-01-10_Bieu du thao QD von ho tro co MT 3 2" xfId="9052" xr:uid="{00000000-0005-0000-0000-000059230000}"/>
    <cellStyle name="1_Danh sach gui BC thuc hien KH2009_Ke hoach 2009 (theo doi) -1_Bao cao tinh hinh thuc hien KH 2009 den 31-01-10_Bieu du thao QD von ho tro co MT 3 3" xfId="9053" xr:uid="{00000000-0005-0000-0000-00005A230000}"/>
    <cellStyle name="1_Danh sach gui BC thuc hien KH2009_Ke hoach 2009 (theo doi) -1_Bao cao tinh hinh thuc hien KH 2009 den 31-01-10_Bieu du thao QD von ho tro co MT 3 4" xfId="9054" xr:uid="{00000000-0005-0000-0000-00005B230000}"/>
    <cellStyle name="1_Danh sach gui BC thuc hien KH2009_Ke hoach 2009 (theo doi) -1_Bao cao tinh hinh thuc hien KH 2009 den 31-01-10_Bieu du thao QD von ho tro co MT 4" xfId="9055" xr:uid="{00000000-0005-0000-0000-00005C230000}"/>
    <cellStyle name="1_Danh sach gui BC thuc hien KH2009_Ke hoach 2009 (theo doi) -1_Bao cao tinh hinh thuc hien KH 2009 den 31-01-10_Bieu du thao QD von ho tro co MT 5" xfId="9056" xr:uid="{00000000-0005-0000-0000-00005D230000}"/>
    <cellStyle name="1_Danh sach gui BC thuc hien KH2009_Ke hoach 2009 (theo doi) -1_Bao cao tinh hinh thuc hien KH 2009 den 31-01-10_Bieu du thao QD von ho tro co MT 6" xfId="9057" xr:uid="{00000000-0005-0000-0000-00005E230000}"/>
    <cellStyle name="1_Danh sach gui BC thuc hien KH2009_Ke hoach 2009 (theo doi) -1_Bao cao tinh hinh thuc hien KH 2009 den 31-01-10_Ke hoach 2012 (theo doi)" xfId="9058" xr:uid="{00000000-0005-0000-0000-00005F230000}"/>
    <cellStyle name="1_Danh sach gui BC thuc hien KH2009_Ke hoach 2009 (theo doi) -1_Bao cao tinh hinh thuc hien KH 2009 den 31-01-10_Ke hoach 2012 (theo doi) 2" xfId="9059" xr:uid="{00000000-0005-0000-0000-000060230000}"/>
    <cellStyle name="1_Danh sach gui BC thuc hien KH2009_Ke hoach 2009 (theo doi) -1_Bao cao tinh hinh thuc hien KH 2009 den 31-01-10_Ke hoach 2012 (theo doi) 2 2" xfId="9060" xr:uid="{00000000-0005-0000-0000-000061230000}"/>
    <cellStyle name="1_Danh sach gui BC thuc hien KH2009_Ke hoach 2009 (theo doi) -1_Bao cao tinh hinh thuc hien KH 2009 den 31-01-10_Ke hoach 2012 (theo doi) 2 2 2" xfId="9061" xr:uid="{00000000-0005-0000-0000-000062230000}"/>
    <cellStyle name="1_Danh sach gui BC thuc hien KH2009_Ke hoach 2009 (theo doi) -1_Bao cao tinh hinh thuc hien KH 2009 den 31-01-10_Ke hoach 2012 (theo doi) 2 2 3" xfId="9062" xr:uid="{00000000-0005-0000-0000-000063230000}"/>
    <cellStyle name="1_Danh sach gui BC thuc hien KH2009_Ke hoach 2009 (theo doi) -1_Bao cao tinh hinh thuc hien KH 2009 den 31-01-10_Ke hoach 2012 (theo doi) 2 2 4" xfId="9063" xr:uid="{00000000-0005-0000-0000-000064230000}"/>
    <cellStyle name="1_Danh sach gui BC thuc hien KH2009_Ke hoach 2009 (theo doi) -1_Bao cao tinh hinh thuc hien KH 2009 den 31-01-10_Ke hoach 2012 (theo doi) 2 3" xfId="9064" xr:uid="{00000000-0005-0000-0000-000065230000}"/>
    <cellStyle name="1_Danh sach gui BC thuc hien KH2009_Ke hoach 2009 (theo doi) -1_Bao cao tinh hinh thuc hien KH 2009 den 31-01-10_Ke hoach 2012 (theo doi) 2 4" xfId="9065" xr:uid="{00000000-0005-0000-0000-000066230000}"/>
    <cellStyle name="1_Danh sach gui BC thuc hien KH2009_Ke hoach 2009 (theo doi) -1_Bao cao tinh hinh thuc hien KH 2009 den 31-01-10_Ke hoach 2012 (theo doi) 2 5" xfId="9066" xr:uid="{00000000-0005-0000-0000-000067230000}"/>
    <cellStyle name="1_Danh sach gui BC thuc hien KH2009_Ke hoach 2009 (theo doi) -1_Bao cao tinh hinh thuc hien KH 2009 den 31-01-10_Ke hoach 2012 (theo doi) 3" xfId="9067" xr:uid="{00000000-0005-0000-0000-000068230000}"/>
    <cellStyle name="1_Danh sach gui BC thuc hien KH2009_Ke hoach 2009 (theo doi) -1_Bao cao tinh hinh thuc hien KH 2009 den 31-01-10_Ke hoach 2012 (theo doi) 3 2" xfId="9068" xr:uid="{00000000-0005-0000-0000-000069230000}"/>
    <cellStyle name="1_Danh sach gui BC thuc hien KH2009_Ke hoach 2009 (theo doi) -1_Bao cao tinh hinh thuc hien KH 2009 den 31-01-10_Ke hoach 2012 (theo doi) 3 3" xfId="9069" xr:uid="{00000000-0005-0000-0000-00006A230000}"/>
    <cellStyle name="1_Danh sach gui BC thuc hien KH2009_Ke hoach 2009 (theo doi) -1_Bao cao tinh hinh thuc hien KH 2009 den 31-01-10_Ke hoach 2012 (theo doi) 3 4" xfId="9070" xr:uid="{00000000-0005-0000-0000-00006B230000}"/>
    <cellStyle name="1_Danh sach gui BC thuc hien KH2009_Ke hoach 2009 (theo doi) -1_Bao cao tinh hinh thuc hien KH 2009 den 31-01-10_Ke hoach 2012 (theo doi) 4" xfId="9071" xr:uid="{00000000-0005-0000-0000-00006C230000}"/>
    <cellStyle name="1_Danh sach gui BC thuc hien KH2009_Ke hoach 2009 (theo doi) -1_Bao cao tinh hinh thuc hien KH 2009 den 31-01-10_Ke hoach 2012 (theo doi) 5" xfId="9072" xr:uid="{00000000-0005-0000-0000-00006D230000}"/>
    <cellStyle name="1_Danh sach gui BC thuc hien KH2009_Ke hoach 2009 (theo doi) -1_Bao cao tinh hinh thuc hien KH 2009 den 31-01-10_Ke hoach 2012 (theo doi) 6" xfId="9073" xr:uid="{00000000-0005-0000-0000-00006E230000}"/>
    <cellStyle name="1_Danh sach gui BC thuc hien KH2009_Ke hoach 2009 (theo doi) -1_Bao cao tinh hinh thuc hien KH 2009 den 31-01-10_Ke hoach 2012 theo doi (giai ngan 30.6.12)" xfId="9074" xr:uid="{00000000-0005-0000-0000-00006F230000}"/>
    <cellStyle name="1_Danh sach gui BC thuc hien KH2009_Ke hoach 2009 (theo doi) -1_Bao cao tinh hinh thuc hien KH 2009 den 31-01-10_Ke hoach 2012 theo doi (giai ngan 30.6.12) 2" xfId="9075" xr:uid="{00000000-0005-0000-0000-000070230000}"/>
    <cellStyle name="1_Danh sach gui BC thuc hien KH2009_Ke hoach 2009 (theo doi) -1_Bao cao tinh hinh thuc hien KH 2009 den 31-01-10_Ke hoach 2012 theo doi (giai ngan 30.6.12) 2 2" xfId="9076" xr:uid="{00000000-0005-0000-0000-000071230000}"/>
    <cellStyle name="1_Danh sach gui BC thuc hien KH2009_Ke hoach 2009 (theo doi) -1_Bao cao tinh hinh thuc hien KH 2009 den 31-01-10_Ke hoach 2012 theo doi (giai ngan 30.6.12) 2 2 2" xfId="9077" xr:uid="{00000000-0005-0000-0000-000072230000}"/>
    <cellStyle name="1_Danh sach gui BC thuc hien KH2009_Ke hoach 2009 (theo doi) -1_Bao cao tinh hinh thuc hien KH 2009 den 31-01-10_Ke hoach 2012 theo doi (giai ngan 30.6.12) 2 2 3" xfId="9078" xr:uid="{00000000-0005-0000-0000-000073230000}"/>
    <cellStyle name="1_Danh sach gui BC thuc hien KH2009_Ke hoach 2009 (theo doi) -1_Bao cao tinh hinh thuc hien KH 2009 den 31-01-10_Ke hoach 2012 theo doi (giai ngan 30.6.12) 2 2 4" xfId="9079" xr:uid="{00000000-0005-0000-0000-000074230000}"/>
    <cellStyle name="1_Danh sach gui BC thuc hien KH2009_Ke hoach 2009 (theo doi) -1_Bao cao tinh hinh thuc hien KH 2009 den 31-01-10_Ke hoach 2012 theo doi (giai ngan 30.6.12) 2 3" xfId="9080" xr:uid="{00000000-0005-0000-0000-000075230000}"/>
    <cellStyle name="1_Danh sach gui BC thuc hien KH2009_Ke hoach 2009 (theo doi) -1_Bao cao tinh hinh thuc hien KH 2009 den 31-01-10_Ke hoach 2012 theo doi (giai ngan 30.6.12) 2 4" xfId="9081" xr:uid="{00000000-0005-0000-0000-000076230000}"/>
    <cellStyle name="1_Danh sach gui BC thuc hien KH2009_Ke hoach 2009 (theo doi) -1_Bao cao tinh hinh thuc hien KH 2009 den 31-01-10_Ke hoach 2012 theo doi (giai ngan 30.6.12) 2 5" xfId="9082" xr:uid="{00000000-0005-0000-0000-000077230000}"/>
    <cellStyle name="1_Danh sach gui BC thuc hien KH2009_Ke hoach 2009 (theo doi) -1_Bao cao tinh hinh thuc hien KH 2009 den 31-01-10_Ke hoach 2012 theo doi (giai ngan 30.6.12) 3" xfId="9083" xr:uid="{00000000-0005-0000-0000-000078230000}"/>
    <cellStyle name="1_Danh sach gui BC thuc hien KH2009_Ke hoach 2009 (theo doi) -1_Bao cao tinh hinh thuc hien KH 2009 den 31-01-10_Ke hoach 2012 theo doi (giai ngan 30.6.12) 3 2" xfId="9084" xr:uid="{00000000-0005-0000-0000-000079230000}"/>
    <cellStyle name="1_Danh sach gui BC thuc hien KH2009_Ke hoach 2009 (theo doi) -1_Bao cao tinh hinh thuc hien KH 2009 den 31-01-10_Ke hoach 2012 theo doi (giai ngan 30.6.12) 3 3" xfId="9085" xr:uid="{00000000-0005-0000-0000-00007A230000}"/>
    <cellStyle name="1_Danh sach gui BC thuc hien KH2009_Ke hoach 2009 (theo doi) -1_Bao cao tinh hinh thuc hien KH 2009 den 31-01-10_Ke hoach 2012 theo doi (giai ngan 30.6.12) 3 4" xfId="9086" xr:uid="{00000000-0005-0000-0000-00007B230000}"/>
    <cellStyle name="1_Danh sach gui BC thuc hien KH2009_Ke hoach 2009 (theo doi) -1_Bao cao tinh hinh thuc hien KH 2009 den 31-01-10_Ke hoach 2012 theo doi (giai ngan 30.6.12) 4" xfId="9087" xr:uid="{00000000-0005-0000-0000-00007C230000}"/>
    <cellStyle name="1_Danh sach gui BC thuc hien KH2009_Ke hoach 2009 (theo doi) -1_Bao cao tinh hinh thuc hien KH 2009 den 31-01-10_Ke hoach 2012 theo doi (giai ngan 30.6.12) 5" xfId="9088" xr:uid="{00000000-0005-0000-0000-00007D230000}"/>
    <cellStyle name="1_Danh sach gui BC thuc hien KH2009_Ke hoach 2009 (theo doi) -1_Bao cao tinh hinh thuc hien KH 2009 den 31-01-10_Ke hoach 2012 theo doi (giai ngan 30.6.12) 6" xfId="9089" xr:uid="{00000000-0005-0000-0000-00007E230000}"/>
    <cellStyle name="1_Danh sach gui BC thuc hien KH2009_Ke hoach 2009 (theo doi) -1_BC von DTPT 6 thang 2012" xfId="9090" xr:uid="{00000000-0005-0000-0000-00007F230000}"/>
    <cellStyle name="1_Danh sach gui BC thuc hien KH2009_Ke hoach 2009 (theo doi) -1_BC von DTPT 6 thang 2012 2" xfId="9091" xr:uid="{00000000-0005-0000-0000-000080230000}"/>
    <cellStyle name="1_Danh sach gui BC thuc hien KH2009_Ke hoach 2009 (theo doi) -1_BC von DTPT 6 thang 2012 2 2" xfId="9092" xr:uid="{00000000-0005-0000-0000-000081230000}"/>
    <cellStyle name="1_Danh sach gui BC thuc hien KH2009_Ke hoach 2009 (theo doi) -1_BC von DTPT 6 thang 2012 2 3" xfId="9093" xr:uid="{00000000-0005-0000-0000-000082230000}"/>
    <cellStyle name="1_Danh sach gui BC thuc hien KH2009_Ke hoach 2009 (theo doi) -1_BC von DTPT 6 thang 2012 2 4" xfId="9094" xr:uid="{00000000-0005-0000-0000-000083230000}"/>
    <cellStyle name="1_Danh sach gui BC thuc hien KH2009_Ke hoach 2009 (theo doi) -1_BC von DTPT 6 thang 2012 3" xfId="9095" xr:uid="{00000000-0005-0000-0000-000084230000}"/>
    <cellStyle name="1_Danh sach gui BC thuc hien KH2009_Ke hoach 2009 (theo doi) -1_BC von DTPT 6 thang 2012 4" xfId="9096" xr:uid="{00000000-0005-0000-0000-000085230000}"/>
    <cellStyle name="1_Danh sach gui BC thuc hien KH2009_Ke hoach 2009 (theo doi) -1_BC von DTPT 6 thang 2012 5" xfId="9097" xr:uid="{00000000-0005-0000-0000-000086230000}"/>
    <cellStyle name="1_Danh sach gui BC thuc hien KH2009_Ke hoach 2009 (theo doi) -1_Bieu du thao QD von ho tro co MT" xfId="9098" xr:uid="{00000000-0005-0000-0000-000087230000}"/>
    <cellStyle name="1_Danh sach gui BC thuc hien KH2009_Ke hoach 2009 (theo doi) -1_Bieu du thao QD von ho tro co MT 2" xfId="9099" xr:uid="{00000000-0005-0000-0000-000088230000}"/>
    <cellStyle name="1_Danh sach gui BC thuc hien KH2009_Ke hoach 2009 (theo doi) -1_Bieu du thao QD von ho tro co MT 2 2" xfId="9100" xr:uid="{00000000-0005-0000-0000-000089230000}"/>
    <cellStyle name="1_Danh sach gui BC thuc hien KH2009_Ke hoach 2009 (theo doi) -1_Bieu du thao QD von ho tro co MT 2 3" xfId="9101" xr:uid="{00000000-0005-0000-0000-00008A230000}"/>
    <cellStyle name="1_Danh sach gui BC thuc hien KH2009_Ke hoach 2009 (theo doi) -1_Bieu du thao QD von ho tro co MT 2 4" xfId="9102" xr:uid="{00000000-0005-0000-0000-00008B230000}"/>
    <cellStyle name="1_Danh sach gui BC thuc hien KH2009_Ke hoach 2009 (theo doi) -1_Bieu du thao QD von ho tro co MT 3" xfId="9103" xr:uid="{00000000-0005-0000-0000-00008C230000}"/>
    <cellStyle name="1_Danh sach gui BC thuc hien KH2009_Ke hoach 2009 (theo doi) -1_Bieu du thao QD von ho tro co MT 4" xfId="9104" xr:uid="{00000000-0005-0000-0000-00008D230000}"/>
    <cellStyle name="1_Danh sach gui BC thuc hien KH2009_Ke hoach 2009 (theo doi) -1_Bieu du thao QD von ho tro co MT 5" xfId="9105" xr:uid="{00000000-0005-0000-0000-00008E230000}"/>
    <cellStyle name="1_Danh sach gui BC thuc hien KH2009_Ke hoach 2009 (theo doi) -1_Book1" xfId="9106" xr:uid="{00000000-0005-0000-0000-00008F230000}"/>
    <cellStyle name="1_Danh sach gui BC thuc hien KH2009_Ke hoach 2009 (theo doi) -1_Book1 2" xfId="9107" xr:uid="{00000000-0005-0000-0000-000090230000}"/>
    <cellStyle name="1_Danh sach gui BC thuc hien KH2009_Ke hoach 2009 (theo doi) -1_Book1 2 2" xfId="9108" xr:uid="{00000000-0005-0000-0000-000091230000}"/>
    <cellStyle name="1_Danh sach gui BC thuc hien KH2009_Ke hoach 2009 (theo doi) -1_Book1 2 3" xfId="9109" xr:uid="{00000000-0005-0000-0000-000092230000}"/>
    <cellStyle name="1_Danh sach gui BC thuc hien KH2009_Ke hoach 2009 (theo doi) -1_Book1 2 4" xfId="9110" xr:uid="{00000000-0005-0000-0000-000093230000}"/>
    <cellStyle name="1_Danh sach gui BC thuc hien KH2009_Ke hoach 2009 (theo doi) -1_Book1 3" xfId="9111" xr:uid="{00000000-0005-0000-0000-000094230000}"/>
    <cellStyle name="1_Danh sach gui BC thuc hien KH2009_Ke hoach 2009 (theo doi) -1_Book1 3 2" xfId="9112" xr:uid="{00000000-0005-0000-0000-000095230000}"/>
    <cellStyle name="1_Danh sach gui BC thuc hien KH2009_Ke hoach 2009 (theo doi) -1_Book1 3 3" xfId="9113" xr:uid="{00000000-0005-0000-0000-000096230000}"/>
    <cellStyle name="1_Danh sach gui BC thuc hien KH2009_Ke hoach 2009 (theo doi) -1_Book1 3 4" xfId="9114" xr:uid="{00000000-0005-0000-0000-000097230000}"/>
    <cellStyle name="1_Danh sach gui BC thuc hien KH2009_Ke hoach 2009 (theo doi) -1_Book1 4" xfId="9115" xr:uid="{00000000-0005-0000-0000-000098230000}"/>
    <cellStyle name="1_Danh sach gui BC thuc hien KH2009_Ke hoach 2009 (theo doi) -1_Book1 5" xfId="9116" xr:uid="{00000000-0005-0000-0000-000099230000}"/>
    <cellStyle name="1_Danh sach gui BC thuc hien KH2009_Ke hoach 2009 (theo doi) -1_Book1 6" xfId="9117" xr:uid="{00000000-0005-0000-0000-00009A230000}"/>
    <cellStyle name="1_Danh sach gui BC thuc hien KH2009_Ke hoach 2009 (theo doi) -1_Book1_BC von DTPT 6 thang 2012" xfId="9118" xr:uid="{00000000-0005-0000-0000-00009B230000}"/>
    <cellStyle name="1_Danh sach gui BC thuc hien KH2009_Ke hoach 2009 (theo doi) -1_Book1_BC von DTPT 6 thang 2012 2" xfId="9119" xr:uid="{00000000-0005-0000-0000-00009C230000}"/>
    <cellStyle name="1_Danh sach gui BC thuc hien KH2009_Ke hoach 2009 (theo doi) -1_Book1_BC von DTPT 6 thang 2012 2 2" xfId="9120" xr:uid="{00000000-0005-0000-0000-00009D230000}"/>
    <cellStyle name="1_Danh sach gui BC thuc hien KH2009_Ke hoach 2009 (theo doi) -1_Book1_BC von DTPT 6 thang 2012 2 3" xfId="9121" xr:uid="{00000000-0005-0000-0000-00009E230000}"/>
    <cellStyle name="1_Danh sach gui BC thuc hien KH2009_Ke hoach 2009 (theo doi) -1_Book1_BC von DTPT 6 thang 2012 2 4" xfId="9122" xr:uid="{00000000-0005-0000-0000-00009F230000}"/>
    <cellStyle name="1_Danh sach gui BC thuc hien KH2009_Ke hoach 2009 (theo doi) -1_Book1_BC von DTPT 6 thang 2012 3" xfId="9123" xr:uid="{00000000-0005-0000-0000-0000A0230000}"/>
    <cellStyle name="1_Danh sach gui BC thuc hien KH2009_Ke hoach 2009 (theo doi) -1_Book1_BC von DTPT 6 thang 2012 3 2" xfId="9124" xr:uid="{00000000-0005-0000-0000-0000A1230000}"/>
    <cellStyle name="1_Danh sach gui BC thuc hien KH2009_Ke hoach 2009 (theo doi) -1_Book1_BC von DTPT 6 thang 2012 3 3" xfId="9125" xr:uid="{00000000-0005-0000-0000-0000A2230000}"/>
    <cellStyle name="1_Danh sach gui BC thuc hien KH2009_Ke hoach 2009 (theo doi) -1_Book1_BC von DTPT 6 thang 2012 3 4" xfId="9126" xr:uid="{00000000-0005-0000-0000-0000A3230000}"/>
    <cellStyle name="1_Danh sach gui BC thuc hien KH2009_Ke hoach 2009 (theo doi) -1_Book1_BC von DTPT 6 thang 2012 4" xfId="9127" xr:uid="{00000000-0005-0000-0000-0000A4230000}"/>
    <cellStyle name="1_Danh sach gui BC thuc hien KH2009_Ke hoach 2009 (theo doi) -1_Book1_BC von DTPT 6 thang 2012 5" xfId="9128" xr:uid="{00000000-0005-0000-0000-0000A5230000}"/>
    <cellStyle name="1_Danh sach gui BC thuc hien KH2009_Ke hoach 2009 (theo doi) -1_Book1_BC von DTPT 6 thang 2012 6" xfId="9129" xr:uid="{00000000-0005-0000-0000-0000A6230000}"/>
    <cellStyle name="1_Danh sach gui BC thuc hien KH2009_Ke hoach 2009 (theo doi) -1_Book1_Bieu du thao QD von ho tro co MT" xfId="9130" xr:uid="{00000000-0005-0000-0000-0000A7230000}"/>
    <cellStyle name="1_Danh sach gui BC thuc hien KH2009_Ke hoach 2009 (theo doi) -1_Book1_Bieu du thao QD von ho tro co MT 2" xfId="9131" xr:uid="{00000000-0005-0000-0000-0000A8230000}"/>
    <cellStyle name="1_Danh sach gui BC thuc hien KH2009_Ke hoach 2009 (theo doi) -1_Book1_Bieu du thao QD von ho tro co MT 2 2" xfId="9132" xr:uid="{00000000-0005-0000-0000-0000A9230000}"/>
    <cellStyle name="1_Danh sach gui BC thuc hien KH2009_Ke hoach 2009 (theo doi) -1_Book1_Bieu du thao QD von ho tro co MT 2 3" xfId="9133" xr:uid="{00000000-0005-0000-0000-0000AA230000}"/>
    <cellStyle name="1_Danh sach gui BC thuc hien KH2009_Ke hoach 2009 (theo doi) -1_Book1_Bieu du thao QD von ho tro co MT 2 4" xfId="9134" xr:uid="{00000000-0005-0000-0000-0000AB230000}"/>
    <cellStyle name="1_Danh sach gui BC thuc hien KH2009_Ke hoach 2009 (theo doi) -1_Book1_Bieu du thao QD von ho tro co MT 3" xfId="9135" xr:uid="{00000000-0005-0000-0000-0000AC230000}"/>
    <cellStyle name="1_Danh sach gui BC thuc hien KH2009_Ke hoach 2009 (theo doi) -1_Book1_Bieu du thao QD von ho tro co MT 3 2" xfId="9136" xr:uid="{00000000-0005-0000-0000-0000AD230000}"/>
    <cellStyle name="1_Danh sach gui BC thuc hien KH2009_Ke hoach 2009 (theo doi) -1_Book1_Bieu du thao QD von ho tro co MT 3 3" xfId="9137" xr:uid="{00000000-0005-0000-0000-0000AE230000}"/>
    <cellStyle name="1_Danh sach gui BC thuc hien KH2009_Ke hoach 2009 (theo doi) -1_Book1_Bieu du thao QD von ho tro co MT 3 4" xfId="9138" xr:uid="{00000000-0005-0000-0000-0000AF230000}"/>
    <cellStyle name="1_Danh sach gui BC thuc hien KH2009_Ke hoach 2009 (theo doi) -1_Book1_Bieu du thao QD von ho tro co MT 4" xfId="9139" xr:uid="{00000000-0005-0000-0000-0000B0230000}"/>
    <cellStyle name="1_Danh sach gui BC thuc hien KH2009_Ke hoach 2009 (theo doi) -1_Book1_Bieu du thao QD von ho tro co MT 5" xfId="9140" xr:uid="{00000000-0005-0000-0000-0000B1230000}"/>
    <cellStyle name="1_Danh sach gui BC thuc hien KH2009_Ke hoach 2009 (theo doi) -1_Book1_Bieu du thao QD von ho tro co MT 6" xfId="9141" xr:uid="{00000000-0005-0000-0000-0000B2230000}"/>
    <cellStyle name="1_Danh sach gui BC thuc hien KH2009_Ke hoach 2009 (theo doi) -1_Book1_Hoan chinh KH 2012 (o nha)" xfId="9142" xr:uid="{00000000-0005-0000-0000-0000B3230000}"/>
    <cellStyle name="1_Danh sach gui BC thuc hien KH2009_Ke hoach 2009 (theo doi) -1_Book1_Hoan chinh KH 2012 (o nha) 2" xfId="9143" xr:uid="{00000000-0005-0000-0000-0000B4230000}"/>
    <cellStyle name="1_Danh sach gui BC thuc hien KH2009_Ke hoach 2009 (theo doi) -1_Book1_Hoan chinh KH 2012 (o nha) 2 2" xfId="9144" xr:uid="{00000000-0005-0000-0000-0000B5230000}"/>
    <cellStyle name="1_Danh sach gui BC thuc hien KH2009_Ke hoach 2009 (theo doi) -1_Book1_Hoan chinh KH 2012 (o nha) 2 3" xfId="9145" xr:uid="{00000000-0005-0000-0000-0000B6230000}"/>
    <cellStyle name="1_Danh sach gui BC thuc hien KH2009_Ke hoach 2009 (theo doi) -1_Book1_Hoan chinh KH 2012 (o nha) 2 4" xfId="9146" xr:uid="{00000000-0005-0000-0000-0000B7230000}"/>
    <cellStyle name="1_Danh sach gui BC thuc hien KH2009_Ke hoach 2009 (theo doi) -1_Book1_Hoan chinh KH 2012 (o nha) 3" xfId="9147" xr:uid="{00000000-0005-0000-0000-0000B8230000}"/>
    <cellStyle name="1_Danh sach gui BC thuc hien KH2009_Ke hoach 2009 (theo doi) -1_Book1_Hoan chinh KH 2012 (o nha) 3 2" xfId="9148" xr:uid="{00000000-0005-0000-0000-0000B9230000}"/>
    <cellStyle name="1_Danh sach gui BC thuc hien KH2009_Ke hoach 2009 (theo doi) -1_Book1_Hoan chinh KH 2012 (o nha) 3 3" xfId="9149" xr:uid="{00000000-0005-0000-0000-0000BA230000}"/>
    <cellStyle name="1_Danh sach gui BC thuc hien KH2009_Ke hoach 2009 (theo doi) -1_Book1_Hoan chinh KH 2012 (o nha) 3 4" xfId="9150" xr:uid="{00000000-0005-0000-0000-0000BB230000}"/>
    <cellStyle name="1_Danh sach gui BC thuc hien KH2009_Ke hoach 2009 (theo doi) -1_Book1_Hoan chinh KH 2012 (o nha) 4" xfId="9151" xr:uid="{00000000-0005-0000-0000-0000BC230000}"/>
    <cellStyle name="1_Danh sach gui BC thuc hien KH2009_Ke hoach 2009 (theo doi) -1_Book1_Hoan chinh KH 2012 (o nha) 5" xfId="9152" xr:uid="{00000000-0005-0000-0000-0000BD230000}"/>
    <cellStyle name="1_Danh sach gui BC thuc hien KH2009_Ke hoach 2009 (theo doi) -1_Book1_Hoan chinh KH 2012 (o nha) 6" xfId="9153" xr:uid="{00000000-0005-0000-0000-0000BE230000}"/>
    <cellStyle name="1_Danh sach gui BC thuc hien KH2009_Ke hoach 2009 (theo doi) -1_Book1_Hoan chinh KH 2012 (o nha)_Bao cao giai ngan quy I" xfId="9154" xr:uid="{00000000-0005-0000-0000-0000BF230000}"/>
    <cellStyle name="1_Danh sach gui BC thuc hien KH2009_Ke hoach 2009 (theo doi) -1_Book1_Hoan chinh KH 2012 (o nha)_Bao cao giai ngan quy I 2" xfId="9155" xr:uid="{00000000-0005-0000-0000-0000C0230000}"/>
    <cellStyle name="1_Danh sach gui BC thuc hien KH2009_Ke hoach 2009 (theo doi) -1_Book1_Hoan chinh KH 2012 (o nha)_Bao cao giai ngan quy I 2 2" xfId="9156" xr:uid="{00000000-0005-0000-0000-0000C1230000}"/>
    <cellStyle name="1_Danh sach gui BC thuc hien KH2009_Ke hoach 2009 (theo doi) -1_Book1_Hoan chinh KH 2012 (o nha)_Bao cao giai ngan quy I 2 3" xfId="9157" xr:uid="{00000000-0005-0000-0000-0000C2230000}"/>
    <cellStyle name="1_Danh sach gui BC thuc hien KH2009_Ke hoach 2009 (theo doi) -1_Book1_Hoan chinh KH 2012 (o nha)_Bao cao giai ngan quy I 2 4" xfId="9158" xr:uid="{00000000-0005-0000-0000-0000C3230000}"/>
    <cellStyle name="1_Danh sach gui BC thuc hien KH2009_Ke hoach 2009 (theo doi) -1_Book1_Hoan chinh KH 2012 (o nha)_Bao cao giai ngan quy I 3" xfId="9159" xr:uid="{00000000-0005-0000-0000-0000C4230000}"/>
    <cellStyle name="1_Danh sach gui BC thuc hien KH2009_Ke hoach 2009 (theo doi) -1_Book1_Hoan chinh KH 2012 (o nha)_Bao cao giai ngan quy I 3 2" xfId="9160" xr:uid="{00000000-0005-0000-0000-0000C5230000}"/>
    <cellStyle name="1_Danh sach gui BC thuc hien KH2009_Ke hoach 2009 (theo doi) -1_Book1_Hoan chinh KH 2012 (o nha)_Bao cao giai ngan quy I 3 3" xfId="9161" xr:uid="{00000000-0005-0000-0000-0000C6230000}"/>
    <cellStyle name="1_Danh sach gui BC thuc hien KH2009_Ke hoach 2009 (theo doi) -1_Book1_Hoan chinh KH 2012 (o nha)_Bao cao giai ngan quy I 3 4" xfId="9162" xr:uid="{00000000-0005-0000-0000-0000C7230000}"/>
    <cellStyle name="1_Danh sach gui BC thuc hien KH2009_Ke hoach 2009 (theo doi) -1_Book1_Hoan chinh KH 2012 (o nha)_Bao cao giai ngan quy I 4" xfId="9163" xr:uid="{00000000-0005-0000-0000-0000C8230000}"/>
    <cellStyle name="1_Danh sach gui BC thuc hien KH2009_Ke hoach 2009 (theo doi) -1_Book1_Hoan chinh KH 2012 (o nha)_Bao cao giai ngan quy I 5" xfId="9164" xr:uid="{00000000-0005-0000-0000-0000C9230000}"/>
    <cellStyle name="1_Danh sach gui BC thuc hien KH2009_Ke hoach 2009 (theo doi) -1_Book1_Hoan chinh KH 2012 (o nha)_Bao cao giai ngan quy I 6" xfId="9165" xr:uid="{00000000-0005-0000-0000-0000CA230000}"/>
    <cellStyle name="1_Danh sach gui BC thuc hien KH2009_Ke hoach 2009 (theo doi) -1_Book1_Hoan chinh KH 2012 (o nha)_BC von DTPT 6 thang 2012" xfId="9166" xr:uid="{00000000-0005-0000-0000-0000CB230000}"/>
    <cellStyle name="1_Danh sach gui BC thuc hien KH2009_Ke hoach 2009 (theo doi) -1_Book1_Hoan chinh KH 2012 (o nha)_BC von DTPT 6 thang 2012 2" xfId="9167" xr:uid="{00000000-0005-0000-0000-0000CC230000}"/>
    <cellStyle name="1_Danh sach gui BC thuc hien KH2009_Ke hoach 2009 (theo doi) -1_Book1_Hoan chinh KH 2012 (o nha)_BC von DTPT 6 thang 2012 2 2" xfId="9168" xr:uid="{00000000-0005-0000-0000-0000CD230000}"/>
    <cellStyle name="1_Danh sach gui BC thuc hien KH2009_Ke hoach 2009 (theo doi) -1_Book1_Hoan chinh KH 2012 (o nha)_BC von DTPT 6 thang 2012 2 3" xfId="9169" xr:uid="{00000000-0005-0000-0000-0000CE230000}"/>
    <cellStyle name="1_Danh sach gui BC thuc hien KH2009_Ke hoach 2009 (theo doi) -1_Book1_Hoan chinh KH 2012 (o nha)_BC von DTPT 6 thang 2012 2 4" xfId="9170" xr:uid="{00000000-0005-0000-0000-0000CF230000}"/>
    <cellStyle name="1_Danh sach gui BC thuc hien KH2009_Ke hoach 2009 (theo doi) -1_Book1_Hoan chinh KH 2012 (o nha)_BC von DTPT 6 thang 2012 3" xfId="9171" xr:uid="{00000000-0005-0000-0000-0000D0230000}"/>
    <cellStyle name="1_Danh sach gui BC thuc hien KH2009_Ke hoach 2009 (theo doi) -1_Book1_Hoan chinh KH 2012 (o nha)_BC von DTPT 6 thang 2012 3 2" xfId="9172" xr:uid="{00000000-0005-0000-0000-0000D1230000}"/>
    <cellStyle name="1_Danh sach gui BC thuc hien KH2009_Ke hoach 2009 (theo doi) -1_Book1_Hoan chinh KH 2012 (o nha)_BC von DTPT 6 thang 2012 3 3" xfId="9173" xr:uid="{00000000-0005-0000-0000-0000D2230000}"/>
    <cellStyle name="1_Danh sach gui BC thuc hien KH2009_Ke hoach 2009 (theo doi) -1_Book1_Hoan chinh KH 2012 (o nha)_BC von DTPT 6 thang 2012 3 4" xfId="9174" xr:uid="{00000000-0005-0000-0000-0000D3230000}"/>
    <cellStyle name="1_Danh sach gui BC thuc hien KH2009_Ke hoach 2009 (theo doi) -1_Book1_Hoan chinh KH 2012 (o nha)_BC von DTPT 6 thang 2012 4" xfId="9175" xr:uid="{00000000-0005-0000-0000-0000D4230000}"/>
    <cellStyle name="1_Danh sach gui BC thuc hien KH2009_Ke hoach 2009 (theo doi) -1_Book1_Hoan chinh KH 2012 (o nha)_BC von DTPT 6 thang 2012 5" xfId="9176" xr:uid="{00000000-0005-0000-0000-0000D5230000}"/>
    <cellStyle name="1_Danh sach gui BC thuc hien KH2009_Ke hoach 2009 (theo doi) -1_Book1_Hoan chinh KH 2012 (o nha)_BC von DTPT 6 thang 2012 6" xfId="9177" xr:uid="{00000000-0005-0000-0000-0000D6230000}"/>
    <cellStyle name="1_Danh sach gui BC thuc hien KH2009_Ke hoach 2009 (theo doi) -1_Book1_Hoan chinh KH 2012 (o nha)_Bieu du thao QD von ho tro co MT" xfId="9178" xr:uid="{00000000-0005-0000-0000-0000D7230000}"/>
    <cellStyle name="1_Danh sach gui BC thuc hien KH2009_Ke hoach 2009 (theo doi) -1_Book1_Hoan chinh KH 2012 (o nha)_Bieu du thao QD von ho tro co MT 2" xfId="9179" xr:uid="{00000000-0005-0000-0000-0000D8230000}"/>
    <cellStyle name="1_Danh sach gui BC thuc hien KH2009_Ke hoach 2009 (theo doi) -1_Book1_Hoan chinh KH 2012 (o nha)_Bieu du thao QD von ho tro co MT 2 2" xfId="9180" xr:uid="{00000000-0005-0000-0000-0000D9230000}"/>
    <cellStyle name="1_Danh sach gui BC thuc hien KH2009_Ke hoach 2009 (theo doi) -1_Book1_Hoan chinh KH 2012 (o nha)_Bieu du thao QD von ho tro co MT 2 3" xfId="9181" xr:uid="{00000000-0005-0000-0000-0000DA230000}"/>
    <cellStyle name="1_Danh sach gui BC thuc hien KH2009_Ke hoach 2009 (theo doi) -1_Book1_Hoan chinh KH 2012 (o nha)_Bieu du thao QD von ho tro co MT 2 4" xfId="9182" xr:uid="{00000000-0005-0000-0000-0000DB230000}"/>
    <cellStyle name="1_Danh sach gui BC thuc hien KH2009_Ke hoach 2009 (theo doi) -1_Book1_Hoan chinh KH 2012 (o nha)_Bieu du thao QD von ho tro co MT 3" xfId="9183" xr:uid="{00000000-0005-0000-0000-0000DC230000}"/>
    <cellStyle name="1_Danh sach gui BC thuc hien KH2009_Ke hoach 2009 (theo doi) -1_Book1_Hoan chinh KH 2012 (o nha)_Bieu du thao QD von ho tro co MT 3 2" xfId="9184" xr:uid="{00000000-0005-0000-0000-0000DD230000}"/>
    <cellStyle name="1_Danh sach gui BC thuc hien KH2009_Ke hoach 2009 (theo doi) -1_Book1_Hoan chinh KH 2012 (o nha)_Bieu du thao QD von ho tro co MT 3 3" xfId="9185" xr:uid="{00000000-0005-0000-0000-0000DE230000}"/>
    <cellStyle name="1_Danh sach gui BC thuc hien KH2009_Ke hoach 2009 (theo doi) -1_Book1_Hoan chinh KH 2012 (o nha)_Bieu du thao QD von ho tro co MT 3 4" xfId="9186" xr:uid="{00000000-0005-0000-0000-0000DF230000}"/>
    <cellStyle name="1_Danh sach gui BC thuc hien KH2009_Ke hoach 2009 (theo doi) -1_Book1_Hoan chinh KH 2012 (o nha)_Bieu du thao QD von ho tro co MT 4" xfId="9187" xr:uid="{00000000-0005-0000-0000-0000E0230000}"/>
    <cellStyle name="1_Danh sach gui BC thuc hien KH2009_Ke hoach 2009 (theo doi) -1_Book1_Hoan chinh KH 2012 (o nha)_Bieu du thao QD von ho tro co MT 5" xfId="9188" xr:uid="{00000000-0005-0000-0000-0000E1230000}"/>
    <cellStyle name="1_Danh sach gui BC thuc hien KH2009_Ke hoach 2009 (theo doi) -1_Book1_Hoan chinh KH 2012 (o nha)_Bieu du thao QD von ho tro co MT 6" xfId="9189" xr:uid="{00000000-0005-0000-0000-0000E2230000}"/>
    <cellStyle name="1_Danh sach gui BC thuc hien KH2009_Ke hoach 2009 (theo doi) -1_Book1_Hoan chinh KH 2012 (o nha)_Ke hoach 2012 theo doi (giai ngan 30.6.12)" xfId="9190" xr:uid="{00000000-0005-0000-0000-0000E3230000}"/>
    <cellStyle name="1_Danh sach gui BC thuc hien KH2009_Ke hoach 2009 (theo doi) -1_Book1_Hoan chinh KH 2012 (o nha)_Ke hoach 2012 theo doi (giai ngan 30.6.12) 2" xfId="9191" xr:uid="{00000000-0005-0000-0000-0000E4230000}"/>
    <cellStyle name="1_Danh sach gui BC thuc hien KH2009_Ke hoach 2009 (theo doi) -1_Book1_Hoan chinh KH 2012 (o nha)_Ke hoach 2012 theo doi (giai ngan 30.6.12) 2 2" xfId="9192" xr:uid="{00000000-0005-0000-0000-0000E5230000}"/>
    <cellStyle name="1_Danh sach gui BC thuc hien KH2009_Ke hoach 2009 (theo doi) -1_Book1_Hoan chinh KH 2012 (o nha)_Ke hoach 2012 theo doi (giai ngan 30.6.12) 2 3" xfId="9193" xr:uid="{00000000-0005-0000-0000-0000E6230000}"/>
    <cellStyle name="1_Danh sach gui BC thuc hien KH2009_Ke hoach 2009 (theo doi) -1_Book1_Hoan chinh KH 2012 (o nha)_Ke hoach 2012 theo doi (giai ngan 30.6.12) 2 4" xfId="9194" xr:uid="{00000000-0005-0000-0000-0000E7230000}"/>
    <cellStyle name="1_Danh sach gui BC thuc hien KH2009_Ke hoach 2009 (theo doi) -1_Book1_Hoan chinh KH 2012 (o nha)_Ke hoach 2012 theo doi (giai ngan 30.6.12) 3" xfId="9195" xr:uid="{00000000-0005-0000-0000-0000E8230000}"/>
    <cellStyle name="1_Danh sach gui BC thuc hien KH2009_Ke hoach 2009 (theo doi) -1_Book1_Hoan chinh KH 2012 (o nha)_Ke hoach 2012 theo doi (giai ngan 30.6.12) 3 2" xfId="9196" xr:uid="{00000000-0005-0000-0000-0000E9230000}"/>
    <cellStyle name="1_Danh sach gui BC thuc hien KH2009_Ke hoach 2009 (theo doi) -1_Book1_Hoan chinh KH 2012 (o nha)_Ke hoach 2012 theo doi (giai ngan 30.6.12) 3 3" xfId="9197" xr:uid="{00000000-0005-0000-0000-0000EA230000}"/>
    <cellStyle name="1_Danh sach gui BC thuc hien KH2009_Ke hoach 2009 (theo doi) -1_Book1_Hoan chinh KH 2012 (o nha)_Ke hoach 2012 theo doi (giai ngan 30.6.12) 3 4" xfId="9198" xr:uid="{00000000-0005-0000-0000-0000EB230000}"/>
    <cellStyle name="1_Danh sach gui BC thuc hien KH2009_Ke hoach 2009 (theo doi) -1_Book1_Hoan chinh KH 2012 (o nha)_Ke hoach 2012 theo doi (giai ngan 30.6.12) 4" xfId="9199" xr:uid="{00000000-0005-0000-0000-0000EC230000}"/>
    <cellStyle name="1_Danh sach gui BC thuc hien KH2009_Ke hoach 2009 (theo doi) -1_Book1_Hoan chinh KH 2012 (o nha)_Ke hoach 2012 theo doi (giai ngan 30.6.12) 5" xfId="9200" xr:uid="{00000000-0005-0000-0000-0000ED230000}"/>
    <cellStyle name="1_Danh sach gui BC thuc hien KH2009_Ke hoach 2009 (theo doi) -1_Book1_Hoan chinh KH 2012 (o nha)_Ke hoach 2012 theo doi (giai ngan 30.6.12) 6" xfId="9201" xr:uid="{00000000-0005-0000-0000-0000EE230000}"/>
    <cellStyle name="1_Danh sach gui BC thuc hien KH2009_Ke hoach 2009 (theo doi) -1_Book1_Hoan chinh KH 2012 Von ho tro co MT" xfId="9202" xr:uid="{00000000-0005-0000-0000-0000EF230000}"/>
    <cellStyle name="1_Danh sach gui BC thuc hien KH2009_Ke hoach 2009 (theo doi) -1_Book1_Hoan chinh KH 2012 Von ho tro co MT (chi tiet)" xfId="9203" xr:uid="{00000000-0005-0000-0000-0000F0230000}"/>
    <cellStyle name="1_Danh sach gui BC thuc hien KH2009_Ke hoach 2009 (theo doi) -1_Book1_Hoan chinh KH 2012 Von ho tro co MT (chi tiet) 2" xfId="9204" xr:uid="{00000000-0005-0000-0000-0000F1230000}"/>
    <cellStyle name="1_Danh sach gui BC thuc hien KH2009_Ke hoach 2009 (theo doi) -1_Book1_Hoan chinh KH 2012 Von ho tro co MT (chi tiet) 2 2" xfId="9205" xr:uid="{00000000-0005-0000-0000-0000F2230000}"/>
    <cellStyle name="1_Danh sach gui BC thuc hien KH2009_Ke hoach 2009 (theo doi) -1_Book1_Hoan chinh KH 2012 Von ho tro co MT (chi tiet) 2 3" xfId="9206" xr:uid="{00000000-0005-0000-0000-0000F3230000}"/>
    <cellStyle name="1_Danh sach gui BC thuc hien KH2009_Ke hoach 2009 (theo doi) -1_Book1_Hoan chinh KH 2012 Von ho tro co MT (chi tiet) 2 4" xfId="9207" xr:uid="{00000000-0005-0000-0000-0000F4230000}"/>
    <cellStyle name="1_Danh sach gui BC thuc hien KH2009_Ke hoach 2009 (theo doi) -1_Book1_Hoan chinh KH 2012 Von ho tro co MT (chi tiet) 3" xfId="9208" xr:uid="{00000000-0005-0000-0000-0000F5230000}"/>
    <cellStyle name="1_Danh sach gui BC thuc hien KH2009_Ke hoach 2009 (theo doi) -1_Book1_Hoan chinh KH 2012 Von ho tro co MT (chi tiet) 3 2" xfId="9209" xr:uid="{00000000-0005-0000-0000-0000F6230000}"/>
    <cellStyle name="1_Danh sach gui BC thuc hien KH2009_Ke hoach 2009 (theo doi) -1_Book1_Hoan chinh KH 2012 Von ho tro co MT (chi tiet) 3 3" xfId="9210" xr:uid="{00000000-0005-0000-0000-0000F7230000}"/>
    <cellStyle name="1_Danh sach gui BC thuc hien KH2009_Ke hoach 2009 (theo doi) -1_Book1_Hoan chinh KH 2012 Von ho tro co MT (chi tiet) 3 4" xfId="9211" xr:uid="{00000000-0005-0000-0000-0000F8230000}"/>
    <cellStyle name="1_Danh sach gui BC thuc hien KH2009_Ke hoach 2009 (theo doi) -1_Book1_Hoan chinh KH 2012 Von ho tro co MT (chi tiet) 4" xfId="9212" xr:uid="{00000000-0005-0000-0000-0000F9230000}"/>
    <cellStyle name="1_Danh sach gui BC thuc hien KH2009_Ke hoach 2009 (theo doi) -1_Book1_Hoan chinh KH 2012 Von ho tro co MT (chi tiet) 5" xfId="9213" xr:uid="{00000000-0005-0000-0000-0000FA230000}"/>
    <cellStyle name="1_Danh sach gui BC thuc hien KH2009_Ke hoach 2009 (theo doi) -1_Book1_Hoan chinh KH 2012 Von ho tro co MT (chi tiet) 6" xfId="9214" xr:uid="{00000000-0005-0000-0000-0000FB230000}"/>
    <cellStyle name="1_Danh sach gui BC thuc hien KH2009_Ke hoach 2009 (theo doi) -1_Book1_Hoan chinh KH 2012 Von ho tro co MT 10" xfId="9215" xr:uid="{00000000-0005-0000-0000-0000FC230000}"/>
    <cellStyle name="1_Danh sach gui BC thuc hien KH2009_Ke hoach 2009 (theo doi) -1_Book1_Hoan chinh KH 2012 Von ho tro co MT 10 2" xfId="9216" xr:uid="{00000000-0005-0000-0000-0000FD230000}"/>
    <cellStyle name="1_Danh sach gui BC thuc hien KH2009_Ke hoach 2009 (theo doi) -1_Book1_Hoan chinh KH 2012 Von ho tro co MT 10 3" xfId="9217" xr:uid="{00000000-0005-0000-0000-0000FE230000}"/>
    <cellStyle name="1_Danh sach gui BC thuc hien KH2009_Ke hoach 2009 (theo doi) -1_Book1_Hoan chinh KH 2012 Von ho tro co MT 10 4" xfId="9218" xr:uid="{00000000-0005-0000-0000-0000FF230000}"/>
    <cellStyle name="1_Danh sach gui BC thuc hien KH2009_Ke hoach 2009 (theo doi) -1_Book1_Hoan chinh KH 2012 Von ho tro co MT 11" xfId="9219" xr:uid="{00000000-0005-0000-0000-000000240000}"/>
    <cellStyle name="1_Danh sach gui BC thuc hien KH2009_Ke hoach 2009 (theo doi) -1_Book1_Hoan chinh KH 2012 Von ho tro co MT 11 2" xfId="9220" xr:uid="{00000000-0005-0000-0000-000001240000}"/>
    <cellStyle name="1_Danh sach gui BC thuc hien KH2009_Ke hoach 2009 (theo doi) -1_Book1_Hoan chinh KH 2012 Von ho tro co MT 11 3" xfId="9221" xr:uid="{00000000-0005-0000-0000-000002240000}"/>
    <cellStyle name="1_Danh sach gui BC thuc hien KH2009_Ke hoach 2009 (theo doi) -1_Book1_Hoan chinh KH 2012 Von ho tro co MT 11 4" xfId="9222" xr:uid="{00000000-0005-0000-0000-000003240000}"/>
    <cellStyle name="1_Danh sach gui BC thuc hien KH2009_Ke hoach 2009 (theo doi) -1_Book1_Hoan chinh KH 2012 Von ho tro co MT 12" xfId="9223" xr:uid="{00000000-0005-0000-0000-000004240000}"/>
    <cellStyle name="1_Danh sach gui BC thuc hien KH2009_Ke hoach 2009 (theo doi) -1_Book1_Hoan chinh KH 2012 Von ho tro co MT 12 2" xfId="9224" xr:uid="{00000000-0005-0000-0000-000005240000}"/>
    <cellStyle name="1_Danh sach gui BC thuc hien KH2009_Ke hoach 2009 (theo doi) -1_Book1_Hoan chinh KH 2012 Von ho tro co MT 12 3" xfId="9225" xr:uid="{00000000-0005-0000-0000-000006240000}"/>
    <cellStyle name="1_Danh sach gui BC thuc hien KH2009_Ke hoach 2009 (theo doi) -1_Book1_Hoan chinh KH 2012 Von ho tro co MT 12 4" xfId="9226" xr:uid="{00000000-0005-0000-0000-000007240000}"/>
    <cellStyle name="1_Danh sach gui BC thuc hien KH2009_Ke hoach 2009 (theo doi) -1_Book1_Hoan chinh KH 2012 Von ho tro co MT 13" xfId="9227" xr:uid="{00000000-0005-0000-0000-000008240000}"/>
    <cellStyle name="1_Danh sach gui BC thuc hien KH2009_Ke hoach 2009 (theo doi) -1_Book1_Hoan chinh KH 2012 Von ho tro co MT 13 2" xfId="9228" xr:uid="{00000000-0005-0000-0000-000009240000}"/>
    <cellStyle name="1_Danh sach gui BC thuc hien KH2009_Ke hoach 2009 (theo doi) -1_Book1_Hoan chinh KH 2012 Von ho tro co MT 13 3" xfId="9229" xr:uid="{00000000-0005-0000-0000-00000A240000}"/>
    <cellStyle name="1_Danh sach gui BC thuc hien KH2009_Ke hoach 2009 (theo doi) -1_Book1_Hoan chinh KH 2012 Von ho tro co MT 13 4" xfId="9230" xr:uid="{00000000-0005-0000-0000-00000B240000}"/>
    <cellStyle name="1_Danh sach gui BC thuc hien KH2009_Ke hoach 2009 (theo doi) -1_Book1_Hoan chinh KH 2012 Von ho tro co MT 14" xfId="9231" xr:uid="{00000000-0005-0000-0000-00000C240000}"/>
    <cellStyle name="1_Danh sach gui BC thuc hien KH2009_Ke hoach 2009 (theo doi) -1_Book1_Hoan chinh KH 2012 Von ho tro co MT 14 2" xfId="9232" xr:uid="{00000000-0005-0000-0000-00000D240000}"/>
    <cellStyle name="1_Danh sach gui BC thuc hien KH2009_Ke hoach 2009 (theo doi) -1_Book1_Hoan chinh KH 2012 Von ho tro co MT 14 3" xfId="9233" xr:uid="{00000000-0005-0000-0000-00000E240000}"/>
    <cellStyle name="1_Danh sach gui BC thuc hien KH2009_Ke hoach 2009 (theo doi) -1_Book1_Hoan chinh KH 2012 Von ho tro co MT 14 4" xfId="9234" xr:uid="{00000000-0005-0000-0000-00000F240000}"/>
    <cellStyle name="1_Danh sach gui BC thuc hien KH2009_Ke hoach 2009 (theo doi) -1_Book1_Hoan chinh KH 2012 Von ho tro co MT 15" xfId="9235" xr:uid="{00000000-0005-0000-0000-000010240000}"/>
    <cellStyle name="1_Danh sach gui BC thuc hien KH2009_Ke hoach 2009 (theo doi) -1_Book1_Hoan chinh KH 2012 Von ho tro co MT 15 2" xfId="9236" xr:uid="{00000000-0005-0000-0000-000011240000}"/>
    <cellStyle name="1_Danh sach gui BC thuc hien KH2009_Ke hoach 2009 (theo doi) -1_Book1_Hoan chinh KH 2012 Von ho tro co MT 15 3" xfId="9237" xr:uid="{00000000-0005-0000-0000-000012240000}"/>
    <cellStyle name="1_Danh sach gui BC thuc hien KH2009_Ke hoach 2009 (theo doi) -1_Book1_Hoan chinh KH 2012 Von ho tro co MT 15 4" xfId="9238" xr:uid="{00000000-0005-0000-0000-000013240000}"/>
    <cellStyle name="1_Danh sach gui BC thuc hien KH2009_Ke hoach 2009 (theo doi) -1_Book1_Hoan chinh KH 2012 Von ho tro co MT 16" xfId="9239" xr:uid="{00000000-0005-0000-0000-000014240000}"/>
    <cellStyle name="1_Danh sach gui BC thuc hien KH2009_Ke hoach 2009 (theo doi) -1_Book1_Hoan chinh KH 2012 Von ho tro co MT 16 2" xfId="9240" xr:uid="{00000000-0005-0000-0000-000015240000}"/>
    <cellStyle name="1_Danh sach gui BC thuc hien KH2009_Ke hoach 2009 (theo doi) -1_Book1_Hoan chinh KH 2012 Von ho tro co MT 16 3" xfId="9241" xr:uid="{00000000-0005-0000-0000-000016240000}"/>
    <cellStyle name="1_Danh sach gui BC thuc hien KH2009_Ke hoach 2009 (theo doi) -1_Book1_Hoan chinh KH 2012 Von ho tro co MT 16 4" xfId="9242" xr:uid="{00000000-0005-0000-0000-000017240000}"/>
    <cellStyle name="1_Danh sach gui BC thuc hien KH2009_Ke hoach 2009 (theo doi) -1_Book1_Hoan chinh KH 2012 Von ho tro co MT 17" xfId="9243" xr:uid="{00000000-0005-0000-0000-000018240000}"/>
    <cellStyle name="1_Danh sach gui BC thuc hien KH2009_Ke hoach 2009 (theo doi) -1_Book1_Hoan chinh KH 2012 Von ho tro co MT 17 2" xfId="9244" xr:uid="{00000000-0005-0000-0000-000019240000}"/>
    <cellStyle name="1_Danh sach gui BC thuc hien KH2009_Ke hoach 2009 (theo doi) -1_Book1_Hoan chinh KH 2012 Von ho tro co MT 17 3" xfId="9245" xr:uid="{00000000-0005-0000-0000-00001A240000}"/>
    <cellStyle name="1_Danh sach gui BC thuc hien KH2009_Ke hoach 2009 (theo doi) -1_Book1_Hoan chinh KH 2012 Von ho tro co MT 17 4" xfId="9246" xr:uid="{00000000-0005-0000-0000-00001B240000}"/>
    <cellStyle name="1_Danh sach gui BC thuc hien KH2009_Ke hoach 2009 (theo doi) -1_Book1_Hoan chinh KH 2012 Von ho tro co MT 18" xfId="9247" xr:uid="{00000000-0005-0000-0000-00001C240000}"/>
    <cellStyle name="1_Danh sach gui BC thuc hien KH2009_Ke hoach 2009 (theo doi) -1_Book1_Hoan chinh KH 2012 Von ho tro co MT 19" xfId="9248" xr:uid="{00000000-0005-0000-0000-00001D240000}"/>
    <cellStyle name="1_Danh sach gui BC thuc hien KH2009_Ke hoach 2009 (theo doi) -1_Book1_Hoan chinh KH 2012 Von ho tro co MT 2" xfId="9249" xr:uid="{00000000-0005-0000-0000-00001E240000}"/>
    <cellStyle name="1_Danh sach gui BC thuc hien KH2009_Ke hoach 2009 (theo doi) -1_Book1_Hoan chinh KH 2012 Von ho tro co MT 2 2" xfId="9250" xr:uid="{00000000-0005-0000-0000-00001F240000}"/>
    <cellStyle name="1_Danh sach gui BC thuc hien KH2009_Ke hoach 2009 (theo doi) -1_Book1_Hoan chinh KH 2012 Von ho tro co MT 2 3" xfId="9251" xr:uid="{00000000-0005-0000-0000-000020240000}"/>
    <cellStyle name="1_Danh sach gui BC thuc hien KH2009_Ke hoach 2009 (theo doi) -1_Book1_Hoan chinh KH 2012 Von ho tro co MT 2 4" xfId="9252" xr:uid="{00000000-0005-0000-0000-000021240000}"/>
    <cellStyle name="1_Danh sach gui BC thuc hien KH2009_Ke hoach 2009 (theo doi) -1_Book1_Hoan chinh KH 2012 Von ho tro co MT 20" xfId="9253" xr:uid="{00000000-0005-0000-0000-000022240000}"/>
    <cellStyle name="1_Danh sach gui BC thuc hien KH2009_Ke hoach 2009 (theo doi) -1_Book1_Hoan chinh KH 2012 Von ho tro co MT 3" xfId="9254" xr:uid="{00000000-0005-0000-0000-000023240000}"/>
    <cellStyle name="1_Danh sach gui BC thuc hien KH2009_Ke hoach 2009 (theo doi) -1_Book1_Hoan chinh KH 2012 Von ho tro co MT 3 2" xfId="9255" xr:uid="{00000000-0005-0000-0000-000024240000}"/>
    <cellStyle name="1_Danh sach gui BC thuc hien KH2009_Ke hoach 2009 (theo doi) -1_Book1_Hoan chinh KH 2012 Von ho tro co MT 3 3" xfId="9256" xr:uid="{00000000-0005-0000-0000-000025240000}"/>
    <cellStyle name="1_Danh sach gui BC thuc hien KH2009_Ke hoach 2009 (theo doi) -1_Book1_Hoan chinh KH 2012 Von ho tro co MT 3 4" xfId="9257" xr:uid="{00000000-0005-0000-0000-000026240000}"/>
    <cellStyle name="1_Danh sach gui BC thuc hien KH2009_Ke hoach 2009 (theo doi) -1_Book1_Hoan chinh KH 2012 Von ho tro co MT 4" xfId="9258" xr:uid="{00000000-0005-0000-0000-000027240000}"/>
    <cellStyle name="1_Danh sach gui BC thuc hien KH2009_Ke hoach 2009 (theo doi) -1_Book1_Hoan chinh KH 2012 Von ho tro co MT 4 2" xfId="9259" xr:uid="{00000000-0005-0000-0000-000028240000}"/>
    <cellStyle name="1_Danh sach gui BC thuc hien KH2009_Ke hoach 2009 (theo doi) -1_Book1_Hoan chinh KH 2012 Von ho tro co MT 4 3" xfId="9260" xr:uid="{00000000-0005-0000-0000-000029240000}"/>
    <cellStyle name="1_Danh sach gui BC thuc hien KH2009_Ke hoach 2009 (theo doi) -1_Book1_Hoan chinh KH 2012 Von ho tro co MT 4 4" xfId="9261" xr:uid="{00000000-0005-0000-0000-00002A240000}"/>
    <cellStyle name="1_Danh sach gui BC thuc hien KH2009_Ke hoach 2009 (theo doi) -1_Book1_Hoan chinh KH 2012 Von ho tro co MT 5" xfId="9262" xr:uid="{00000000-0005-0000-0000-00002B240000}"/>
    <cellStyle name="1_Danh sach gui BC thuc hien KH2009_Ke hoach 2009 (theo doi) -1_Book1_Hoan chinh KH 2012 Von ho tro co MT 5 2" xfId="9263" xr:uid="{00000000-0005-0000-0000-00002C240000}"/>
    <cellStyle name="1_Danh sach gui BC thuc hien KH2009_Ke hoach 2009 (theo doi) -1_Book1_Hoan chinh KH 2012 Von ho tro co MT 5 3" xfId="9264" xr:uid="{00000000-0005-0000-0000-00002D240000}"/>
    <cellStyle name="1_Danh sach gui BC thuc hien KH2009_Ke hoach 2009 (theo doi) -1_Book1_Hoan chinh KH 2012 Von ho tro co MT 5 4" xfId="9265" xr:uid="{00000000-0005-0000-0000-00002E240000}"/>
    <cellStyle name="1_Danh sach gui BC thuc hien KH2009_Ke hoach 2009 (theo doi) -1_Book1_Hoan chinh KH 2012 Von ho tro co MT 6" xfId="9266" xr:uid="{00000000-0005-0000-0000-00002F240000}"/>
    <cellStyle name="1_Danh sach gui BC thuc hien KH2009_Ke hoach 2009 (theo doi) -1_Book1_Hoan chinh KH 2012 Von ho tro co MT 6 2" xfId="9267" xr:uid="{00000000-0005-0000-0000-000030240000}"/>
    <cellStyle name="1_Danh sach gui BC thuc hien KH2009_Ke hoach 2009 (theo doi) -1_Book1_Hoan chinh KH 2012 Von ho tro co MT 6 3" xfId="9268" xr:uid="{00000000-0005-0000-0000-000031240000}"/>
    <cellStyle name="1_Danh sach gui BC thuc hien KH2009_Ke hoach 2009 (theo doi) -1_Book1_Hoan chinh KH 2012 Von ho tro co MT 6 4" xfId="9269" xr:uid="{00000000-0005-0000-0000-000032240000}"/>
    <cellStyle name="1_Danh sach gui BC thuc hien KH2009_Ke hoach 2009 (theo doi) -1_Book1_Hoan chinh KH 2012 Von ho tro co MT 7" xfId="9270" xr:uid="{00000000-0005-0000-0000-000033240000}"/>
    <cellStyle name="1_Danh sach gui BC thuc hien KH2009_Ke hoach 2009 (theo doi) -1_Book1_Hoan chinh KH 2012 Von ho tro co MT 7 2" xfId="9271" xr:uid="{00000000-0005-0000-0000-000034240000}"/>
    <cellStyle name="1_Danh sach gui BC thuc hien KH2009_Ke hoach 2009 (theo doi) -1_Book1_Hoan chinh KH 2012 Von ho tro co MT 7 3" xfId="9272" xr:uid="{00000000-0005-0000-0000-000035240000}"/>
    <cellStyle name="1_Danh sach gui BC thuc hien KH2009_Ke hoach 2009 (theo doi) -1_Book1_Hoan chinh KH 2012 Von ho tro co MT 7 4" xfId="9273" xr:uid="{00000000-0005-0000-0000-000036240000}"/>
    <cellStyle name="1_Danh sach gui BC thuc hien KH2009_Ke hoach 2009 (theo doi) -1_Book1_Hoan chinh KH 2012 Von ho tro co MT 8" xfId="9274" xr:uid="{00000000-0005-0000-0000-000037240000}"/>
    <cellStyle name="1_Danh sach gui BC thuc hien KH2009_Ke hoach 2009 (theo doi) -1_Book1_Hoan chinh KH 2012 Von ho tro co MT 8 2" xfId="9275" xr:uid="{00000000-0005-0000-0000-000038240000}"/>
    <cellStyle name="1_Danh sach gui BC thuc hien KH2009_Ke hoach 2009 (theo doi) -1_Book1_Hoan chinh KH 2012 Von ho tro co MT 8 3" xfId="9276" xr:uid="{00000000-0005-0000-0000-000039240000}"/>
    <cellStyle name="1_Danh sach gui BC thuc hien KH2009_Ke hoach 2009 (theo doi) -1_Book1_Hoan chinh KH 2012 Von ho tro co MT 8 4" xfId="9277" xr:uid="{00000000-0005-0000-0000-00003A240000}"/>
    <cellStyle name="1_Danh sach gui BC thuc hien KH2009_Ke hoach 2009 (theo doi) -1_Book1_Hoan chinh KH 2012 Von ho tro co MT 9" xfId="9278" xr:uid="{00000000-0005-0000-0000-00003B240000}"/>
    <cellStyle name="1_Danh sach gui BC thuc hien KH2009_Ke hoach 2009 (theo doi) -1_Book1_Hoan chinh KH 2012 Von ho tro co MT 9 2" xfId="9279" xr:uid="{00000000-0005-0000-0000-00003C240000}"/>
    <cellStyle name="1_Danh sach gui BC thuc hien KH2009_Ke hoach 2009 (theo doi) -1_Book1_Hoan chinh KH 2012 Von ho tro co MT 9 3" xfId="9280" xr:uid="{00000000-0005-0000-0000-00003D240000}"/>
    <cellStyle name="1_Danh sach gui BC thuc hien KH2009_Ke hoach 2009 (theo doi) -1_Book1_Hoan chinh KH 2012 Von ho tro co MT 9 4" xfId="9281" xr:uid="{00000000-0005-0000-0000-00003E240000}"/>
    <cellStyle name="1_Danh sach gui BC thuc hien KH2009_Ke hoach 2009 (theo doi) -1_Book1_Hoan chinh KH 2012 Von ho tro co MT_Bao cao giai ngan quy I" xfId="9282" xr:uid="{00000000-0005-0000-0000-00003F240000}"/>
    <cellStyle name="1_Danh sach gui BC thuc hien KH2009_Ke hoach 2009 (theo doi) -1_Book1_Hoan chinh KH 2012 Von ho tro co MT_Bao cao giai ngan quy I 2" xfId="9283" xr:uid="{00000000-0005-0000-0000-000040240000}"/>
    <cellStyle name="1_Danh sach gui BC thuc hien KH2009_Ke hoach 2009 (theo doi) -1_Book1_Hoan chinh KH 2012 Von ho tro co MT_Bao cao giai ngan quy I 2 2" xfId="9284" xr:uid="{00000000-0005-0000-0000-000041240000}"/>
    <cellStyle name="1_Danh sach gui BC thuc hien KH2009_Ke hoach 2009 (theo doi) -1_Book1_Hoan chinh KH 2012 Von ho tro co MT_Bao cao giai ngan quy I 2 3" xfId="9285" xr:uid="{00000000-0005-0000-0000-000042240000}"/>
    <cellStyle name="1_Danh sach gui BC thuc hien KH2009_Ke hoach 2009 (theo doi) -1_Book1_Hoan chinh KH 2012 Von ho tro co MT_Bao cao giai ngan quy I 2 4" xfId="9286" xr:uid="{00000000-0005-0000-0000-000043240000}"/>
    <cellStyle name="1_Danh sach gui BC thuc hien KH2009_Ke hoach 2009 (theo doi) -1_Book1_Hoan chinh KH 2012 Von ho tro co MT_Bao cao giai ngan quy I 3" xfId="9287" xr:uid="{00000000-0005-0000-0000-000044240000}"/>
    <cellStyle name="1_Danh sach gui BC thuc hien KH2009_Ke hoach 2009 (theo doi) -1_Book1_Hoan chinh KH 2012 Von ho tro co MT_Bao cao giai ngan quy I 3 2" xfId="9288" xr:uid="{00000000-0005-0000-0000-000045240000}"/>
    <cellStyle name="1_Danh sach gui BC thuc hien KH2009_Ke hoach 2009 (theo doi) -1_Book1_Hoan chinh KH 2012 Von ho tro co MT_Bao cao giai ngan quy I 3 3" xfId="9289" xr:uid="{00000000-0005-0000-0000-000046240000}"/>
    <cellStyle name="1_Danh sach gui BC thuc hien KH2009_Ke hoach 2009 (theo doi) -1_Book1_Hoan chinh KH 2012 Von ho tro co MT_Bao cao giai ngan quy I 3 4" xfId="9290" xr:uid="{00000000-0005-0000-0000-000047240000}"/>
    <cellStyle name="1_Danh sach gui BC thuc hien KH2009_Ke hoach 2009 (theo doi) -1_Book1_Hoan chinh KH 2012 Von ho tro co MT_Bao cao giai ngan quy I 4" xfId="9291" xr:uid="{00000000-0005-0000-0000-000048240000}"/>
    <cellStyle name="1_Danh sach gui BC thuc hien KH2009_Ke hoach 2009 (theo doi) -1_Book1_Hoan chinh KH 2012 Von ho tro co MT_Bao cao giai ngan quy I 5" xfId="9292" xr:uid="{00000000-0005-0000-0000-000049240000}"/>
    <cellStyle name="1_Danh sach gui BC thuc hien KH2009_Ke hoach 2009 (theo doi) -1_Book1_Hoan chinh KH 2012 Von ho tro co MT_Bao cao giai ngan quy I 6" xfId="9293" xr:uid="{00000000-0005-0000-0000-00004A240000}"/>
    <cellStyle name="1_Danh sach gui BC thuc hien KH2009_Ke hoach 2009 (theo doi) -1_Book1_Hoan chinh KH 2012 Von ho tro co MT_BC von DTPT 6 thang 2012" xfId="9294" xr:uid="{00000000-0005-0000-0000-00004B240000}"/>
    <cellStyle name="1_Danh sach gui BC thuc hien KH2009_Ke hoach 2009 (theo doi) -1_Book1_Hoan chinh KH 2012 Von ho tro co MT_BC von DTPT 6 thang 2012 2" xfId="9295" xr:uid="{00000000-0005-0000-0000-00004C240000}"/>
    <cellStyle name="1_Danh sach gui BC thuc hien KH2009_Ke hoach 2009 (theo doi) -1_Book1_Hoan chinh KH 2012 Von ho tro co MT_BC von DTPT 6 thang 2012 2 2" xfId="9296" xr:uid="{00000000-0005-0000-0000-00004D240000}"/>
    <cellStyle name="1_Danh sach gui BC thuc hien KH2009_Ke hoach 2009 (theo doi) -1_Book1_Hoan chinh KH 2012 Von ho tro co MT_BC von DTPT 6 thang 2012 2 3" xfId="9297" xr:uid="{00000000-0005-0000-0000-00004E240000}"/>
    <cellStyle name="1_Danh sach gui BC thuc hien KH2009_Ke hoach 2009 (theo doi) -1_Book1_Hoan chinh KH 2012 Von ho tro co MT_BC von DTPT 6 thang 2012 2 4" xfId="9298" xr:uid="{00000000-0005-0000-0000-00004F240000}"/>
    <cellStyle name="1_Danh sach gui BC thuc hien KH2009_Ke hoach 2009 (theo doi) -1_Book1_Hoan chinh KH 2012 Von ho tro co MT_BC von DTPT 6 thang 2012 3" xfId="9299" xr:uid="{00000000-0005-0000-0000-000050240000}"/>
    <cellStyle name="1_Danh sach gui BC thuc hien KH2009_Ke hoach 2009 (theo doi) -1_Book1_Hoan chinh KH 2012 Von ho tro co MT_BC von DTPT 6 thang 2012 3 2" xfId="9300" xr:uid="{00000000-0005-0000-0000-000051240000}"/>
    <cellStyle name="1_Danh sach gui BC thuc hien KH2009_Ke hoach 2009 (theo doi) -1_Book1_Hoan chinh KH 2012 Von ho tro co MT_BC von DTPT 6 thang 2012 3 3" xfId="9301" xr:uid="{00000000-0005-0000-0000-000052240000}"/>
    <cellStyle name="1_Danh sach gui BC thuc hien KH2009_Ke hoach 2009 (theo doi) -1_Book1_Hoan chinh KH 2012 Von ho tro co MT_BC von DTPT 6 thang 2012 3 4" xfId="9302" xr:uid="{00000000-0005-0000-0000-000053240000}"/>
    <cellStyle name="1_Danh sach gui BC thuc hien KH2009_Ke hoach 2009 (theo doi) -1_Book1_Hoan chinh KH 2012 Von ho tro co MT_BC von DTPT 6 thang 2012 4" xfId="9303" xr:uid="{00000000-0005-0000-0000-000054240000}"/>
    <cellStyle name="1_Danh sach gui BC thuc hien KH2009_Ke hoach 2009 (theo doi) -1_Book1_Hoan chinh KH 2012 Von ho tro co MT_BC von DTPT 6 thang 2012 5" xfId="9304" xr:uid="{00000000-0005-0000-0000-000055240000}"/>
    <cellStyle name="1_Danh sach gui BC thuc hien KH2009_Ke hoach 2009 (theo doi) -1_Book1_Hoan chinh KH 2012 Von ho tro co MT_BC von DTPT 6 thang 2012 6" xfId="9305" xr:uid="{00000000-0005-0000-0000-000056240000}"/>
    <cellStyle name="1_Danh sach gui BC thuc hien KH2009_Ke hoach 2009 (theo doi) -1_Book1_Hoan chinh KH 2012 Von ho tro co MT_Bieu du thao QD von ho tro co MT" xfId="9306" xr:uid="{00000000-0005-0000-0000-000057240000}"/>
    <cellStyle name="1_Danh sach gui BC thuc hien KH2009_Ke hoach 2009 (theo doi) -1_Book1_Hoan chinh KH 2012 Von ho tro co MT_Bieu du thao QD von ho tro co MT 2" xfId="9307" xr:uid="{00000000-0005-0000-0000-000058240000}"/>
    <cellStyle name="1_Danh sach gui BC thuc hien KH2009_Ke hoach 2009 (theo doi) -1_Book1_Hoan chinh KH 2012 Von ho tro co MT_Bieu du thao QD von ho tro co MT 2 2" xfId="9308" xr:uid="{00000000-0005-0000-0000-000059240000}"/>
    <cellStyle name="1_Danh sach gui BC thuc hien KH2009_Ke hoach 2009 (theo doi) -1_Book1_Hoan chinh KH 2012 Von ho tro co MT_Bieu du thao QD von ho tro co MT 2 3" xfId="9309" xr:uid="{00000000-0005-0000-0000-00005A240000}"/>
    <cellStyle name="1_Danh sach gui BC thuc hien KH2009_Ke hoach 2009 (theo doi) -1_Book1_Hoan chinh KH 2012 Von ho tro co MT_Bieu du thao QD von ho tro co MT 2 4" xfId="9310" xr:uid="{00000000-0005-0000-0000-00005B240000}"/>
    <cellStyle name="1_Danh sach gui BC thuc hien KH2009_Ke hoach 2009 (theo doi) -1_Book1_Hoan chinh KH 2012 Von ho tro co MT_Bieu du thao QD von ho tro co MT 3" xfId="9311" xr:uid="{00000000-0005-0000-0000-00005C240000}"/>
    <cellStyle name="1_Danh sach gui BC thuc hien KH2009_Ke hoach 2009 (theo doi) -1_Book1_Hoan chinh KH 2012 Von ho tro co MT_Bieu du thao QD von ho tro co MT 3 2" xfId="9312" xr:uid="{00000000-0005-0000-0000-00005D240000}"/>
    <cellStyle name="1_Danh sach gui BC thuc hien KH2009_Ke hoach 2009 (theo doi) -1_Book1_Hoan chinh KH 2012 Von ho tro co MT_Bieu du thao QD von ho tro co MT 3 3" xfId="9313" xr:uid="{00000000-0005-0000-0000-00005E240000}"/>
    <cellStyle name="1_Danh sach gui BC thuc hien KH2009_Ke hoach 2009 (theo doi) -1_Book1_Hoan chinh KH 2012 Von ho tro co MT_Bieu du thao QD von ho tro co MT 3 4" xfId="9314" xr:uid="{00000000-0005-0000-0000-00005F240000}"/>
    <cellStyle name="1_Danh sach gui BC thuc hien KH2009_Ke hoach 2009 (theo doi) -1_Book1_Hoan chinh KH 2012 Von ho tro co MT_Bieu du thao QD von ho tro co MT 4" xfId="9315" xr:uid="{00000000-0005-0000-0000-000060240000}"/>
    <cellStyle name="1_Danh sach gui BC thuc hien KH2009_Ke hoach 2009 (theo doi) -1_Book1_Hoan chinh KH 2012 Von ho tro co MT_Bieu du thao QD von ho tro co MT 5" xfId="9316" xr:uid="{00000000-0005-0000-0000-000061240000}"/>
    <cellStyle name="1_Danh sach gui BC thuc hien KH2009_Ke hoach 2009 (theo doi) -1_Book1_Hoan chinh KH 2012 Von ho tro co MT_Bieu du thao QD von ho tro co MT 6" xfId="9317" xr:uid="{00000000-0005-0000-0000-000062240000}"/>
    <cellStyle name="1_Danh sach gui BC thuc hien KH2009_Ke hoach 2009 (theo doi) -1_Book1_Hoan chinh KH 2012 Von ho tro co MT_Ke hoach 2012 theo doi (giai ngan 30.6.12)" xfId="9318" xr:uid="{00000000-0005-0000-0000-000063240000}"/>
    <cellStyle name="1_Danh sach gui BC thuc hien KH2009_Ke hoach 2009 (theo doi) -1_Book1_Hoan chinh KH 2012 Von ho tro co MT_Ke hoach 2012 theo doi (giai ngan 30.6.12) 2" xfId="9319" xr:uid="{00000000-0005-0000-0000-000064240000}"/>
    <cellStyle name="1_Danh sach gui BC thuc hien KH2009_Ke hoach 2009 (theo doi) -1_Book1_Hoan chinh KH 2012 Von ho tro co MT_Ke hoach 2012 theo doi (giai ngan 30.6.12) 2 2" xfId="9320" xr:uid="{00000000-0005-0000-0000-000065240000}"/>
    <cellStyle name="1_Danh sach gui BC thuc hien KH2009_Ke hoach 2009 (theo doi) -1_Book1_Hoan chinh KH 2012 Von ho tro co MT_Ke hoach 2012 theo doi (giai ngan 30.6.12) 2 3" xfId="9321" xr:uid="{00000000-0005-0000-0000-000066240000}"/>
    <cellStyle name="1_Danh sach gui BC thuc hien KH2009_Ke hoach 2009 (theo doi) -1_Book1_Hoan chinh KH 2012 Von ho tro co MT_Ke hoach 2012 theo doi (giai ngan 30.6.12) 2 4" xfId="9322" xr:uid="{00000000-0005-0000-0000-000067240000}"/>
    <cellStyle name="1_Danh sach gui BC thuc hien KH2009_Ke hoach 2009 (theo doi) -1_Book1_Hoan chinh KH 2012 Von ho tro co MT_Ke hoach 2012 theo doi (giai ngan 30.6.12) 3" xfId="9323" xr:uid="{00000000-0005-0000-0000-000068240000}"/>
    <cellStyle name="1_Danh sach gui BC thuc hien KH2009_Ke hoach 2009 (theo doi) -1_Book1_Hoan chinh KH 2012 Von ho tro co MT_Ke hoach 2012 theo doi (giai ngan 30.6.12) 3 2" xfId="9324" xr:uid="{00000000-0005-0000-0000-000069240000}"/>
    <cellStyle name="1_Danh sach gui BC thuc hien KH2009_Ke hoach 2009 (theo doi) -1_Book1_Hoan chinh KH 2012 Von ho tro co MT_Ke hoach 2012 theo doi (giai ngan 30.6.12) 3 3" xfId="9325" xr:uid="{00000000-0005-0000-0000-00006A240000}"/>
    <cellStyle name="1_Danh sach gui BC thuc hien KH2009_Ke hoach 2009 (theo doi) -1_Book1_Hoan chinh KH 2012 Von ho tro co MT_Ke hoach 2012 theo doi (giai ngan 30.6.12) 3 4" xfId="9326" xr:uid="{00000000-0005-0000-0000-00006B240000}"/>
    <cellStyle name="1_Danh sach gui BC thuc hien KH2009_Ke hoach 2009 (theo doi) -1_Book1_Hoan chinh KH 2012 Von ho tro co MT_Ke hoach 2012 theo doi (giai ngan 30.6.12) 4" xfId="9327" xr:uid="{00000000-0005-0000-0000-00006C240000}"/>
    <cellStyle name="1_Danh sach gui BC thuc hien KH2009_Ke hoach 2009 (theo doi) -1_Book1_Hoan chinh KH 2012 Von ho tro co MT_Ke hoach 2012 theo doi (giai ngan 30.6.12) 5" xfId="9328" xr:uid="{00000000-0005-0000-0000-00006D240000}"/>
    <cellStyle name="1_Danh sach gui BC thuc hien KH2009_Ke hoach 2009 (theo doi) -1_Book1_Hoan chinh KH 2012 Von ho tro co MT_Ke hoach 2012 theo doi (giai ngan 30.6.12) 6" xfId="9329" xr:uid="{00000000-0005-0000-0000-00006E240000}"/>
    <cellStyle name="1_Danh sach gui BC thuc hien KH2009_Ke hoach 2009 (theo doi) -1_Book1_Ke hoach 2012 (theo doi)" xfId="9330" xr:uid="{00000000-0005-0000-0000-00006F240000}"/>
    <cellStyle name="1_Danh sach gui BC thuc hien KH2009_Ke hoach 2009 (theo doi) -1_Book1_Ke hoach 2012 (theo doi) 2" xfId="9331" xr:uid="{00000000-0005-0000-0000-000070240000}"/>
    <cellStyle name="1_Danh sach gui BC thuc hien KH2009_Ke hoach 2009 (theo doi) -1_Book1_Ke hoach 2012 (theo doi) 2 2" xfId="9332" xr:uid="{00000000-0005-0000-0000-000071240000}"/>
    <cellStyle name="1_Danh sach gui BC thuc hien KH2009_Ke hoach 2009 (theo doi) -1_Book1_Ke hoach 2012 (theo doi) 2 3" xfId="9333" xr:uid="{00000000-0005-0000-0000-000072240000}"/>
    <cellStyle name="1_Danh sach gui BC thuc hien KH2009_Ke hoach 2009 (theo doi) -1_Book1_Ke hoach 2012 (theo doi) 2 4" xfId="9334" xr:uid="{00000000-0005-0000-0000-000073240000}"/>
    <cellStyle name="1_Danh sach gui BC thuc hien KH2009_Ke hoach 2009 (theo doi) -1_Book1_Ke hoach 2012 (theo doi) 3" xfId="9335" xr:uid="{00000000-0005-0000-0000-000074240000}"/>
    <cellStyle name="1_Danh sach gui BC thuc hien KH2009_Ke hoach 2009 (theo doi) -1_Book1_Ke hoach 2012 (theo doi) 3 2" xfId="9336" xr:uid="{00000000-0005-0000-0000-000075240000}"/>
    <cellStyle name="1_Danh sach gui BC thuc hien KH2009_Ke hoach 2009 (theo doi) -1_Book1_Ke hoach 2012 (theo doi) 3 3" xfId="9337" xr:uid="{00000000-0005-0000-0000-000076240000}"/>
    <cellStyle name="1_Danh sach gui BC thuc hien KH2009_Ke hoach 2009 (theo doi) -1_Book1_Ke hoach 2012 (theo doi) 3 4" xfId="9338" xr:uid="{00000000-0005-0000-0000-000077240000}"/>
    <cellStyle name="1_Danh sach gui BC thuc hien KH2009_Ke hoach 2009 (theo doi) -1_Book1_Ke hoach 2012 (theo doi) 4" xfId="9339" xr:uid="{00000000-0005-0000-0000-000078240000}"/>
    <cellStyle name="1_Danh sach gui BC thuc hien KH2009_Ke hoach 2009 (theo doi) -1_Book1_Ke hoach 2012 (theo doi) 5" xfId="9340" xr:uid="{00000000-0005-0000-0000-000079240000}"/>
    <cellStyle name="1_Danh sach gui BC thuc hien KH2009_Ke hoach 2009 (theo doi) -1_Book1_Ke hoach 2012 (theo doi) 6" xfId="9341" xr:uid="{00000000-0005-0000-0000-00007A240000}"/>
    <cellStyle name="1_Danh sach gui BC thuc hien KH2009_Ke hoach 2009 (theo doi) -1_Book1_Ke hoach 2012 theo doi (giai ngan 30.6.12)" xfId="9342" xr:uid="{00000000-0005-0000-0000-00007B240000}"/>
    <cellStyle name="1_Danh sach gui BC thuc hien KH2009_Ke hoach 2009 (theo doi) -1_Book1_Ke hoach 2012 theo doi (giai ngan 30.6.12) 2" xfId="9343" xr:uid="{00000000-0005-0000-0000-00007C240000}"/>
    <cellStyle name="1_Danh sach gui BC thuc hien KH2009_Ke hoach 2009 (theo doi) -1_Book1_Ke hoach 2012 theo doi (giai ngan 30.6.12) 2 2" xfId="9344" xr:uid="{00000000-0005-0000-0000-00007D240000}"/>
    <cellStyle name="1_Danh sach gui BC thuc hien KH2009_Ke hoach 2009 (theo doi) -1_Book1_Ke hoach 2012 theo doi (giai ngan 30.6.12) 2 3" xfId="9345" xr:uid="{00000000-0005-0000-0000-00007E240000}"/>
    <cellStyle name="1_Danh sach gui BC thuc hien KH2009_Ke hoach 2009 (theo doi) -1_Book1_Ke hoach 2012 theo doi (giai ngan 30.6.12) 2 4" xfId="9346" xr:uid="{00000000-0005-0000-0000-00007F240000}"/>
    <cellStyle name="1_Danh sach gui BC thuc hien KH2009_Ke hoach 2009 (theo doi) -1_Book1_Ke hoach 2012 theo doi (giai ngan 30.6.12) 3" xfId="9347" xr:uid="{00000000-0005-0000-0000-000080240000}"/>
    <cellStyle name="1_Danh sach gui BC thuc hien KH2009_Ke hoach 2009 (theo doi) -1_Book1_Ke hoach 2012 theo doi (giai ngan 30.6.12) 3 2" xfId="9348" xr:uid="{00000000-0005-0000-0000-000081240000}"/>
    <cellStyle name="1_Danh sach gui BC thuc hien KH2009_Ke hoach 2009 (theo doi) -1_Book1_Ke hoach 2012 theo doi (giai ngan 30.6.12) 3 3" xfId="9349" xr:uid="{00000000-0005-0000-0000-000082240000}"/>
    <cellStyle name="1_Danh sach gui BC thuc hien KH2009_Ke hoach 2009 (theo doi) -1_Book1_Ke hoach 2012 theo doi (giai ngan 30.6.12) 3 4" xfId="9350" xr:uid="{00000000-0005-0000-0000-000083240000}"/>
    <cellStyle name="1_Danh sach gui BC thuc hien KH2009_Ke hoach 2009 (theo doi) -1_Book1_Ke hoach 2012 theo doi (giai ngan 30.6.12) 4" xfId="9351" xr:uid="{00000000-0005-0000-0000-000084240000}"/>
    <cellStyle name="1_Danh sach gui BC thuc hien KH2009_Ke hoach 2009 (theo doi) -1_Book1_Ke hoach 2012 theo doi (giai ngan 30.6.12) 5" xfId="9352" xr:uid="{00000000-0005-0000-0000-000085240000}"/>
    <cellStyle name="1_Danh sach gui BC thuc hien KH2009_Ke hoach 2009 (theo doi) -1_Book1_Ke hoach 2012 theo doi (giai ngan 30.6.12) 6" xfId="9353" xr:uid="{00000000-0005-0000-0000-000086240000}"/>
    <cellStyle name="1_Danh sach gui BC thuc hien KH2009_Ke hoach 2009 (theo doi) -1_Dang ky phan khai von ODA (gui Bo)" xfId="9354" xr:uid="{00000000-0005-0000-0000-000087240000}"/>
    <cellStyle name="1_Danh sach gui BC thuc hien KH2009_Ke hoach 2009 (theo doi) -1_Dang ky phan khai von ODA (gui Bo) 2" xfId="9355" xr:uid="{00000000-0005-0000-0000-000088240000}"/>
    <cellStyle name="1_Danh sach gui BC thuc hien KH2009_Ke hoach 2009 (theo doi) -1_Dang ky phan khai von ODA (gui Bo) 2 2" xfId="9356" xr:uid="{00000000-0005-0000-0000-000089240000}"/>
    <cellStyle name="1_Danh sach gui BC thuc hien KH2009_Ke hoach 2009 (theo doi) -1_Dang ky phan khai von ODA (gui Bo) 2 3" xfId="9357" xr:uid="{00000000-0005-0000-0000-00008A240000}"/>
    <cellStyle name="1_Danh sach gui BC thuc hien KH2009_Ke hoach 2009 (theo doi) -1_Dang ky phan khai von ODA (gui Bo) 2 4" xfId="9358" xr:uid="{00000000-0005-0000-0000-00008B240000}"/>
    <cellStyle name="1_Danh sach gui BC thuc hien KH2009_Ke hoach 2009 (theo doi) -1_Dang ky phan khai von ODA (gui Bo) 3" xfId="9359" xr:uid="{00000000-0005-0000-0000-00008C240000}"/>
    <cellStyle name="1_Danh sach gui BC thuc hien KH2009_Ke hoach 2009 (theo doi) -1_Dang ky phan khai von ODA (gui Bo) 4" xfId="9360" xr:uid="{00000000-0005-0000-0000-00008D240000}"/>
    <cellStyle name="1_Danh sach gui BC thuc hien KH2009_Ke hoach 2009 (theo doi) -1_Dang ky phan khai von ODA (gui Bo) 5" xfId="9361" xr:uid="{00000000-0005-0000-0000-00008E240000}"/>
    <cellStyle name="1_Danh sach gui BC thuc hien KH2009_Ke hoach 2009 (theo doi) -1_Dang ky phan khai von ODA (gui Bo)_BC von DTPT 6 thang 2012" xfId="9362" xr:uid="{00000000-0005-0000-0000-00008F240000}"/>
    <cellStyle name="1_Danh sach gui BC thuc hien KH2009_Ke hoach 2009 (theo doi) -1_Dang ky phan khai von ODA (gui Bo)_BC von DTPT 6 thang 2012 2" xfId="9363" xr:uid="{00000000-0005-0000-0000-000090240000}"/>
    <cellStyle name="1_Danh sach gui BC thuc hien KH2009_Ke hoach 2009 (theo doi) -1_Dang ky phan khai von ODA (gui Bo)_BC von DTPT 6 thang 2012 2 2" xfId="9364" xr:uid="{00000000-0005-0000-0000-000091240000}"/>
    <cellStyle name="1_Danh sach gui BC thuc hien KH2009_Ke hoach 2009 (theo doi) -1_Dang ky phan khai von ODA (gui Bo)_BC von DTPT 6 thang 2012 2 3" xfId="9365" xr:uid="{00000000-0005-0000-0000-000092240000}"/>
    <cellStyle name="1_Danh sach gui BC thuc hien KH2009_Ke hoach 2009 (theo doi) -1_Dang ky phan khai von ODA (gui Bo)_BC von DTPT 6 thang 2012 2 4" xfId="9366" xr:uid="{00000000-0005-0000-0000-000093240000}"/>
    <cellStyle name="1_Danh sach gui BC thuc hien KH2009_Ke hoach 2009 (theo doi) -1_Dang ky phan khai von ODA (gui Bo)_BC von DTPT 6 thang 2012 3" xfId="9367" xr:uid="{00000000-0005-0000-0000-000094240000}"/>
    <cellStyle name="1_Danh sach gui BC thuc hien KH2009_Ke hoach 2009 (theo doi) -1_Dang ky phan khai von ODA (gui Bo)_BC von DTPT 6 thang 2012 4" xfId="9368" xr:uid="{00000000-0005-0000-0000-000095240000}"/>
    <cellStyle name="1_Danh sach gui BC thuc hien KH2009_Ke hoach 2009 (theo doi) -1_Dang ky phan khai von ODA (gui Bo)_BC von DTPT 6 thang 2012 5" xfId="9369" xr:uid="{00000000-0005-0000-0000-000096240000}"/>
    <cellStyle name="1_Danh sach gui BC thuc hien KH2009_Ke hoach 2009 (theo doi) -1_Dang ky phan khai von ODA (gui Bo)_Bieu du thao QD von ho tro co MT" xfId="9370" xr:uid="{00000000-0005-0000-0000-000097240000}"/>
    <cellStyle name="1_Danh sach gui BC thuc hien KH2009_Ke hoach 2009 (theo doi) -1_Dang ky phan khai von ODA (gui Bo)_Bieu du thao QD von ho tro co MT 2" xfId="9371" xr:uid="{00000000-0005-0000-0000-000098240000}"/>
    <cellStyle name="1_Danh sach gui BC thuc hien KH2009_Ke hoach 2009 (theo doi) -1_Dang ky phan khai von ODA (gui Bo)_Bieu du thao QD von ho tro co MT 2 2" xfId="9372" xr:uid="{00000000-0005-0000-0000-000099240000}"/>
    <cellStyle name="1_Danh sach gui BC thuc hien KH2009_Ke hoach 2009 (theo doi) -1_Dang ky phan khai von ODA (gui Bo)_Bieu du thao QD von ho tro co MT 2 3" xfId="9373" xr:uid="{00000000-0005-0000-0000-00009A240000}"/>
    <cellStyle name="1_Danh sach gui BC thuc hien KH2009_Ke hoach 2009 (theo doi) -1_Dang ky phan khai von ODA (gui Bo)_Bieu du thao QD von ho tro co MT 2 4" xfId="9374" xr:uid="{00000000-0005-0000-0000-00009B240000}"/>
    <cellStyle name="1_Danh sach gui BC thuc hien KH2009_Ke hoach 2009 (theo doi) -1_Dang ky phan khai von ODA (gui Bo)_Bieu du thao QD von ho tro co MT 3" xfId="9375" xr:uid="{00000000-0005-0000-0000-00009C240000}"/>
    <cellStyle name="1_Danh sach gui BC thuc hien KH2009_Ke hoach 2009 (theo doi) -1_Dang ky phan khai von ODA (gui Bo)_Bieu du thao QD von ho tro co MT 4" xfId="9376" xr:uid="{00000000-0005-0000-0000-00009D240000}"/>
    <cellStyle name="1_Danh sach gui BC thuc hien KH2009_Ke hoach 2009 (theo doi) -1_Dang ky phan khai von ODA (gui Bo)_Bieu du thao QD von ho tro co MT 5" xfId="9377" xr:uid="{00000000-0005-0000-0000-00009E240000}"/>
    <cellStyle name="1_Danh sach gui BC thuc hien KH2009_Ke hoach 2009 (theo doi) -1_Dang ky phan khai von ODA (gui Bo)_Ke hoach 2012 theo doi (giai ngan 30.6.12)" xfId="9378" xr:uid="{00000000-0005-0000-0000-00009F240000}"/>
    <cellStyle name="1_Danh sach gui BC thuc hien KH2009_Ke hoach 2009 (theo doi) -1_Dang ky phan khai von ODA (gui Bo)_Ke hoach 2012 theo doi (giai ngan 30.6.12) 2" xfId="9379" xr:uid="{00000000-0005-0000-0000-0000A0240000}"/>
    <cellStyle name="1_Danh sach gui BC thuc hien KH2009_Ke hoach 2009 (theo doi) -1_Dang ky phan khai von ODA (gui Bo)_Ke hoach 2012 theo doi (giai ngan 30.6.12) 2 2" xfId="9380" xr:uid="{00000000-0005-0000-0000-0000A1240000}"/>
    <cellStyle name="1_Danh sach gui BC thuc hien KH2009_Ke hoach 2009 (theo doi) -1_Dang ky phan khai von ODA (gui Bo)_Ke hoach 2012 theo doi (giai ngan 30.6.12) 2 3" xfId="9381" xr:uid="{00000000-0005-0000-0000-0000A2240000}"/>
    <cellStyle name="1_Danh sach gui BC thuc hien KH2009_Ke hoach 2009 (theo doi) -1_Dang ky phan khai von ODA (gui Bo)_Ke hoach 2012 theo doi (giai ngan 30.6.12) 2 4" xfId="9382" xr:uid="{00000000-0005-0000-0000-0000A3240000}"/>
    <cellStyle name="1_Danh sach gui BC thuc hien KH2009_Ke hoach 2009 (theo doi) -1_Dang ky phan khai von ODA (gui Bo)_Ke hoach 2012 theo doi (giai ngan 30.6.12) 3" xfId="9383" xr:uid="{00000000-0005-0000-0000-0000A4240000}"/>
    <cellStyle name="1_Danh sach gui BC thuc hien KH2009_Ke hoach 2009 (theo doi) -1_Dang ky phan khai von ODA (gui Bo)_Ke hoach 2012 theo doi (giai ngan 30.6.12) 4" xfId="9384" xr:uid="{00000000-0005-0000-0000-0000A5240000}"/>
    <cellStyle name="1_Danh sach gui BC thuc hien KH2009_Ke hoach 2009 (theo doi) -1_Dang ky phan khai von ODA (gui Bo)_Ke hoach 2012 theo doi (giai ngan 30.6.12) 5" xfId="9385" xr:uid="{00000000-0005-0000-0000-0000A6240000}"/>
    <cellStyle name="1_Danh sach gui BC thuc hien KH2009_Ke hoach 2009 (theo doi) -1_Ke hoach 2012 (theo doi)" xfId="9386" xr:uid="{00000000-0005-0000-0000-0000A7240000}"/>
    <cellStyle name="1_Danh sach gui BC thuc hien KH2009_Ke hoach 2009 (theo doi) -1_Ke hoach 2012 (theo doi) 2" xfId="9387" xr:uid="{00000000-0005-0000-0000-0000A8240000}"/>
    <cellStyle name="1_Danh sach gui BC thuc hien KH2009_Ke hoach 2009 (theo doi) -1_Ke hoach 2012 (theo doi) 2 2" xfId="9388" xr:uid="{00000000-0005-0000-0000-0000A9240000}"/>
    <cellStyle name="1_Danh sach gui BC thuc hien KH2009_Ke hoach 2009 (theo doi) -1_Ke hoach 2012 (theo doi) 2 3" xfId="9389" xr:uid="{00000000-0005-0000-0000-0000AA240000}"/>
    <cellStyle name="1_Danh sach gui BC thuc hien KH2009_Ke hoach 2009 (theo doi) -1_Ke hoach 2012 (theo doi) 2 4" xfId="9390" xr:uid="{00000000-0005-0000-0000-0000AB240000}"/>
    <cellStyle name="1_Danh sach gui BC thuc hien KH2009_Ke hoach 2009 (theo doi) -1_Ke hoach 2012 (theo doi) 3" xfId="9391" xr:uid="{00000000-0005-0000-0000-0000AC240000}"/>
    <cellStyle name="1_Danh sach gui BC thuc hien KH2009_Ke hoach 2009 (theo doi) -1_Ke hoach 2012 (theo doi) 4" xfId="9392" xr:uid="{00000000-0005-0000-0000-0000AD240000}"/>
    <cellStyle name="1_Danh sach gui BC thuc hien KH2009_Ke hoach 2009 (theo doi) -1_Ke hoach 2012 (theo doi) 5" xfId="9393" xr:uid="{00000000-0005-0000-0000-0000AE240000}"/>
    <cellStyle name="1_Danh sach gui BC thuc hien KH2009_Ke hoach 2009 (theo doi) -1_Ke hoach 2012 theo doi (giai ngan 30.6.12)" xfId="9394" xr:uid="{00000000-0005-0000-0000-0000AF240000}"/>
    <cellStyle name="1_Danh sach gui BC thuc hien KH2009_Ke hoach 2009 (theo doi) -1_Ke hoach 2012 theo doi (giai ngan 30.6.12) 2" xfId="9395" xr:uid="{00000000-0005-0000-0000-0000B0240000}"/>
    <cellStyle name="1_Danh sach gui BC thuc hien KH2009_Ke hoach 2009 (theo doi) -1_Ke hoach 2012 theo doi (giai ngan 30.6.12) 2 2" xfId="9396" xr:uid="{00000000-0005-0000-0000-0000B1240000}"/>
    <cellStyle name="1_Danh sach gui BC thuc hien KH2009_Ke hoach 2009 (theo doi) -1_Ke hoach 2012 theo doi (giai ngan 30.6.12) 2 3" xfId="9397" xr:uid="{00000000-0005-0000-0000-0000B2240000}"/>
    <cellStyle name="1_Danh sach gui BC thuc hien KH2009_Ke hoach 2009 (theo doi) -1_Ke hoach 2012 theo doi (giai ngan 30.6.12) 2 4" xfId="9398" xr:uid="{00000000-0005-0000-0000-0000B3240000}"/>
    <cellStyle name="1_Danh sach gui BC thuc hien KH2009_Ke hoach 2009 (theo doi) -1_Ke hoach 2012 theo doi (giai ngan 30.6.12) 3" xfId="9399" xr:uid="{00000000-0005-0000-0000-0000B4240000}"/>
    <cellStyle name="1_Danh sach gui BC thuc hien KH2009_Ke hoach 2009 (theo doi) -1_Ke hoach 2012 theo doi (giai ngan 30.6.12) 4" xfId="9400" xr:uid="{00000000-0005-0000-0000-0000B5240000}"/>
    <cellStyle name="1_Danh sach gui BC thuc hien KH2009_Ke hoach 2009 (theo doi) -1_Ke hoach 2012 theo doi (giai ngan 30.6.12) 5" xfId="9401" xr:uid="{00000000-0005-0000-0000-0000B6240000}"/>
    <cellStyle name="1_Danh sach gui BC thuc hien KH2009_Ke hoach 2009 (theo doi) -1_Tong hop theo doi von TPCP (BC)" xfId="9402" xr:uid="{00000000-0005-0000-0000-0000B7240000}"/>
    <cellStyle name="1_Danh sach gui BC thuc hien KH2009_Ke hoach 2009 (theo doi) -1_Tong hop theo doi von TPCP (BC) 2" xfId="9403" xr:uid="{00000000-0005-0000-0000-0000B8240000}"/>
    <cellStyle name="1_Danh sach gui BC thuc hien KH2009_Ke hoach 2009 (theo doi) -1_Tong hop theo doi von TPCP (BC) 2 2" xfId="9404" xr:uid="{00000000-0005-0000-0000-0000B9240000}"/>
    <cellStyle name="1_Danh sach gui BC thuc hien KH2009_Ke hoach 2009 (theo doi) -1_Tong hop theo doi von TPCP (BC) 2 3" xfId="9405" xr:uid="{00000000-0005-0000-0000-0000BA240000}"/>
    <cellStyle name="1_Danh sach gui BC thuc hien KH2009_Ke hoach 2009 (theo doi) -1_Tong hop theo doi von TPCP (BC) 2 4" xfId="9406" xr:uid="{00000000-0005-0000-0000-0000BB240000}"/>
    <cellStyle name="1_Danh sach gui BC thuc hien KH2009_Ke hoach 2009 (theo doi) -1_Tong hop theo doi von TPCP (BC) 3" xfId="9407" xr:uid="{00000000-0005-0000-0000-0000BC240000}"/>
    <cellStyle name="1_Danh sach gui BC thuc hien KH2009_Ke hoach 2009 (theo doi) -1_Tong hop theo doi von TPCP (BC) 4" xfId="9408" xr:uid="{00000000-0005-0000-0000-0000BD240000}"/>
    <cellStyle name="1_Danh sach gui BC thuc hien KH2009_Ke hoach 2009 (theo doi) -1_Tong hop theo doi von TPCP (BC) 5" xfId="9409" xr:uid="{00000000-0005-0000-0000-0000BE240000}"/>
    <cellStyle name="1_Danh sach gui BC thuc hien KH2009_Ke hoach 2009 (theo doi) -1_Tong hop theo doi von TPCP (BC)_BC von DTPT 6 thang 2012" xfId="9410" xr:uid="{00000000-0005-0000-0000-0000BF240000}"/>
    <cellStyle name="1_Danh sach gui BC thuc hien KH2009_Ke hoach 2009 (theo doi) -1_Tong hop theo doi von TPCP (BC)_BC von DTPT 6 thang 2012 2" xfId="9411" xr:uid="{00000000-0005-0000-0000-0000C0240000}"/>
    <cellStyle name="1_Danh sach gui BC thuc hien KH2009_Ke hoach 2009 (theo doi) -1_Tong hop theo doi von TPCP (BC)_BC von DTPT 6 thang 2012 2 2" xfId="9412" xr:uid="{00000000-0005-0000-0000-0000C1240000}"/>
    <cellStyle name="1_Danh sach gui BC thuc hien KH2009_Ke hoach 2009 (theo doi) -1_Tong hop theo doi von TPCP (BC)_BC von DTPT 6 thang 2012 2 3" xfId="9413" xr:uid="{00000000-0005-0000-0000-0000C2240000}"/>
    <cellStyle name="1_Danh sach gui BC thuc hien KH2009_Ke hoach 2009 (theo doi) -1_Tong hop theo doi von TPCP (BC)_BC von DTPT 6 thang 2012 2 4" xfId="9414" xr:uid="{00000000-0005-0000-0000-0000C3240000}"/>
    <cellStyle name="1_Danh sach gui BC thuc hien KH2009_Ke hoach 2009 (theo doi) -1_Tong hop theo doi von TPCP (BC)_BC von DTPT 6 thang 2012 3" xfId="9415" xr:uid="{00000000-0005-0000-0000-0000C4240000}"/>
    <cellStyle name="1_Danh sach gui BC thuc hien KH2009_Ke hoach 2009 (theo doi) -1_Tong hop theo doi von TPCP (BC)_BC von DTPT 6 thang 2012 4" xfId="9416" xr:uid="{00000000-0005-0000-0000-0000C5240000}"/>
    <cellStyle name="1_Danh sach gui BC thuc hien KH2009_Ke hoach 2009 (theo doi) -1_Tong hop theo doi von TPCP (BC)_BC von DTPT 6 thang 2012 5" xfId="9417" xr:uid="{00000000-0005-0000-0000-0000C6240000}"/>
    <cellStyle name="1_Danh sach gui BC thuc hien KH2009_Ke hoach 2009 (theo doi) -1_Tong hop theo doi von TPCP (BC)_Bieu du thao QD von ho tro co MT" xfId="9418" xr:uid="{00000000-0005-0000-0000-0000C7240000}"/>
    <cellStyle name="1_Danh sach gui BC thuc hien KH2009_Ke hoach 2009 (theo doi) -1_Tong hop theo doi von TPCP (BC)_Bieu du thao QD von ho tro co MT 2" xfId="9419" xr:uid="{00000000-0005-0000-0000-0000C8240000}"/>
    <cellStyle name="1_Danh sach gui BC thuc hien KH2009_Ke hoach 2009 (theo doi) -1_Tong hop theo doi von TPCP (BC)_Bieu du thao QD von ho tro co MT 2 2" xfId="9420" xr:uid="{00000000-0005-0000-0000-0000C9240000}"/>
    <cellStyle name="1_Danh sach gui BC thuc hien KH2009_Ke hoach 2009 (theo doi) -1_Tong hop theo doi von TPCP (BC)_Bieu du thao QD von ho tro co MT 2 3" xfId="9421" xr:uid="{00000000-0005-0000-0000-0000CA240000}"/>
    <cellStyle name="1_Danh sach gui BC thuc hien KH2009_Ke hoach 2009 (theo doi) -1_Tong hop theo doi von TPCP (BC)_Bieu du thao QD von ho tro co MT 2 4" xfId="9422" xr:uid="{00000000-0005-0000-0000-0000CB240000}"/>
    <cellStyle name="1_Danh sach gui BC thuc hien KH2009_Ke hoach 2009 (theo doi) -1_Tong hop theo doi von TPCP (BC)_Bieu du thao QD von ho tro co MT 3" xfId="9423" xr:uid="{00000000-0005-0000-0000-0000CC240000}"/>
    <cellStyle name="1_Danh sach gui BC thuc hien KH2009_Ke hoach 2009 (theo doi) -1_Tong hop theo doi von TPCP (BC)_Bieu du thao QD von ho tro co MT 4" xfId="9424" xr:uid="{00000000-0005-0000-0000-0000CD240000}"/>
    <cellStyle name="1_Danh sach gui BC thuc hien KH2009_Ke hoach 2009 (theo doi) -1_Tong hop theo doi von TPCP (BC)_Bieu du thao QD von ho tro co MT 5" xfId="9425" xr:uid="{00000000-0005-0000-0000-0000CE240000}"/>
    <cellStyle name="1_Danh sach gui BC thuc hien KH2009_Ke hoach 2009 (theo doi) -1_Tong hop theo doi von TPCP (BC)_Ke hoach 2012 (theo doi)" xfId="9426" xr:uid="{00000000-0005-0000-0000-0000CF240000}"/>
    <cellStyle name="1_Danh sach gui BC thuc hien KH2009_Ke hoach 2009 (theo doi) -1_Tong hop theo doi von TPCP (BC)_Ke hoach 2012 (theo doi) 2" xfId="9427" xr:uid="{00000000-0005-0000-0000-0000D0240000}"/>
    <cellStyle name="1_Danh sach gui BC thuc hien KH2009_Ke hoach 2009 (theo doi) -1_Tong hop theo doi von TPCP (BC)_Ke hoach 2012 (theo doi) 2 2" xfId="9428" xr:uid="{00000000-0005-0000-0000-0000D1240000}"/>
    <cellStyle name="1_Danh sach gui BC thuc hien KH2009_Ke hoach 2009 (theo doi) -1_Tong hop theo doi von TPCP (BC)_Ke hoach 2012 (theo doi) 2 3" xfId="9429" xr:uid="{00000000-0005-0000-0000-0000D2240000}"/>
    <cellStyle name="1_Danh sach gui BC thuc hien KH2009_Ke hoach 2009 (theo doi) -1_Tong hop theo doi von TPCP (BC)_Ke hoach 2012 (theo doi) 2 4" xfId="9430" xr:uid="{00000000-0005-0000-0000-0000D3240000}"/>
    <cellStyle name="1_Danh sach gui BC thuc hien KH2009_Ke hoach 2009 (theo doi) -1_Tong hop theo doi von TPCP (BC)_Ke hoach 2012 (theo doi) 3" xfId="9431" xr:uid="{00000000-0005-0000-0000-0000D4240000}"/>
    <cellStyle name="1_Danh sach gui BC thuc hien KH2009_Ke hoach 2009 (theo doi) -1_Tong hop theo doi von TPCP (BC)_Ke hoach 2012 (theo doi) 4" xfId="9432" xr:uid="{00000000-0005-0000-0000-0000D5240000}"/>
    <cellStyle name="1_Danh sach gui BC thuc hien KH2009_Ke hoach 2009 (theo doi) -1_Tong hop theo doi von TPCP (BC)_Ke hoach 2012 (theo doi) 5" xfId="9433" xr:uid="{00000000-0005-0000-0000-0000D6240000}"/>
    <cellStyle name="1_Danh sach gui BC thuc hien KH2009_Ke hoach 2009 (theo doi) -1_Tong hop theo doi von TPCP (BC)_Ke hoach 2012 theo doi (giai ngan 30.6.12)" xfId="9434" xr:uid="{00000000-0005-0000-0000-0000D7240000}"/>
    <cellStyle name="1_Danh sach gui BC thuc hien KH2009_Ke hoach 2009 (theo doi) -1_Tong hop theo doi von TPCP (BC)_Ke hoach 2012 theo doi (giai ngan 30.6.12) 2" xfId="9435" xr:uid="{00000000-0005-0000-0000-0000D8240000}"/>
    <cellStyle name="1_Danh sach gui BC thuc hien KH2009_Ke hoach 2009 (theo doi) -1_Tong hop theo doi von TPCP (BC)_Ke hoach 2012 theo doi (giai ngan 30.6.12) 2 2" xfId="9436" xr:uid="{00000000-0005-0000-0000-0000D9240000}"/>
    <cellStyle name="1_Danh sach gui BC thuc hien KH2009_Ke hoach 2009 (theo doi) -1_Tong hop theo doi von TPCP (BC)_Ke hoach 2012 theo doi (giai ngan 30.6.12) 2 3" xfId="9437" xr:uid="{00000000-0005-0000-0000-0000DA240000}"/>
    <cellStyle name="1_Danh sach gui BC thuc hien KH2009_Ke hoach 2009 (theo doi) -1_Tong hop theo doi von TPCP (BC)_Ke hoach 2012 theo doi (giai ngan 30.6.12) 2 4" xfId="9438" xr:uid="{00000000-0005-0000-0000-0000DB240000}"/>
    <cellStyle name="1_Danh sach gui BC thuc hien KH2009_Ke hoach 2009 (theo doi) -1_Tong hop theo doi von TPCP (BC)_Ke hoach 2012 theo doi (giai ngan 30.6.12) 3" xfId="9439" xr:uid="{00000000-0005-0000-0000-0000DC240000}"/>
    <cellStyle name="1_Danh sach gui BC thuc hien KH2009_Ke hoach 2009 (theo doi) -1_Tong hop theo doi von TPCP (BC)_Ke hoach 2012 theo doi (giai ngan 30.6.12) 4" xfId="9440" xr:uid="{00000000-0005-0000-0000-0000DD240000}"/>
    <cellStyle name="1_Danh sach gui BC thuc hien KH2009_Ke hoach 2009 (theo doi) -1_Tong hop theo doi von TPCP (BC)_Ke hoach 2012 theo doi (giai ngan 30.6.12) 5" xfId="9441" xr:uid="{00000000-0005-0000-0000-0000DE240000}"/>
    <cellStyle name="1_Danh sach gui BC thuc hien KH2009_Ke hoach 2010 (theo doi)" xfId="9442" xr:uid="{00000000-0005-0000-0000-0000DF240000}"/>
    <cellStyle name="1_Danh sach gui BC thuc hien KH2009_Ke hoach 2010 (theo doi) 2" xfId="9443" xr:uid="{00000000-0005-0000-0000-0000E0240000}"/>
    <cellStyle name="1_Danh sach gui BC thuc hien KH2009_Ke hoach 2010 (theo doi) 2 2" xfId="9444" xr:uid="{00000000-0005-0000-0000-0000E1240000}"/>
    <cellStyle name="1_Danh sach gui BC thuc hien KH2009_Ke hoach 2010 (theo doi) 2 3" xfId="9445" xr:uid="{00000000-0005-0000-0000-0000E2240000}"/>
    <cellStyle name="1_Danh sach gui BC thuc hien KH2009_Ke hoach 2010 (theo doi) 2 4" xfId="9446" xr:uid="{00000000-0005-0000-0000-0000E3240000}"/>
    <cellStyle name="1_Danh sach gui BC thuc hien KH2009_Ke hoach 2010 (theo doi) 3" xfId="9447" xr:uid="{00000000-0005-0000-0000-0000E4240000}"/>
    <cellStyle name="1_Danh sach gui BC thuc hien KH2009_Ke hoach 2010 (theo doi) 4" xfId="9448" xr:uid="{00000000-0005-0000-0000-0000E5240000}"/>
    <cellStyle name="1_Danh sach gui BC thuc hien KH2009_Ke hoach 2010 (theo doi) 5" xfId="9449" xr:uid="{00000000-0005-0000-0000-0000E6240000}"/>
    <cellStyle name="1_Danh sach gui BC thuc hien KH2009_Ke hoach 2010 (theo doi)_BC von DTPT 6 thang 2012" xfId="9450" xr:uid="{00000000-0005-0000-0000-0000E7240000}"/>
    <cellStyle name="1_Danh sach gui BC thuc hien KH2009_Ke hoach 2010 (theo doi)_BC von DTPT 6 thang 2012 2" xfId="9451" xr:uid="{00000000-0005-0000-0000-0000E8240000}"/>
    <cellStyle name="1_Danh sach gui BC thuc hien KH2009_Ke hoach 2010 (theo doi)_BC von DTPT 6 thang 2012 2 2" xfId="9452" xr:uid="{00000000-0005-0000-0000-0000E9240000}"/>
    <cellStyle name="1_Danh sach gui BC thuc hien KH2009_Ke hoach 2010 (theo doi)_BC von DTPT 6 thang 2012 2 3" xfId="9453" xr:uid="{00000000-0005-0000-0000-0000EA240000}"/>
    <cellStyle name="1_Danh sach gui BC thuc hien KH2009_Ke hoach 2010 (theo doi)_BC von DTPT 6 thang 2012 2 4" xfId="9454" xr:uid="{00000000-0005-0000-0000-0000EB240000}"/>
    <cellStyle name="1_Danh sach gui BC thuc hien KH2009_Ke hoach 2010 (theo doi)_BC von DTPT 6 thang 2012 3" xfId="9455" xr:uid="{00000000-0005-0000-0000-0000EC240000}"/>
    <cellStyle name="1_Danh sach gui BC thuc hien KH2009_Ke hoach 2010 (theo doi)_BC von DTPT 6 thang 2012 4" xfId="9456" xr:uid="{00000000-0005-0000-0000-0000ED240000}"/>
    <cellStyle name="1_Danh sach gui BC thuc hien KH2009_Ke hoach 2010 (theo doi)_BC von DTPT 6 thang 2012 5" xfId="9457" xr:uid="{00000000-0005-0000-0000-0000EE240000}"/>
    <cellStyle name="1_Danh sach gui BC thuc hien KH2009_Ke hoach 2010 (theo doi)_Bieu du thao QD von ho tro co MT" xfId="9458" xr:uid="{00000000-0005-0000-0000-0000EF240000}"/>
    <cellStyle name="1_Danh sach gui BC thuc hien KH2009_Ke hoach 2010 (theo doi)_Bieu du thao QD von ho tro co MT 2" xfId="9459" xr:uid="{00000000-0005-0000-0000-0000F0240000}"/>
    <cellStyle name="1_Danh sach gui BC thuc hien KH2009_Ke hoach 2010 (theo doi)_Bieu du thao QD von ho tro co MT 2 2" xfId="9460" xr:uid="{00000000-0005-0000-0000-0000F1240000}"/>
    <cellStyle name="1_Danh sach gui BC thuc hien KH2009_Ke hoach 2010 (theo doi)_Bieu du thao QD von ho tro co MT 2 3" xfId="9461" xr:uid="{00000000-0005-0000-0000-0000F2240000}"/>
    <cellStyle name="1_Danh sach gui BC thuc hien KH2009_Ke hoach 2010 (theo doi)_Bieu du thao QD von ho tro co MT 2 4" xfId="9462" xr:uid="{00000000-0005-0000-0000-0000F3240000}"/>
    <cellStyle name="1_Danh sach gui BC thuc hien KH2009_Ke hoach 2010 (theo doi)_Bieu du thao QD von ho tro co MT 3" xfId="9463" xr:uid="{00000000-0005-0000-0000-0000F4240000}"/>
    <cellStyle name="1_Danh sach gui BC thuc hien KH2009_Ke hoach 2010 (theo doi)_Bieu du thao QD von ho tro co MT 4" xfId="9464" xr:uid="{00000000-0005-0000-0000-0000F5240000}"/>
    <cellStyle name="1_Danh sach gui BC thuc hien KH2009_Ke hoach 2010 (theo doi)_Bieu du thao QD von ho tro co MT 5" xfId="9465" xr:uid="{00000000-0005-0000-0000-0000F6240000}"/>
    <cellStyle name="1_Danh sach gui BC thuc hien KH2009_Ke hoach 2010 (theo doi)_Ke hoach 2012 (theo doi)" xfId="9466" xr:uid="{00000000-0005-0000-0000-0000F7240000}"/>
    <cellStyle name="1_Danh sach gui BC thuc hien KH2009_Ke hoach 2010 (theo doi)_Ke hoach 2012 (theo doi) 2" xfId="9467" xr:uid="{00000000-0005-0000-0000-0000F8240000}"/>
    <cellStyle name="1_Danh sach gui BC thuc hien KH2009_Ke hoach 2010 (theo doi)_Ke hoach 2012 (theo doi) 2 2" xfId="9468" xr:uid="{00000000-0005-0000-0000-0000F9240000}"/>
    <cellStyle name="1_Danh sach gui BC thuc hien KH2009_Ke hoach 2010 (theo doi)_Ke hoach 2012 (theo doi) 2 3" xfId="9469" xr:uid="{00000000-0005-0000-0000-0000FA240000}"/>
    <cellStyle name="1_Danh sach gui BC thuc hien KH2009_Ke hoach 2010 (theo doi)_Ke hoach 2012 (theo doi) 2 4" xfId="9470" xr:uid="{00000000-0005-0000-0000-0000FB240000}"/>
    <cellStyle name="1_Danh sach gui BC thuc hien KH2009_Ke hoach 2010 (theo doi)_Ke hoach 2012 (theo doi) 3" xfId="9471" xr:uid="{00000000-0005-0000-0000-0000FC240000}"/>
    <cellStyle name="1_Danh sach gui BC thuc hien KH2009_Ke hoach 2010 (theo doi)_Ke hoach 2012 (theo doi) 4" xfId="9472" xr:uid="{00000000-0005-0000-0000-0000FD240000}"/>
    <cellStyle name="1_Danh sach gui BC thuc hien KH2009_Ke hoach 2010 (theo doi)_Ke hoach 2012 (theo doi) 5" xfId="9473" xr:uid="{00000000-0005-0000-0000-0000FE240000}"/>
    <cellStyle name="1_Danh sach gui BC thuc hien KH2009_Ke hoach 2010 (theo doi)_Ke hoach 2012 theo doi (giai ngan 30.6.12)" xfId="9474" xr:uid="{00000000-0005-0000-0000-0000FF240000}"/>
    <cellStyle name="1_Danh sach gui BC thuc hien KH2009_Ke hoach 2010 (theo doi)_Ke hoach 2012 theo doi (giai ngan 30.6.12) 2" xfId="9475" xr:uid="{00000000-0005-0000-0000-000000250000}"/>
    <cellStyle name="1_Danh sach gui BC thuc hien KH2009_Ke hoach 2010 (theo doi)_Ke hoach 2012 theo doi (giai ngan 30.6.12) 2 2" xfId="9476" xr:uid="{00000000-0005-0000-0000-000001250000}"/>
    <cellStyle name="1_Danh sach gui BC thuc hien KH2009_Ke hoach 2010 (theo doi)_Ke hoach 2012 theo doi (giai ngan 30.6.12) 2 3" xfId="9477" xr:uid="{00000000-0005-0000-0000-000002250000}"/>
    <cellStyle name="1_Danh sach gui BC thuc hien KH2009_Ke hoach 2010 (theo doi)_Ke hoach 2012 theo doi (giai ngan 30.6.12) 2 4" xfId="9478" xr:uid="{00000000-0005-0000-0000-000003250000}"/>
    <cellStyle name="1_Danh sach gui BC thuc hien KH2009_Ke hoach 2010 (theo doi)_Ke hoach 2012 theo doi (giai ngan 30.6.12) 3" xfId="9479" xr:uid="{00000000-0005-0000-0000-000004250000}"/>
    <cellStyle name="1_Danh sach gui BC thuc hien KH2009_Ke hoach 2010 (theo doi)_Ke hoach 2012 theo doi (giai ngan 30.6.12) 4" xfId="9480" xr:uid="{00000000-0005-0000-0000-000005250000}"/>
    <cellStyle name="1_Danh sach gui BC thuc hien KH2009_Ke hoach 2010 (theo doi)_Ke hoach 2012 theo doi (giai ngan 30.6.12) 5" xfId="9481" xr:uid="{00000000-0005-0000-0000-000006250000}"/>
    <cellStyle name="1_Danh sach gui BC thuc hien KH2009_Ke hoach 2012 (theo doi)" xfId="9482" xr:uid="{00000000-0005-0000-0000-000007250000}"/>
    <cellStyle name="1_Danh sach gui BC thuc hien KH2009_Ke hoach 2012 (theo doi) 2" xfId="9483" xr:uid="{00000000-0005-0000-0000-000008250000}"/>
    <cellStyle name="1_Danh sach gui BC thuc hien KH2009_Ke hoach 2012 (theo doi) 2 2" xfId="9484" xr:uid="{00000000-0005-0000-0000-000009250000}"/>
    <cellStyle name="1_Danh sach gui BC thuc hien KH2009_Ke hoach 2012 (theo doi) 2 3" xfId="9485" xr:uid="{00000000-0005-0000-0000-00000A250000}"/>
    <cellStyle name="1_Danh sach gui BC thuc hien KH2009_Ke hoach 2012 (theo doi) 2 4" xfId="9486" xr:uid="{00000000-0005-0000-0000-00000B250000}"/>
    <cellStyle name="1_Danh sach gui BC thuc hien KH2009_Ke hoach 2012 (theo doi) 3" xfId="9487" xr:uid="{00000000-0005-0000-0000-00000C250000}"/>
    <cellStyle name="1_Danh sach gui BC thuc hien KH2009_Ke hoach 2012 (theo doi) 4" xfId="9488" xr:uid="{00000000-0005-0000-0000-00000D250000}"/>
    <cellStyle name="1_Danh sach gui BC thuc hien KH2009_Ke hoach 2012 (theo doi) 5" xfId="9489" xr:uid="{00000000-0005-0000-0000-00000E250000}"/>
    <cellStyle name="1_Danh sach gui BC thuc hien KH2009_Ke hoach 2012 theo doi (giai ngan 30.6.12)" xfId="9490" xr:uid="{00000000-0005-0000-0000-00000F250000}"/>
    <cellStyle name="1_Danh sach gui BC thuc hien KH2009_Ke hoach 2012 theo doi (giai ngan 30.6.12) 2" xfId="9491" xr:uid="{00000000-0005-0000-0000-000010250000}"/>
    <cellStyle name="1_Danh sach gui BC thuc hien KH2009_Ke hoach 2012 theo doi (giai ngan 30.6.12) 2 2" xfId="9492" xr:uid="{00000000-0005-0000-0000-000011250000}"/>
    <cellStyle name="1_Danh sach gui BC thuc hien KH2009_Ke hoach 2012 theo doi (giai ngan 30.6.12) 2 3" xfId="9493" xr:uid="{00000000-0005-0000-0000-000012250000}"/>
    <cellStyle name="1_Danh sach gui BC thuc hien KH2009_Ke hoach 2012 theo doi (giai ngan 30.6.12) 2 4" xfId="9494" xr:uid="{00000000-0005-0000-0000-000013250000}"/>
    <cellStyle name="1_Danh sach gui BC thuc hien KH2009_Ke hoach 2012 theo doi (giai ngan 30.6.12) 3" xfId="9495" xr:uid="{00000000-0005-0000-0000-000014250000}"/>
    <cellStyle name="1_Danh sach gui BC thuc hien KH2009_Ke hoach 2012 theo doi (giai ngan 30.6.12) 4" xfId="9496" xr:uid="{00000000-0005-0000-0000-000015250000}"/>
    <cellStyle name="1_Danh sach gui BC thuc hien KH2009_Ke hoach 2012 theo doi (giai ngan 30.6.12) 5" xfId="9497" xr:uid="{00000000-0005-0000-0000-000016250000}"/>
    <cellStyle name="1_Danh sach gui BC thuc hien KH2009_Ke hoach nam 2013 nguon MT(theo doi) den 31-5-13" xfId="9498" xr:uid="{00000000-0005-0000-0000-000017250000}"/>
    <cellStyle name="1_Danh sach gui BC thuc hien KH2009_Ke hoach nam 2013 nguon MT(theo doi) den 31-5-13 2" xfId="9499" xr:uid="{00000000-0005-0000-0000-000018250000}"/>
    <cellStyle name="1_Danh sach gui BC thuc hien KH2009_Ke hoach nam 2013 nguon MT(theo doi) den 31-5-13 2 2" xfId="9500" xr:uid="{00000000-0005-0000-0000-000019250000}"/>
    <cellStyle name="1_Danh sach gui BC thuc hien KH2009_Ke hoach nam 2013 nguon MT(theo doi) den 31-5-13 2 3" xfId="9501" xr:uid="{00000000-0005-0000-0000-00001A250000}"/>
    <cellStyle name="1_Danh sach gui BC thuc hien KH2009_Ke hoach nam 2013 nguon MT(theo doi) den 31-5-13 2 4" xfId="9502" xr:uid="{00000000-0005-0000-0000-00001B250000}"/>
    <cellStyle name="1_Danh sach gui BC thuc hien KH2009_Ke hoach nam 2013 nguon MT(theo doi) den 31-5-13 3" xfId="9503" xr:uid="{00000000-0005-0000-0000-00001C250000}"/>
    <cellStyle name="1_Danh sach gui BC thuc hien KH2009_Ke hoach nam 2013 nguon MT(theo doi) den 31-5-13 4" xfId="9504" xr:uid="{00000000-0005-0000-0000-00001D250000}"/>
    <cellStyle name="1_Danh sach gui BC thuc hien KH2009_Ke hoach nam 2013 nguon MT(theo doi) den 31-5-13 5" xfId="9505" xr:uid="{00000000-0005-0000-0000-00001E250000}"/>
    <cellStyle name="1_Danh sach gui BC thuc hien KH2009_Tong hop theo doi von TPCP (BC)" xfId="9506" xr:uid="{00000000-0005-0000-0000-00001F250000}"/>
    <cellStyle name="1_Danh sach gui BC thuc hien KH2009_Tong hop theo doi von TPCP (BC) 2" xfId="9507" xr:uid="{00000000-0005-0000-0000-000020250000}"/>
    <cellStyle name="1_Danh sach gui BC thuc hien KH2009_Tong hop theo doi von TPCP (BC) 2 2" xfId="9508" xr:uid="{00000000-0005-0000-0000-000021250000}"/>
    <cellStyle name="1_Danh sach gui BC thuc hien KH2009_Tong hop theo doi von TPCP (BC) 2 3" xfId="9509" xr:uid="{00000000-0005-0000-0000-000022250000}"/>
    <cellStyle name="1_Danh sach gui BC thuc hien KH2009_Tong hop theo doi von TPCP (BC) 2 4" xfId="9510" xr:uid="{00000000-0005-0000-0000-000023250000}"/>
    <cellStyle name="1_Danh sach gui BC thuc hien KH2009_Tong hop theo doi von TPCP (BC) 3" xfId="9511" xr:uid="{00000000-0005-0000-0000-000024250000}"/>
    <cellStyle name="1_Danh sach gui BC thuc hien KH2009_Tong hop theo doi von TPCP (BC) 4" xfId="9512" xr:uid="{00000000-0005-0000-0000-000025250000}"/>
    <cellStyle name="1_Danh sach gui BC thuc hien KH2009_Tong hop theo doi von TPCP (BC) 5" xfId="9513" xr:uid="{00000000-0005-0000-0000-000026250000}"/>
    <cellStyle name="1_Danh sach gui BC thuc hien KH2009_Tong hop theo doi von TPCP (BC)_BC von DTPT 6 thang 2012" xfId="9514" xr:uid="{00000000-0005-0000-0000-000027250000}"/>
    <cellStyle name="1_Danh sach gui BC thuc hien KH2009_Tong hop theo doi von TPCP (BC)_BC von DTPT 6 thang 2012 2" xfId="9515" xr:uid="{00000000-0005-0000-0000-000028250000}"/>
    <cellStyle name="1_Danh sach gui BC thuc hien KH2009_Tong hop theo doi von TPCP (BC)_BC von DTPT 6 thang 2012 2 2" xfId="9516" xr:uid="{00000000-0005-0000-0000-000029250000}"/>
    <cellStyle name="1_Danh sach gui BC thuc hien KH2009_Tong hop theo doi von TPCP (BC)_BC von DTPT 6 thang 2012 2 3" xfId="9517" xr:uid="{00000000-0005-0000-0000-00002A250000}"/>
    <cellStyle name="1_Danh sach gui BC thuc hien KH2009_Tong hop theo doi von TPCP (BC)_BC von DTPT 6 thang 2012 2 4" xfId="9518" xr:uid="{00000000-0005-0000-0000-00002B250000}"/>
    <cellStyle name="1_Danh sach gui BC thuc hien KH2009_Tong hop theo doi von TPCP (BC)_BC von DTPT 6 thang 2012 3" xfId="9519" xr:uid="{00000000-0005-0000-0000-00002C250000}"/>
    <cellStyle name="1_Danh sach gui BC thuc hien KH2009_Tong hop theo doi von TPCP (BC)_BC von DTPT 6 thang 2012 4" xfId="9520" xr:uid="{00000000-0005-0000-0000-00002D250000}"/>
    <cellStyle name="1_Danh sach gui BC thuc hien KH2009_Tong hop theo doi von TPCP (BC)_BC von DTPT 6 thang 2012 5" xfId="9521" xr:uid="{00000000-0005-0000-0000-00002E250000}"/>
    <cellStyle name="1_Danh sach gui BC thuc hien KH2009_Tong hop theo doi von TPCP (BC)_Bieu du thao QD von ho tro co MT" xfId="9522" xr:uid="{00000000-0005-0000-0000-00002F250000}"/>
    <cellStyle name="1_Danh sach gui BC thuc hien KH2009_Tong hop theo doi von TPCP (BC)_Bieu du thao QD von ho tro co MT 2" xfId="9523" xr:uid="{00000000-0005-0000-0000-000030250000}"/>
    <cellStyle name="1_Danh sach gui BC thuc hien KH2009_Tong hop theo doi von TPCP (BC)_Bieu du thao QD von ho tro co MT 2 2" xfId="9524" xr:uid="{00000000-0005-0000-0000-000031250000}"/>
    <cellStyle name="1_Danh sach gui BC thuc hien KH2009_Tong hop theo doi von TPCP (BC)_Bieu du thao QD von ho tro co MT 2 3" xfId="9525" xr:uid="{00000000-0005-0000-0000-000032250000}"/>
    <cellStyle name="1_Danh sach gui BC thuc hien KH2009_Tong hop theo doi von TPCP (BC)_Bieu du thao QD von ho tro co MT 2 4" xfId="9526" xr:uid="{00000000-0005-0000-0000-000033250000}"/>
    <cellStyle name="1_Danh sach gui BC thuc hien KH2009_Tong hop theo doi von TPCP (BC)_Bieu du thao QD von ho tro co MT 3" xfId="9527" xr:uid="{00000000-0005-0000-0000-000034250000}"/>
    <cellStyle name="1_Danh sach gui BC thuc hien KH2009_Tong hop theo doi von TPCP (BC)_Bieu du thao QD von ho tro co MT 4" xfId="9528" xr:uid="{00000000-0005-0000-0000-000035250000}"/>
    <cellStyle name="1_Danh sach gui BC thuc hien KH2009_Tong hop theo doi von TPCP (BC)_Bieu du thao QD von ho tro co MT 5" xfId="9529" xr:uid="{00000000-0005-0000-0000-000036250000}"/>
    <cellStyle name="1_Danh sach gui BC thuc hien KH2009_Tong hop theo doi von TPCP (BC)_Ke hoach 2012 (theo doi)" xfId="9530" xr:uid="{00000000-0005-0000-0000-000037250000}"/>
    <cellStyle name="1_Danh sach gui BC thuc hien KH2009_Tong hop theo doi von TPCP (BC)_Ke hoach 2012 (theo doi) 2" xfId="9531" xr:uid="{00000000-0005-0000-0000-000038250000}"/>
    <cellStyle name="1_Danh sach gui BC thuc hien KH2009_Tong hop theo doi von TPCP (BC)_Ke hoach 2012 (theo doi) 2 2" xfId="9532" xr:uid="{00000000-0005-0000-0000-000039250000}"/>
    <cellStyle name="1_Danh sach gui BC thuc hien KH2009_Tong hop theo doi von TPCP (BC)_Ke hoach 2012 (theo doi) 2 3" xfId="9533" xr:uid="{00000000-0005-0000-0000-00003A250000}"/>
    <cellStyle name="1_Danh sach gui BC thuc hien KH2009_Tong hop theo doi von TPCP (BC)_Ke hoach 2012 (theo doi) 2 4" xfId="9534" xr:uid="{00000000-0005-0000-0000-00003B250000}"/>
    <cellStyle name="1_Danh sach gui BC thuc hien KH2009_Tong hop theo doi von TPCP (BC)_Ke hoach 2012 (theo doi) 3" xfId="9535" xr:uid="{00000000-0005-0000-0000-00003C250000}"/>
    <cellStyle name="1_Danh sach gui BC thuc hien KH2009_Tong hop theo doi von TPCP (BC)_Ke hoach 2012 (theo doi) 4" xfId="9536" xr:uid="{00000000-0005-0000-0000-00003D250000}"/>
    <cellStyle name="1_Danh sach gui BC thuc hien KH2009_Tong hop theo doi von TPCP (BC)_Ke hoach 2012 (theo doi) 5" xfId="9537" xr:uid="{00000000-0005-0000-0000-00003E250000}"/>
    <cellStyle name="1_Danh sach gui BC thuc hien KH2009_Tong hop theo doi von TPCP (BC)_Ke hoach 2012 theo doi (giai ngan 30.6.12)" xfId="9538" xr:uid="{00000000-0005-0000-0000-00003F250000}"/>
    <cellStyle name="1_Danh sach gui BC thuc hien KH2009_Tong hop theo doi von TPCP (BC)_Ke hoach 2012 theo doi (giai ngan 30.6.12) 2" xfId="9539" xr:uid="{00000000-0005-0000-0000-000040250000}"/>
    <cellStyle name="1_Danh sach gui BC thuc hien KH2009_Tong hop theo doi von TPCP (BC)_Ke hoach 2012 theo doi (giai ngan 30.6.12) 2 2" xfId="9540" xr:uid="{00000000-0005-0000-0000-000041250000}"/>
    <cellStyle name="1_Danh sach gui BC thuc hien KH2009_Tong hop theo doi von TPCP (BC)_Ke hoach 2012 theo doi (giai ngan 30.6.12) 2 3" xfId="9541" xr:uid="{00000000-0005-0000-0000-000042250000}"/>
    <cellStyle name="1_Danh sach gui BC thuc hien KH2009_Tong hop theo doi von TPCP (BC)_Ke hoach 2012 theo doi (giai ngan 30.6.12) 2 4" xfId="9542" xr:uid="{00000000-0005-0000-0000-000043250000}"/>
    <cellStyle name="1_Danh sach gui BC thuc hien KH2009_Tong hop theo doi von TPCP (BC)_Ke hoach 2012 theo doi (giai ngan 30.6.12) 3" xfId="9543" xr:uid="{00000000-0005-0000-0000-000044250000}"/>
    <cellStyle name="1_Danh sach gui BC thuc hien KH2009_Tong hop theo doi von TPCP (BC)_Ke hoach 2012 theo doi (giai ngan 30.6.12) 4" xfId="9544" xr:uid="{00000000-0005-0000-0000-000045250000}"/>
    <cellStyle name="1_Danh sach gui BC thuc hien KH2009_Tong hop theo doi von TPCP (BC)_Ke hoach 2012 theo doi (giai ngan 30.6.12) 5" xfId="9545" xr:uid="{00000000-0005-0000-0000-000046250000}"/>
    <cellStyle name="1_Danh sach gui BC thuc hien KH2009_Worksheet in D: My Documents Ke Hoach KH cac nam Nam 2014 Bao cao ve Ke hoach nam 2014 ( Hoan chinh sau TL voi Bo KH)" xfId="9546" xr:uid="{00000000-0005-0000-0000-000047250000}"/>
    <cellStyle name="1_Danh sach gui BC thuc hien KH2009_Worksheet in D: My Documents Ke Hoach KH cac nam Nam 2014 Bao cao ve Ke hoach nam 2014 ( Hoan chinh sau TL voi Bo KH) 2" xfId="9547" xr:uid="{00000000-0005-0000-0000-000048250000}"/>
    <cellStyle name="1_Danh sach gui BC thuc hien KH2009_Worksheet in D: My Documents Ke Hoach KH cac nam Nam 2014 Bao cao ve Ke hoach nam 2014 ( Hoan chinh sau TL voi Bo KH) 2 2" xfId="9548" xr:uid="{00000000-0005-0000-0000-000049250000}"/>
    <cellStyle name="1_Danh sach gui BC thuc hien KH2009_Worksheet in D: My Documents Ke Hoach KH cac nam Nam 2014 Bao cao ve Ke hoach nam 2014 ( Hoan chinh sau TL voi Bo KH) 2 3" xfId="9549" xr:uid="{00000000-0005-0000-0000-00004A250000}"/>
    <cellStyle name="1_Danh sach gui BC thuc hien KH2009_Worksheet in D: My Documents Ke Hoach KH cac nam Nam 2014 Bao cao ve Ke hoach nam 2014 ( Hoan chinh sau TL voi Bo KH) 2 4" xfId="9550" xr:uid="{00000000-0005-0000-0000-00004B250000}"/>
    <cellStyle name="1_Danh sach gui BC thuc hien KH2009_Worksheet in D: My Documents Ke Hoach KH cac nam Nam 2014 Bao cao ve Ke hoach nam 2014 ( Hoan chinh sau TL voi Bo KH) 3" xfId="9551" xr:uid="{00000000-0005-0000-0000-00004C250000}"/>
    <cellStyle name="1_Danh sach gui BC thuc hien KH2009_Worksheet in D: My Documents Ke Hoach KH cac nam Nam 2014 Bao cao ve Ke hoach nam 2014 ( Hoan chinh sau TL voi Bo KH) 4" xfId="9552" xr:uid="{00000000-0005-0000-0000-00004D250000}"/>
    <cellStyle name="1_Danh sach gui BC thuc hien KH2009_Worksheet in D: My Documents Ke Hoach KH cac nam Nam 2014 Bao cao ve Ke hoach nam 2014 ( Hoan chinh sau TL voi Bo KH) 5" xfId="9553" xr:uid="{00000000-0005-0000-0000-00004E250000}"/>
    <cellStyle name="1_DK bo tri lai (chinh thuc)" xfId="9554" xr:uid="{00000000-0005-0000-0000-00004F250000}"/>
    <cellStyle name="1_DK bo tri lai (chinh thuc) 2" xfId="9555" xr:uid="{00000000-0005-0000-0000-000050250000}"/>
    <cellStyle name="1_DK bo tri lai (chinh thuc) 2 2" xfId="9556" xr:uid="{00000000-0005-0000-0000-000051250000}"/>
    <cellStyle name="1_DK bo tri lai (chinh thuc) 2 3" xfId="9557" xr:uid="{00000000-0005-0000-0000-000052250000}"/>
    <cellStyle name="1_DK bo tri lai (chinh thuc) 2 4" xfId="9558" xr:uid="{00000000-0005-0000-0000-000053250000}"/>
    <cellStyle name="1_DK bo tri lai (chinh thuc) 3" xfId="9559" xr:uid="{00000000-0005-0000-0000-000054250000}"/>
    <cellStyle name="1_DK bo tri lai (chinh thuc) 3 2" xfId="9560" xr:uid="{00000000-0005-0000-0000-000055250000}"/>
    <cellStyle name="1_DK bo tri lai (chinh thuc) 3 3" xfId="9561" xr:uid="{00000000-0005-0000-0000-000056250000}"/>
    <cellStyle name="1_DK bo tri lai (chinh thuc) 3 4" xfId="9562" xr:uid="{00000000-0005-0000-0000-000057250000}"/>
    <cellStyle name="1_DK bo tri lai (chinh thuc) 4" xfId="9563" xr:uid="{00000000-0005-0000-0000-000058250000}"/>
    <cellStyle name="1_DK bo tri lai (chinh thuc) 5" xfId="9564" xr:uid="{00000000-0005-0000-0000-000059250000}"/>
    <cellStyle name="1_DK bo tri lai (chinh thuc) 6" xfId="9565" xr:uid="{00000000-0005-0000-0000-00005A250000}"/>
    <cellStyle name="1_DK bo tri lai (chinh thuc)_BC von DTPT 6 thang 2012" xfId="9566" xr:uid="{00000000-0005-0000-0000-00005B250000}"/>
    <cellStyle name="1_DK bo tri lai (chinh thuc)_BC von DTPT 6 thang 2012 2" xfId="9567" xr:uid="{00000000-0005-0000-0000-00005C250000}"/>
    <cellStyle name="1_DK bo tri lai (chinh thuc)_BC von DTPT 6 thang 2012 2 2" xfId="9568" xr:uid="{00000000-0005-0000-0000-00005D250000}"/>
    <cellStyle name="1_DK bo tri lai (chinh thuc)_BC von DTPT 6 thang 2012 2 3" xfId="9569" xr:uid="{00000000-0005-0000-0000-00005E250000}"/>
    <cellStyle name="1_DK bo tri lai (chinh thuc)_BC von DTPT 6 thang 2012 2 4" xfId="9570" xr:uid="{00000000-0005-0000-0000-00005F250000}"/>
    <cellStyle name="1_DK bo tri lai (chinh thuc)_BC von DTPT 6 thang 2012 3" xfId="9571" xr:uid="{00000000-0005-0000-0000-000060250000}"/>
    <cellStyle name="1_DK bo tri lai (chinh thuc)_BC von DTPT 6 thang 2012 3 2" xfId="9572" xr:uid="{00000000-0005-0000-0000-000061250000}"/>
    <cellStyle name="1_DK bo tri lai (chinh thuc)_BC von DTPT 6 thang 2012 3 3" xfId="9573" xr:uid="{00000000-0005-0000-0000-000062250000}"/>
    <cellStyle name="1_DK bo tri lai (chinh thuc)_BC von DTPT 6 thang 2012 3 4" xfId="9574" xr:uid="{00000000-0005-0000-0000-000063250000}"/>
    <cellStyle name="1_DK bo tri lai (chinh thuc)_BC von DTPT 6 thang 2012 4" xfId="9575" xr:uid="{00000000-0005-0000-0000-000064250000}"/>
    <cellStyle name="1_DK bo tri lai (chinh thuc)_BC von DTPT 6 thang 2012 5" xfId="9576" xr:uid="{00000000-0005-0000-0000-000065250000}"/>
    <cellStyle name="1_DK bo tri lai (chinh thuc)_BC von DTPT 6 thang 2012 6" xfId="9577" xr:uid="{00000000-0005-0000-0000-000066250000}"/>
    <cellStyle name="1_DK bo tri lai (chinh thuc)_Bieu du thao QD von ho tro co MT" xfId="9578" xr:uid="{00000000-0005-0000-0000-000067250000}"/>
    <cellStyle name="1_DK bo tri lai (chinh thuc)_Bieu du thao QD von ho tro co MT 2" xfId="9579" xr:uid="{00000000-0005-0000-0000-000068250000}"/>
    <cellStyle name="1_DK bo tri lai (chinh thuc)_Bieu du thao QD von ho tro co MT 2 2" xfId="9580" xr:uid="{00000000-0005-0000-0000-000069250000}"/>
    <cellStyle name="1_DK bo tri lai (chinh thuc)_Bieu du thao QD von ho tro co MT 2 3" xfId="9581" xr:uid="{00000000-0005-0000-0000-00006A250000}"/>
    <cellStyle name="1_DK bo tri lai (chinh thuc)_Bieu du thao QD von ho tro co MT 2 4" xfId="9582" xr:uid="{00000000-0005-0000-0000-00006B250000}"/>
    <cellStyle name="1_DK bo tri lai (chinh thuc)_Bieu du thao QD von ho tro co MT 3" xfId="9583" xr:uid="{00000000-0005-0000-0000-00006C250000}"/>
    <cellStyle name="1_DK bo tri lai (chinh thuc)_Bieu du thao QD von ho tro co MT 3 2" xfId="9584" xr:uid="{00000000-0005-0000-0000-00006D250000}"/>
    <cellStyle name="1_DK bo tri lai (chinh thuc)_Bieu du thao QD von ho tro co MT 3 3" xfId="9585" xr:uid="{00000000-0005-0000-0000-00006E250000}"/>
    <cellStyle name="1_DK bo tri lai (chinh thuc)_Bieu du thao QD von ho tro co MT 3 4" xfId="9586" xr:uid="{00000000-0005-0000-0000-00006F250000}"/>
    <cellStyle name="1_DK bo tri lai (chinh thuc)_Bieu du thao QD von ho tro co MT 4" xfId="9587" xr:uid="{00000000-0005-0000-0000-000070250000}"/>
    <cellStyle name="1_DK bo tri lai (chinh thuc)_Bieu du thao QD von ho tro co MT 5" xfId="9588" xr:uid="{00000000-0005-0000-0000-000071250000}"/>
    <cellStyle name="1_DK bo tri lai (chinh thuc)_Bieu du thao QD von ho tro co MT 6" xfId="9589" xr:uid="{00000000-0005-0000-0000-000072250000}"/>
    <cellStyle name="1_DK bo tri lai (chinh thuc)_Hoan chinh KH 2012 (o nha)" xfId="9590" xr:uid="{00000000-0005-0000-0000-000073250000}"/>
    <cellStyle name="1_DK bo tri lai (chinh thuc)_Hoan chinh KH 2012 (o nha) 2" xfId="9591" xr:uid="{00000000-0005-0000-0000-000074250000}"/>
    <cellStyle name="1_DK bo tri lai (chinh thuc)_Hoan chinh KH 2012 (o nha) 2 2" xfId="9592" xr:uid="{00000000-0005-0000-0000-000075250000}"/>
    <cellStyle name="1_DK bo tri lai (chinh thuc)_Hoan chinh KH 2012 (o nha) 2 3" xfId="9593" xr:uid="{00000000-0005-0000-0000-000076250000}"/>
    <cellStyle name="1_DK bo tri lai (chinh thuc)_Hoan chinh KH 2012 (o nha) 2 4" xfId="9594" xr:uid="{00000000-0005-0000-0000-000077250000}"/>
    <cellStyle name="1_DK bo tri lai (chinh thuc)_Hoan chinh KH 2012 (o nha) 3" xfId="9595" xr:uid="{00000000-0005-0000-0000-000078250000}"/>
    <cellStyle name="1_DK bo tri lai (chinh thuc)_Hoan chinh KH 2012 (o nha) 3 2" xfId="9596" xr:uid="{00000000-0005-0000-0000-000079250000}"/>
    <cellStyle name="1_DK bo tri lai (chinh thuc)_Hoan chinh KH 2012 (o nha) 3 3" xfId="9597" xr:uid="{00000000-0005-0000-0000-00007A250000}"/>
    <cellStyle name="1_DK bo tri lai (chinh thuc)_Hoan chinh KH 2012 (o nha) 3 4" xfId="9598" xr:uid="{00000000-0005-0000-0000-00007B250000}"/>
    <cellStyle name="1_DK bo tri lai (chinh thuc)_Hoan chinh KH 2012 (o nha) 4" xfId="9599" xr:uid="{00000000-0005-0000-0000-00007C250000}"/>
    <cellStyle name="1_DK bo tri lai (chinh thuc)_Hoan chinh KH 2012 (o nha) 5" xfId="9600" xr:uid="{00000000-0005-0000-0000-00007D250000}"/>
    <cellStyle name="1_DK bo tri lai (chinh thuc)_Hoan chinh KH 2012 (o nha) 6" xfId="9601" xr:uid="{00000000-0005-0000-0000-00007E250000}"/>
    <cellStyle name="1_DK bo tri lai (chinh thuc)_Hoan chinh KH 2012 (o nha)_Bao cao giai ngan quy I" xfId="9602" xr:uid="{00000000-0005-0000-0000-00007F250000}"/>
    <cellStyle name="1_DK bo tri lai (chinh thuc)_Hoan chinh KH 2012 (o nha)_Bao cao giai ngan quy I 2" xfId="9603" xr:uid="{00000000-0005-0000-0000-000080250000}"/>
    <cellStyle name="1_DK bo tri lai (chinh thuc)_Hoan chinh KH 2012 (o nha)_Bao cao giai ngan quy I 2 2" xfId="9604" xr:uid="{00000000-0005-0000-0000-000081250000}"/>
    <cellStyle name="1_DK bo tri lai (chinh thuc)_Hoan chinh KH 2012 (o nha)_Bao cao giai ngan quy I 2 3" xfId="9605" xr:uid="{00000000-0005-0000-0000-000082250000}"/>
    <cellStyle name="1_DK bo tri lai (chinh thuc)_Hoan chinh KH 2012 (o nha)_Bao cao giai ngan quy I 2 4" xfId="9606" xr:uid="{00000000-0005-0000-0000-000083250000}"/>
    <cellStyle name="1_DK bo tri lai (chinh thuc)_Hoan chinh KH 2012 (o nha)_Bao cao giai ngan quy I 3" xfId="9607" xr:uid="{00000000-0005-0000-0000-000084250000}"/>
    <cellStyle name="1_DK bo tri lai (chinh thuc)_Hoan chinh KH 2012 (o nha)_Bao cao giai ngan quy I 3 2" xfId="9608" xr:uid="{00000000-0005-0000-0000-000085250000}"/>
    <cellStyle name="1_DK bo tri lai (chinh thuc)_Hoan chinh KH 2012 (o nha)_Bao cao giai ngan quy I 3 3" xfId="9609" xr:uid="{00000000-0005-0000-0000-000086250000}"/>
    <cellStyle name="1_DK bo tri lai (chinh thuc)_Hoan chinh KH 2012 (o nha)_Bao cao giai ngan quy I 3 4" xfId="9610" xr:uid="{00000000-0005-0000-0000-000087250000}"/>
    <cellStyle name="1_DK bo tri lai (chinh thuc)_Hoan chinh KH 2012 (o nha)_Bao cao giai ngan quy I 4" xfId="9611" xr:uid="{00000000-0005-0000-0000-000088250000}"/>
    <cellStyle name="1_DK bo tri lai (chinh thuc)_Hoan chinh KH 2012 (o nha)_Bao cao giai ngan quy I 5" xfId="9612" xr:uid="{00000000-0005-0000-0000-000089250000}"/>
    <cellStyle name="1_DK bo tri lai (chinh thuc)_Hoan chinh KH 2012 (o nha)_Bao cao giai ngan quy I 6" xfId="9613" xr:uid="{00000000-0005-0000-0000-00008A250000}"/>
    <cellStyle name="1_DK bo tri lai (chinh thuc)_Hoan chinh KH 2012 (o nha)_BC von DTPT 6 thang 2012" xfId="9614" xr:uid="{00000000-0005-0000-0000-00008B250000}"/>
    <cellStyle name="1_DK bo tri lai (chinh thuc)_Hoan chinh KH 2012 (o nha)_BC von DTPT 6 thang 2012 2" xfId="9615" xr:uid="{00000000-0005-0000-0000-00008C250000}"/>
    <cellStyle name="1_DK bo tri lai (chinh thuc)_Hoan chinh KH 2012 (o nha)_BC von DTPT 6 thang 2012 2 2" xfId="9616" xr:uid="{00000000-0005-0000-0000-00008D250000}"/>
    <cellStyle name="1_DK bo tri lai (chinh thuc)_Hoan chinh KH 2012 (o nha)_BC von DTPT 6 thang 2012 2 3" xfId="9617" xr:uid="{00000000-0005-0000-0000-00008E250000}"/>
    <cellStyle name="1_DK bo tri lai (chinh thuc)_Hoan chinh KH 2012 (o nha)_BC von DTPT 6 thang 2012 2 4" xfId="9618" xr:uid="{00000000-0005-0000-0000-00008F250000}"/>
    <cellStyle name="1_DK bo tri lai (chinh thuc)_Hoan chinh KH 2012 (o nha)_BC von DTPT 6 thang 2012 3" xfId="9619" xr:uid="{00000000-0005-0000-0000-000090250000}"/>
    <cellStyle name="1_DK bo tri lai (chinh thuc)_Hoan chinh KH 2012 (o nha)_BC von DTPT 6 thang 2012 3 2" xfId="9620" xr:uid="{00000000-0005-0000-0000-000091250000}"/>
    <cellStyle name="1_DK bo tri lai (chinh thuc)_Hoan chinh KH 2012 (o nha)_BC von DTPT 6 thang 2012 3 3" xfId="9621" xr:uid="{00000000-0005-0000-0000-000092250000}"/>
    <cellStyle name="1_DK bo tri lai (chinh thuc)_Hoan chinh KH 2012 (o nha)_BC von DTPT 6 thang 2012 3 4" xfId="9622" xr:uid="{00000000-0005-0000-0000-000093250000}"/>
    <cellStyle name="1_DK bo tri lai (chinh thuc)_Hoan chinh KH 2012 (o nha)_BC von DTPT 6 thang 2012 4" xfId="9623" xr:uid="{00000000-0005-0000-0000-000094250000}"/>
    <cellStyle name="1_DK bo tri lai (chinh thuc)_Hoan chinh KH 2012 (o nha)_BC von DTPT 6 thang 2012 5" xfId="9624" xr:uid="{00000000-0005-0000-0000-000095250000}"/>
    <cellStyle name="1_DK bo tri lai (chinh thuc)_Hoan chinh KH 2012 (o nha)_BC von DTPT 6 thang 2012 6" xfId="9625" xr:uid="{00000000-0005-0000-0000-000096250000}"/>
    <cellStyle name="1_DK bo tri lai (chinh thuc)_Hoan chinh KH 2012 (o nha)_Bieu du thao QD von ho tro co MT" xfId="9626" xr:uid="{00000000-0005-0000-0000-000097250000}"/>
    <cellStyle name="1_DK bo tri lai (chinh thuc)_Hoan chinh KH 2012 (o nha)_Bieu du thao QD von ho tro co MT 2" xfId="9627" xr:uid="{00000000-0005-0000-0000-000098250000}"/>
    <cellStyle name="1_DK bo tri lai (chinh thuc)_Hoan chinh KH 2012 (o nha)_Bieu du thao QD von ho tro co MT 2 2" xfId="9628" xr:uid="{00000000-0005-0000-0000-000099250000}"/>
    <cellStyle name="1_DK bo tri lai (chinh thuc)_Hoan chinh KH 2012 (o nha)_Bieu du thao QD von ho tro co MT 2 3" xfId="9629" xr:uid="{00000000-0005-0000-0000-00009A250000}"/>
    <cellStyle name="1_DK bo tri lai (chinh thuc)_Hoan chinh KH 2012 (o nha)_Bieu du thao QD von ho tro co MT 2 4" xfId="9630" xr:uid="{00000000-0005-0000-0000-00009B250000}"/>
    <cellStyle name="1_DK bo tri lai (chinh thuc)_Hoan chinh KH 2012 (o nha)_Bieu du thao QD von ho tro co MT 3" xfId="9631" xr:uid="{00000000-0005-0000-0000-00009C250000}"/>
    <cellStyle name="1_DK bo tri lai (chinh thuc)_Hoan chinh KH 2012 (o nha)_Bieu du thao QD von ho tro co MT 3 2" xfId="9632" xr:uid="{00000000-0005-0000-0000-00009D250000}"/>
    <cellStyle name="1_DK bo tri lai (chinh thuc)_Hoan chinh KH 2012 (o nha)_Bieu du thao QD von ho tro co MT 3 3" xfId="9633" xr:uid="{00000000-0005-0000-0000-00009E250000}"/>
    <cellStyle name="1_DK bo tri lai (chinh thuc)_Hoan chinh KH 2012 (o nha)_Bieu du thao QD von ho tro co MT 3 4" xfId="9634" xr:uid="{00000000-0005-0000-0000-00009F250000}"/>
    <cellStyle name="1_DK bo tri lai (chinh thuc)_Hoan chinh KH 2012 (o nha)_Bieu du thao QD von ho tro co MT 4" xfId="9635" xr:uid="{00000000-0005-0000-0000-0000A0250000}"/>
    <cellStyle name="1_DK bo tri lai (chinh thuc)_Hoan chinh KH 2012 (o nha)_Bieu du thao QD von ho tro co MT 5" xfId="9636" xr:uid="{00000000-0005-0000-0000-0000A1250000}"/>
    <cellStyle name="1_DK bo tri lai (chinh thuc)_Hoan chinh KH 2012 (o nha)_Bieu du thao QD von ho tro co MT 6" xfId="9637" xr:uid="{00000000-0005-0000-0000-0000A2250000}"/>
    <cellStyle name="1_DK bo tri lai (chinh thuc)_Hoan chinh KH 2012 (o nha)_Ke hoach 2012 theo doi (giai ngan 30.6.12)" xfId="9638" xr:uid="{00000000-0005-0000-0000-0000A3250000}"/>
    <cellStyle name="1_DK bo tri lai (chinh thuc)_Hoan chinh KH 2012 (o nha)_Ke hoach 2012 theo doi (giai ngan 30.6.12) 2" xfId="9639" xr:uid="{00000000-0005-0000-0000-0000A4250000}"/>
    <cellStyle name="1_DK bo tri lai (chinh thuc)_Hoan chinh KH 2012 (o nha)_Ke hoach 2012 theo doi (giai ngan 30.6.12) 2 2" xfId="9640" xr:uid="{00000000-0005-0000-0000-0000A5250000}"/>
    <cellStyle name="1_DK bo tri lai (chinh thuc)_Hoan chinh KH 2012 (o nha)_Ke hoach 2012 theo doi (giai ngan 30.6.12) 2 3" xfId="9641" xr:uid="{00000000-0005-0000-0000-0000A6250000}"/>
    <cellStyle name="1_DK bo tri lai (chinh thuc)_Hoan chinh KH 2012 (o nha)_Ke hoach 2012 theo doi (giai ngan 30.6.12) 2 4" xfId="9642" xr:uid="{00000000-0005-0000-0000-0000A7250000}"/>
    <cellStyle name="1_DK bo tri lai (chinh thuc)_Hoan chinh KH 2012 (o nha)_Ke hoach 2012 theo doi (giai ngan 30.6.12) 3" xfId="9643" xr:uid="{00000000-0005-0000-0000-0000A8250000}"/>
    <cellStyle name="1_DK bo tri lai (chinh thuc)_Hoan chinh KH 2012 (o nha)_Ke hoach 2012 theo doi (giai ngan 30.6.12) 3 2" xfId="9644" xr:uid="{00000000-0005-0000-0000-0000A9250000}"/>
    <cellStyle name="1_DK bo tri lai (chinh thuc)_Hoan chinh KH 2012 (o nha)_Ke hoach 2012 theo doi (giai ngan 30.6.12) 3 3" xfId="9645" xr:uid="{00000000-0005-0000-0000-0000AA250000}"/>
    <cellStyle name="1_DK bo tri lai (chinh thuc)_Hoan chinh KH 2012 (o nha)_Ke hoach 2012 theo doi (giai ngan 30.6.12) 3 4" xfId="9646" xr:uid="{00000000-0005-0000-0000-0000AB250000}"/>
    <cellStyle name="1_DK bo tri lai (chinh thuc)_Hoan chinh KH 2012 (o nha)_Ke hoach 2012 theo doi (giai ngan 30.6.12) 4" xfId="9647" xr:uid="{00000000-0005-0000-0000-0000AC250000}"/>
    <cellStyle name="1_DK bo tri lai (chinh thuc)_Hoan chinh KH 2012 (o nha)_Ke hoach 2012 theo doi (giai ngan 30.6.12) 5" xfId="9648" xr:uid="{00000000-0005-0000-0000-0000AD250000}"/>
    <cellStyle name="1_DK bo tri lai (chinh thuc)_Hoan chinh KH 2012 (o nha)_Ke hoach 2012 theo doi (giai ngan 30.6.12) 6" xfId="9649" xr:uid="{00000000-0005-0000-0000-0000AE250000}"/>
    <cellStyle name="1_DK bo tri lai (chinh thuc)_Hoan chinh KH 2012 Von ho tro co MT" xfId="9650" xr:uid="{00000000-0005-0000-0000-0000AF250000}"/>
    <cellStyle name="1_DK bo tri lai (chinh thuc)_Hoan chinh KH 2012 Von ho tro co MT (chi tiet)" xfId="9651" xr:uid="{00000000-0005-0000-0000-0000B0250000}"/>
    <cellStyle name="1_DK bo tri lai (chinh thuc)_Hoan chinh KH 2012 Von ho tro co MT (chi tiet) 2" xfId="9652" xr:uid="{00000000-0005-0000-0000-0000B1250000}"/>
    <cellStyle name="1_DK bo tri lai (chinh thuc)_Hoan chinh KH 2012 Von ho tro co MT (chi tiet) 2 2" xfId="9653" xr:uid="{00000000-0005-0000-0000-0000B2250000}"/>
    <cellStyle name="1_DK bo tri lai (chinh thuc)_Hoan chinh KH 2012 Von ho tro co MT (chi tiet) 2 3" xfId="9654" xr:uid="{00000000-0005-0000-0000-0000B3250000}"/>
    <cellStyle name="1_DK bo tri lai (chinh thuc)_Hoan chinh KH 2012 Von ho tro co MT (chi tiet) 2 4" xfId="9655" xr:uid="{00000000-0005-0000-0000-0000B4250000}"/>
    <cellStyle name="1_DK bo tri lai (chinh thuc)_Hoan chinh KH 2012 Von ho tro co MT (chi tiet) 3" xfId="9656" xr:uid="{00000000-0005-0000-0000-0000B5250000}"/>
    <cellStyle name="1_DK bo tri lai (chinh thuc)_Hoan chinh KH 2012 Von ho tro co MT (chi tiet) 3 2" xfId="9657" xr:uid="{00000000-0005-0000-0000-0000B6250000}"/>
    <cellStyle name="1_DK bo tri lai (chinh thuc)_Hoan chinh KH 2012 Von ho tro co MT (chi tiet) 3 3" xfId="9658" xr:uid="{00000000-0005-0000-0000-0000B7250000}"/>
    <cellStyle name="1_DK bo tri lai (chinh thuc)_Hoan chinh KH 2012 Von ho tro co MT (chi tiet) 3 4" xfId="9659" xr:uid="{00000000-0005-0000-0000-0000B8250000}"/>
    <cellStyle name="1_DK bo tri lai (chinh thuc)_Hoan chinh KH 2012 Von ho tro co MT (chi tiet) 4" xfId="9660" xr:uid="{00000000-0005-0000-0000-0000B9250000}"/>
    <cellStyle name="1_DK bo tri lai (chinh thuc)_Hoan chinh KH 2012 Von ho tro co MT (chi tiet) 5" xfId="9661" xr:uid="{00000000-0005-0000-0000-0000BA250000}"/>
    <cellStyle name="1_DK bo tri lai (chinh thuc)_Hoan chinh KH 2012 Von ho tro co MT (chi tiet) 6" xfId="9662" xr:uid="{00000000-0005-0000-0000-0000BB250000}"/>
    <cellStyle name="1_DK bo tri lai (chinh thuc)_Hoan chinh KH 2012 Von ho tro co MT 10" xfId="9663" xr:uid="{00000000-0005-0000-0000-0000BC250000}"/>
    <cellStyle name="1_DK bo tri lai (chinh thuc)_Hoan chinh KH 2012 Von ho tro co MT 10 2" xfId="9664" xr:uid="{00000000-0005-0000-0000-0000BD250000}"/>
    <cellStyle name="1_DK bo tri lai (chinh thuc)_Hoan chinh KH 2012 Von ho tro co MT 10 3" xfId="9665" xr:uid="{00000000-0005-0000-0000-0000BE250000}"/>
    <cellStyle name="1_DK bo tri lai (chinh thuc)_Hoan chinh KH 2012 Von ho tro co MT 10 4" xfId="9666" xr:uid="{00000000-0005-0000-0000-0000BF250000}"/>
    <cellStyle name="1_DK bo tri lai (chinh thuc)_Hoan chinh KH 2012 Von ho tro co MT 11" xfId="9667" xr:uid="{00000000-0005-0000-0000-0000C0250000}"/>
    <cellStyle name="1_DK bo tri lai (chinh thuc)_Hoan chinh KH 2012 Von ho tro co MT 11 2" xfId="9668" xr:uid="{00000000-0005-0000-0000-0000C1250000}"/>
    <cellStyle name="1_DK bo tri lai (chinh thuc)_Hoan chinh KH 2012 Von ho tro co MT 11 3" xfId="9669" xr:uid="{00000000-0005-0000-0000-0000C2250000}"/>
    <cellStyle name="1_DK bo tri lai (chinh thuc)_Hoan chinh KH 2012 Von ho tro co MT 11 4" xfId="9670" xr:uid="{00000000-0005-0000-0000-0000C3250000}"/>
    <cellStyle name="1_DK bo tri lai (chinh thuc)_Hoan chinh KH 2012 Von ho tro co MT 12" xfId="9671" xr:uid="{00000000-0005-0000-0000-0000C4250000}"/>
    <cellStyle name="1_DK bo tri lai (chinh thuc)_Hoan chinh KH 2012 Von ho tro co MT 12 2" xfId="9672" xr:uid="{00000000-0005-0000-0000-0000C5250000}"/>
    <cellStyle name="1_DK bo tri lai (chinh thuc)_Hoan chinh KH 2012 Von ho tro co MT 12 3" xfId="9673" xr:uid="{00000000-0005-0000-0000-0000C6250000}"/>
    <cellStyle name="1_DK bo tri lai (chinh thuc)_Hoan chinh KH 2012 Von ho tro co MT 12 4" xfId="9674" xr:uid="{00000000-0005-0000-0000-0000C7250000}"/>
    <cellStyle name="1_DK bo tri lai (chinh thuc)_Hoan chinh KH 2012 Von ho tro co MT 13" xfId="9675" xr:uid="{00000000-0005-0000-0000-0000C8250000}"/>
    <cellStyle name="1_DK bo tri lai (chinh thuc)_Hoan chinh KH 2012 Von ho tro co MT 13 2" xfId="9676" xr:uid="{00000000-0005-0000-0000-0000C9250000}"/>
    <cellStyle name="1_DK bo tri lai (chinh thuc)_Hoan chinh KH 2012 Von ho tro co MT 13 3" xfId="9677" xr:uid="{00000000-0005-0000-0000-0000CA250000}"/>
    <cellStyle name="1_DK bo tri lai (chinh thuc)_Hoan chinh KH 2012 Von ho tro co MT 13 4" xfId="9678" xr:uid="{00000000-0005-0000-0000-0000CB250000}"/>
    <cellStyle name="1_DK bo tri lai (chinh thuc)_Hoan chinh KH 2012 Von ho tro co MT 14" xfId="9679" xr:uid="{00000000-0005-0000-0000-0000CC250000}"/>
    <cellStyle name="1_DK bo tri lai (chinh thuc)_Hoan chinh KH 2012 Von ho tro co MT 14 2" xfId="9680" xr:uid="{00000000-0005-0000-0000-0000CD250000}"/>
    <cellStyle name="1_DK bo tri lai (chinh thuc)_Hoan chinh KH 2012 Von ho tro co MT 14 3" xfId="9681" xr:uid="{00000000-0005-0000-0000-0000CE250000}"/>
    <cellStyle name="1_DK bo tri lai (chinh thuc)_Hoan chinh KH 2012 Von ho tro co MT 14 4" xfId="9682" xr:uid="{00000000-0005-0000-0000-0000CF250000}"/>
    <cellStyle name="1_DK bo tri lai (chinh thuc)_Hoan chinh KH 2012 Von ho tro co MT 15" xfId="9683" xr:uid="{00000000-0005-0000-0000-0000D0250000}"/>
    <cellStyle name="1_DK bo tri lai (chinh thuc)_Hoan chinh KH 2012 Von ho tro co MT 15 2" xfId="9684" xr:uid="{00000000-0005-0000-0000-0000D1250000}"/>
    <cellStyle name="1_DK bo tri lai (chinh thuc)_Hoan chinh KH 2012 Von ho tro co MT 15 3" xfId="9685" xr:uid="{00000000-0005-0000-0000-0000D2250000}"/>
    <cellStyle name="1_DK bo tri lai (chinh thuc)_Hoan chinh KH 2012 Von ho tro co MT 15 4" xfId="9686" xr:uid="{00000000-0005-0000-0000-0000D3250000}"/>
    <cellStyle name="1_DK bo tri lai (chinh thuc)_Hoan chinh KH 2012 Von ho tro co MT 16" xfId="9687" xr:uid="{00000000-0005-0000-0000-0000D4250000}"/>
    <cellStyle name="1_DK bo tri lai (chinh thuc)_Hoan chinh KH 2012 Von ho tro co MT 16 2" xfId="9688" xr:uid="{00000000-0005-0000-0000-0000D5250000}"/>
    <cellStyle name="1_DK bo tri lai (chinh thuc)_Hoan chinh KH 2012 Von ho tro co MT 16 3" xfId="9689" xr:uid="{00000000-0005-0000-0000-0000D6250000}"/>
    <cellStyle name="1_DK bo tri lai (chinh thuc)_Hoan chinh KH 2012 Von ho tro co MT 16 4" xfId="9690" xr:uid="{00000000-0005-0000-0000-0000D7250000}"/>
    <cellStyle name="1_DK bo tri lai (chinh thuc)_Hoan chinh KH 2012 Von ho tro co MT 17" xfId="9691" xr:uid="{00000000-0005-0000-0000-0000D8250000}"/>
    <cellStyle name="1_DK bo tri lai (chinh thuc)_Hoan chinh KH 2012 Von ho tro co MT 17 2" xfId="9692" xr:uid="{00000000-0005-0000-0000-0000D9250000}"/>
    <cellStyle name="1_DK bo tri lai (chinh thuc)_Hoan chinh KH 2012 Von ho tro co MT 17 3" xfId="9693" xr:uid="{00000000-0005-0000-0000-0000DA250000}"/>
    <cellStyle name="1_DK bo tri lai (chinh thuc)_Hoan chinh KH 2012 Von ho tro co MT 17 4" xfId="9694" xr:uid="{00000000-0005-0000-0000-0000DB250000}"/>
    <cellStyle name="1_DK bo tri lai (chinh thuc)_Hoan chinh KH 2012 Von ho tro co MT 18" xfId="9695" xr:uid="{00000000-0005-0000-0000-0000DC250000}"/>
    <cellStyle name="1_DK bo tri lai (chinh thuc)_Hoan chinh KH 2012 Von ho tro co MT 19" xfId="9696" xr:uid="{00000000-0005-0000-0000-0000DD250000}"/>
    <cellStyle name="1_DK bo tri lai (chinh thuc)_Hoan chinh KH 2012 Von ho tro co MT 2" xfId="9697" xr:uid="{00000000-0005-0000-0000-0000DE250000}"/>
    <cellStyle name="1_DK bo tri lai (chinh thuc)_Hoan chinh KH 2012 Von ho tro co MT 2 2" xfId="9698" xr:uid="{00000000-0005-0000-0000-0000DF250000}"/>
    <cellStyle name="1_DK bo tri lai (chinh thuc)_Hoan chinh KH 2012 Von ho tro co MT 2 3" xfId="9699" xr:uid="{00000000-0005-0000-0000-0000E0250000}"/>
    <cellStyle name="1_DK bo tri lai (chinh thuc)_Hoan chinh KH 2012 Von ho tro co MT 2 4" xfId="9700" xr:uid="{00000000-0005-0000-0000-0000E1250000}"/>
    <cellStyle name="1_DK bo tri lai (chinh thuc)_Hoan chinh KH 2012 Von ho tro co MT 20" xfId="9701" xr:uid="{00000000-0005-0000-0000-0000E2250000}"/>
    <cellStyle name="1_DK bo tri lai (chinh thuc)_Hoan chinh KH 2012 Von ho tro co MT 3" xfId="9702" xr:uid="{00000000-0005-0000-0000-0000E3250000}"/>
    <cellStyle name="1_DK bo tri lai (chinh thuc)_Hoan chinh KH 2012 Von ho tro co MT 3 2" xfId="9703" xr:uid="{00000000-0005-0000-0000-0000E4250000}"/>
    <cellStyle name="1_DK bo tri lai (chinh thuc)_Hoan chinh KH 2012 Von ho tro co MT 3 3" xfId="9704" xr:uid="{00000000-0005-0000-0000-0000E5250000}"/>
    <cellStyle name="1_DK bo tri lai (chinh thuc)_Hoan chinh KH 2012 Von ho tro co MT 3 4" xfId="9705" xr:uid="{00000000-0005-0000-0000-0000E6250000}"/>
    <cellStyle name="1_DK bo tri lai (chinh thuc)_Hoan chinh KH 2012 Von ho tro co MT 4" xfId="9706" xr:uid="{00000000-0005-0000-0000-0000E7250000}"/>
    <cellStyle name="1_DK bo tri lai (chinh thuc)_Hoan chinh KH 2012 Von ho tro co MT 4 2" xfId="9707" xr:uid="{00000000-0005-0000-0000-0000E8250000}"/>
    <cellStyle name="1_DK bo tri lai (chinh thuc)_Hoan chinh KH 2012 Von ho tro co MT 4 3" xfId="9708" xr:uid="{00000000-0005-0000-0000-0000E9250000}"/>
    <cellStyle name="1_DK bo tri lai (chinh thuc)_Hoan chinh KH 2012 Von ho tro co MT 4 4" xfId="9709" xr:uid="{00000000-0005-0000-0000-0000EA250000}"/>
    <cellStyle name="1_DK bo tri lai (chinh thuc)_Hoan chinh KH 2012 Von ho tro co MT 5" xfId="9710" xr:uid="{00000000-0005-0000-0000-0000EB250000}"/>
    <cellStyle name="1_DK bo tri lai (chinh thuc)_Hoan chinh KH 2012 Von ho tro co MT 5 2" xfId="9711" xr:uid="{00000000-0005-0000-0000-0000EC250000}"/>
    <cellStyle name="1_DK bo tri lai (chinh thuc)_Hoan chinh KH 2012 Von ho tro co MT 5 3" xfId="9712" xr:uid="{00000000-0005-0000-0000-0000ED250000}"/>
    <cellStyle name="1_DK bo tri lai (chinh thuc)_Hoan chinh KH 2012 Von ho tro co MT 5 4" xfId="9713" xr:uid="{00000000-0005-0000-0000-0000EE250000}"/>
    <cellStyle name="1_DK bo tri lai (chinh thuc)_Hoan chinh KH 2012 Von ho tro co MT 6" xfId="9714" xr:uid="{00000000-0005-0000-0000-0000EF250000}"/>
    <cellStyle name="1_DK bo tri lai (chinh thuc)_Hoan chinh KH 2012 Von ho tro co MT 6 2" xfId="9715" xr:uid="{00000000-0005-0000-0000-0000F0250000}"/>
    <cellStyle name="1_DK bo tri lai (chinh thuc)_Hoan chinh KH 2012 Von ho tro co MT 6 3" xfId="9716" xr:uid="{00000000-0005-0000-0000-0000F1250000}"/>
    <cellStyle name="1_DK bo tri lai (chinh thuc)_Hoan chinh KH 2012 Von ho tro co MT 6 4" xfId="9717" xr:uid="{00000000-0005-0000-0000-0000F2250000}"/>
    <cellStyle name="1_DK bo tri lai (chinh thuc)_Hoan chinh KH 2012 Von ho tro co MT 7" xfId="9718" xr:uid="{00000000-0005-0000-0000-0000F3250000}"/>
    <cellStyle name="1_DK bo tri lai (chinh thuc)_Hoan chinh KH 2012 Von ho tro co MT 7 2" xfId="9719" xr:uid="{00000000-0005-0000-0000-0000F4250000}"/>
    <cellStyle name="1_DK bo tri lai (chinh thuc)_Hoan chinh KH 2012 Von ho tro co MT 7 3" xfId="9720" xr:uid="{00000000-0005-0000-0000-0000F5250000}"/>
    <cellStyle name="1_DK bo tri lai (chinh thuc)_Hoan chinh KH 2012 Von ho tro co MT 7 4" xfId="9721" xr:uid="{00000000-0005-0000-0000-0000F6250000}"/>
    <cellStyle name="1_DK bo tri lai (chinh thuc)_Hoan chinh KH 2012 Von ho tro co MT 8" xfId="9722" xr:uid="{00000000-0005-0000-0000-0000F7250000}"/>
    <cellStyle name="1_DK bo tri lai (chinh thuc)_Hoan chinh KH 2012 Von ho tro co MT 8 2" xfId="9723" xr:uid="{00000000-0005-0000-0000-0000F8250000}"/>
    <cellStyle name="1_DK bo tri lai (chinh thuc)_Hoan chinh KH 2012 Von ho tro co MT 8 3" xfId="9724" xr:uid="{00000000-0005-0000-0000-0000F9250000}"/>
    <cellStyle name="1_DK bo tri lai (chinh thuc)_Hoan chinh KH 2012 Von ho tro co MT 8 4" xfId="9725" xr:uid="{00000000-0005-0000-0000-0000FA250000}"/>
    <cellStyle name="1_DK bo tri lai (chinh thuc)_Hoan chinh KH 2012 Von ho tro co MT 9" xfId="9726" xr:uid="{00000000-0005-0000-0000-0000FB250000}"/>
    <cellStyle name="1_DK bo tri lai (chinh thuc)_Hoan chinh KH 2012 Von ho tro co MT 9 2" xfId="9727" xr:uid="{00000000-0005-0000-0000-0000FC250000}"/>
    <cellStyle name="1_DK bo tri lai (chinh thuc)_Hoan chinh KH 2012 Von ho tro co MT 9 3" xfId="9728" xr:uid="{00000000-0005-0000-0000-0000FD250000}"/>
    <cellStyle name="1_DK bo tri lai (chinh thuc)_Hoan chinh KH 2012 Von ho tro co MT 9 4" xfId="9729" xr:uid="{00000000-0005-0000-0000-0000FE250000}"/>
    <cellStyle name="1_DK bo tri lai (chinh thuc)_Hoan chinh KH 2012 Von ho tro co MT_Bao cao giai ngan quy I" xfId="9730" xr:uid="{00000000-0005-0000-0000-0000FF250000}"/>
    <cellStyle name="1_DK bo tri lai (chinh thuc)_Hoan chinh KH 2012 Von ho tro co MT_Bao cao giai ngan quy I 2" xfId="9731" xr:uid="{00000000-0005-0000-0000-000000260000}"/>
    <cellStyle name="1_DK bo tri lai (chinh thuc)_Hoan chinh KH 2012 Von ho tro co MT_Bao cao giai ngan quy I 2 2" xfId="9732" xr:uid="{00000000-0005-0000-0000-000001260000}"/>
    <cellStyle name="1_DK bo tri lai (chinh thuc)_Hoan chinh KH 2012 Von ho tro co MT_Bao cao giai ngan quy I 2 3" xfId="9733" xr:uid="{00000000-0005-0000-0000-000002260000}"/>
    <cellStyle name="1_DK bo tri lai (chinh thuc)_Hoan chinh KH 2012 Von ho tro co MT_Bao cao giai ngan quy I 2 4" xfId="9734" xr:uid="{00000000-0005-0000-0000-000003260000}"/>
    <cellStyle name="1_DK bo tri lai (chinh thuc)_Hoan chinh KH 2012 Von ho tro co MT_Bao cao giai ngan quy I 3" xfId="9735" xr:uid="{00000000-0005-0000-0000-000004260000}"/>
    <cellStyle name="1_DK bo tri lai (chinh thuc)_Hoan chinh KH 2012 Von ho tro co MT_Bao cao giai ngan quy I 3 2" xfId="9736" xr:uid="{00000000-0005-0000-0000-000005260000}"/>
    <cellStyle name="1_DK bo tri lai (chinh thuc)_Hoan chinh KH 2012 Von ho tro co MT_Bao cao giai ngan quy I 3 3" xfId="9737" xr:uid="{00000000-0005-0000-0000-000006260000}"/>
    <cellStyle name="1_DK bo tri lai (chinh thuc)_Hoan chinh KH 2012 Von ho tro co MT_Bao cao giai ngan quy I 3 4" xfId="9738" xr:uid="{00000000-0005-0000-0000-000007260000}"/>
    <cellStyle name="1_DK bo tri lai (chinh thuc)_Hoan chinh KH 2012 Von ho tro co MT_Bao cao giai ngan quy I 4" xfId="9739" xr:uid="{00000000-0005-0000-0000-000008260000}"/>
    <cellStyle name="1_DK bo tri lai (chinh thuc)_Hoan chinh KH 2012 Von ho tro co MT_Bao cao giai ngan quy I 5" xfId="9740" xr:uid="{00000000-0005-0000-0000-000009260000}"/>
    <cellStyle name="1_DK bo tri lai (chinh thuc)_Hoan chinh KH 2012 Von ho tro co MT_Bao cao giai ngan quy I 6" xfId="9741" xr:uid="{00000000-0005-0000-0000-00000A260000}"/>
    <cellStyle name="1_DK bo tri lai (chinh thuc)_Hoan chinh KH 2012 Von ho tro co MT_BC von DTPT 6 thang 2012" xfId="9742" xr:uid="{00000000-0005-0000-0000-00000B260000}"/>
    <cellStyle name="1_DK bo tri lai (chinh thuc)_Hoan chinh KH 2012 Von ho tro co MT_BC von DTPT 6 thang 2012 2" xfId="9743" xr:uid="{00000000-0005-0000-0000-00000C260000}"/>
    <cellStyle name="1_DK bo tri lai (chinh thuc)_Hoan chinh KH 2012 Von ho tro co MT_BC von DTPT 6 thang 2012 2 2" xfId="9744" xr:uid="{00000000-0005-0000-0000-00000D260000}"/>
    <cellStyle name="1_DK bo tri lai (chinh thuc)_Hoan chinh KH 2012 Von ho tro co MT_BC von DTPT 6 thang 2012 2 3" xfId="9745" xr:uid="{00000000-0005-0000-0000-00000E260000}"/>
    <cellStyle name="1_DK bo tri lai (chinh thuc)_Hoan chinh KH 2012 Von ho tro co MT_BC von DTPT 6 thang 2012 2 4" xfId="9746" xr:uid="{00000000-0005-0000-0000-00000F260000}"/>
    <cellStyle name="1_DK bo tri lai (chinh thuc)_Hoan chinh KH 2012 Von ho tro co MT_BC von DTPT 6 thang 2012 3" xfId="9747" xr:uid="{00000000-0005-0000-0000-000010260000}"/>
    <cellStyle name="1_DK bo tri lai (chinh thuc)_Hoan chinh KH 2012 Von ho tro co MT_BC von DTPT 6 thang 2012 3 2" xfId="9748" xr:uid="{00000000-0005-0000-0000-000011260000}"/>
    <cellStyle name="1_DK bo tri lai (chinh thuc)_Hoan chinh KH 2012 Von ho tro co MT_BC von DTPT 6 thang 2012 3 3" xfId="9749" xr:uid="{00000000-0005-0000-0000-000012260000}"/>
    <cellStyle name="1_DK bo tri lai (chinh thuc)_Hoan chinh KH 2012 Von ho tro co MT_BC von DTPT 6 thang 2012 3 4" xfId="9750" xr:uid="{00000000-0005-0000-0000-000013260000}"/>
    <cellStyle name="1_DK bo tri lai (chinh thuc)_Hoan chinh KH 2012 Von ho tro co MT_BC von DTPT 6 thang 2012 4" xfId="9751" xr:uid="{00000000-0005-0000-0000-000014260000}"/>
    <cellStyle name="1_DK bo tri lai (chinh thuc)_Hoan chinh KH 2012 Von ho tro co MT_BC von DTPT 6 thang 2012 5" xfId="9752" xr:uid="{00000000-0005-0000-0000-000015260000}"/>
    <cellStyle name="1_DK bo tri lai (chinh thuc)_Hoan chinh KH 2012 Von ho tro co MT_BC von DTPT 6 thang 2012 6" xfId="9753" xr:uid="{00000000-0005-0000-0000-000016260000}"/>
    <cellStyle name="1_DK bo tri lai (chinh thuc)_Hoan chinh KH 2012 Von ho tro co MT_Bieu du thao QD von ho tro co MT" xfId="9754" xr:uid="{00000000-0005-0000-0000-000017260000}"/>
    <cellStyle name="1_DK bo tri lai (chinh thuc)_Hoan chinh KH 2012 Von ho tro co MT_Bieu du thao QD von ho tro co MT 2" xfId="9755" xr:uid="{00000000-0005-0000-0000-000018260000}"/>
    <cellStyle name="1_DK bo tri lai (chinh thuc)_Hoan chinh KH 2012 Von ho tro co MT_Bieu du thao QD von ho tro co MT 2 2" xfId="9756" xr:uid="{00000000-0005-0000-0000-000019260000}"/>
    <cellStyle name="1_DK bo tri lai (chinh thuc)_Hoan chinh KH 2012 Von ho tro co MT_Bieu du thao QD von ho tro co MT 2 3" xfId="9757" xr:uid="{00000000-0005-0000-0000-00001A260000}"/>
    <cellStyle name="1_DK bo tri lai (chinh thuc)_Hoan chinh KH 2012 Von ho tro co MT_Bieu du thao QD von ho tro co MT 2 4" xfId="9758" xr:uid="{00000000-0005-0000-0000-00001B260000}"/>
    <cellStyle name="1_DK bo tri lai (chinh thuc)_Hoan chinh KH 2012 Von ho tro co MT_Bieu du thao QD von ho tro co MT 3" xfId="9759" xr:uid="{00000000-0005-0000-0000-00001C260000}"/>
    <cellStyle name="1_DK bo tri lai (chinh thuc)_Hoan chinh KH 2012 Von ho tro co MT_Bieu du thao QD von ho tro co MT 3 2" xfId="9760" xr:uid="{00000000-0005-0000-0000-00001D260000}"/>
    <cellStyle name="1_DK bo tri lai (chinh thuc)_Hoan chinh KH 2012 Von ho tro co MT_Bieu du thao QD von ho tro co MT 3 3" xfId="9761" xr:uid="{00000000-0005-0000-0000-00001E260000}"/>
    <cellStyle name="1_DK bo tri lai (chinh thuc)_Hoan chinh KH 2012 Von ho tro co MT_Bieu du thao QD von ho tro co MT 3 4" xfId="9762" xr:uid="{00000000-0005-0000-0000-00001F260000}"/>
    <cellStyle name="1_DK bo tri lai (chinh thuc)_Hoan chinh KH 2012 Von ho tro co MT_Bieu du thao QD von ho tro co MT 4" xfId="9763" xr:uid="{00000000-0005-0000-0000-000020260000}"/>
    <cellStyle name="1_DK bo tri lai (chinh thuc)_Hoan chinh KH 2012 Von ho tro co MT_Bieu du thao QD von ho tro co MT 5" xfId="9764" xr:uid="{00000000-0005-0000-0000-000021260000}"/>
    <cellStyle name="1_DK bo tri lai (chinh thuc)_Hoan chinh KH 2012 Von ho tro co MT_Bieu du thao QD von ho tro co MT 6" xfId="9765" xr:uid="{00000000-0005-0000-0000-000022260000}"/>
    <cellStyle name="1_DK bo tri lai (chinh thuc)_Hoan chinh KH 2012 Von ho tro co MT_Ke hoach 2012 theo doi (giai ngan 30.6.12)" xfId="9766" xr:uid="{00000000-0005-0000-0000-000023260000}"/>
    <cellStyle name="1_DK bo tri lai (chinh thuc)_Hoan chinh KH 2012 Von ho tro co MT_Ke hoach 2012 theo doi (giai ngan 30.6.12) 2" xfId="9767" xr:uid="{00000000-0005-0000-0000-000024260000}"/>
    <cellStyle name="1_DK bo tri lai (chinh thuc)_Hoan chinh KH 2012 Von ho tro co MT_Ke hoach 2012 theo doi (giai ngan 30.6.12) 2 2" xfId="9768" xr:uid="{00000000-0005-0000-0000-000025260000}"/>
    <cellStyle name="1_DK bo tri lai (chinh thuc)_Hoan chinh KH 2012 Von ho tro co MT_Ke hoach 2012 theo doi (giai ngan 30.6.12) 2 3" xfId="9769" xr:uid="{00000000-0005-0000-0000-000026260000}"/>
    <cellStyle name="1_DK bo tri lai (chinh thuc)_Hoan chinh KH 2012 Von ho tro co MT_Ke hoach 2012 theo doi (giai ngan 30.6.12) 2 4" xfId="9770" xr:uid="{00000000-0005-0000-0000-000027260000}"/>
    <cellStyle name="1_DK bo tri lai (chinh thuc)_Hoan chinh KH 2012 Von ho tro co MT_Ke hoach 2012 theo doi (giai ngan 30.6.12) 3" xfId="9771" xr:uid="{00000000-0005-0000-0000-000028260000}"/>
    <cellStyle name="1_DK bo tri lai (chinh thuc)_Hoan chinh KH 2012 Von ho tro co MT_Ke hoach 2012 theo doi (giai ngan 30.6.12) 3 2" xfId="9772" xr:uid="{00000000-0005-0000-0000-000029260000}"/>
    <cellStyle name="1_DK bo tri lai (chinh thuc)_Hoan chinh KH 2012 Von ho tro co MT_Ke hoach 2012 theo doi (giai ngan 30.6.12) 3 3" xfId="9773" xr:uid="{00000000-0005-0000-0000-00002A260000}"/>
    <cellStyle name="1_DK bo tri lai (chinh thuc)_Hoan chinh KH 2012 Von ho tro co MT_Ke hoach 2012 theo doi (giai ngan 30.6.12) 3 4" xfId="9774" xr:uid="{00000000-0005-0000-0000-00002B260000}"/>
    <cellStyle name="1_DK bo tri lai (chinh thuc)_Hoan chinh KH 2012 Von ho tro co MT_Ke hoach 2012 theo doi (giai ngan 30.6.12) 4" xfId="9775" xr:uid="{00000000-0005-0000-0000-00002C260000}"/>
    <cellStyle name="1_DK bo tri lai (chinh thuc)_Hoan chinh KH 2012 Von ho tro co MT_Ke hoach 2012 theo doi (giai ngan 30.6.12) 5" xfId="9776" xr:uid="{00000000-0005-0000-0000-00002D260000}"/>
    <cellStyle name="1_DK bo tri lai (chinh thuc)_Hoan chinh KH 2012 Von ho tro co MT_Ke hoach 2012 theo doi (giai ngan 30.6.12) 6" xfId="9777" xr:uid="{00000000-0005-0000-0000-00002E260000}"/>
    <cellStyle name="1_DK bo tri lai (chinh thuc)_Ke hoach 2012 (theo doi)" xfId="9778" xr:uid="{00000000-0005-0000-0000-00002F260000}"/>
    <cellStyle name="1_DK bo tri lai (chinh thuc)_Ke hoach 2012 (theo doi) 2" xfId="9779" xr:uid="{00000000-0005-0000-0000-000030260000}"/>
    <cellStyle name="1_DK bo tri lai (chinh thuc)_Ke hoach 2012 (theo doi) 2 2" xfId="9780" xr:uid="{00000000-0005-0000-0000-000031260000}"/>
    <cellStyle name="1_DK bo tri lai (chinh thuc)_Ke hoach 2012 (theo doi) 2 3" xfId="9781" xr:uid="{00000000-0005-0000-0000-000032260000}"/>
    <cellStyle name="1_DK bo tri lai (chinh thuc)_Ke hoach 2012 (theo doi) 2 4" xfId="9782" xr:uid="{00000000-0005-0000-0000-000033260000}"/>
    <cellStyle name="1_DK bo tri lai (chinh thuc)_Ke hoach 2012 (theo doi) 3" xfId="9783" xr:uid="{00000000-0005-0000-0000-000034260000}"/>
    <cellStyle name="1_DK bo tri lai (chinh thuc)_Ke hoach 2012 (theo doi) 3 2" xfId="9784" xr:uid="{00000000-0005-0000-0000-000035260000}"/>
    <cellStyle name="1_DK bo tri lai (chinh thuc)_Ke hoach 2012 (theo doi) 3 3" xfId="9785" xr:uid="{00000000-0005-0000-0000-000036260000}"/>
    <cellStyle name="1_DK bo tri lai (chinh thuc)_Ke hoach 2012 (theo doi) 3 4" xfId="9786" xr:uid="{00000000-0005-0000-0000-000037260000}"/>
    <cellStyle name="1_DK bo tri lai (chinh thuc)_Ke hoach 2012 (theo doi) 4" xfId="9787" xr:uid="{00000000-0005-0000-0000-000038260000}"/>
    <cellStyle name="1_DK bo tri lai (chinh thuc)_Ke hoach 2012 (theo doi) 5" xfId="9788" xr:uid="{00000000-0005-0000-0000-000039260000}"/>
    <cellStyle name="1_DK bo tri lai (chinh thuc)_Ke hoach 2012 (theo doi) 6" xfId="9789" xr:uid="{00000000-0005-0000-0000-00003A260000}"/>
    <cellStyle name="1_DK bo tri lai (chinh thuc)_Ke hoach 2012 theo doi (giai ngan 30.6.12)" xfId="9790" xr:uid="{00000000-0005-0000-0000-00003B260000}"/>
    <cellStyle name="1_DK bo tri lai (chinh thuc)_Ke hoach 2012 theo doi (giai ngan 30.6.12) 2" xfId="9791" xr:uid="{00000000-0005-0000-0000-00003C260000}"/>
    <cellStyle name="1_DK bo tri lai (chinh thuc)_Ke hoach 2012 theo doi (giai ngan 30.6.12) 2 2" xfId="9792" xr:uid="{00000000-0005-0000-0000-00003D260000}"/>
    <cellStyle name="1_DK bo tri lai (chinh thuc)_Ke hoach 2012 theo doi (giai ngan 30.6.12) 2 3" xfId="9793" xr:uid="{00000000-0005-0000-0000-00003E260000}"/>
    <cellStyle name="1_DK bo tri lai (chinh thuc)_Ke hoach 2012 theo doi (giai ngan 30.6.12) 2 4" xfId="9794" xr:uid="{00000000-0005-0000-0000-00003F260000}"/>
    <cellStyle name="1_DK bo tri lai (chinh thuc)_Ke hoach 2012 theo doi (giai ngan 30.6.12) 3" xfId="9795" xr:uid="{00000000-0005-0000-0000-000040260000}"/>
    <cellStyle name="1_DK bo tri lai (chinh thuc)_Ke hoach 2012 theo doi (giai ngan 30.6.12) 3 2" xfId="9796" xr:uid="{00000000-0005-0000-0000-000041260000}"/>
    <cellStyle name="1_DK bo tri lai (chinh thuc)_Ke hoach 2012 theo doi (giai ngan 30.6.12) 3 3" xfId="9797" xr:uid="{00000000-0005-0000-0000-000042260000}"/>
    <cellStyle name="1_DK bo tri lai (chinh thuc)_Ke hoach 2012 theo doi (giai ngan 30.6.12) 3 4" xfId="9798" xr:uid="{00000000-0005-0000-0000-000043260000}"/>
    <cellStyle name="1_DK bo tri lai (chinh thuc)_Ke hoach 2012 theo doi (giai ngan 30.6.12) 4" xfId="9799" xr:uid="{00000000-0005-0000-0000-000044260000}"/>
    <cellStyle name="1_DK bo tri lai (chinh thuc)_Ke hoach 2012 theo doi (giai ngan 30.6.12) 5" xfId="9800" xr:uid="{00000000-0005-0000-0000-000045260000}"/>
    <cellStyle name="1_DK bo tri lai (chinh thuc)_Ke hoach 2012 theo doi (giai ngan 30.6.12) 6" xfId="9801" xr:uid="{00000000-0005-0000-0000-000046260000}"/>
    <cellStyle name="1_Don gia Du thau ( XL19)" xfId="9802" xr:uid="{00000000-0005-0000-0000-000047260000}"/>
    <cellStyle name="1_Don gia Du thau ( XL19) 2" xfId="9803" xr:uid="{00000000-0005-0000-0000-000048260000}"/>
    <cellStyle name="1_Don gia Du thau ( XL19) 2 2" xfId="9804" xr:uid="{00000000-0005-0000-0000-000049260000}"/>
    <cellStyle name="1_Don gia Du thau ( XL19) 2 3" xfId="9805" xr:uid="{00000000-0005-0000-0000-00004A260000}"/>
    <cellStyle name="1_Don gia Du thau ( XL19) 2 4" xfId="9806" xr:uid="{00000000-0005-0000-0000-00004B260000}"/>
    <cellStyle name="1_Don gia Du thau ( XL19) 3" xfId="9807" xr:uid="{00000000-0005-0000-0000-00004C260000}"/>
    <cellStyle name="1_Don gia Du thau ( XL19) 4" xfId="9808" xr:uid="{00000000-0005-0000-0000-00004D260000}"/>
    <cellStyle name="1_Don gia Du thau ( XL19) 5" xfId="9809" xr:uid="{00000000-0005-0000-0000-00004E260000}"/>
    <cellStyle name="1_Don gia Du thau ( XL19)_Bao cao tinh hinh thuc hien KH 2009 den 31-01-10" xfId="9810" xr:uid="{00000000-0005-0000-0000-00004F260000}"/>
    <cellStyle name="1_Don gia Du thau ( XL19)_Bao cao tinh hinh thuc hien KH 2009 den 31-01-10 2" xfId="9811" xr:uid="{00000000-0005-0000-0000-000050260000}"/>
    <cellStyle name="1_Don gia Du thau ( XL19)_Bao cao tinh hinh thuc hien KH 2009 den 31-01-10 2 2" xfId="9812" xr:uid="{00000000-0005-0000-0000-000051260000}"/>
    <cellStyle name="1_Don gia Du thau ( XL19)_Bao cao tinh hinh thuc hien KH 2009 den 31-01-10 2 2 2" xfId="9813" xr:uid="{00000000-0005-0000-0000-000052260000}"/>
    <cellStyle name="1_Don gia Du thau ( XL19)_Bao cao tinh hinh thuc hien KH 2009 den 31-01-10 2 2 3" xfId="9814" xr:uid="{00000000-0005-0000-0000-000053260000}"/>
    <cellStyle name="1_Don gia Du thau ( XL19)_Bao cao tinh hinh thuc hien KH 2009 den 31-01-10 2 2 4" xfId="9815" xr:uid="{00000000-0005-0000-0000-000054260000}"/>
    <cellStyle name="1_Don gia Du thau ( XL19)_Bao cao tinh hinh thuc hien KH 2009 den 31-01-10 2 3" xfId="9816" xr:uid="{00000000-0005-0000-0000-000055260000}"/>
    <cellStyle name="1_Don gia Du thau ( XL19)_Bao cao tinh hinh thuc hien KH 2009 den 31-01-10 2 4" xfId="9817" xr:uid="{00000000-0005-0000-0000-000056260000}"/>
    <cellStyle name="1_Don gia Du thau ( XL19)_Bao cao tinh hinh thuc hien KH 2009 den 31-01-10 2 5" xfId="9818" xr:uid="{00000000-0005-0000-0000-000057260000}"/>
    <cellStyle name="1_Don gia Du thau ( XL19)_Bao cao tinh hinh thuc hien KH 2009 den 31-01-10 3" xfId="9819" xr:uid="{00000000-0005-0000-0000-000058260000}"/>
    <cellStyle name="1_Don gia Du thau ( XL19)_Bao cao tinh hinh thuc hien KH 2009 den 31-01-10 3 2" xfId="9820" xr:uid="{00000000-0005-0000-0000-000059260000}"/>
    <cellStyle name="1_Don gia Du thau ( XL19)_Bao cao tinh hinh thuc hien KH 2009 den 31-01-10 3 3" xfId="9821" xr:uid="{00000000-0005-0000-0000-00005A260000}"/>
    <cellStyle name="1_Don gia Du thau ( XL19)_Bao cao tinh hinh thuc hien KH 2009 den 31-01-10 3 4" xfId="9822" xr:uid="{00000000-0005-0000-0000-00005B260000}"/>
    <cellStyle name="1_Don gia Du thau ( XL19)_Bao cao tinh hinh thuc hien KH 2009 den 31-01-10 4" xfId="9823" xr:uid="{00000000-0005-0000-0000-00005C260000}"/>
    <cellStyle name="1_Don gia Du thau ( XL19)_Bao cao tinh hinh thuc hien KH 2009 den 31-01-10 5" xfId="9824" xr:uid="{00000000-0005-0000-0000-00005D260000}"/>
    <cellStyle name="1_Don gia Du thau ( XL19)_Bao cao tinh hinh thuc hien KH 2009 den 31-01-10 6" xfId="9825" xr:uid="{00000000-0005-0000-0000-00005E260000}"/>
    <cellStyle name="1_Don gia Du thau ( XL19)_Bao cao tinh hinh thuc hien KH 2009 den 31-01-10_BC von DTPT 6 thang 2012" xfId="9826" xr:uid="{00000000-0005-0000-0000-00005F260000}"/>
    <cellStyle name="1_Don gia Du thau ( XL19)_Bao cao tinh hinh thuc hien KH 2009 den 31-01-10_BC von DTPT 6 thang 2012 2" xfId="9827" xr:uid="{00000000-0005-0000-0000-000060260000}"/>
    <cellStyle name="1_Don gia Du thau ( XL19)_Bao cao tinh hinh thuc hien KH 2009 den 31-01-10_BC von DTPT 6 thang 2012 2 2" xfId="9828" xr:uid="{00000000-0005-0000-0000-000061260000}"/>
    <cellStyle name="1_Don gia Du thau ( XL19)_Bao cao tinh hinh thuc hien KH 2009 den 31-01-10_BC von DTPT 6 thang 2012 2 2 2" xfId="9829" xr:uid="{00000000-0005-0000-0000-000062260000}"/>
    <cellStyle name="1_Don gia Du thau ( XL19)_Bao cao tinh hinh thuc hien KH 2009 den 31-01-10_BC von DTPT 6 thang 2012 2 2 3" xfId="9830" xr:uid="{00000000-0005-0000-0000-000063260000}"/>
    <cellStyle name="1_Don gia Du thau ( XL19)_Bao cao tinh hinh thuc hien KH 2009 den 31-01-10_BC von DTPT 6 thang 2012 2 2 4" xfId="9831" xr:uid="{00000000-0005-0000-0000-000064260000}"/>
    <cellStyle name="1_Don gia Du thau ( XL19)_Bao cao tinh hinh thuc hien KH 2009 den 31-01-10_BC von DTPT 6 thang 2012 2 3" xfId="9832" xr:uid="{00000000-0005-0000-0000-000065260000}"/>
    <cellStyle name="1_Don gia Du thau ( XL19)_Bao cao tinh hinh thuc hien KH 2009 den 31-01-10_BC von DTPT 6 thang 2012 2 4" xfId="9833" xr:uid="{00000000-0005-0000-0000-000066260000}"/>
    <cellStyle name="1_Don gia Du thau ( XL19)_Bao cao tinh hinh thuc hien KH 2009 den 31-01-10_BC von DTPT 6 thang 2012 2 5" xfId="9834" xr:uid="{00000000-0005-0000-0000-000067260000}"/>
    <cellStyle name="1_Don gia Du thau ( XL19)_Bao cao tinh hinh thuc hien KH 2009 den 31-01-10_BC von DTPT 6 thang 2012 3" xfId="9835" xr:uid="{00000000-0005-0000-0000-000068260000}"/>
    <cellStyle name="1_Don gia Du thau ( XL19)_Bao cao tinh hinh thuc hien KH 2009 den 31-01-10_BC von DTPT 6 thang 2012 3 2" xfId="9836" xr:uid="{00000000-0005-0000-0000-000069260000}"/>
    <cellStyle name="1_Don gia Du thau ( XL19)_Bao cao tinh hinh thuc hien KH 2009 den 31-01-10_BC von DTPT 6 thang 2012 3 3" xfId="9837" xr:uid="{00000000-0005-0000-0000-00006A260000}"/>
    <cellStyle name="1_Don gia Du thau ( XL19)_Bao cao tinh hinh thuc hien KH 2009 den 31-01-10_BC von DTPT 6 thang 2012 3 4" xfId="9838" xr:uid="{00000000-0005-0000-0000-00006B260000}"/>
    <cellStyle name="1_Don gia Du thau ( XL19)_Bao cao tinh hinh thuc hien KH 2009 den 31-01-10_BC von DTPT 6 thang 2012 4" xfId="9839" xr:uid="{00000000-0005-0000-0000-00006C260000}"/>
    <cellStyle name="1_Don gia Du thau ( XL19)_Bao cao tinh hinh thuc hien KH 2009 den 31-01-10_BC von DTPT 6 thang 2012 5" xfId="9840" xr:uid="{00000000-0005-0000-0000-00006D260000}"/>
    <cellStyle name="1_Don gia Du thau ( XL19)_Bao cao tinh hinh thuc hien KH 2009 den 31-01-10_BC von DTPT 6 thang 2012 6" xfId="9841" xr:uid="{00000000-0005-0000-0000-00006E260000}"/>
    <cellStyle name="1_Don gia Du thau ( XL19)_Bao cao tinh hinh thuc hien KH 2009 den 31-01-10_Bieu du thao QD von ho tro co MT" xfId="9842" xr:uid="{00000000-0005-0000-0000-00006F260000}"/>
    <cellStyle name="1_Don gia Du thau ( XL19)_Bao cao tinh hinh thuc hien KH 2009 den 31-01-10_Bieu du thao QD von ho tro co MT 2" xfId="9843" xr:uid="{00000000-0005-0000-0000-000070260000}"/>
    <cellStyle name="1_Don gia Du thau ( XL19)_Bao cao tinh hinh thuc hien KH 2009 den 31-01-10_Bieu du thao QD von ho tro co MT 2 2" xfId="9844" xr:uid="{00000000-0005-0000-0000-000071260000}"/>
    <cellStyle name="1_Don gia Du thau ( XL19)_Bao cao tinh hinh thuc hien KH 2009 den 31-01-10_Bieu du thao QD von ho tro co MT 2 2 2" xfId="9845" xr:uid="{00000000-0005-0000-0000-000072260000}"/>
    <cellStyle name="1_Don gia Du thau ( XL19)_Bao cao tinh hinh thuc hien KH 2009 den 31-01-10_Bieu du thao QD von ho tro co MT 2 2 3" xfId="9846" xr:uid="{00000000-0005-0000-0000-000073260000}"/>
    <cellStyle name="1_Don gia Du thau ( XL19)_Bao cao tinh hinh thuc hien KH 2009 den 31-01-10_Bieu du thao QD von ho tro co MT 2 2 4" xfId="9847" xr:uid="{00000000-0005-0000-0000-000074260000}"/>
    <cellStyle name="1_Don gia Du thau ( XL19)_Bao cao tinh hinh thuc hien KH 2009 den 31-01-10_Bieu du thao QD von ho tro co MT 2 3" xfId="9848" xr:uid="{00000000-0005-0000-0000-000075260000}"/>
    <cellStyle name="1_Don gia Du thau ( XL19)_Bao cao tinh hinh thuc hien KH 2009 den 31-01-10_Bieu du thao QD von ho tro co MT 2 4" xfId="9849" xr:uid="{00000000-0005-0000-0000-000076260000}"/>
    <cellStyle name="1_Don gia Du thau ( XL19)_Bao cao tinh hinh thuc hien KH 2009 den 31-01-10_Bieu du thao QD von ho tro co MT 2 5" xfId="9850" xr:uid="{00000000-0005-0000-0000-000077260000}"/>
    <cellStyle name="1_Don gia Du thau ( XL19)_Bao cao tinh hinh thuc hien KH 2009 den 31-01-10_Bieu du thao QD von ho tro co MT 3" xfId="9851" xr:uid="{00000000-0005-0000-0000-000078260000}"/>
    <cellStyle name="1_Don gia Du thau ( XL19)_Bao cao tinh hinh thuc hien KH 2009 den 31-01-10_Bieu du thao QD von ho tro co MT 3 2" xfId="9852" xr:uid="{00000000-0005-0000-0000-000079260000}"/>
    <cellStyle name="1_Don gia Du thau ( XL19)_Bao cao tinh hinh thuc hien KH 2009 den 31-01-10_Bieu du thao QD von ho tro co MT 3 3" xfId="9853" xr:uid="{00000000-0005-0000-0000-00007A260000}"/>
    <cellStyle name="1_Don gia Du thau ( XL19)_Bao cao tinh hinh thuc hien KH 2009 den 31-01-10_Bieu du thao QD von ho tro co MT 3 4" xfId="9854" xr:uid="{00000000-0005-0000-0000-00007B260000}"/>
    <cellStyle name="1_Don gia Du thau ( XL19)_Bao cao tinh hinh thuc hien KH 2009 den 31-01-10_Bieu du thao QD von ho tro co MT 4" xfId="9855" xr:uid="{00000000-0005-0000-0000-00007C260000}"/>
    <cellStyle name="1_Don gia Du thau ( XL19)_Bao cao tinh hinh thuc hien KH 2009 den 31-01-10_Bieu du thao QD von ho tro co MT 5" xfId="9856" xr:uid="{00000000-0005-0000-0000-00007D260000}"/>
    <cellStyle name="1_Don gia Du thau ( XL19)_Bao cao tinh hinh thuc hien KH 2009 den 31-01-10_Bieu du thao QD von ho tro co MT 6" xfId="9857" xr:uid="{00000000-0005-0000-0000-00007E260000}"/>
    <cellStyle name="1_Don gia Du thau ( XL19)_Bao cao tinh hinh thuc hien KH 2009 den 31-01-10_Ke hoach 2012 (theo doi)" xfId="9858" xr:uid="{00000000-0005-0000-0000-00007F260000}"/>
    <cellStyle name="1_Don gia Du thau ( XL19)_Bao cao tinh hinh thuc hien KH 2009 den 31-01-10_Ke hoach 2012 (theo doi) 2" xfId="9859" xr:uid="{00000000-0005-0000-0000-000080260000}"/>
    <cellStyle name="1_Don gia Du thau ( XL19)_Bao cao tinh hinh thuc hien KH 2009 den 31-01-10_Ke hoach 2012 (theo doi) 2 2" xfId="9860" xr:uid="{00000000-0005-0000-0000-000081260000}"/>
    <cellStyle name="1_Don gia Du thau ( XL19)_Bao cao tinh hinh thuc hien KH 2009 den 31-01-10_Ke hoach 2012 (theo doi) 2 2 2" xfId="9861" xr:uid="{00000000-0005-0000-0000-000082260000}"/>
    <cellStyle name="1_Don gia Du thau ( XL19)_Bao cao tinh hinh thuc hien KH 2009 den 31-01-10_Ke hoach 2012 (theo doi) 2 2 3" xfId="9862" xr:uid="{00000000-0005-0000-0000-000083260000}"/>
    <cellStyle name="1_Don gia Du thau ( XL19)_Bao cao tinh hinh thuc hien KH 2009 den 31-01-10_Ke hoach 2012 (theo doi) 2 2 4" xfId="9863" xr:uid="{00000000-0005-0000-0000-000084260000}"/>
    <cellStyle name="1_Don gia Du thau ( XL19)_Bao cao tinh hinh thuc hien KH 2009 den 31-01-10_Ke hoach 2012 (theo doi) 2 3" xfId="9864" xr:uid="{00000000-0005-0000-0000-000085260000}"/>
    <cellStyle name="1_Don gia Du thau ( XL19)_Bao cao tinh hinh thuc hien KH 2009 den 31-01-10_Ke hoach 2012 (theo doi) 2 4" xfId="9865" xr:uid="{00000000-0005-0000-0000-000086260000}"/>
    <cellStyle name="1_Don gia Du thau ( XL19)_Bao cao tinh hinh thuc hien KH 2009 den 31-01-10_Ke hoach 2012 (theo doi) 2 5" xfId="9866" xr:uid="{00000000-0005-0000-0000-000087260000}"/>
    <cellStyle name="1_Don gia Du thau ( XL19)_Bao cao tinh hinh thuc hien KH 2009 den 31-01-10_Ke hoach 2012 (theo doi) 3" xfId="9867" xr:uid="{00000000-0005-0000-0000-000088260000}"/>
    <cellStyle name="1_Don gia Du thau ( XL19)_Bao cao tinh hinh thuc hien KH 2009 den 31-01-10_Ke hoach 2012 (theo doi) 3 2" xfId="9868" xr:uid="{00000000-0005-0000-0000-000089260000}"/>
    <cellStyle name="1_Don gia Du thau ( XL19)_Bao cao tinh hinh thuc hien KH 2009 den 31-01-10_Ke hoach 2012 (theo doi) 3 3" xfId="9869" xr:uid="{00000000-0005-0000-0000-00008A260000}"/>
    <cellStyle name="1_Don gia Du thau ( XL19)_Bao cao tinh hinh thuc hien KH 2009 den 31-01-10_Ke hoach 2012 (theo doi) 3 4" xfId="9870" xr:uid="{00000000-0005-0000-0000-00008B260000}"/>
    <cellStyle name="1_Don gia Du thau ( XL19)_Bao cao tinh hinh thuc hien KH 2009 den 31-01-10_Ke hoach 2012 (theo doi) 4" xfId="9871" xr:uid="{00000000-0005-0000-0000-00008C260000}"/>
    <cellStyle name="1_Don gia Du thau ( XL19)_Bao cao tinh hinh thuc hien KH 2009 den 31-01-10_Ke hoach 2012 (theo doi) 5" xfId="9872" xr:uid="{00000000-0005-0000-0000-00008D260000}"/>
    <cellStyle name="1_Don gia Du thau ( XL19)_Bao cao tinh hinh thuc hien KH 2009 den 31-01-10_Ke hoach 2012 (theo doi) 6" xfId="9873" xr:uid="{00000000-0005-0000-0000-00008E260000}"/>
    <cellStyle name="1_Don gia Du thau ( XL19)_Bao cao tinh hinh thuc hien KH 2009 den 31-01-10_Ke hoach 2012 theo doi (giai ngan 30.6.12)" xfId="9874" xr:uid="{00000000-0005-0000-0000-00008F260000}"/>
    <cellStyle name="1_Don gia Du thau ( XL19)_Bao cao tinh hinh thuc hien KH 2009 den 31-01-10_Ke hoach 2012 theo doi (giai ngan 30.6.12) 2" xfId="9875" xr:uid="{00000000-0005-0000-0000-000090260000}"/>
    <cellStyle name="1_Don gia Du thau ( XL19)_Bao cao tinh hinh thuc hien KH 2009 den 31-01-10_Ke hoach 2012 theo doi (giai ngan 30.6.12) 2 2" xfId="9876" xr:uid="{00000000-0005-0000-0000-000091260000}"/>
    <cellStyle name="1_Don gia Du thau ( XL19)_Bao cao tinh hinh thuc hien KH 2009 den 31-01-10_Ke hoach 2012 theo doi (giai ngan 30.6.12) 2 2 2" xfId="9877" xr:uid="{00000000-0005-0000-0000-000092260000}"/>
    <cellStyle name="1_Don gia Du thau ( XL19)_Bao cao tinh hinh thuc hien KH 2009 den 31-01-10_Ke hoach 2012 theo doi (giai ngan 30.6.12) 2 2 3" xfId="9878" xr:uid="{00000000-0005-0000-0000-000093260000}"/>
    <cellStyle name="1_Don gia Du thau ( XL19)_Bao cao tinh hinh thuc hien KH 2009 den 31-01-10_Ke hoach 2012 theo doi (giai ngan 30.6.12) 2 2 4" xfId="9879" xr:uid="{00000000-0005-0000-0000-000094260000}"/>
    <cellStyle name="1_Don gia Du thau ( XL19)_Bao cao tinh hinh thuc hien KH 2009 den 31-01-10_Ke hoach 2012 theo doi (giai ngan 30.6.12) 2 3" xfId="9880" xr:uid="{00000000-0005-0000-0000-000095260000}"/>
    <cellStyle name="1_Don gia Du thau ( XL19)_Bao cao tinh hinh thuc hien KH 2009 den 31-01-10_Ke hoach 2012 theo doi (giai ngan 30.6.12) 2 4" xfId="9881" xr:uid="{00000000-0005-0000-0000-000096260000}"/>
    <cellStyle name="1_Don gia Du thau ( XL19)_Bao cao tinh hinh thuc hien KH 2009 den 31-01-10_Ke hoach 2012 theo doi (giai ngan 30.6.12) 2 5" xfId="9882" xr:uid="{00000000-0005-0000-0000-000097260000}"/>
    <cellStyle name="1_Don gia Du thau ( XL19)_Bao cao tinh hinh thuc hien KH 2009 den 31-01-10_Ke hoach 2012 theo doi (giai ngan 30.6.12) 3" xfId="9883" xr:uid="{00000000-0005-0000-0000-000098260000}"/>
    <cellStyle name="1_Don gia Du thau ( XL19)_Bao cao tinh hinh thuc hien KH 2009 den 31-01-10_Ke hoach 2012 theo doi (giai ngan 30.6.12) 3 2" xfId="9884" xr:uid="{00000000-0005-0000-0000-000099260000}"/>
    <cellStyle name="1_Don gia Du thau ( XL19)_Bao cao tinh hinh thuc hien KH 2009 den 31-01-10_Ke hoach 2012 theo doi (giai ngan 30.6.12) 3 3" xfId="9885" xr:uid="{00000000-0005-0000-0000-00009A260000}"/>
    <cellStyle name="1_Don gia Du thau ( XL19)_Bao cao tinh hinh thuc hien KH 2009 den 31-01-10_Ke hoach 2012 theo doi (giai ngan 30.6.12) 3 4" xfId="9886" xr:uid="{00000000-0005-0000-0000-00009B260000}"/>
    <cellStyle name="1_Don gia Du thau ( XL19)_Bao cao tinh hinh thuc hien KH 2009 den 31-01-10_Ke hoach 2012 theo doi (giai ngan 30.6.12) 4" xfId="9887" xr:uid="{00000000-0005-0000-0000-00009C260000}"/>
    <cellStyle name="1_Don gia Du thau ( XL19)_Bao cao tinh hinh thuc hien KH 2009 den 31-01-10_Ke hoach 2012 theo doi (giai ngan 30.6.12) 5" xfId="9888" xr:uid="{00000000-0005-0000-0000-00009D260000}"/>
    <cellStyle name="1_Don gia Du thau ( XL19)_Bao cao tinh hinh thuc hien KH 2009 den 31-01-10_Ke hoach 2012 theo doi (giai ngan 30.6.12) 6" xfId="9889" xr:uid="{00000000-0005-0000-0000-00009E260000}"/>
    <cellStyle name="1_Don gia Du thau ( XL19)_BC von DTPT 6 thang 2012" xfId="9890" xr:uid="{00000000-0005-0000-0000-00009F260000}"/>
    <cellStyle name="1_Don gia Du thau ( XL19)_BC von DTPT 6 thang 2012 2" xfId="9891" xr:uid="{00000000-0005-0000-0000-0000A0260000}"/>
    <cellStyle name="1_Don gia Du thau ( XL19)_BC von DTPT 6 thang 2012 2 2" xfId="9892" xr:uid="{00000000-0005-0000-0000-0000A1260000}"/>
    <cellStyle name="1_Don gia Du thau ( XL19)_BC von DTPT 6 thang 2012 2 3" xfId="9893" xr:uid="{00000000-0005-0000-0000-0000A2260000}"/>
    <cellStyle name="1_Don gia Du thau ( XL19)_BC von DTPT 6 thang 2012 2 4" xfId="9894" xr:uid="{00000000-0005-0000-0000-0000A3260000}"/>
    <cellStyle name="1_Don gia Du thau ( XL19)_BC von DTPT 6 thang 2012 3" xfId="9895" xr:uid="{00000000-0005-0000-0000-0000A4260000}"/>
    <cellStyle name="1_Don gia Du thau ( XL19)_BC von DTPT 6 thang 2012 4" xfId="9896" xr:uid="{00000000-0005-0000-0000-0000A5260000}"/>
    <cellStyle name="1_Don gia Du thau ( XL19)_BC von DTPT 6 thang 2012 5" xfId="9897" xr:uid="{00000000-0005-0000-0000-0000A6260000}"/>
    <cellStyle name="1_Don gia Du thau ( XL19)_Bieu du thao QD von ho tro co MT" xfId="9898" xr:uid="{00000000-0005-0000-0000-0000A7260000}"/>
    <cellStyle name="1_Don gia Du thau ( XL19)_Bieu du thao QD von ho tro co MT 2" xfId="9899" xr:uid="{00000000-0005-0000-0000-0000A8260000}"/>
    <cellStyle name="1_Don gia Du thau ( XL19)_Bieu du thao QD von ho tro co MT 2 2" xfId="9900" xr:uid="{00000000-0005-0000-0000-0000A9260000}"/>
    <cellStyle name="1_Don gia Du thau ( XL19)_Bieu du thao QD von ho tro co MT 2 3" xfId="9901" xr:uid="{00000000-0005-0000-0000-0000AA260000}"/>
    <cellStyle name="1_Don gia Du thau ( XL19)_Bieu du thao QD von ho tro co MT 2 4" xfId="9902" xr:uid="{00000000-0005-0000-0000-0000AB260000}"/>
    <cellStyle name="1_Don gia Du thau ( XL19)_Bieu du thao QD von ho tro co MT 3" xfId="9903" xr:uid="{00000000-0005-0000-0000-0000AC260000}"/>
    <cellStyle name="1_Don gia Du thau ( XL19)_Bieu du thao QD von ho tro co MT 4" xfId="9904" xr:uid="{00000000-0005-0000-0000-0000AD260000}"/>
    <cellStyle name="1_Don gia Du thau ( XL19)_Bieu du thao QD von ho tro co MT 5" xfId="9905" xr:uid="{00000000-0005-0000-0000-0000AE260000}"/>
    <cellStyle name="1_Don gia Du thau ( XL19)_Book1" xfId="9906" xr:uid="{00000000-0005-0000-0000-0000AF260000}"/>
    <cellStyle name="1_Don gia Du thau ( XL19)_Book1 2" xfId="9907" xr:uid="{00000000-0005-0000-0000-0000B0260000}"/>
    <cellStyle name="1_Don gia Du thau ( XL19)_Book1 2 2" xfId="9908" xr:uid="{00000000-0005-0000-0000-0000B1260000}"/>
    <cellStyle name="1_Don gia Du thau ( XL19)_Book1 2 3" xfId="9909" xr:uid="{00000000-0005-0000-0000-0000B2260000}"/>
    <cellStyle name="1_Don gia Du thau ( XL19)_Book1 2 4" xfId="9910" xr:uid="{00000000-0005-0000-0000-0000B3260000}"/>
    <cellStyle name="1_Don gia Du thau ( XL19)_Book1 3" xfId="9911" xr:uid="{00000000-0005-0000-0000-0000B4260000}"/>
    <cellStyle name="1_Don gia Du thau ( XL19)_Book1 3 2" xfId="9912" xr:uid="{00000000-0005-0000-0000-0000B5260000}"/>
    <cellStyle name="1_Don gia Du thau ( XL19)_Book1 3 3" xfId="9913" xr:uid="{00000000-0005-0000-0000-0000B6260000}"/>
    <cellStyle name="1_Don gia Du thau ( XL19)_Book1 3 4" xfId="9914" xr:uid="{00000000-0005-0000-0000-0000B7260000}"/>
    <cellStyle name="1_Don gia Du thau ( XL19)_Book1 4" xfId="9915" xr:uid="{00000000-0005-0000-0000-0000B8260000}"/>
    <cellStyle name="1_Don gia Du thau ( XL19)_Book1 5" xfId="9916" xr:uid="{00000000-0005-0000-0000-0000B9260000}"/>
    <cellStyle name="1_Don gia Du thau ( XL19)_Book1 6" xfId="9917" xr:uid="{00000000-0005-0000-0000-0000BA260000}"/>
    <cellStyle name="1_Don gia Du thau ( XL19)_Book1_BC von DTPT 6 thang 2012" xfId="9918" xr:uid="{00000000-0005-0000-0000-0000BB260000}"/>
    <cellStyle name="1_Don gia Du thau ( XL19)_Book1_BC von DTPT 6 thang 2012 2" xfId="9919" xr:uid="{00000000-0005-0000-0000-0000BC260000}"/>
    <cellStyle name="1_Don gia Du thau ( XL19)_Book1_BC von DTPT 6 thang 2012 2 2" xfId="9920" xr:uid="{00000000-0005-0000-0000-0000BD260000}"/>
    <cellStyle name="1_Don gia Du thau ( XL19)_Book1_BC von DTPT 6 thang 2012 2 3" xfId="9921" xr:uid="{00000000-0005-0000-0000-0000BE260000}"/>
    <cellStyle name="1_Don gia Du thau ( XL19)_Book1_BC von DTPT 6 thang 2012 2 4" xfId="9922" xr:uid="{00000000-0005-0000-0000-0000BF260000}"/>
    <cellStyle name="1_Don gia Du thau ( XL19)_Book1_BC von DTPT 6 thang 2012 3" xfId="9923" xr:uid="{00000000-0005-0000-0000-0000C0260000}"/>
    <cellStyle name="1_Don gia Du thau ( XL19)_Book1_BC von DTPT 6 thang 2012 3 2" xfId="9924" xr:uid="{00000000-0005-0000-0000-0000C1260000}"/>
    <cellStyle name="1_Don gia Du thau ( XL19)_Book1_BC von DTPT 6 thang 2012 3 3" xfId="9925" xr:uid="{00000000-0005-0000-0000-0000C2260000}"/>
    <cellStyle name="1_Don gia Du thau ( XL19)_Book1_BC von DTPT 6 thang 2012 3 4" xfId="9926" xr:uid="{00000000-0005-0000-0000-0000C3260000}"/>
    <cellStyle name="1_Don gia Du thau ( XL19)_Book1_BC von DTPT 6 thang 2012 4" xfId="9927" xr:uid="{00000000-0005-0000-0000-0000C4260000}"/>
    <cellStyle name="1_Don gia Du thau ( XL19)_Book1_BC von DTPT 6 thang 2012 5" xfId="9928" xr:uid="{00000000-0005-0000-0000-0000C5260000}"/>
    <cellStyle name="1_Don gia Du thau ( XL19)_Book1_BC von DTPT 6 thang 2012 6" xfId="9929" xr:uid="{00000000-0005-0000-0000-0000C6260000}"/>
    <cellStyle name="1_Don gia Du thau ( XL19)_Book1_Bieu du thao QD von ho tro co MT" xfId="9930" xr:uid="{00000000-0005-0000-0000-0000C7260000}"/>
    <cellStyle name="1_Don gia Du thau ( XL19)_Book1_Bieu du thao QD von ho tro co MT 2" xfId="9931" xr:uid="{00000000-0005-0000-0000-0000C8260000}"/>
    <cellStyle name="1_Don gia Du thau ( XL19)_Book1_Bieu du thao QD von ho tro co MT 2 2" xfId="9932" xr:uid="{00000000-0005-0000-0000-0000C9260000}"/>
    <cellStyle name="1_Don gia Du thau ( XL19)_Book1_Bieu du thao QD von ho tro co MT 2 3" xfId="9933" xr:uid="{00000000-0005-0000-0000-0000CA260000}"/>
    <cellStyle name="1_Don gia Du thau ( XL19)_Book1_Bieu du thao QD von ho tro co MT 2 4" xfId="9934" xr:uid="{00000000-0005-0000-0000-0000CB260000}"/>
    <cellStyle name="1_Don gia Du thau ( XL19)_Book1_Bieu du thao QD von ho tro co MT 3" xfId="9935" xr:uid="{00000000-0005-0000-0000-0000CC260000}"/>
    <cellStyle name="1_Don gia Du thau ( XL19)_Book1_Bieu du thao QD von ho tro co MT 3 2" xfId="9936" xr:uid="{00000000-0005-0000-0000-0000CD260000}"/>
    <cellStyle name="1_Don gia Du thau ( XL19)_Book1_Bieu du thao QD von ho tro co MT 3 3" xfId="9937" xr:uid="{00000000-0005-0000-0000-0000CE260000}"/>
    <cellStyle name="1_Don gia Du thau ( XL19)_Book1_Bieu du thao QD von ho tro co MT 3 4" xfId="9938" xr:uid="{00000000-0005-0000-0000-0000CF260000}"/>
    <cellStyle name="1_Don gia Du thau ( XL19)_Book1_Bieu du thao QD von ho tro co MT 4" xfId="9939" xr:uid="{00000000-0005-0000-0000-0000D0260000}"/>
    <cellStyle name="1_Don gia Du thau ( XL19)_Book1_Bieu du thao QD von ho tro co MT 5" xfId="9940" xr:uid="{00000000-0005-0000-0000-0000D1260000}"/>
    <cellStyle name="1_Don gia Du thau ( XL19)_Book1_Bieu du thao QD von ho tro co MT 6" xfId="9941" xr:uid="{00000000-0005-0000-0000-0000D2260000}"/>
    <cellStyle name="1_Don gia Du thau ( XL19)_Book1_Hoan chinh KH 2012 (o nha)" xfId="9942" xr:uid="{00000000-0005-0000-0000-0000D3260000}"/>
    <cellStyle name="1_Don gia Du thau ( XL19)_Book1_Hoan chinh KH 2012 (o nha) 2" xfId="9943" xr:uid="{00000000-0005-0000-0000-0000D4260000}"/>
    <cellStyle name="1_Don gia Du thau ( XL19)_Book1_Hoan chinh KH 2012 (o nha) 2 2" xfId="9944" xr:uid="{00000000-0005-0000-0000-0000D5260000}"/>
    <cellStyle name="1_Don gia Du thau ( XL19)_Book1_Hoan chinh KH 2012 (o nha) 2 3" xfId="9945" xr:uid="{00000000-0005-0000-0000-0000D6260000}"/>
    <cellStyle name="1_Don gia Du thau ( XL19)_Book1_Hoan chinh KH 2012 (o nha) 2 4" xfId="9946" xr:uid="{00000000-0005-0000-0000-0000D7260000}"/>
    <cellStyle name="1_Don gia Du thau ( XL19)_Book1_Hoan chinh KH 2012 (o nha) 3" xfId="9947" xr:uid="{00000000-0005-0000-0000-0000D8260000}"/>
    <cellStyle name="1_Don gia Du thau ( XL19)_Book1_Hoan chinh KH 2012 (o nha) 3 2" xfId="9948" xr:uid="{00000000-0005-0000-0000-0000D9260000}"/>
    <cellStyle name="1_Don gia Du thau ( XL19)_Book1_Hoan chinh KH 2012 (o nha) 3 3" xfId="9949" xr:uid="{00000000-0005-0000-0000-0000DA260000}"/>
    <cellStyle name="1_Don gia Du thau ( XL19)_Book1_Hoan chinh KH 2012 (o nha) 3 4" xfId="9950" xr:uid="{00000000-0005-0000-0000-0000DB260000}"/>
    <cellStyle name="1_Don gia Du thau ( XL19)_Book1_Hoan chinh KH 2012 (o nha) 4" xfId="9951" xr:uid="{00000000-0005-0000-0000-0000DC260000}"/>
    <cellStyle name="1_Don gia Du thau ( XL19)_Book1_Hoan chinh KH 2012 (o nha) 5" xfId="9952" xr:uid="{00000000-0005-0000-0000-0000DD260000}"/>
    <cellStyle name="1_Don gia Du thau ( XL19)_Book1_Hoan chinh KH 2012 (o nha) 6" xfId="9953" xr:uid="{00000000-0005-0000-0000-0000DE260000}"/>
    <cellStyle name="1_Don gia Du thau ( XL19)_Book1_Hoan chinh KH 2012 (o nha)_Bao cao giai ngan quy I" xfId="9954" xr:uid="{00000000-0005-0000-0000-0000DF260000}"/>
    <cellStyle name="1_Don gia Du thau ( XL19)_Book1_Hoan chinh KH 2012 (o nha)_Bao cao giai ngan quy I 2" xfId="9955" xr:uid="{00000000-0005-0000-0000-0000E0260000}"/>
    <cellStyle name="1_Don gia Du thau ( XL19)_Book1_Hoan chinh KH 2012 (o nha)_Bao cao giai ngan quy I 2 2" xfId="9956" xr:uid="{00000000-0005-0000-0000-0000E1260000}"/>
    <cellStyle name="1_Don gia Du thau ( XL19)_Book1_Hoan chinh KH 2012 (o nha)_Bao cao giai ngan quy I 2 3" xfId="9957" xr:uid="{00000000-0005-0000-0000-0000E2260000}"/>
    <cellStyle name="1_Don gia Du thau ( XL19)_Book1_Hoan chinh KH 2012 (o nha)_Bao cao giai ngan quy I 2 4" xfId="9958" xr:uid="{00000000-0005-0000-0000-0000E3260000}"/>
    <cellStyle name="1_Don gia Du thau ( XL19)_Book1_Hoan chinh KH 2012 (o nha)_Bao cao giai ngan quy I 3" xfId="9959" xr:uid="{00000000-0005-0000-0000-0000E4260000}"/>
    <cellStyle name="1_Don gia Du thau ( XL19)_Book1_Hoan chinh KH 2012 (o nha)_Bao cao giai ngan quy I 3 2" xfId="9960" xr:uid="{00000000-0005-0000-0000-0000E5260000}"/>
    <cellStyle name="1_Don gia Du thau ( XL19)_Book1_Hoan chinh KH 2012 (o nha)_Bao cao giai ngan quy I 3 3" xfId="9961" xr:uid="{00000000-0005-0000-0000-0000E6260000}"/>
    <cellStyle name="1_Don gia Du thau ( XL19)_Book1_Hoan chinh KH 2012 (o nha)_Bao cao giai ngan quy I 3 4" xfId="9962" xr:uid="{00000000-0005-0000-0000-0000E7260000}"/>
    <cellStyle name="1_Don gia Du thau ( XL19)_Book1_Hoan chinh KH 2012 (o nha)_Bao cao giai ngan quy I 4" xfId="9963" xr:uid="{00000000-0005-0000-0000-0000E8260000}"/>
    <cellStyle name="1_Don gia Du thau ( XL19)_Book1_Hoan chinh KH 2012 (o nha)_Bao cao giai ngan quy I 5" xfId="9964" xr:uid="{00000000-0005-0000-0000-0000E9260000}"/>
    <cellStyle name="1_Don gia Du thau ( XL19)_Book1_Hoan chinh KH 2012 (o nha)_Bao cao giai ngan quy I 6" xfId="9965" xr:uid="{00000000-0005-0000-0000-0000EA260000}"/>
    <cellStyle name="1_Don gia Du thau ( XL19)_Book1_Hoan chinh KH 2012 (o nha)_BC von DTPT 6 thang 2012" xfId="9966" xr:uid="{00000000-0005-0000-0000-0000EB260000}"/>
    <cellStyle name="1_Don gia Du thau ( XL19)_Book1_Hoan chinh KH 2012 (o nha)_BC von DTPT 6 thang 2012 2" xfId="9967" xr:uid="{00000000-0005-0000-0000-0000EC260000}"/>
    <cellStyle name="1_Don gia Du thau ( XL19)_Book1_Hoan chinh KH 2012 (o nha)_BC von DTPT 6 thang 2012 2 2" xfId="9968" xr:uid="{00000000-0005-0000-0000-0000ED260000}"/>
    <cellStyle name="1_Don gia Du thau ( XL19)_Book1_Hoan chinh KH 2012 (o nha)_BC von DTPT 6 thang 2012 2 3" xfId="9969" xr:uid="{00000000-0005-0000-0000-0000EE260000}"/>
    <cellStyle name="1_Don gia Du thau ( XL19)_Book1_Hoan chinh KH 2012 (o nha)_BC von DTPT 6 thang 2012 2 4" xfId="9970" xr:uid="{00000000-0005-0000-0000-0000EF260000}"/>
    <cellStyle name="1_Don gia Du thau ( XL19)_Book1_Hoan chinh KH 2012 (o nha)_BC von DTPT 6 thang 2012 3" xfId="9971" xr:uid="{00000000-0005-0000-0000-0000F0260000}"/>
    <cellStyle name="1_Don gia Du thau ( XL19)_Book1_Hoan chinh KH 2012 (o nha)_BC von DTPT 6 thang 2012 3 2" xfId="9972" xr:uid="{00000000-0005-0000-0000-0000F1260000}"/>
    <cellStyle name="1_Don gia Du thau ( XL19)_Book1_Hoan chinh KH 2012 (o nha)_BC von DTPT 6 thang 2012 3 3" xfId="9973" xr:uid="{00000000-0005-0000-0000-0000F2260000}"/>
    <cellStyle name="1_Don gia Du thau ( XL19)_Book1_Hoan chinh KH 2012 (o nha)_BC von DTPT 6 thang 2012 3 4" xfId="9974" xr:uid="{00000000-0005-0000-0000-0000F3260000}"/>
    <cellStyle name="1_Don gia Du thau ( XL19)_Book1_Hoan chinh KH 2012 (o nha)_BC von DTPT 6 thang 2012 4" xfId="9975" xr:uid="{00000000-0005-0000-0000-0000F4260000}"/>
    <cellStyle name="1_Don gia Du thau ( XL19)_Book1_Hoan chinh KH 2012 (o nha)_BC von DTPT 6 thang 2012 5" xfId="9976" xr:uid="{00000000-0005-0000-0000-0000F5260000}"/>
    <cellStyle name="1_Don gia Du thau ( XL19)_Book1_Hoan chinh KH 2012 (o nha)_BC von DTPT 6 thang 2012 6" xfId="9977" xr:uid="{00000000-0005-0000-0000-0000F6260000}"/>
    <cellStyle name="1_Don gia Du thau ( XL19)_Book1_Hoan chinh KH 2012 (o nha)_Bieu du thao QD von ho tro co MT" xfId="9978" xr:uid="{00000000-0005-0000-0000-0000F7260000}"/>
    <cellStyle name="1_Don gia Du thau ( XL19)_Book1_Hoan chinh KH 2012 (o nha)_Bieu du thao QD von ho tro co MT 2" xfId="9979" xr:uid="{00000000-0005-0000-0000-0000F8260000}"/>
    <cellStyle name="1_Don gia Du thau ( XL19)_Book1_Hoan chinh KH 2012 (o nha)_Bieu du thao QD von ho tro co MT 2 2" xfId="9980" xr:uid="{00000000-0005-0000-0000-0000F9260000}"/>
    <cellStyle name="1_Don gia Du thau ( XL19)_Book1_Hoan chinh KH 2012 (o nha)_Bieu du thao QD von ho tro co MT 2 3" xfId="9981" xr:uid="{00000000-0005-0000-0000-0000FA260000}"/>
    <cellStyle name="1_Don gia Du thau ( XL19)_Book1_Hoan chinh KH 2012 (o nha)_Bieu du thao QD von ho tro co MT 2 4" xfId="9982" xr:uid="{00000000-0005-0000-0000-0000FB260000}"/>
    <cellStyle name="1_Don gia Du thau ( XL19)_Book1_Hoan chinh KH 2012 (o nha)_Bieu du thao QD von ho tro co MT 3" xfId="9983" xr:uid="{00000000-0005-0000-0000-0000FC260000}"/>
    <cellStyle name="1_Don gia Du thau ( XL19)_Book1_Hoan chinh KH 2012 (o nha)_Bieu du thao QD von ho tro co MT 3 2" xfId="9984" xr:uid="{00000000-0005-0000-0000-0000FD260000}"/>
    <cellStyle name="1_Don gia Du thau ( XL19)_Book1_Hoan chinh KH 2012 (o nha)_Bieu du thao QD von ho tro co MT 3 3" xfId="9985" xr:uid="{00000000-0005-0000-0000-0000FE260000}"/>
    <cellStyle name="1_Don gia Du thau ( XL19)_Book1_Hoan chinh KH 2012 (o nha)_Bieu du thao QD von ho tro co MT 3 4" xfId="9986" xr:uid="{00000000-0005-0000-0000-0000FF260000}"/>
    <cellStyle name="1_Don gia Du thau ( XL19)_Book1_Hoan chinh KH 2012 (o nha)_Bieu du thao QD von ho tro co MT 4" xfId="9987" xr:uid="{00000000-0005-0000-0000-000000270000}"/>
    <cellStyle name="1_Don gia Du thau ( XL19)_Book1_Hoan chinh KH 2012 (o nha)_Bieu du thao QD von ho tro co MT 5" xfId="9988" xr:uid="{00000000-0005-0000-0000-000001270000}"/>
    <cellStyle name="1_Don gia Du thau ( XL19)_Book1_Hoan chinh KH 2012 (o nha)_Bieu du thao QD von ho tro co MT 6" xfId="9989" xr:uid="{00000000-0005-0000-0000-000002270000}"/>
    <cellStyle name="1_Don gia Du thau ( XL19)_Book1_Hoan chinh KH 2012 (o nha)_Ke hoach 2012 theo doi (giai ngan 30.6.12)" xfId="9990" xr:uid="{00000000-0005-0000-0000-000003270000}"/>
    <cellStyle name="1_Don gia Du thau ( XL19)_Book1_Hoan chinh KH 2012 (o nha)_Ke hoach 2012 theo doi (giai ngan 30.6.12) 2" xfId="9991" xr:uid="{00000000-0005-0000-0000-000004270000}"/>
    <cellStyle name="1_Don gia Du thau ( XL19)_Book1_Hoan chinh KH 2012 (o nha)_Ke hoach 2012 theo doi (giai ngan 30.6.12) 2 2" xfId="9992" xr:uid="{00000000-0005-0000-0000-000005270000}"/>
    <cellStyle name="1_Don gia Du thau ( XL19)_Book1_Hoan chinh KH 2012 (o nha)_Ke hoach 2012 theo doi (giai ngan 30.6.12) 2 3" xfId="9993" xr:uid="{00000000-0005-0000-0000-000006270000}"/>
    <cellStyle name="1_Don gia Du thau ( XL19)_Book1_Hoan chinh KH 2012 (o nha)_Ke hoach 2012 theo doi (giai ngan 30.6.12) 2 4" xfId="9994" xr:uid="{00000000-0005-0000-0000-000007270000}"/>
    <cellStyle name="1_Don gia Du thau ( XL19)_Book1_Hoan chinh KH 2012 (o nha)_Ke hoach 2012 theo doi (giai ngan 30.6.12) 3" xfId="9995" xr:uid="{00000000-0005-0000-0000-000008270000}"/>
    <cellStyle name="1_Don gia Du thau ( XL19)_Book1_Hoan chinh KH 2012 (o nha)_Ke hoach 2012 theo doi (giai ngan 30.6.12) 3 2" xfId="9996" xr:uid="{00000000-0005-0000-0000-000009270000}"/>
    <cellStyle name="1_Don gia Du thau ( XL19)_Book1_Hoan chinh KH 2012 (o nha)_Ke hoach 2012 theo doi (giai ngan 30.6.12) 3 3" xfId="9997" xr:uid="{00000000-0005-0000-0000-00000A270000}"/>
    <cellStyle name="1_Don gia Du thau ( XL19)_Book1_Hoan chinh KH 2012 (o nha)_Ke hoach 2012 theo doi (giai ngan 30.6.12) 3 4" xfId="9998" xr:uid="{00000000-0005-0000-0000-00000B270000}"/>
    <cellStyle name="1_Don gia Du thau ( XL19)_Book1_Hoan chinh KH 2012 (o nha)_Ke hoach 2012 theo doi (giai ngan 30.6.12) 4" xfId="9999" xr:uid="{00000000-0005-0000-0000-00000C270000}"/>
    <cellStyle name="1_Don gia Du thau ( XL19)_Book1_Hoan chinh KH 2012 (o nha)_Ke hoach 2012 theo doi (giai ngan 30.6.12) 5" xfId="10000" xr:uid="{00000000-0005-0000-0000-00000D270000}"/>
    <cellStyle name="1_Don gia Du thau ( XL19)_Book1_Hoan chinh KH 2012 (o nha)_Ke hoach 2012 theo doi (giai ngan 30.6.12) 6" xfId="10001" xr:uid="{00000000-0005-0000-0000-00000E270000}"/>
    <cellStyle name="1_Don gia Du thau ( XL19)_Book1_Hoan chinh KH 2012 Von ho tro co MT" xfId="10002" xr:uid="{00000000-0005-0000-0000-00000F270000}"/>
    <cellStyle name="1_Don gia Du thau ( XL19)_Book1_Hoan chinh KH 2012 Von ho tro co MT (chi tiet)" xfId="10003" xr:uid="{00000000-0005-0000-0000-000010270000}"/>
    <cellStyle name="1_Don gia Du thau ( XL19)_Book1_Hoan chinh KH 2012 Von ho tro co MT (chi tiet) 2" xfId="10004" xr:uid="{00000000-0005-0000-0000-000011270000}"/>
    <cellStyle name="1_Don gia Du thau ( XL19)_Book1_Hoan chinh KH 2012 Von ho tro co MT (chi tiet) 2 2" xfId="10005" xr:uid="{00000000-0005-0000-0000-000012270000}"/>
    <cellStyle name="1_Don gia Du thau ( XL19)_Book1_Hoan chinh KH 2012 Von ho tro co MT (chi tiet) 2 3" xfId="10006" xr:uid="{00000000-0005-0000-0000-000013270000}"/>
    <cellStyle name="1_Don gia Du thau ( XL19)_Book1_Hoan chinh KH 2012 Von ho tro co MT (chi tiet) 2 4" xfId="10007" xr:uid="{00000000-0005-0000-0000-000014270000}"/>
    <cellStyle name="1_Don gia Du thau ( XL19)_Book1_Hoan chinh KH 2012 Von ho tro co MT (chi tiet) 3" xfId="10008" xr:uid="{00000000-0005-0000-0000-000015270000}"/>
    <cellStyle name="1_Don gia Du thau ( XL19)_Book1_Hoan chinh KH 2012 Von ho tro co MT (chi tiet) 3 2" xfId="10009" xr:uid="{00000000-0005-0000-0000-000016270000}"/>
    <cellStyle name="1_Don gia Du thau ( XL19)_Book1_Hoan chinh KH 2012 Von ho tro co MT (chi tiet) 3 3" xfId="10010" xr:uid="{00000000-0005-0000-0000-000017270000}"/>
    <cellStyle name="1_Don gia Du thau ( XL19)_Book1_Hoan chinh KH 2012 Von ho tro co MT (chi tiet) 3 4" xfId="10011" xr:uid="{00000000-0005-0000-0000-000018270000}"/>
    <cellStyle name="1_Don gia Du thau ( XL19)_Book1_Hoan chinh KH 2012 Von ho tro co MT (chi tiet) 4" xfId="10012" xr:uid="{00000000-0005-0000-0000-000019270000}"/>
    <cellStyle name="1_Don gia Du thau ( XL19)_Book1_Hoan chinh KH 2012 Von ho tro co MT (chi tiet) 5" xfId="10013" xr:uid="{00000000-0005-0000-0000-00001A270000}"/>
    <cellStyle name="1_Don gia Du thau ( XL19)_Book1_Hoan chinh KH 2012 Von ho tro co MT (chi tiet) 6" xfId="10014" xr:uid="{00000000-0005-0000-0000-00001B270000}"/>
    <cellStyle name="1_Don gia Du thau ( XL19)_Book1_Hoan chinh KH 2012 Von ho tro co MT 10" xfId="10015" xr:uid="{00000000-0005-0000-0000-00001C270000}"/>
    <cellStyle name="1_Don gia Du thau ( XL19)_Book1_Hoan chinh KH 2012 Von ho tro co MT 10 2" xfId="10016" xr:uid="{00000000-0005-0000-0000-00001D270000}"/>
    <cellStyle name="1_Don gia Du thau ( XL19)_Book1_Hoan chinh KH 2012 Von ho tro co MT 10 3" xfId="10017" xr:uid="{00000000-0005-0000-0000-00001E270000}"/>
    <cellStyle name="1_Don gia Du thau ( XL19)_Book1_Hoan chinh KH 2012 Von ho tro co MT 10 4" xfId="10018" xr:uid="{00000000-0005-0000-0000-00001F270000}"/>
    <cellStyle name="1_Don gia Du thau ( XL19)_Book1_Hoan chinh KH 2012 Von ho tro co MT 11" xfId="10019" xr:uid="{00000000-0005-0000-0000-000020270000}"/>
    <cellStyle name="1_Don gia Du thau ( XL19)_Book1_Hoan chinh KH 2012 Von ho tro co MT 11 2" xfId="10020" xr:uid="{00000000-0005-0000-0000-000021270000}"/>
    <cellStyle name="1_Don gia Du thau ( XL19)_Book1_Hoan chinh KH 2012 Von ho tro co MT 11 3" xfId="10021" xr:uid="{00000000-0005-0000-0000-000022270000}"/>
    <cellStyle name="1_Don gia Du thau ( XL19)_Book1_Hoan chinh KH 2012 Von ho tro co MT 11 4" xfId="10022" xr:uid="{00000000-0005-0000-0000-000023270000}"/>
    <cellStyle name="1_Don gia Du thau ( XL19)_Book1_Hoan chinh KH 2012 Von ho tro co MT 12" xfId="10023" xr:uid="{00000000-0005-0000-0000-000024270000}"/>
    <cellStyle name="1_Don gia Du thau ( XL19)_Book1_Hoan chinh KH 2012 Von ho tro co MT 12 2" xfId="10024" xr:uid="{00000000-0005-0000-0000-000025270000}"/>
    <cellStyle name="1_Don gia Du thau ( XL19)_Book1_Hoan chinh KH 2012 Von ho tro co MT 12 3" xfId="10025" xr:uid="{00000000-0005-0000-0000-000026270000}"/>
    <cellStyle name="1_Don gia Du thau ( XL19)_Book1_Hoan chinh KH 2012 Von ho tro co MT 12 4" xfId="10026" xr:uid="{00000000-0005-0000-0000-000027270000}"/>
    <cellStyle name="1_Don gia Du thau ( XL19)_Book1_Hoan chinh KH 2012 Von ho tro co MT 13" xfId="10027" xr:uid="{00000000-0005-0000-0000-000028270000}"/>
    <cellStyle name="1_Don gia Du thau ( XL19)_Book1_Hoan chinh KH 2012 Von ho tro co MT 13 2" xfId="10028" xr:uid="{00000000-0005-0000-0000-000029270000}"/>
    <cellStyle name="1_Don gia Du thau ( XL19)_Book1_Hoan chinh KH 2012 Von ho tro co MT 13 3" xfId="10029" xr:uid="{00000000-0005-0000-0000-00002A270000}"/>
    <cellStyle name="1_Don gia Du thau ( XL19)_Book1_Hoan chinh KH 2012 Von ho tro co MT 13 4" xfId="10030" xr:uid="{00000000-0005-0000-0000-00002B270000}"/>
    <cellStyle name="1_Don gia Du thau ( XL19)_Book1_Hoan chinh KH 2012 Von ho tro co MT 14" xfId="10031" xr:uid="{00000000-0005-0000-0000-00002C270000}"/>
    <cellStyle name="1_Don gia Du thau ( XL19)_Book1_Hoan chinh KH 2012 Von ho tro co MT 14 2" xfId="10032" xr:uid="{00000000-0005-0000-0000-00002D270000}"/>
    <cellStyle name="1_Don gia Du thau ( XL19)_Book1_Hoan chinh KH 2012 Von ho tro co MT 14 3" xfId="10033" xr:uid="{00000000-0005-0000-0000-00002E270000}"/>
    <cellStyle name="1_Don gia Du thau ( XL19)_Book1_Hoan chinh KH 2012 Von ho tro co MT 14 4" xfId="10034" xr:uid="{00000000-0005-0000-0000-00002F270000}"/>
    <cellStyle name="1_Don gia Du thau ( XL19)_Book1_Hoan chinh KH 2012 Von ho tro co MT 15" xfId="10035" xr:uid="{00000000-0005-0000-0000-000030270000}"/>
    <cellStyle name="1_Don gia Du thau ( XL19)_Book1_Hoan chinh KH 2012 Von ho tro co MT 15 2" xfId="10036" xr:uid="{00000000-0005-0000-0000-000031270000}"/>
    <cellStyle name="1_Don gia Du thau ( XL19)_Book1_Hoan chinh KH 2012 Von ho tro co MT 15 3" xfId="10037" xr:uid="{00000000-0005-0000-0000-000032270000}"/>
    <cellStyle name="1_Don gia Du thau ( XL19)_Book1_Hoan chinh KH 2012 Von ho tro co MT 15 4" xfId="10038" xr:uid="{00000000-0005-0000-0000-000033270000}"/>
    <cellStyle name="1_Don gia Du thau ( XL19)_Book1_Hoan chinh KH 2012 Von ho tro co MT 16" xfId="10039" xr:uid="{00000000-0005-0000-0000-000034270000}"/>
    <cellStyle name="1_Don gia Du thau ( XL19)_Book1_Hoan chinh KH 2012 Von ho tro co MT 16 2" xfId="10040" xr:uid="{00000000-0005-0000-0000-000035270000}"/>
    <cellStyle name="1_Don gia Du thau ( XL19)_Book1_Hoan chinh KH 2012 Von ho tro co MT 16 3" xfId="10041" xr:uid="{00000000-0005-0000-0000-000036270000}"/>
    <cellStyle name="1_Don gia Du thau ( XL19)_Book1_Hoan chinh KH 2012 Von ho tro co MT 16 4" xfId="10042" xr:uid="{00000000-0005-0000-0000-000037270000}"/>
    <cellStyle name="1_Don gia Du thau ( XL19)_Book1_Hoan chinh KH 2012 Von ho tro co MT 17" xfId="10043" xr:uid="{00000000-0005-0000-0000-000038270000}"/>
    <cellStyle name="1_Don gia Du thau ( XL19)_Book1_Hoan chinh KH 2012 Von ho tro co MT 17 2" xfId="10044" xr:uid="{00000000-0005-0000-0000-000039270000}"/>
    <cellStyle name="1_Don gia Du thau ( XL19)_Book1_Hoan chinh KH 2012 Von ho tro co MT 17 3" xfId="10045" xr:uid="{00000000-0005-0000-0000-00003A270000}"/>
    <cellStyle name="1_Don gia Du thau ( XL19)_Book1_Hoan chinh KH 2012 Von ho tro co MT 17 4" xfId="10046" xr:uid="{00000000-0005-0000-0000-00003B270000}"/>
    <cellStyle name="1_Don gia Du thau ( XL19)_Book1_Hoan chinh KH 2012 Von ho tro co MT 18" xfId="10047" xr:uid="{00000000-0005-0000-0000-00003C270000}"/>
    <cellStyle name="1_Don gia Du thau ( XL19)_Book1_Hoan chinh KH 2012 Von ho tro co MT 19" xfId="10048" xr:uid="{00000000-0005-0000-0000-00003D270000}"/>
    <cellStyle name="1_Don gia Du thau ( XL19)_Book1_Hoan chinh KH 2012 Von ho tro co MT 2" xfId="10049" xr:uid="{00000000-0005-0000-0000-00003E270000}"/>
    <cellStyle name="1_Don gia Du thau ( XL19)_Book1_Hoan chinh KH 2012 Von ho tro co MT 2 2" xfId="10050" xr:uid="{00000000-0005-0000-0000-00003F270000}"/>
    <cellStyle name="1_Don gia Du thau ( XL19)_Book1_Hoan chinh KH 2012 Von ho tro co MT 2 3" xfId="10051" xr:uid="{00000000-0005-0000-0000-000040270000}"/>
    <cellStyle name="1_Don gia Du thau ( XL19)_Book1_Hoan chinh KH 2012 Von ho tro co MT 2 4" xfId="10052" xr:uid="{00000000-0005-0000-0000-000041270000}"/>
    <cellStyle name="1_Don gia Du thau ( XL19)_Book1_Hoan chinh KH 2012 Von ho tro co MT 20" xfId="10053" xr:uid="{00000000-0005-0000-0000-000042270000}"/>
    <cellStyle name="1_Don gia Du thau ( XL19)_Book1_Hoan chinh KH 2012 Von ho tro co MT 3" xfId="10054" xr:uid="{00000000-0005-0000-0000-000043270000}"/>
    <cellStyle name="1_Don gia Du thau ( XL19)_Book1_Hoan chinh KH 2012 Von ho tro co MT 3 2" xfId="10055" xr:uid="{00000000-0005-0000-0000-000044270000}"/>
    <cellStyle name="1_Don gia Du thau ( XL19)_Book1_Hoan chinh KH 2012 Von ho tro co MT 3 3" xfId="10056" xr:uid="{00000000-0005-0000-0000-000045270000}"/>
    <cellStyle name="1_Don gia Du thau ( XL19)_Book1_Hoan chinh KH 2012 Von ho tro co MT 3 4" xfId="10057" xr:uid="{00000000-0005-0000-0000-000046270000}"/>
    <cellStyle name="1_Don gia Du thau ( XL19)_Book1_Hoan chinh KH 2012 Von ho tro co MT 4" xfId="10058" xr:uid="{00000000-0005-0000-0000-000047270000}"/>
    <cellStyle name="1_Don gia Du thau ( XL19)_Book1_Hoan chinh KH 2012 Von ho tro co MT 4 2" xfId="10059" xr:uid="{00000000-0005-0000-0000-000048270000}"/>
    <cellStyle name="1_Don gia Du thau ( XL19)_Book1_Hoan chinh KH 2012 Von ho tro co MT 4 3" xfId="10060" xr:uid="{00000000-0005-0000-0000-000049270000}"/>
    <cellStyle name="1_Don gia Du thau ( XL19)_Book1_Hoan chinh KH 2012 Von ho tro co MT 4 4" xfId="10061" xr:uid="{00000000-0005-0000-0000-00004A270000}"/>
    <cellStyle name="1_Don gia Du thau ( XL19)_Book1_Hoan chinh KH 2012 Von ho tro co MT 5" xfId="10062" xr:uid="{00000000-0005-0000-0000-00004B270000}"/>
    <cellStyle name="1_Don gia Du thau ( XL19)_Book1_Hoan chinh KH 2012 Von ho tro co MT 5 2" xfId="10063" xr:uid="{00000000-0005-0000-0000-00004C270000}"/>
    <cellStyle name="1_Don gia Du thau ( XL19)_Book1_Hoan chinh KH 2012 Von ho tro co MT 5 3" xfId="10064" xr:uid="{00000000-0005-0000-0000-00004D270000}"/>
    <cellStyle name="1_Don gia Du thau ( XL19)_Book1_Hoan chinh KH 2012 Von ho tro co MT 5 4" xfId="10065" xr:uid="{00000000-0005-0000-0000-00004E270000}"/>
    <cellStyle name="1_Don gia Du thau ( XL19)_Book1_Hoan chinh KH 2012 Von ho tro co MT 6" xfId="10066" xr:uid="{00000000-0005-0000-0000-00004F270000}"/>
    <cellStyle name="1_Don gia Du thau ( XL19)_Book1_Hoan chinh KH 2012 Von ho tro co MT 6 2" xfId="10067" xr:uid="{00000000-0005-0000-0000-000050270000}"/>
    <cellStyle name="1_Don gia Du thau ( XL19)_Book1_Hoan chinh KH 2012 Von ho tro co MT 6 3" xfId="10068" xr:uid="{00000000-0005-0000-0000-000051270000}"/>
    <cellStyle name="1_Don gia Du thau ( XL19)_Book1_Hoan chinh KH 2012 Von ho tro co MT 6 4" xfId="10069" xr:uid="{00000000-0005-0000-0000-000052270000}"/>
    <cellStyle name="1_Don gia Du thau ( XL19)_Book1_Hoan chinh KH 2012 Von ho tro co MT 7" xfId="10070" xr:uid="{00000000-0005-0000-0000-000053270000}"/>
    <cellStyle name="1_Don gia Du thau ( XL19)_Book1_Hoan chinh KH 2012 Von ho tro co MT 7 2" xfId="10071" xr:uid="{00000000-0005-0000-0000-000054270000}"/>
    <cellStyle name="1_Don gia Du thau ( XL19)_Book1_Hoan chinh KH 2012 Von ho tro co MT 7 3" xfId="10072" xr:uid="{00000000-0005-0000-0000-000055270000}"/>
    <cellStyle name="1_Don gia Du thau ( XL19)_Book1_Hoan chinh KH 2012 Von ho tro co MT 7 4" xfId="10073" xr:uid="{00000000-0005-0000-0000-000056270000}"/>
    <cellStyle name="1_Don gia Du thau ( XL19)_Book1_Hoan chinh KH 2012 Von ho tro co MT 8" xfId="10074" xr:uid="{00000000-0005-0000-0000-000057270000}"/>
    <cellStyle name="1_Don gia Du thau ( XL19)_Book1_Hoan chinh KH 2012 Von ho tro co MT 8 2" xfId="10075" xr:uid="{00000000-0005-0000-0000-000058270000}"/>
    <cellStyle name="1_Don gia Du thau ( XL19)_Book1_Hoan chinh KH 2012 Von ho tro co MT 8 3" xfId="10076" xr:uid="{00000000-0005-0000-0000-000059270000}"/>
    <cellStyle name="1_Don gia Du thau ( XL19)_Book1_Hoan chinh KH 2012 Von ho tro co MT 8 4" xfId="10077" xr:uid="{00000000-0005-0000-0000-00005A270000}"/>
    <cellStyle name="1_Don gia Du thau ( XL19)_Book1_Hoan chinh KH 2012 Von ho tro co MT 9" xfId="10078" xr:uid="{00000000-0005-0000-0000-00005B270000}"/>
    <cellStyle name="1_Don gia Du thau ( XL19)_Book1_Hoan chinh KH 2012 Von ho tro co MT 9 2" xfId="10079" xr:uid="{00000000-0005-0000-0000-00005C270000}"/>
    <cellStyle name="1_Don gia Du thau ( XL19)_Book1_Hoan chinh KH 2012 Von ho tro co MT 9 3" xfId="10080" xr:uid="{00000000-0005-0000-0000-00005D270000}"/>
    <cellStyle name="1_Don gia Du thau ( XL19)_Book1_Hoan chinh KH 2012 Von ho tro co MT 9 4" xfId="10081" xr:uid="{00000000-0005-0000-0000-00005E270000}"/>
    <cellStyle name="1_Don gia Du thau ( XL19)_Book1_Hoan chinh KH 2012 Von ho tro co MT_Bao cao giai ngan quy I" xfId="10082" xr:uid="{00000000-0005-0000-0000-00005F270000}"/>
    <cellStyle name="1_Don gia Du thau ( XL19)_Book1_Hoan chinh KH 2012 Von ho tro co MT_Bao cao giai ngan quy I 2" xfId="10083" xr:uid="{00000000-0005-0000-0000-000060270000}"/>
    <cellStyle name="1_Don gia Du thau ( XL19)_Book1_Hoan chinh KH 2012 Von ho tro co MT_Bao cao giai ngan quy I 2 2" xfId="10084" xr:uid="{00000000-0005-0000-0000-000061270000}"/>
    <cellStyle name="1_Don gia Du thau ( XL19)_Book1_Hoan chinh KH 2012 Von ho tro co MT_Bao cao giai ngan quy I 2 3" xfId="10085" xr:uid="{00000000-0005-0000-0000-000062270000}"/>
    <cellStyle name="1_Don gia Du thau ( XL19)_Book1_Hoan chinh KH 2012 Von ho tro co MT_Bao cao giai ngan quy I 2 4" xfId="10086" xr:uid="{00000000-0005-0000-0000-000063270000}"/>
    <cellStyle name="1_Don gia Du thau ( XL19)_Book1_Hoan chinh KH 2012 Von ho tro co MT_Bao cao giai ngan quy I 3" xfId="10087" xr:uid="{00000000-0005-0000-0000-000064270000}"/>
    <cellStyle name="1_Don gia Du thau ( XL19)_Book1_Hoan chinh KH 2012 Von ho tro co MT_Bao cao giai ngan quy I 3 2" xfId="10088" xr:uid="{00000000-0005-0000-0000-000065270000}"/>
    <cellStyle name="1_Don gia Du thau ( XL19)_Book1_Hoan chinh KH 2012 Von ho tro co MT_Bao cao giai ngan quy I 3 3" xfId="10089" xr:uid="{00000000-0005-0000-0000-000066270000}"/>
    <cellStyle name="1_Don gia Du thau ( XL19)_Book1_Hoan chinh KH 2012 Von ho tro co MT_Bao cao giai ngan quy I 3 4" xfId="10090" xr:uid="{00000000-0005-0000-0000-000067270000}"/>
    <cellStyle name="1_Don gia Du thau ( XL19)_Book1_Hoan chinh KH 2012 Von ho tro co MT_Bao cao giai ngan quy I 4" xfId="10091" xr:uid="{00000000-0005-0000-0000-000068270000}"/>
    <cellStyle name="1_Don gia Du thau ( XL19)_Book1_Hoan chinh KH 2012 Von ho tro co MT_Bao cao giai ngan quy I 5" xfId="10092" xr:uid="{00000000-0005-0000-0000-000069270000}"/>
    <cellStyle name="1_Don gia Du thau ( XL19)_Book1_Hoan chinh KH 2012 Von ho tro co MT_Bao cao giai ngan quy I 6" xfId="10093" xr:uid="{00000000-0005-0000-0000-00006A270000}"/>
    <cellStyle name="1_Don gia Du thau ( XL19)_Book1_Hoan chinh KH 2012 Von ho tro co MT_BC von DTPT 6 thang 2012" xfId="10094" xr:uid="{00000000-0005-0000-0000-00006B270000}"/>
    <cellStyle name="1_Don gia Du thau ( XL19)_Book1_Hoan chinh KH 2012 Von ho tro co MT_BC von DTPT 6 thang 2012 2" xfId="10095" xr:uid="{00000000-0005-0000-0000-00006C270000}"/>
    <cellStyle name="1_Don gia Du thau ( XL19)_Book1_Hoan chinh KH 2012 Von ho tro co MT_BC von DTPT 6 thang 2012 2 2" xfId="10096" xr:uid="{00000000-0005-0000-0000-00006D270000}"/>
    <cellStyle name="1_Don gia Du thau ( XL19)_Book1_Hoan chinh KH 2012 Von ho tro co MT_BC von DTPT 6 thang 2012 2 3" xfId="10097" xr:uid="{00000000-0005-0000-0000-00006E270000}"/>
    <cellStyle name="1_Don gia Du thau ( XL19)_Book1_Hoan chinh KH 2012 Von ho tro co MT_BC von DTPT 6 thang 2012 2 4" xfId="10098" xr:uid="{00000000-0005-0000-0000-00006F270000}"/>
    <cellStyle name="1_Don gia Du thau ( XL19)_Book1_Hoan chinh KH 2012 Von ho tro co MT_BC von DTPT 6 thang 2012 3" xfId="10099" xr:uid="{00000000-0005-0000-0000-000070270000}"/>
    <cellStyle name="1_Don gia Du thau ( XL19)_Book1_Hoan chinh KH 2012 Von ho tro co MT_BC von DTPT 6 thang 2012 3 2" xfId="10100" xr:uid="{00000000-0005-0000-0000-000071270000}"/>
    <cellStyle name="1_Don gia Du thau ( XL19)_Book1_Hoan chinh KH 2012 Von ho tro co MT_BC von DTPT 6 thang 2012 3 3" xfId="10101" xr:uid="{00000000-0005-0000-0000-000072270000}"/>
    <cellStyle name="1_Don gia Du thau ( XL19)_Book1_Hoan chinh KH 2012 Von ho tro co MT_BC von DTPT 6 thang 2012 3 4" xfId="10102" xr:uid="{00000000-0005-0000-0000-000073270000}"/>
    <cellStyle name="1_Don gia Du thau ( XL19)_Book1_Hoan chinh KH 2012 Von ho tro co MT_BC von DTPT 6 thang 2012 4" xfId="10103" xr:uid="{00000000-0005-0000-0000-000074270000}"/>
    <cellStyle name="1_Don gia Du thau ( XL19)_Book1_Hoan chinh KH 2012 Von ho tro co MT_BC von DTPT 6 thang 2012 5" xfId="10104" xr:uid="{00000000-0005-0000-0000-000075270000}"/>
    <cellStyle name="1_Don gia Du thau ( XL19)_Book1_Hoan chinh KH 2012 Von ho tro co MT_BC von DTPT 6 thang 2012 6" xfId="10105" xr:uid="{00000000-0005-0000-0000-000076270000}"/>
    <cellStyle name="1_Don gia Du thau ( XL19)_Book1_Hoan chinh KH 2012 Von ho tro co MT_Bieu du thao QD von ho tro co MT" xfId="10106" xr:uid="{00000000-0005-0000-0000-000077270000}"/>
    <cellStyle name="1_Don gia Du thau ( XL19)_Book1_Hoan chinh KH 2012 Von ho tro co MT_Bieu du thao QD von ho tro co MT 2" xfId="10107" xr:uid="{00000000-0005-0000-0000-000078270000}"/>
    <cellStyle name="1_Don gia Du thau ( XL19)_Book1_Hoan chinh KH 2012 Von ho tro co MT_Bieu du thao QD von ho tro co MT 2 2" xfId="10108" xr:uid="{00000000-0005-0000-0000-000079270000}"/>
    <cellStyle name="1_Don gia Du thau ( XL19)_Book1_Hoan chinh KH 2012 Von ho tro co MT_Bieu du thao QD von ho tro co MT 2 3" xfId="10109" xr:uid="{00000000-0005-0000-0000-00007A270000}"/>
    <cellStyle name="1_Don gia Du thau ( XL19)_Book1_Hoan chinh KH 2012 Von ho tro co MT_Bieu du thao QD von ho tro co MT 2 4" xfId="10110" xr:uid="{00000000-0005-0000-0000-00007B270000}"/>
    <cellStyle name="1_Don gia Du thau ( XL19)_Book1_Hoan chinh KH 2012 Von ho tro co MT_Bieu du thao QD von ho tro co MT 3" xfId="10111" xr:uid="{00000000-0005-0000-0000-00007C270000}"/>
    <cellStyle name="1_Don gia Du thau ( XL19)_Book1_Hoan chinh KH 2012 Von ho tro co MT_Bieu du thao QD von ho tro co MT 3 2" xfId="10112" xr:uid="{00000000-0005-0000-0000-00007D270000}"/>
    <cellStyle name="1_Don gia Du thau ( XL19)_Book1_Hoan chinh KH 2012 Von ho tro co MT_Bieu du thao QD von ho tro co MT 3 3" xfId="10113" xr:uid="{00000000-0005-0000-0000-00007E270000}"/>
    <cellStyle name="1_Don gia Du thau ( XL19)_Book1_Hoan chinh KH 2012 Von ho tro co MT_Bieu du thao QD von ho tro co MT 3 4" xfId="10114" xr:uid="{00000000-0005-0000-0000-00007F270000}"/>
    <cellStyle name="1_Don gia Du thau ( XL19)_Book1_Hoan chinh KH 2012 Von ho tro co MT_Bieu du thao QD von ho tro co MT 4" xfId="10115" xr:uid="{00000000-0005-0000-0000-000080270000}"/>
    <cellStyle name="1_Don gia Du thau ( XL19)_Book1_Hoan chinh KH 2012 Von ho tro co MT_Bieu du thao QD von ho tro co MT 5" xfId="10116" xr:uid="{00000000-0005-0000-0000-000081270000}"/>
    <cellStyle name="1_Don gia Du thau ( XL19)_Book1_Hoan chinh KH 2012 Von ho tro co MT_Bieu du thao QD von ho tro co MT 6" xfId="10117" xr:uid="{00000000-0005-0000-0000-000082270000}"/>
    <cellStyle name="1_Don gia Du thau ( XL19)_Book1_Hoan chinh KH 2012 Von ho tro co MT_Ke hoach 2012 theo doi (giai ngan 30.6.12)" xfId="10118" xr:uid="{00000000-0005-0000-0000-000083270000}"/>
    <cellStyle name="1_Don gia Du thau ( XL19)_Book1_Hoan chinh KH 2012 Von ho tro co MT_Ke hoach 2012 theo doi (giai ngan 30.6.12) 2" xfId="10119" xr:uid="{00000000-0005-0000-0000-000084270000}"/>
    <cellStyle name="1_Don gia Du thau ( XL19)_Book1_Hoan chinh KH 2012 Von ho tro co MT_Ke hoach 2012 theo doi (giai ngan 30.6.12) 2 2" xfId="10120" xr:uid="{00000000-0005-0000-0000-000085270000}"/>
    <cellStyle name="1_Don gia Du thau ( XL19)_Book1_Hoan chinh KH 2012 Von ho tro co MT_Ke hoach 2012 theo doi (giai ngan 30.6.12) 2 3" xfId="10121" xr:uid="{00000000-0005-0000-0000-000086270000}"/>
    <cellStyle name="1_Don gia Du thau ( XL19)_Book1_Hoan chinh KH 2012 Von ho tro co MT_Ke hoach 2012 theo doi (giai ngan 30.6.12) 2 4" xfId="10122" xr:uid="{00000000-0005-0000-0000-000087270000}"/>
    <cellStyle name="1_Don gia Du thau ( XL19)_Book1_Hoan chinh KH 2012 Von ho tro co MT_Ke hoach 2012 theo doi (giai ngan 30.6.12) 3" xfId="10123" xr:uid="{00000000-0005-0000-0000-000088270000}"/>
    <cellStyle name="1_Don gia Du thau ( XL19)_Book1_Hoan chinh KH 2012 Von ho tro co MT_Ke hoach 2012 theo doi (giai ngan 30.6.12) 3 2" xfId="10124" xr:uid="{00000000-0005-0000-0000-000089270000}"/>
    <cellStyle name="1_Don gia Du thau ( XL19)_Book1_Hoan chinh KH 2012 Von ho tro co MT_Ke hoach 2012 theo doi (giai ngan 30.6.12) 3 3" xfId="10125" xr:uid="{00000000-0005-0000-0000-00008A270000}"/>
    <cellStyle name="1_Don gia Du thau ( XL19)_Book1_Hoan chinh KH 2012 Von ho tro co MT_Ke hoach 2012 theo doi (giai ngan 30.6.12) 3 4" xfId="10126" xr:uid="{00000000-0005-0000-0000-00008B270000}"/>
    <cellStyle name="1_Don gia Du thau ( XL19)_Book1_Hoan chinh KH 2012 Von ho tro co MT_Ke hoach 2012 theo doi (giai ngan 30.6.12) 4" xfId="10127" xr:uid="{00000000-0005-0000-0000-00008C270000}"/>
    <cellStyle name="1_Don gia Du thau ( XL19)_Book1_Hoan chinh KH 2012 Von ho tro co MT_Ke hoach 2012 theo doi (giai ngan 30.6.12) 5" xfId="10128" xr:uid="{00000000-0005-0000-0000-00008D270000}"/>
    <cellStyle name="1_Don gia Du thau ( XL19)_Book1_Hoan chinh KH 2012 Von ho tro co MT_Ke hoach 2012 theo doi (giai ngan 30.6.12) 6" xfId="10129" xr:uid="{00000000-0005-0000-0000-00008E270000}"/>
    <cellStyle name="1_Don gia Du thau ( XL19)_Book1_Ke hoach 2012 (theo doi)" xfId="10130" xr:uid="{00000000-0005-0000-0000-00008F270000}"/>
    <cellStyle name="1_Don gia Du thau ( XL19)_Book1_Ke hoach 2012 (theo doi) 2" xfId="10131" xr:uid="{00000000-0005-0000-0000-000090270000}"/>
    <cellStyle name="1_Don gia Du thau ( XL19)_Book1_Ke hoach 2012 (theo doi) 2 2" xfId="10132" xr:uid="{00000000-0005-0000-0000-000091270000}"/>
    <cellStyle name="1_Don gia Du thau ( XL19)_Book1_Ke hoach 2012 (theo doi) 2 3" xfId="10133" xr:uid="{00000000-0005-0000-0000-000092270000}"/>
    <cellStyle name="1_Don gia Du thau ( XL19)_Book1_Ke hoach 2012 (theo doi) 2 4" xfId="10134" xr:uid="{00000000-0005-0000-0000-000093270000}"/>
    <cellStyle name="1_Don gia Du thau ( XL19)_Book1_Ke hoach 2012 (theo doi) 3" xfId="10135" xr:uid="{00000000-0005-0000-0000-000094270000}"/>
    <cellStyle name="1_Don gia Du thau ( XL19)_Book1_Ke hoach 2012 (theo doi) 3 2" xfId="10136" xr:uid="{00000000-0005-0000-0000-000095270000}"/>
    <cellStyle name="1_Don gia Du thau ( XL19)_Book1_Ke hoach 2012 (theo doi) 3 3" xfId="10137" xr:uid="{00000000-0005-0000-0000-000096270000}"/>
    <cellStyle name="1_Don gia Du thau ( XL19)_Book1_Ke hoach 2012 (theo doi) 3 4" xfId="10138" xr:uid="{00000000-0005-0000-0000-000097270000}"/>
    <cellStyle name="1_Don gia Du thau ( XL19)_Book1_Ke hoach 2012 (theo doi) 4" xfId="10139" xr:uid="{00000000-0005-0000-0000-000098270000}"/>
    <cellStyle name="1_Don gia Du thau ( XL19)_Book1_Ke hoach 2012 (theo doi) 5" xfId="10140" xr:uid="{00000000-0005-0000-0000-000099270000}"/>
    <cellStyle name="1_Don gia Du thau ( XL19)_Book1_Ke hoach 2012 (theo doi) 6" xfId="10141" xr:uid="{00000000-0005-0000-0000-00009A270000}"/>
    <cellStyle name="1_Don gia Du thau ( XL19)_Book1_Ke hoach 2012 theo doi (giai ngan 30.6.12)" xfId="10142" xr:uid="{00000000-0005-0000-0000-00009B270000}"/>
    <cellStyle name="1_Don gia Du thau ( XL19)_Book1_Ke hoach 2012 theo doi (giai ngan 30.6.12) 2" xfId="10143" xr:uid="{00000000-0005-0000-0000-00009C270000}"/>
    <cellStyle name="1_Don gia Du thau ( XL19)_Book1_Ke hoach 2012 theo doi (giai ngan 30.6.12) 2 2" xfId="10144" xr:uid="{00000000-0005-0000-0000-00009D270000}"/>
    <cellStyle name="1_Don gia Du thau ( XL19)_Book1_Ke hoach 2012 theo doi (giai ngan 30.6.12) 2 3" xfId="10145" xr:uid="{00000000-0005-0000-0000-00009E270000}"/>
    <cellStyle name="1_Don gia Du thau ( XL19)_Book1_Ke hoach 2012 theo doi (giai ngan 30.6.12) 2 4" xfId="10146" xr:uid="{00000000-0005-0000-0000-00009F270000}"/>
    <cellStyle name="1_Don gia Du thau ( XL19)_Book1_Ke hoach 2012 theo doi (giai ngan 30.6.12) 3" xfId="10147" xr:uid="{00000000-0005-0000-0000-0000A0270000}"/>
    <cellStyle name="1_Don gia Du thau ( XL19)_Book1_Ke hoach 2012 theo doi (giai ngan 30.6.12) 3 2" xfId="10148" xr:uid="{00000000-0005-0000-0000-0000A1270000}"/>
    <cellStyle name="1_Don gia Du thau ( XL19)_Book1_Ke hoach 2012 theo doi (giai ngan 30.6.12) 3 3" xfId="10149" xr:uid="{00000000-0005-0000-0000-0000A2270000}"/>
    <cellStyle name="1_Don gia Du thau ( XL19)_Book1_Ke hoach 2012 theo doi (giai ngan 30.6.12) 3 4" xfId="10150" xr:uid="{00000000-0005-0000-0000-0000A3270000}"/>
    <cellStyle name="1_Don gia Du thau ( XL19)_Book1_Ke hoach 2012 theo doi (giai ngan 30.6.12) 4" xfId="10151" xr:uid="{00000000-0005-0000-0000-0000A4270000}"/>
    <cellStyle name="1_Don gia Du thau ( XL19)_Book1_Ke hoach 2012 theo doi (giai ngan 30.6.12) 5" xfId="10152" xr:uid="{00000000-0005-0000-0000-0000A5270000}"/>
    <cellStyle name="1_Don gia Du thau ( XL19)_Book1_Ke hoach 2012 theo doi (giai ngan 30.6.12) 6" xfId="10153" xr:uid="{00000000-0005-0000-0000-0000A6270000}"/>
    <cellStyle name="1_Don gia Du thau ( XL19)_Dang ky phan khai von ODA (gui Bo)" xfId="10154" xr:uid="{00000000-0005-0000-0000-0000A7270000}"/>
    <cellStyle name="1_Don gia Du thau ( XL19)_Dang ky phan khai von ODA (gui Bo) 2" xfId="10155" xr:uid="{00000000-0005-0000-0000-0000A8270000}"/>
    <cellStyle name="1_Don gia Du thau ( XL19)_Dang ky phan khai von ODA (gui Bo) 2 2" xfId="10156" xr:uid="{00000000-0005-0000-0000-0000A9270000}"/>
    <cellStyle name="1_Don gia Du thau ( XL19)_Dang ky phan khai von ODA (gui Bo) 2 3" xfId="10157" xr:uid="{00000000-0005-0000-0000-0000AA270000}"/>
    <cellStyle name="1_Don gia Du thau ( XL19)_Dang ky phan khai von ODA (gui Bo) 2 4" xfId="10158" xr:uid="{00000000-0005-0000-0000-0000AB270000}"/>
    <cellStyle name="1_Don gia Du thau ( XL19)_Dang ky phan khai von ODA (gui Bo) 3" xfId="10159" xr:uid="{00000000-0005-0000-0000-0000AC270000}"/>
    <cellStyle name="1_Don gia Du thau ( XL19)_Dang ky phan khai von ODA (gui Bo) 4" xfId="10160" xr:uid="{00000000-0005-0000-0000-0000AD270000}"/>
    <cellStyle name="1_Don gia Du thau ( XL19)_Dang ky phan khai von ODA (gui Bo) 5" xfId="10161" xr:uid="{00000000-0005-0000-0000-0000AE270000}"/>
    <cellStyle name="1_Don gia Du thau ( XL19)_Dang ky phan khai von ODA (gui Bo)_BC von DTPT 6 thang 2012" xfId="10162" xr:uid="{00000000-0005-0000-0000-0000AF270000}"/>
    <cellStyle name="1_Don gia Du thau ( XL19)_Dang ky phan khai von ODA (gui Bo)_BC von DTPT 6 thang 2012 2" xfId="10163" xr:uid="{00000000-0005-0000-0000-0000B0270000}"/>
    <cellStyle name="1_Don gia Du thau ( XL19)_Dang ky phan khai von ODA (gui Bo)_BC von DTPT 6 thang 2012 2 2" xfId="10164" xr:uid="{00000000-0005-0000-0000-0000B1270000}"/>
    <cellStyle name="1_Don gia Du thau ( XL19)_Dang ky phan khai von ODA (gui Bo)_BC von DTPT 6 thang 2012 2 3" xfId="10165" xr:uid="{00000000-0005-0000-0000-0000B2270000}"/>
    <cellStyle name="1_Don gia Du thau ( XL19)_Dang ky phan khai von ODA (gui Bo)_BC von DTPT 6 thang 2012 2 4" xfId="10166" xr:uid="{00000000-0005-0000-0000-0000B3270000}"/>
    <cellStyle name="1_Don gia Du thau ( XL19)_Dang ky phan khai von ODA (gui Bo)_BC von DTPT 6 thang 2012 3" xfId="10167" xr:uid="{00000000-0005-0000-0000-0000B4270000}"/>
    <cellStyle name="1_Don gia Du thau ( XL19)_Dang ky phan khai von ODA (gui Bo)_BC von DTPT 6 thang 2012 4" xfId="10168" xr:uid="{00000000-0005-0000-0000-0000B5270000}"/>
    <cellStyle name="1_Don gia Du thau ( XL19)_Dang ky phan khai von ODA (gui Bo)_BC von DTPT 6 thang 2012 5" xfId="10169" xr:uid="{00000000-0005-0000-0000-0000B6270000}"/>
    <cellStyle name="1_Don gia Du thau ( XL19)_Dang ky phan khai von ODA (gui Bo)_Bieu du thao QD von ho tro co MT" xfId="10170" xr:uid="{00000000-0005-0000-0000-0000B7270000}"/>
    <cellStyle name="1_Don gia Du thau ( XL19)_Dang ky phan khai von ODA (gui Bo)_Bieu du thao QD von ho tro co MT 2" xfId="10171" xr:uid="{00000000-0005-0000-0000-0000B8270000}"/>
    <cellStyle name="1_Don gia Du thau ( XL19)_Dang ky phan khai von ODA (gui Bo)_Bieu du thao QD von ho tro co MT 2 2" xfId="10172" xr:uid="{00000000-0005-0000-0000-0000B9270000}"/>
    <cellStyle name="1_Don gia Du thau ( XL19)_Dang ky phan khai von ODA (gui Bo)_Bieu du thao QD von ho tro co MT 2 3" xfId="10173" xr:uid="{00000000-0005-0000-0000-0000BA270000}"/>
    <cellStyle name="1_Don gia Du thau ( XL19)_Dang ky phan khai von ODA (gui Bo)_Bieu du thao QD von ho tro co MT 2 4" xfId="10174" xr:uid="{00000000-0005-0000-0000-0000BB270000}"/>
    <cellStyle name="1_Don gia Du thau ( XL19)_Dang ky phan khai von ODA (gui Bo)_Bieu du thao QD von ho tro co MT 3" xfId="10175" xr:uid="{00000000-0005-0000-0000-0000BC270000}"/>
    <cellStyle name="1_Don gia Du thau ( XL19)_Dang ky phan khai von ODA (gui Bo)_Bieu du thao QD von ho tro co MT 4" xfId="10176" xr:uid="{00000000-0005-0000-0000-0000BD270000}"/>
    <cellStyle name="1_Don gia Du thau ( XL19)_Dang ky phan khai von ODA (gui Bo)_Bieu du thao QD von ho tro co MT 5" xfId="10177" xr:uid="{00000000-0005-0000-0000-0000BE270000}"/>
    <cellStyle name="1_Don gia Du thau ( XL19)_Dang ky phan khai von ODA (gui Bo)_Ke hoach 2012 theo doi (giai ngan 30.6.12)" xfId="10178" xr:uid="{00000000-0005-0000-0000-0000BF270000}"/>
    <cellStyle name="1_Don gia Du thau ( XL19)_Dang ky phan khai von ODA (gui Bo)_Ke hoach 2012 theo doi (giai ngan 30.6.12) 2" xfId="10179" xr:uid="{00000000-0005-0000-0000-0000C0270000}"/>
    <cellStyle name="1_Don gia Du thau ( XL19)_Dang ky phan khai von ODA (gui Bo)_Ke hoach 2012 theo doi (giai ngan 30.6.12) 2 2" xfId="10180" xr:uid="{00000000-0005-0000-0000-0000C1270000}"/>
    <cellStyle name="1_Don gia Du thau ( XL19)_Dang ky phan khai von ODA (gui Bo)_Ke hoach 2012 theo doi (giai ngan 30.6.12) 2 3" xfId="10181" xr:uid="{00000000-0005-0000-0000-0000C2270000}"/>
    <cellStyle name="1_Don gia Du thau ( XL19)_Dang ky phan khai von ODA (gui Bo)_Ke hoach 2012 theo doi (giai ngan 30.6.12) 2 4" xfId="10182" xr:uid="{00000000-0005-0000-0000-0000C3270000}"/>
    <cellStyle name="1_Don gia Du thau ( XL19)_Dang ky phan khai von ODA (gui Bo)_Ke hoach 2012 theo doi (giai ngan 30.6.12) 3" xfId="10183" xr:uid="{00000000-0005-0000-0000-0000C4270000}"/>
    <cellStyle name="1_Don gia Du thau ( XL19)_Dang ky phan khai von ODA (gui Bo)_Ke hoach 2012 theo doi (giai ngan 30.6.12) 4" xfId="10184" xr:uid="{00000000-0005-0000-0000-0000C5270000}"/>
    <cellStyle name="1_Don gia Du thau ( XL19)_Dang ky phan khai von ODA (gui Bo)_Ke hoach 2012 theo doi (giai ngan 30.6.12) 5" xfId="10185" xr:uid="{00000000-0005-0000-0000-0000C6270000}"/>
    <cellStyle name="1_Don gia Du thau ( XL19)_Ke hoach 2012 (theo doi)" xfId="10186" xr:uid="{00000000-0005-0000-0000-0000C7270000}"/>
    <cellStyle name="1_Don gia Du thau ( XL19)_Ke hoach 2012 (theo doi) 2" xfId="10187" xr:uid="{00000000-0005-0000-0000-0000C8270000}"/>
    <cellStyle name="1_Don gia Du thau ( XL19)_Ke hoach 2012 (theo doi) 2 2" xfId="10188" xr:uid="{00000000-0005-0000-0000-0000C9270000}"/>
    <cellStyle name="1_Don gia Du thau ( XL19)_Ke hoach 2012 (theo doi) 2 3" xfId="10189" xr:uid="{00000000-0005-0000-0000-0000CA270000}"/>
    <cellStyle name="1_Don gia Du thau ( XL19)_Ke hoach 2012 (theo doi) 2 4" xfId="10190" xr:uid="{00000000-0005-0000-0000-0000CB270000}"/>
    <cellStyle name="1_Don gia Du thau ( XL19)_Ke hoach 2012 (theo doi) 3" xfId="10191" xr:uid="{00000000-0005-0000-0000-0000CC270000}"/>
    <cellStyle name="1_Don gia Du thau ( XL19)_Ke hoach 2012 (theo doi) 4" xfId="10192" xr:uid="{00000000-0005-0000-0000-0000CD270000}"/>
    <cellStyle name="1_Don gia Du thau ( XL19)_Ke hoach 2012 (theo doi) 5" xfId="10193" xr:uid="{00000000-0005-0000-0000-0000CE270000}"/>
    <cellStyle name="1_Don gia Du thau ( XL19)_Ke hoach 2012 theo doi (giai ngan 30.6.12)" xfId="10194" xr:uid="{00000000-0005-0000-0000-0000CF270000}"/>
    <cellStyle name="1_Don gia Du thau ( XL19)_Ke hoach 2012 theo doi (giai ngan 30.6.12) 2" xfId="10195" xr:uid="{00000000-0005-0000-0000-0000D0270000}"/>
    <cellStyle name="1_Don gia Du thau ( XL19)_Ke hoach 2012 theo doi (giai ngan 30.6.12) 2 2" xfId="10196" xr:uid="{00000000-0005-0000-0000-0000D1270000}"/>
    <cellStyle name="1_Don gia Du thau ( XL19)_Ke hoach 2012 theo doi (giai ngan 30.6.12) 2 3" xfId="10197" xr:uid="{00000000-0005-0000-0000-0000D2270000}"/>
    <cellStyle name="1_Don gia Du thau ( XL19)_Ke hoach 2012 theo doi (giai ngan 30.6.12) 2 4" xfId="10198" xr:uid="{00000000-0005-0000-0000-0000D3270000}"/>
    <cellStyle name="1_Don gia Du thau ( XL19)_Ke hoach 2012 theo doi (giai ngan 30.6.12) 3" xfId="10199" xr:uid="{00000000-0005-0000-0000-0000D4270000}"/>
    <cellStyle name="1_Don gia Du thau ( XL19)_Ke hoach 2012 theo doi (giai ngan 30.6.12) 4" xfId="10200" xr:uid="{00000000-0005-0000-0000-0000D5270000}"/>
    <cellStyle name="1_Don gia Du thau ( XL19)_Ke hoach 2012 theo doi (giai ngan 30.6.12) 5" xfId="10201" xr:uid="{00000000-0005-0000-0000-0000D6270000}"/>
    <cellStyle name="1_Don gia Du thau ( XL19)_Tong hop theo doi von TPCP (BC)" xfId="10202" xr:uid="{00000000-0005-0000-0000-0000D7270000}"/>
    <cellStyle name="1_Don gia Du thau ( XL19)_Tong hop theo doi von TPCP (BC) 2" xfId="10203" xr:uid="{00000000-0005-0000-0000-0000D8270000}"/>
    <cellStyle name="1_Don gia Du thau ( XL19)_Tong hop theo doi von TPCP (BC) 2 2" xfId="10204" xr:uid="{00000000-0005-0000-0000-0000D9270000}"/>
    <cellStyle name="1_Don gia Du thau ( XL19)_Tong hop theo doi von TPCP (BC) 2 3" xfId="10205" xr:uid="{00000000-0005-0000-0000-0000DA270000}"/>
    <cellStyle name="1_Don gia Du thau ( XL19)_Tong hop theo doi von TPCP (BC) 2 4" xfId="10206" xr:uid="{00000000-0005-0000-0000-0000DB270000}"/>
    <cellStyle name="1_Don gia Du thau ( XL19)_Tong hop theo doi von TPCP (BC) 3" xfId="10207" xr:uid="{00000000-0005-0000-0000-0000DC270000}"/>
    <cellStyle name="1_Don gia Du thau ( XL19)_Tong hop theo doi von TPCP (BC) 4" xfId="10208" xr:uid="{00000000-0005-0000-0000-0000DD270000}"/>
    <cellStyle name="1_Don gia Du thau ( XL19)_Tong hop theo doi von TPCP (BC) 5" xfId="10209" xr:uid="{00000000-0005-0000-0000-0000DE270000}"/>
    <cellStyle name="1_Don gia Du thau ( XL19)_Tong hop theo doi von TPCP (BC)_BC von DTPT 6 thang 2012" xfId="10210" xr:uid="{00000000-0005-0000-0000-0000DF270000}"/>
    <cellStyle name="1_Don gia Du thau ( XL19)_Tong hop theo doi von TPCP (BC)_BC von DTPT 6 thang 2012 2" xfId="10211" xr:uid="{00000000-0005-0000-0000-0000E0270000}"/>
    <cellStyle name="1_Don gia Du thau ( XL19)_Tong hop theo doi von TPCP (BC)_BC von DTPT 6 thang 2012 2 2" xfId="10212" xr:uid="{00000000-0005-0000-0000-0000E1270000}"/>
    <cellStyle name="1_Don gia Du thau ( XL19)_Tong hop theo doi von TPCP (BC)_BC von DTPT 6 thang 2012 2 3" xfId="10213" xr:uid="{00000000-0005-0000-0000-0000E2270000}"/>
    <cellStyle name="1_Don gia Du thau ( XL19)_Tong hop theo doi von TPCP (BC)_BC von DTPT 6 thang 2012 2 4" xfId="10214" xr:uid="{00000000-0005-0000-0000-0000E3270000}"/>
    <cellStyle name="1_Don gia Du thau ( XL19)_Tong hop theo doi von TPCP (BC)_BC von DTPT 6 thang 2012 3" xfId="10215" xr:uid="{00000000-0005-0000-0000-0000E4270000}"/>
    <cellStyle name="1_Don gia Du thau ( XL19)_Tong hop theo doi von TPCP (BC)_BC von DTPT 6 thang 2012 4" xfId="10216" xr:uid="{00000000-0005-0000-0000-0000E5270000}"/>
    <cellStyle name="1_Don gia Du thau ( XL19)_Tong hop theo doi von TPCP (BC)_BC von DTPT 6 thang 2012 5" xfId="10217" xr:uid="{00000000-0005-0000-0000-0000E6270000}"/>
    <cellStyle name="1_Don gia Du thau ( XL19)_Tong hop theo doi von TPCP (BC)_Bieu du thao QD von ho tro co MT" xfId="10218" xr:uid="{00000000-0005-0000-0000-0000E7270000}"/>
    <cellStyle name="1_Don gia Du thau ( XL19)_Tong hop theo doi von TPCP (BC)_Bieu du thao QD von ho tro co MT 2" xfId="10219" xr:uid="{00000000-0005-0000-0000-0000E8270000}"/>
    <cellStyle name="1_Don gia Du thau ( XL19)_Tong hop theo doi von TPCP (BC)_Bieu du thao QD von ho tro co MT 2 2" xfId="10220" xr:uid="{00000000-0005-0000-0000-0000E9270000}"/>
    <cellStyle name="1_Don gia Du thau ( XL19)_Tong hop theo doi von TPCP (BC)_Bieu du thao QD von ho tro co MT 2 3" xfId="10221" xr:uid="{00000000-0005-0000-0000-0000EA270000}"/>
    <cellStyle name="1_Don gia Du thau ( XL19)_Tong hop theo doi von TPCP (BC)_Bieu du thao QD von ho tro co MT 2 4" xfId="10222" xr:uid="{00000000-0005-0000-0000-0000EB270000}"/>
    <cellStyle name="1_Don gia Du thau ( XL19)_Tong hop theo doi von TPCP (BC)_Bieu du thao QD von ho tro co MT 3" xfId="10223" xr:uid="{00000000-0005-0000-0000-0000EC270000}"/>
    <cellStyle name="1_Don gia Du thau ( XL19)_Tong hop theo doi von TPCP (BC)_Bieu du thao QD von ho tro co MT 4" xfId="10224" xr:uid="{00000000-0005-0000-0000-0000ED270000}"/>
    <cellStyle name="1_Don gia Du thau ( XL19)_Tong hop theo doi von TPCP (BC)_Bieu du thao QD von ho tro co MT 5" xfId="10225" xr:uid="{00000000-0005-0000-0000-0000EE270000}"/>
    <cellStyle name="1_Don gia Du thau ( XL19)_Tong hop theo doi von TPCP (BC)_Ke hoach 2012 (theo doi)" xfId="10226" xr:uid="{00000000-0005-0000-0000-0000EF270000}"/>
    <cellStyle name="1_Don gia Du thau ( XL19)_Tong hop theo doi von TPCP (BC)_Ke hoach 2012 (theo doi) 2" xfId="10227" xr:uid="{00000000-0005-0000-0000-0000F0270000}"/>
    <cellStyle name="1_Don gia Du thau ( XL19)_Tong hop theo doi von TPCP (BC)_Ke hoach 2012 (theo doi) 2 2" xfId="10228" xr:uid="{00000000-0005-0000-0000-0000F1270000}"/>
    <cellStyle name="1_Don gia Du thau ( XL19)_Tong hop theo doi von TPCP (BC)_Ke hoach 2012 (theo doi) 2 3" xfId="10229" xr:uid="{00000000-0005-0000-0000-0000F2270000}"/>
    <cellStyle name="1_Don gia Du thau ( XL19)_Tong hop theo doi von TPCP (BC)_Ke hoach 2012 (theo doi) 2 4" xfId="10230" xr:uid="{00000000-0005-0000-0000-0000F3270000}"/>
    <cellStyle name="1_Don gia Du thau ( XL19)_Tong hop theo doi von TPCP (BC)_Ke hoach 2012 (theo doi) 3" xfId="10231" xr:uid="{00000000-0005-0000-0000-0000F4270000}"/>
    <cellStyle name="1_Don gia Du thau ( XL19)_Tong hop theo doi von TPCP (BC)_Ke hoach 2012 (theo doi) 4" xfId="10232" xr:uid="{00000000-0005-0000-0000-0000F5270000}"/>
    <cellStyle name="1_Don gia Du thau ( XL19)_Tong hop theo doi von TPCP (BC)_Ke hoach 2012 (theo doi) 5" xfId="10233" xr:uid="{00000000-0005-0000-0000-0000F6270000}"/>
    <cellStyle name="1_Don gia Du thau ( XL19)_Tong hop theo doi von TPCP (BC)_Ke hoach 2012 theo doi (giai ngan 30.6.12)" xfId="10234" xr:uid="{00000000-0005-0000-0000-0000F7270000}"/>
    <cellStyle name="1_Don gia Du thau ( XL19)_Tong hop theo doi von TPCP (BC)_Ke hoach 2012 theo doi (giai ngan 30.6.12) 2" xfId="10235" xr:uid="{00000000-0005-0000-0000-0000F8270000}"/>
    <cellStyle name="1_Don gia Du thau ( XL19)_Tong hop theo doi von TPCP (BC)_Ke hoach 2012 theo doi (giai ngan 30.6.12) 2 2" xfId="10236" xr:uid="{00000000-0005-0000-0000-0000F9270000}"/>
    <cellStyle name="1_Don gia Du thau ( XL19)_Tong hop theo doi von TPCP (BC)_Ke hoach 2012 theo doi (giai ngan 30.6.12) 2 3" xfId="10237" xr:uid="{00000000-0005-0000-0000-0000FA270000}"/>
    <cellStyle name="1_Don gia Du thau ( XL19)_Tong hop theo doi von TPCP (BC)_Ke hoach 2012 theo doi (giai ngan 30.6.12) 2 4" xfId="10238" xr:uid="{00000000-0005-0000-0000-0000FB270000}"/>
    <cellStyle name="1_Don gia Du thau ( XL19)_Tong hop theo doi von TPCP (BC)_Ke hoach 2012 theo doi (giai ngan 30.6.12) 3" xfId="10239" xr:uid="{00000000-0005-0000-0000-0000FC270000}"/>
    <cellStyle name="1_Don gia Du thau ( XL19)_Tong hop theo doi von TPCP (BC)_Ke hoach 2012 theo doi (giai ngan 30.6.12) 4" xfId="10240" xr:uid="{00000000-0005-0000-0000-0000FD270000}"/>
    <cellStyle name="1_Don gia Du thau ( XL19)_Tong hop theo doi von TPCP (BC)_Ke hoach 2012 theo doi (giai ngan 30.6.12) 5" xfId="10241" xr:uid="{00000000-0005-0000-0000-0000FE270000}"/>
    <cellStyle name="1_Dtdchinh2397" xfId="10242" xr:uid="{00000000-0005-0000-0000-0000FF270000}"/>
    <cellStyle name="1_Dtdchinh2397_Nhu cau von dau tu 2013-2015 (LD Vụ sua)" xfId="10243" xr:uid="{00000000-0005-0000-0000-000000280000}"/>
    <cellStyle name="1_Du toan 558 (Km17+508.12 - Km 22)" xfId="10244" xr:uid="{00000000-0005-0000-0000-000001280000}"/>
    <cellStyle name="1_Du toan 558 (Km17+508.12 - Km 22)_!1 1 bao cao giao KH ve HTCMT vung TNB   12-12-2011" xfId="10245" xr:uid="{00000000-0005-0000-0000-000002280000}"/>
    <cellStyle name="1_Du toan 558 (Km17+508.12 - Km 22)_Bieu4HTMT" xfId="10246" xr:uid="{00000000-0005-0000-0000-000003280000}"/>
    <cellStyle name="1_Du toan 558 (Km17+508.12 - Km 22)_Bieu4HTMT_!1 1 bao cao giao KH ve HTCMT vung TNB   12-12-2011" xfId="10247" xr:uid="{00000000-0005-0000-0000-000004280000}"/>
    <cellStyle name="1_Du toan 558 (Km17+508.12 - Km 22)_Bieu4HTMT_KH TPCP vung TNB (03-1-2012)" xfId="10248" xr:uid="{00000000-0005-0000-0000-000005280000}"/>
    <cellStyle name="1_Du toan 558 (Km17+508.12 - Km 22)_KH TPCP vung TNB (03-1-2012)" xfId="10249" xr:uid="{00000000-0005-0000-0000-000006280000}"/>
    <cellStyle name="1_Gia_VLQL48_duyet " xfId="10250" xr:uid="{00000000-0005-0000-0000-000007280000}"/>
    <cellStyle name="1_Gia_VLQL48_duyet _!1 1 bao cao giao KH ve HTCMT vung TNB   12-12-2011" xfId="10251" xr:uid="{00000000-0005-0000-0000-000008280000}"/>
    <cellStyle name="1_Gia_VLQL48_duyet _Bieu4HTMT" xfId="10252" xr:uid="{00000000-0005-0000-0000-000009280000}"/>
    <cellStyle name="1_Gia_VLQL48_duyet _Bieu4HTMT_!1 1 bao cao giao KH ve HTCMT vung TNB   12-12-2011" xfId="10253" xr:uid="{00000000-0005-0000-0000-00000A280000}"/>
    <cellStyle name="1_Gia_VLQL48_duyet _Bieu4HTMT_KH TPCP vung TNB (03-1-2012)" xfId="10254" xr:uid="{00000000-0005-0000-0000-00000B280000}"/>
    <cellStyle name="1_Gia_VLQL48_duyet _KH TPCP vung TNB (03-1-2012)" xfId="10255" xr:uid="{00000000-0005-0000-0000-00000C280000}"/>
    <cellStyle name="1_Ke hoach 2010 (theo doi)" xfId="10256" xr:uid="{00000000-0005-0000-0000-00000D280000}"/>
    <cellStyle name="1_Ke hoach 2010 (theo doi) 2" xfId="10257" xr:uid="{00000000-0005-0000-0000-00000E280000}"/>
    <cellStyle name="1_Ke hoach 2010 (theo doi) 2 2" xfId="10258" xr:uid="{00000000-0005-0000-0000-00000F280000}"/>
    <cellStyle name="1_Ke hoach 2010 (theo doi) 2 3" xfId="10259" xr:uid="{00000000-0005-0000-0000-000010280000}"/>
    <cellStyle name="1_Ke hoach 2010 (theo doi) 2 4" xfId="10260" xr:uid="{00000000-0005-0000-0000-000011280000}"/>
    <cellStyle name="1_Ke hoach 2010 (theo doi) 3" xfId="10261" xr:uid="{00000000-0005-0000-0000-000012280000}"/>
    <cellStyle name="1_Ke hoach 2010 (theo doi) 4" xfId="10262" xr:uid="{00000000-0005-0000-0000-000013280000}"/>
    <cellStyle name="1_Ke hoach 2010 (theo doi) 5" xfId="10263" xr:uid="{00000000-0005-0000-0000-000014280000}"/>
    <cellStyle name="1_Ke hoach 2010 (theo doi)_BC von DTPT 6 thang 2012" xfId="10264" xr:uid="{00000000-0005-0000-0000-000015280000}"/>
    <cellStyle name="1_Ke hoach 2010 (theo doi)_BC von DTPT 6 thang 2012 2" xfId="10265" xr:uid="{00000000-0005-0000-0000-000016280000}"/>
    <cellStyle name="1_Ke hoach 2010 (theo doi)_BC von DTPT 6 thang 2012 2 2" xfId="10266" xr:uid="{00000000-0005-0000-0000-000017280000}"/>
    <cellStyle name="1_Ke hoach 2010 (theo doi)_BC von DTPT 6 thang 2012 2 3" xfId="10267" xr:uid="{00000000-0005-0000-0000-000018280000}"/>
    <cellStyle name="1_Ke hoach 2010 (theo doi)_BC von DTPT 6 thang 2012 2 4" xfId="10268" xr:uid="{00000000-0005-0000-0000-000019280000}"/>
    <cellStyle name="1_Ke hoach 2010 (theo doi)_BC von DTPT 6 thang 2012 3" xfId="10269" xr:uid="{00000000-0005-0000-0000-00001A280000}"/>
    <cellStyle name="1_Ke hoach 2010 (theo doi)_BC von DTPT 6 thang 2012 4" xfId="10270" xr:uid="{00000000-0005-0000-0000-00001B280000}"/>
    <cellStyle name="1_Ke hoach 2010 (theo doi)_BC von DTPT 6 thang 2012 5" xfId="10271" xr:uid="{00000000-0005-0000-0000-00001C280000}"/>
    <cellStyle name="1_Ke hoach 2010 (theo doi)_Bieu du thao QD von ho tro co MT" xfId="10272" xr:uid="{00000000-0005-0000-0000-00001D280000}"/>
    <cellStyle name="1_Ke hoach 2010 (theo doi)_Bieu du thao QD von ho tro co MT 2" xfId="10273" xr:uid="{00000000-0005-0000-0000-00001E280000}"/>
    <cellStyle name="1_Ke hoach 2010 (theo doi)_Bieu du thao QD von ho tro co MT 2 2" xfId="10274" xr:uid="{00000000-0005-0000-0000-00001F280000}"/>
    <cellStyle name="1_Ke hoach 2010 (theo doi)_Bieu du thao QD von ho tro co MT 2 3" xfId="10275" xr:uid="{00000000-0005-0000-0000-000020280000}"/>
    <cellStyle name="1_Ke hoach 2010 (theo doi)_Bieu du thao QD von ho tro co MT 2 4" xfId="10276" xr:uid="{00000000-0005-0000-0000-000021280000}"/>
    <cellStyle name="1_Ke hoach 2010 (theo doi)_Bieu du thao QD von ho tro co MT 3" xfId="10277" xr:uid="{00000000-0005-0000-0000-000022280000}"/>
    <cellStyle name="1_Ke hoach 2010 (theo doi)_Bieu du thao QD von ho tro co MT 4" xfId="10278" xr:uid="{00000000-0005-0000-0000-000023280000}"/>
    <cellStyle name="1_Ke hoach 2010 (theo doi)_Bieu du thao QD von ho tro co MT 5" xfId="10279" xr:uid="{00000000-0005-0000-0000-000024280000}"/>
    <cellStyle name="1_Ke hoach 2010 (theo doi)_Ke hoach 2012 (theo doi)" xfId="10280" xr:uid="{00000000-0005-0000-0000-000025280000}"/>
    <cellStyle name="1_Ke hoach 2010 (theo doi)_Ke hoach 2012 (theo doi) 2" xfId="10281" xr:uid="{00000000-0005-0000-0000-000026280000}"/>
    <cellStyle name="1_Ke hoach 2010 (theo doi)_Ke hoach 2012 (theo doi) 2 2" xfId="10282" xr:uid="{00000000-0005-0000-0000-000027280000}"/>
    <cellStyle name="1_Ke hoach 2010 (theo doi)_Ke hoach 2012 (theo doi) 2 3" xfId="10283" xr:uid="{00000000-0005-0000-0000-000028280000}"/>
    <cellStyle name="1_Ke hoach 2010 (theo doi)_Ke hoach 2012 (theo doi) 2 4" xfId="10284" xr:uid="{00000000-0005-0000-0000-000029280000}"/>
    <cellStyle name="1_Ke hoach 2010 (theo doi)_Ke hoach 2012 (theo doi) 3" xfId="10285" xr:uid="{00000000-0005-0000-0000-00002A280000}"/>
    <cellStyle name="1_Ke hoach 2010 (theo doi)_Ke hoach 2012 (theo doi) 4" xfId="10286" xr:uid="{00000000-0005-0000-0000-00002B280000}"/>
    <cellStyle name="1_Ke hoach 2010 (theo doi)_Ke hoach 2012 (theo doi) 5" xfId="10287" xr:uid="{00000000-0005-0000-0000-00002C280000}"/>
    <cellStyle name="1_Ke hoach 2010 (theo doi)_Ke hoach 2012 theo doi (giai ngan 30.6.12)" xfId="10288" xr:uid="{00000000-0005-0000-0000-00002D280000}"/>
    <cellStyle name="1_Ke hoach 2010 (theo doi)_Ke hoach 2012 theo doi (giai ngan 30.6.12) 2" xfId="10289" xr:uid="{00000000-0005-0000-0000-00002E280000}"/>
    <cellStyle name="1_Ke hoach 2010 (theo doi)_Ke hoach 2012 theo doi (giai ngan 30.6.12) 2 2" xfId="10290" xr:uid="{00000000-0005-0000-0000-00002F280000}"/>
    <cellStyle name="1_Ke hoach 2010 (theo doi)_Ke hoach 2012 theo doi (giai ngan 30.6.12) 2 3" xfId="10291" xr:uid="{00000000-0005-0000-0000-000030280000}"/>
    <cellStyle name="1_Ke hoach 2010 (theo doi)_Ke hoach 2012 theo doi (giai ngan 30.6.12) 2 4" xfId="10292" xr:uid="{00000000-0005-0000-0000-000031280000}"/>
    <cellStyle name="1_Ke hoach 2010 (theo doi)_Ke hoach 2012 theo doi (giai ngan 30.6.12) 3" xfId="10293" xr:uid="{00000000-0005-0000-0000-000032280000}"/>
    <cellStyle name="1_Ke hoach 2010 (theo doi)_Ke hoach 2012 theo doi (giai ngan 30.6.12) 4" xfId="10294" xr:uid="{00000000-0005-0000-0000-000033280000}"/>
    <cellStyle name="1_Ke hoach 2010 (theo doi)_Ke hoach 2012 theo doi (giai ngan 30.6.12) 5" xfId="10295" xr:uid="{00000000-0005-0000-0000-000034280000}"/>
    <cellStyle name="1_Ke hoach 2012 (theo doi)" xfId="10296" xr:uid="{00000000-0005-0000-0000-000035280000}"/>
    <cellStyle name="1_Ke hoach 2012 (theo doi) 2" xfId="10297" xr:uid="{00000000-0005-0000-0000-000036280000}"/>
    <cellStyle name="1_Ke hoach 2012 (theo doi) 2 2" xfId="10298" xr:uid="{00000000-0005-0000-0000-000037280000}"/>
    <cellStyle name="1_Ke hoach 2012 (theo doi) 2 3" xfId="10299" xr:uid="{00000000-0005-0000-0000-000038280000}"/>
    <cellStyle name="1_Ke hoach 2012 (theo doi) 2 4" xfId="10300" xr:uid="{00000000-0005-0000-0000-000039280000}"/>
    <cellStyle name="1_Ke hoach 2012 (theo doi) 3" xfId="10301" xr:uid="{00000000-0005-0000-0000-00003A280000}"/>
    <cellStyle name="1_Ke hoach 2012 (theo doi) 4" xfId="10302" xr:uid="{00000000-0005-0000-0000-00003B280000}"/>
    <cellStyle name="1_Ke hoach 2012 (theo doi) 5" xfId="10303" xr:uid="{00000000-0005-0000-0000-00003C280000}"/>
    <cellStyle name="1_Ke hoach 2012 theo doi (giai ngan 30.6.12)" xfId="10304" xr:uid="{00000000-0005-0000-0000-00003D280000}"/>
    <cellStyle name="1_Ke hoach 2012 theo doi (giai ngan 30.6.12) 2" xfId="10305" xr:uid="{00000000-0005-0000-0000-00003E280000}"/>
    <cellStyle name="1_Ke hoach 2012 theo doi (giai ngan 30.6.12) 2 2" xfId="10306" xr:uid="{00000000-0005-0000-0000-00003F280000}"/>
    <cellStyle name="1_Ke hoach 2012 theo doi (giai ngan 30.6.12) 2 3" xfId="10307" xr:uid="{00000000-0005-0000-0000-000040280000}"/>
    <cellStyle name="1_Ke hoach 2012 theo doi (giai ngan 30.6.12) 2 4" xfId="10308" xr:uid="{00000000-0005-0000-0000-000041280000}"/>
    <cellStyle name="1_Ke hoach 2012 theo doi (giai ngan 30.6.12) 3" xfId="10309" xr:uid="{00000000-0005-0000-0000-000042280000}"/>
    <cellStyle name="1_Ke hoach 2012 theo doi (giai ngan 30.6.12) 4" xfId="10310" xr:uid="{00000000-0005-0000-0000-000043280000}"/>
    <cellStyle name="1_Ke hoach 2012 theo doi (giai ngan 30.6.12) 5" xfId="10311" xr:uid="{00000000-0005-0000-0000-000044280000}"/>
    <cellStyle name="1_Ke hoach nam 2013 nguon MT(theo doi) den 31-5-13" xfId="10312" xr:uid="{00000000-0005-0000-0000-000045280000}"/>
    <cellStyle name="1_Ke hoach nam 2013 nguon MT(theo doi) den 31-5-13 2" xfId="10313" xr:uid="{00000000-0005-0000-0000-000046280000}"/>
    <cellStyle name="1_Ke hoach nam 2013 nguon MT(theo doi) den 31-5-13 2 2" xfId="10314" xr:uid="{00000000-0005-0000-0000-000047280000}"/>
    <cellStyle name="1_Ke hoach nam 2013 nguon MT(theo doi) den 31-5-13 2 3" xfId="10315" xr:uid="{00000000-0005-0000-0000-000048280000}"/>
    <cellStyle name="1_Ke hoach nam 2013 nguon MT(theo doi) den 31-5-13 2 4" xfId="10316" xr:uid="{00000000-0005-0000-0000-000049280000}"/>
    <cellStyle name="1_Ke hoach nam 2013 nguon MT(theo doi) den 31-5-13 3" xfId="10317" xr:uid="{00000000-0005-0000-0000-00004A280000}"/>
    <cellStyle name="1_Ke hoach nam 2013 nguon MT(theo doi) den 31-5-13 4" xfId="10318" xr:uid="{00000000-0005-0000-0000-00004B280000}"/>
    <cellStyle name="1_Ke hoach nam 2013 nguon MT(theo doi) den 31-5-13 5" xfId="10319" xr:uid="{00000000-0005-0000-0000-00004C280000}"/>
    <cellStyle name="1_KH 2007 (theo doi)" xfId="10320" xr:uid="{00000000-0005-0000-0000-00004D280000}"/>
    <cellStyle name="1_KH 2007 (theo doi) 2" xfId="10321" xr:uid="{00000000-0005-0000-0000-00004E280000}"/>
    <cellStyle name="1_KH 2007 (theo doi) 2 2" xfId="10322" xr:uid="{00000000-0005-0000-0000-00004F280000}"/>
    <cellStyle name="1_KH 2007 (theo doi) 2 3" xfId="10323" xr:uid="{00000000-0005-0000-0000-000050280000}"/>
    <cellStyle name="1_KH 2007 (theo doi) 2 4" xfId="10324" xr:uid="{00000000-0005-0000-0000-000051280000}"/>
    <cellStyle name="1_KH 2007 (theo doi) 3" xfId="10325" xr:uid="{00000000-0005-0000-0000-000052280000}"/>
    <cellStyle name="1_KH 2007 (theo doi) 4" xfId="10326" xr:uid="{00000000-0005-0000-0000-000053280000}"/>
    <cellStyle name="1_KH 2007 (theo doi) 5" xfId="10327" xr:uid="{00000000-0005-0000-0000-000054280000}"/>
    <cellStyle name="1_KH 2007 (theo doi)_1 Bieu 6 thang nam 2011" xfId="10328" xr:uid="{00000000-0005-0000-0000-000055280000}"/>
    <cellStyle name="1_KH 2007 (theo doi)_1 Bieu 6 thang nam 2011 2" xfId="10329" xr:uid="{00000000-0005-0000-0000-000056280000}"/>
    <cellStyle name="1_KH 2007 (theo doi)_1 Bieu 6 thang nam 2011 2 2" xfId="10330" xr:uid="{00000000-0005-0000-0000-000057280000}"/>
    <cellStyle name="1_KH 2007 (theo doi)_1 Bieu 6 thang nam 2011 2 2 2" xfId="10331" xr:uid="{00000000-0005-0000-0000-000058280000}"/>
    <cellStyle name="1_KH 2007 (theo doi)_1 Bieu 6 thang nam 2011 2 2 3" xfId="10332" xr:uid="{00000000-0005-0000-0000-000059280000}"/>
    <cellStyle name="1_KH 2007 (theo doi)_1 Bieu 6 thang nam 2011 2 2 4" xfId="10333" xr:uid="{00000000-0005-0000-0000-00005A280000}"/>
    <cellStyle name="1_KH 2007 (theo doi)_1 Bieu 6 thang nam 2011 2 3" xfId="10334" xr:uid="{00000000-0005-0000-0000-00005B280000}"/>
    <cellStyle name="1_KH 2007 (theo doi)_1 Bieu 6 thang nam 2011 2 4" xfId="10335" xr:uid="{00000000-0005-0000-0000-00005C280000}"/>
    <cellStyle name="1_KH 2007 (theo doi)_1 Bieu 6 thang nam 2011 2 5" xfId="10336" xr:uid="{00000000-0005-0000-0000-00005D280000}"/>
    <cellStyle name="1_KH 2007 (theo doi)_1 Bieu 6 thang nam 2011 3" xfId="10337" xr:uid="{00000000-0005-0000-0000-00005E280000}"/>
    <cellStyle name="1_KH 2007 (theo doi)_1 Bieu 6 thang nam 2011 3 2" xfId="10338" xr:uid="{00000000-0005-0000-0000-00005F280000}"/>
    <cellStyle name="1_KH 2007 (theo doi)_1 Bieu 6 thang nam 2011 3 3" xfId="10339" xr:uid="{00000000-0005-0000-0000-000060280000}"/>
    <cellStyle name="1_KH 2007 (theo doi)_1 Bieu 6 thang nam 2011 3 4" xfId="10340" xr:uid="{00000000-0005-0000-0000-000061280000}"/>
    <cellStyle name="1_KH 2007 (theo doi)_1 Bieu 6 thang nam 2011 4" xfId="10341" xr:uid="{00000000-0005-0000-0000-000062280000}"/>
    <cellStyle name="1_KH 2007 (theo doi)_1 Bieu 6 thang nam 2011 5" xfId="10342" xr:uid="{00000000-0005-0000-0000-000063280000}"/>
    <cellStyle name="1_KH 2007 (theo doi)_1 Bieu 6 thang nam 2011 6" xfId="10343" xr:uid="{00000000-0005-0000-0000-000064280000}"/>
    <cellStyle name="1_KH 2007 (theo doi)_1 Bieu 6 thang nam 2011_BC von DTPT 6 thang 2012" xfId="10344" xr:uid="{00000000-0005-0000-0000-000065280000}"/>
    <cellStyle name="1_KH 2007 (theo doi)_1 Bieu 6 thang nam 2011_BC von DTPT 6 thang 2012 2" xfId="10345" xr:uid="{00000000-0005-0000-0000-000066280000}"/>
    <cellStyle name="1_KH 2007 (theo doi)_1 Bieu 6 thang nam 2011_BC von DTPT 6 thang 2012 2 2" xfId="10346" xr:uid="{00000000-0005-0000-0000-000067280000}"/>
    <cellStyle name="1_KH 2007 (theo doi)_1 Bieu 6 thang nam 2011_BC von DTPT 6 thang 2012 2 2 2" xfId="10347" xr:uid="{00000000-0005-0000-0000-000068280000}"/>
    <cellStyle name="1_KH 2007 (theo doi)_1 Bieu 6 thang nam 2011_BC von DTPT 6 thang 2012 2 2 3" xfId="10348" xr:uid="{00000000-0005-0000-0000-000069280000}"/>
    <cellStyle name="1_KH 2007 (theo doi)_1 Bieu 6 thang nam 2011_BC von DTPT 6 thang 2012 2 2 4" xfId="10349" xr:uid="{00000000-0005-0000-0000-00006A280000}"/>
    <cellStyle name="1_KH 2007 (theo doi)_1 Bieu 6 thang nam 2011_BC von DTPT 6 thang 2012 2 3" xfId="10350" xr:uid="{00000000-0005-0000-0000-00006B280000}"/>
    <cellStyle name="1_KH 2007 (theo doi)_1 Bieu 6 thang nam 2011_BC von DTPT 6 thang 2012 2 4" xfId="10351" xr:uid="{00000000-0005-0000-0000-00006C280000}"/>
    <cellStyle name="1_KH 2007 (theo doi)_1 Bieu 6 thang nam 2011_BC von DTPT 6 thang 2012 2 5" xfId="10352" xr:uid="{00000000-0005-0000-0000-00006D280000}"/>
    <cellStyle name="1_KH 2007 (theo doi)_1 Bieu 6 thang nam 2011_BC von DTPT 6 thang 2012 3" xfId="10353" xr:uid="{00000000-0005-0000-0000-00006E280000}"/>
    <cellStyle name="1_KH 2007 (theo doi)_1 Bieu 6 thang nam 2011_BC von DTPT 6 thang 2012 3 2" xfId="10354" xr:uid="{00000000-0005-0000-0000-00006F280000}"/>
    <cellStyle name="1_KH 2007 (theo doi)_1 Bieu 6 thang nam 2011_BC von DTPT 6 thang 2012 3 3" xfId="10355" xr:uid="{00000000-0005-0000-0000-000070280000}"/>
    <cellStyle name="1_KH 2007 (theo doi)_1 Bieu 6 thang nam 2011_BC von DTPT 6 thang 2012 3 4" xfId="10356" xr:uid="{00000000-0005-0000-0000-000071280000}"/>
    <cellStyle name="1_KH 2007 (theo doi)_1 Bieu 6 thang nam 2011_BC von DTPT 6 thang 2012 4" xfId="10357" xr:uid="{00000000-0005-0000-0000-000072280000}"/>
    <cellStyle name="1_KH 2007 (theo doi)_1 Bieu 6 thang nam 2011_BC von DTPT 6 thang 2012 5" xfId="10358" xr:uid="{00000000-0005-0000-0000-000073280000}"/>
    <cellStyle name="1_KH 2007 (theo doi)_1 Bieu 6 thang nam 2011_BC von DTPT 6 thang 2012 6" xfId="10359" xr:uid="{00000000-0005-0000-0000-000074280000}"/>
    <cellStyle name="1_KH 2007 (theo doi)_1 Bieu 6 thang nam 2011_Bieu du thao QD von ho tro co MT" xfId="10360" xr:uid="{00000000-0005-0000-0000-000075280000}"/>
    <cellStyle name="1_KH 2007 (theo doi)_1 Bieu 6 thang nam 2011_Bieu du thao QD von ho tro co MT 2" xfId="10361" xr:uid="{00000000-0005-0000-0000-000076280000}"/>
    <cellStyle name="1_KH 2007 (theo doi)_1 Bieu 6 thang nam 2011_Bieu du thao QD von ho tro co MT 2 2" xfId="10362" xr:uid="{00000000-0005-0000-0000-000077280000}"/>
    <cellStyle name="1_KH 2007 (theo doi)_1 Bieu 6 thang nam 2011_Bieu du thao QD von ho tro co MT 2 2 2" xfId="10363" xr:uid="{00000000-0005-0000-0000-000078280000}"/>
    <cellStyle name="1_KH 2007 (theo doi)_1 Bieu 6 thang nam 2011_Bieu du thao QD von ho tro co MT 2 2 3" xfId="10364" xr:uid="{00000000-0005-0000-0000-000079280000}"/>
    <cellStyle name="1_KH 2007 (theo doi)_1 Bieu 6 thang nam 2011_Bieu du thao QD von ho tro co MT 2 2 4" xfId="10365" xr:uid="{00000000-0005-0000-0000-00007A280000}"/>
    <cellStyle name="1_KH 2007 (theo doi)_1 Bieu 6 thang nam 2011_Bieu du thao QD von ho tro co MT 2 3" xfId="10366" xr:uid="{00000000-0005-0000-0000-00007B280000}"/>
    <cellStyle name="1_KH 2007 (theo doi)_1 Bieu 6 thang nam 2011_Bieu du thao QD von ho tro co MT 2 4" xfId="10367" xr:uid="{00000000-0005-0000-0000-00007C280000}"/>
    <cellStyle name="1_KH 2007 (theo doi)_1 Bieu 6 thang nam 2011_Bieu du thao QD von ho tro co MT 2 5" xfId="10368" xr:uid="{00000000-0005-0000-0000-00007D280000}"/>
    <cellStyle name="1_KH 2007 (theo doi)_1 Bieu 6 thang nam 2011_Bieu du thao QD von ho tro co MT 3" xfId="10369" xr:uid="{00000000-0005-0000-0000-00007E280000}"/>
    <cellStyle name="1_KH 2007 (theo doi)_1 Bieu 6 thang nam 2011_Bieu du thao QD von ho tro co MT 3 2" xfId="10370" xr:uid="{00000000-0005-0000-0000-00007F280000}"/>
    <cellStyle name="1_KH 2007 (theo doi)_1 Bieu 6 thang nam 2011_Bieu du thao QD von ho tro co MT 3 3" xfId="10371" xr:uid="{00000000-0005-0000-0000-000080280000}"/>
    <cellStyle name="1_KH 2007 (theo doi)_1 Bieu 6 thang nam 2011_Bieu du thao QD von ho tro co MT 3 4" xfId="10372" xr:uid="{00000000-0005-0000-0000-000081280000}"/>
    <cellStyle name="1_KH 2007 (theo doi)_1 Bieu 6 thang nam 2011_Bieu du thao QD von ho tro co MT 4" xfId="10373" xr:uid="{00000000-0005-0000-0000-000082280000}"/>
    <cellStyle name="1_KH 2007 (theo doi)_1 Bieu 6 thang nam 2011_Bieu du thao QD von ho tro co MT 5" xfId="10374" xr:uid="{00000000-0005-0000-0000-000083280000}"/>
    <cellStyle name="1_KH 2007 (theo doi)_1 Bieu 6 thang nam 2011_Bieu du thao QD von ho tro co MT 6" xfId="10375" xr:uid="{00000000-0005-0000-0000-000084280000}"/>
    <cellStyle name="1_KH 2007 (theo doi)_1 Bieu 6 thang nam 2011_Ke hoach 2012 (theo doi)" xfId="10376" xr:uid="{00000000-0005-0000-0000-000085280000}"/>
    <cellStyle name="1_KH 2007 (theo doi)_1 Bieu 6 thang nam 2011_Ke hoach 2012 (theo doi) 2" xfId="10377" xr:uid="{00000000-0005-0000-0000-000086280000}"/>
    <cellStyle name="1_KH 2007 (theo doi)_1 Bieu 6 thang nam 2011_Ke hoach 2012 (theo doi) 2 2" xfId="10378" xr:uid="{00000000-0005-0000-0000-000087280000}"/>
    <cellStyle name="1_KH 2007 (theo doi)_1 Bieu 6 thang nam 2011_Ke hoach 2012 (theo doi) 2 2 2" xfId="10379" xr:uid="{00000000-0005-0000-0000-000088280000}"/>
    <cellStyle name="1_KH 2007 (theo doi)_1 Bieu 6 thang nam 2011_Ke hoach 2012 (theo doi) 2 2 3" xfId="10380" xr:uid="{00000000-0005-0000-0000-000089280000}"/>
    <cellStyle name="1_KH 2007 (theo doi)_1 Bieu 6 thang nam 2011_Ke hoach 2012 (theo doi) 2 2 4" xfId="10381" xr:uid="{00000000-0005-0000-0000-00008A280000}"/>
    <cellStyle name="1_KH 2007 (theo doi)_1 Bieu 6 thang nam 2011_Ke hoach 2012 (theo doi) 2 3" xfId="10382" xr:uid="{00000000-0005-0000-0000-00008B280000}"/>
    <cellStyle name="1_KH 2007 (theo doi)_1 Bieu 6 thang nam 2011_Ke hoach 2012 (theo doi) 2 4" xfId="10383" xr:uid="{00000000-0005-0000-0000-00008C280000}"/>
    <cellStyle name="1_KH 2007 (theo doi)_1 Bieu 6 thang nam 2011_Ke hoach 2012 (theo doi) 2 5" xfId="10384" xr:uid="{00000000-0005-0000-0000-00008D280000}"/>
    <cellStyle name="1_KH 2007 (theo doi)_1 Bieu 6 thang nam 2011_Ke hoach 2012 (theo doi) 3" xfId="10385" xr:uid="{00000000-0005-0000-0000-00008E280000}"/>
    <cellStyle name="1_KH 2007 (theo doi)_1 Bieu 6 thang nam 2011_Ke hoach 2012 (theo doi) 3 2" xfId="10386" xr:uid="{00000000-0005-0000-0000-00008F280000}"/>
    <cellStyle name="1_KH 2007 (theo doi)_1 Bieu 6 thang nam 2011_Ke hoach 2012 (theo doi) 3 3" xfId="10387" xr:uid="{00000000-0005-0000-0000-000090280000}"/>
    <cellStyle name="1_KH 2007 (theo doi)_1 Bieu 6 thang nam 2011_Ke hoach 2012 (theo doi) 3 4" xfId="10388" xr:uid="{00000000-0005-0000-0000-000091280000}"/>
    <cellStyle name="1_KH 2007 (theo doi)_1 Bieu 6 thang nam 2011_Ke hoach 2012 (theo doi) 4" xfId="10389" xr:uid="{00000000-0005-0000-0000-000092280000}"/>
    <cellStyle name="1_KH 2007 (theo doi)_1 Bieu 6 thang nam 2011_Ke hoach 2012 (theo doi) 5" xfId="10390" xr:uid="{00000000-0005-0000-0000-000093280000}"/>
    <cellStyle name="1_KH 2007 (theo doi)_1 Bieu 6 thang nam 2011_Ke hoach 2012 (theo doi) 6" xfId="10391" xr:uid="{00000000-0005-0000-0000-000094280000}"/>
    <cellStyle name="1_KH 2007 (theo doi)_1 Bieu 6 thang nam 2011_Ke hoach 2012 theo doi (giai ngan 30.6.12)" xfId="10392" xr:uid="{00000000-0005-0000-0000-000095280000}"/>
    <cellStyle name="1_KH 2007 (theo doi)_1 Bieu 6 thang nam 2011_Ke hoach 2012 theo doi (giai ngan 30.6.12) 2" xfId="10393" xr:uid="{00000000-0005-0000-0000-000096280000}"/>
    <cellStyle name="1_KH 2007 (theo doi)_1 Bieu 6 thang nam 2011_Ke hoach 2012 theo doi (giai ngan 30.6.12) 2 2" xfId="10394" xr:uid="{00000000-0005-0000-0000-000097280000}"/>
    <cellStyle name="1_KH 2007 (theo doi)_1 Bieu 6 thang nam 2011_Ke hoach 2012 theo doi (giai ngan 30.6.12) 2 2 2" xfId="10395" xr:uid="{00000000-0005-0000-0000-000098280000}"/>
    <cellStyle name="1_KH 2007 (theo doi)_1 Bieu 6 thang nam 2011_Ke hoach 2012 theo doi (giai ngan 30.6.12) 2 2 3" xfId="10396" xr:uid="{00000000-0005-0000-0000-000099280000}"/>
    <cellStyle name="1_KH 2007 (theo doi)_1 Bieu 6 thang nam 2011_Ke hoach 2012 theo doi (giai ngan 30.6.12) 2 2 4" xfId="10397" xr:uid="{00000000-0005-0000-0000-00009A280000}"/>
    <cellStyle name="1_KH 2007 (theo doi)_1 Bieu 6 thang nam 2011_Ke hoach 2012 theo doi (giai ngan 30.6.12) 2 3" xfId="10398" xr:uid="{00000000-0005-0000-0000-00009B280000}"/>
    <cellStyle name="1_KH 2007 (theo doi)_1 Bieu 6 thang nam 2011_Ke hoach 2012 theo doi (giai ngan 30.6.12) 2 4" xfId="10399" xr:uid="{00000000-0005-0000-0000-00009C280000}"/>
    <cellStyle name="1_KH 2007 (theo doi)_1 Bieu 6 thang nam 2011_Ke hoach 2012 theo doi (giai ngan 30.6.12) 2 5" xfId="10400" xr:uid="{00000000-0005-0000-0000-00009D280000}"/>
    <cellStyle name="1_KH 2007 (theo doi)_1 Bieu 6 thang nam 2011_Ke hoach 2012 theo doi (giai ngan 30.6.12) 3" xfId="10401" xr:uid="{00000000-0005-0000-0000-00009E280000}"/>
    <cellStyle name="1_KH 2007 (theo doi)_1 Bieu 6 thang nam 2011_Ke hoach 2012 theo doi (giai ngan 30.6.12) 3 2" xfId="10402" xr:uid="{00000000-0005-0000-0000-00009F280000}"/>
    <cellStyle name="1_KH 2007 (theo doi)_1 Bieu 6 thang nam 2011_Ke hoach 2012 theo doi (giai ngan 30.6.12) 3 3" xfId="10403" xr:uid="{00000000-0005-0000-0000-0000A0280000}"/>
    <cellStyle name="1_KH 2007 (theo doi)_1 Bieu 6 thang nam 2011_Ke hoach 2012 theo doi (giai ngan 30.6.12) 3 4" xfId="10404" xr:uid="{00000000-0005-0000-0000-0000A1280000}"/>
    <cellStyle name="1_KH 2007 (theo doi)_1 Bieu 6 thang nam 2011_Ke hoach 2012 theo doi (giai ngan 30.6.12) 4" xfId="10405" xr:uid="{00000000-0005-0000-0000-0000A2280000}"/>
    <cellStyle name="1_KH 2007 (theo doi)_1 Bieu 6 thang nam 2011_Ke hoach 2012 theo doi (giai ngan 30.6.12) 5" xfId="10406" xr:uid="{00000000-0005-0000-0000-0000A3280000}"/>
    <cellStyle name="1_KH 2007 (theo doi)_1 Bieu 6 thang nam 2011_Ke hoach 2012 theo doi (giai ngan 30.6.12) 6" xfId="10407" xr:uid="{00000000-0005-0000-0000-0000A4280000}"/>
    <cellStyle name="1_KH 2007 (theo doi)_Bao cao doan cong tac cua Bo thang 4-2010" xfId="10408" xr:uid="{00000000-0005-0000-0000-0000A5280000}"/>
    <cellStyle name="1_KH 2007 (theo doi)_Bao cao doan cong tac cua Bo thang 4-2010 2" xfId="10409" xr:uid="{00000000-0005-0000-0000-0000A6280000}"/>
    <cellStyle name="1_KH 2007 (theo doi)_Bao cao doan cong tac cua Bo thang 4-2010 2 2" xfId="10410" xr:uid="{00000000-0005-0000-0000-0000A7280000}"/>
    <cellStyle name="1_KH 2007 (theo doi)_Bao cao doan cong tac cua Bo thang 4-2010 2 3" xfId="10411" xr:uid="{00000000-0005-0000-0000-0000A8280000}"/>
    <cellStyle name="1_KH 2007 (theo doi)_Bao cao doan cong tac cua Bo thang 4-2010 2 4" xfId="10412" xr:uid="{00000000-0005-0000-0000-0000A9280000}"/>
    <cellStyle name="1_KH 2007 (theo doi)_Bao cao doan cong tac cua Bo thang 4-2010 3" xfId="10413" xr:uid="{00000000-0005-0000-0000-0000AA280000}"/>
    <cellStyle name="1_KH 2007 (theo doi)_Bao cao doan cong tac cua Bo thang 4-2010 4" xfId="10414" xr:uid="{00000000-0005-0000-0000-0000AB280000}"/>
    <cellStyle name="1_KH 2007 (theo doi)_Bao cao doan cong tac cua Bo thang 4-2010 5" xfId="10415" xr:uid="{00000000-0005-0000-0000-0000AC280000}"/>
    <cellStyle name="1_KH 2007 (theo doi)_Bao cao doan cong tac cua Bo thang 4-2010_BC von DTPT 6 thang 2012" xfId="10416" xr:uid="{00000000-0005-0000-0000-0000AD280000}"/>
    <cellStyle name="1_KH 2007 (theo doi)_Bao cao doan cong tac cua Bo thang 4-2010_BC von DTPT 6 thang 2012 2" xfId="10417" xr:uid="{00000000-0005-0000-0000-0000AE280000}"/>
    <cellStyle name="1_KH 2007 (theo doi)_Bao cao doan cong tac cua Bo thang 4-2010_BC von DTPT 6 thang 2012 2 2" xfId="10418" xr:uid="{00000000-0005-0000-0000-0000AF280000}"/>
    <cellStyle name="1_KH 2007 (theo doi)_Bao cao doan cong tac cua Bo thang 4-2010_BC von DTPT 6 thang 2012 2 3" xfId="10419" xr:uid="{00000000-0005-0000-0000-0000B0280000}"/>
    <cellStyle name="1_KH 2007 (theo doi)_Bao cao doan cong tac cua Bo thang 4-2010_BC von DTPT 6 thang 2012 2 4" xfId="10420" xr:uid="{00000000-0005-0000-0000-0000B1280000}"/>
    <cellStyle name="1_KH 2007 (theo doi)_Bao cao doan cong tac cua Bo thang 4-2010_BC von DTPT 6 thang 2012 3" xfId="10421" xr:uid="{00000000-0005-0000-0000-0000B2280000}"/>
    <cellStyle name="1_KH 2007 (theo doi)_Bao cao doan cong tac cua Bo thang 4-2010_BC von DTPT 6 thang 2012 4" xfId="10422" xr:uid="{00000000-0005-0000-0000-0000B3280000}"/>
    <cellStyle name="1_KH 2007 (theo doi)_Bao cao doan cong tac cua Bo thang 4-2010_BC von DTPT 6 thang 2012 5" xfId="10423" xr:uid="{00000000-0005-0000-0000-0000B4280000}"/>
    <cellStyle name="1_KH 2007 (theo doi)_Bao cao doan cong tac cua Bo thang 4-2010_Bieu du thao QD von ho tro co MT" xfId="10424" xr:uid="{00000000-0005-0000-0000-0000B5280000}"/>
    <cellStyle name="1_KH 2007 (theo doi)_Bao cao doan cong tac cua Bo thang 4-2010_Bieu du thao QD von ho tro co MT 2" xfId="10425" xr:uid="{00000000-0005-0000-0000-0000B6280000}"/>
    <cellStyle name="1_KH 2007 (theo doi)_Bao cao doan cong tac cua Bo thang 4-2010_Bieu du thao QD von ho tro co MT 2 2" xfId="10426" xr:uid="{00000000-0005-0000-0000-0000B7280000}"/>
    <cellStyle name="1_KH 2007 (theo doi)_Bao cao doan cong tac cua Bo thang 4-2010_Bieu du thao QD von ho tro co MT 2 3" xfId="10427" xr:uid="{00000000-0005-0000-0000-0000B8280000}"/>
    <cellStyle name="1_KH 2007 (theo doi)_Bao cao doan cong tac cua Bo thang 4-2010_Bieu du thao QD von ho tro co MT 2 4" xfId="10428" xr:uid="{00000000-0005-0000-0000-0000B9280000}"/>
    <cellStyle name="1_KH 2007 (theo doi)_Bao cao doan cong tac cua Bo thang 4-2010_Bieu du thao QD von ho tro co MT 3" xfId="10429" xr:uid="{00000000-0005-0000-0000-0000BA280000}"/>
    <cellStyle name="1_KH 2007 (theo doi)_Bao cao doan cong tac cua Bo thang 4-2010_Bieu du thao QD von ho tro co MT 4" xfId="10430" xr:uid="{00000000-0005-0000-0000-0000BB280000}"/>
    <cellStyle name="1_KH 2007 (theo doi)_Bao cao doan cong tac cua Bo thang 4-2010_Bieu du thao QD von ho tro co MT 5" xfId="10431" xr:uid="{00000000-0005-0000-0000-0000BC280000}"/>
    <cellStyle name="1_KH 2007 (theo doi)_Bao cao doan cong tac cua Bo thang 4-2010_Dang ky phan khai von ODA (gui Bo)" xfId="10432" xr:uid="{00000000-0005-0000-0000-0000BD280000}"/>
    <cellStyle name="1_KH 2007 (theo doi)_Bao cao doan cong tac cua Bo thang 4-2010_Dang ky phan khai von ODA (gui Bo) 2" xfId="10433" xr:uid="{00000000-0005-0000-0000-0000BE280000}"/>
    <cellStyle name="1_KH 2007 (theo doi)_Bao cao doan cong tac cua Bo thang 4-2010_Dang ky phan khai von ODA (gui Bo) 2 2" xfId="10434" xr:uid="{00000000-0005-0000-0000-0000BF280000}"/>
    <cellStyle name="1_KH 2007 (theo doi)_Bao cao doan cong tac cua Bo thang 4-2010_Dang ky phan khai von ODA (gui Bo) 2 3" xfId="10435" xr:uid="{00000000-0005-0000-0000-0000C0280000}"/>
    <cellStyle name="1_KH 2007 (theo doi)_Bao cao doan cong tac cua Bo thang 4-2010_Dang ky phan khai von ODA (gui Bo) 2 4" xfId="10436" xr:uid="{00000000-0005-0000-0000-0000C1280000}"/>
    <cellStyle name="1_KH 2007 (theo doi)_Bao cao doan cong tac cua Bo thang 4-2010_Dang ky phan khai von ODA (gui Bo) 3" xfId="10437" xr:uid="{00000000-0005-0000-0000-0000C2280000}"/>
    <cellStyle name="1_KH 2007 (theo doi)_Bao cao doan cong tac cua Bo thang 4-2010_Dang ky phan khai von ODA (gui Bo) 4" xfId="10438" xr:uid="{00000000-0005-0000-0000-0000C3280000}"/>
    <cellStyle name="1_KH 2007 (theo doi)_Bao cao doan cong tac cua Bo thang 4-2010_Dang ky phan khai von ODA (gui Bo) 5" xfId="10439" xr:uid="{00000000-0005-0000-0000-0000C4280000}"/>
    <cellStyle name="1_KH 2007 (theo doi)_Bao cao doan cong tac cua Bo thang 4-2010_Dang ky phan khai von ODA (gui Bo)_BC von DTPT 6 thang 2012" xfId="10440" xr:uid="{00000000-0005-0000-0000-0000C5280000}"/>
    <cellStyle name="1_KH 2007 (theo doi)_Bao cao doan cong tac cua Bo thang 4-2010_Dang ky phan khai von ODA (gui Bo)_BC von DTPT 6 thang 2012 2" xfId="10441" xr:uid="{00000000-0005-0000-0000-0000C6280000}"/>
    <cellStyle name="1_KH 2007 (theo doi)_Bao cao doan cong tac cua Bo thang 4-2010_Dang ky phan khai von ODA (gui Bo)_BC von DTPT 6 thang 2012 2 2" xfId="10442" xr:uid="{00000000-0005-0000-0000-0000C7280000}"/>
    <cellStyle name="1_KH 2007 (theo doi)_Bao cao doan cong tac cua Bo thang 4-2010_Dang ky phan khai von ODA (gui Bo)_BC von DTPT 6 thang 2012 2 3" xfId="10443" xr:uid="{00000000-0005-0000-0000-0000C8280000}"/>
    <cellStyle name="1_KH 2007 (theo doi)_Bao cao doan cong tac cua Bo thang 4-2010_Dang ky phan khai von ODA (gui Bo)_BC von DTPT 6 thang 2012 2 4" xfId="10444" xr:uid="{00000000-0005-0000-0000-0000C9280000}"/>
    <cellStyle name="1_KH 2007 (theo doi)_Bao cao doan cong tac cua Bo thang 4-2010_Dang ky phan khai von ODA (gui Bo)_BC von DTPT 6 thang 2012 3" xfId="10445" xr:uid="{00000000-0005-0000-0000-0000CA280000}"/>
    <cellStyle name="1_KH 2007 (theo doi)_Bao cao doan cong tac cua Bo thang 4-2010_Dang ky phan khai von ODA (gui Bo)_BC von DTPT 6 thang 2012 4" xfId="10446" xr:uid="{00000000-0005-0000-0000-0000CB280000}"/>
    <cellStyle name="1_KH 2007 (theo doi)_Bao cao doan cong tac cua Bo thang 4-2010_Dang ky phan khai von ODA (gui Bo)_BC von DTPT 6 thang 2012 5" xfId="10447" xr:uid="{00000000-0005-0000-0000-0000CC280000}"/>
    <cellStyle name="1_KH 2007 (theo doi)_Bao cao doan cong tac cua Bo thang 4-2010_Dang ky phan khai von ODA (gui Bo)_Bieu du thao QD von ho tro co MT" xfId="10448" xr:uid="{00000000-0005-0000-0000-0000CD280000}"/>
    <cellStyle name="1_KH 2007 (theo doi)_Bao cao doan cong tac cua Bo thang 4-2010_Dang ky phan khai von ODA (gui Bo)_Bieu du thao QD von ho tro co MT 2" xfId="10449" xr:uid="{00000000-0005-0000-0000-0000CE280000}"/>
    <cellStyle name="1_KH 2007 (theo doi)_Bao cao doan cong tac cua Bo thang 4-2010_Dang ky phan khai von ODA (gui Bo)_Bieu du thao QD von ho tro co MT 2 2" xfId="10450" xr:uid="{00000000-0005-0000-0000-0000CF280000}"/>
    <cellStyle name="1_KH 2007 (theo doi)_Bao cao doan cong tac cua Bo thang 4-2010_Dang ky phan khai von ODA (gui Bo)_Bieu du thao QD von ho tro co MT 2 3" xfId="10451" xr:uid="{00000000-0005-0000-0000-0000D0280000}"/>
    <cellStyle name="1_KH 2007 (theo doi)_Bao cao doan cong tac cua Bo thang 4-2010_Dang ky phan khai von ODA (gui Bo)_Bieu du thao QD von ho tro co MT 2 4" xfId="10452" xr:uid="{00000000-0005-0000-0000-0000D1280000}"/>
    <cellStyle name="1_KH 2007 (theo doi)_Bao cao doan cong tac cua Bo thang 4-2010_Dang ky phan khai von ODA (gui Bo)_Bieu du thao QD von ho tro co MT 3" xfId="10453" xr:uid="{00000000-0005-0000-0000-0000D2280000}"/>
    <cellStyle name="1_KH 2007 (theo doi)_Bao cao doan cong tac cua Bo thang 4-2010_Dang ky phan khai von ODA (gui Bo)_Bieu du thao QD von ho tro co MT 4" xfId="10454" xr:uid="{00000000-0005-0000-0000-0000D3280000}"/>
    <cellStyle name="1_KH 2007 (theo doi)_Bao cao doan cong tac cua Bo thang 4-2010_Dang ky phan khai von ODA (gui Bo)_Bieu du thao QD von ho tro co MT 5" xfId="10455" xr:uid="{00000000-0005-0000-0000-0000D4280000}"/>
    <cellStyle name="1_KH 2007 (theo doi)_Bao cao doan cong tac cua Bo thang 4-2010_Dang ky phan khai von ODA (gui Bo)_Ke hoach 2012 theo doi (giai ngan 30.6.12)" xfId="10456" xr:uid="{00000000-0005-0000-0000-0000D5280000}"/>
    <cellStyle name="1_KH 2007 (theo doi)_Bao cao doan cong tac cua Bo thang 4-2010_Dang ky phan khai von ODA (gui Bo)_Ke hoach 2012 theo doi (giai ngan 30.6.12) 2" xfId="10457" xr:uid="{00000000-0005-0000-0000-0000D6280000}"/>
    <cellStyle name="1_KH 2007 (theo doi)_Bao cao doan cong tac cua Bo thang 4-2010_Dang ky phan khai von ODA (gui Bo)_Ke hoach 2012 theo doi (giai ngan 30.6.12) 2 2" xfId="10458" xr:uid="{00000000-0005-0000-0000-0000D7280000}"/>
    <cellStyle name="1_KH 2007 (theo doi)_Bao cao doan cong tac cua Bo thang 4-2010_Dang ky phan khai von ODA (gui Bo)_Ke hoach 2012 theo doi (giai ngan 30.6.12) 2 3" xfId="10459" xr:uid="{00000000-0005-0000-0000-0000D8280000}"/>
    <cellStyle name="1_KH 2007 (theo doi)_Bao cao doan cong tac cua Bo thang 4-2010_Dang ky phan khai von ODA (gui Bo)_Ke hoach 2012 theo doi (giai ngan 30.6.12) 2 4" xfId="10460" xr:uid="{00000000-0005-0000-0000-0000D9280000}"/>
    <cellStyle name="1_KH 2007 (theo doi)_Bao cao doan cong tac cua Bo thang 4-2010_Dang ky phan khai von ODA (gui Bo)_Ke hoach 2012 theo doi (giai ngan 30.6.12) 3" xfId="10461" xr:uid="{00000000-0005-0000-0000-0000DA280000}"/>
    <cellStyle name="1_KH 2007 (theo doi)_Bao cao doan cong tac cua Bo thang 4-2010_Dang ky phan khai von ODA (gui Bo)_Ke hoach 2012 theo doi (giai ngan 30.6.12) 4" xfId="10462" xr:uid="{00000000-0005-0000-0000-0000DB280000}"/>
    <cellStyle name="1_KH 2007 (theo doi)_Bao cao doan cong tac cua Bo thang 4-2010_Dang ky phan khai von ODA (gui Bo)_Ke hoach 2012 theo doi (giai ngan 30.6.12) 5" xfId="10463" xr:uid="{00000000-0005-0000-0000-0000DC280000}"/>
    <cellStyle name="1_KH 2007 (theo doi)_Bao cao doan cong tac cua Bo thang 4-2010_Ke hoach 2012 (theo doi)" xfId="10464" xr:uid="{00000000-0005-0000-0000-0000DD280000}"/>
    <cellStyle name="1_KH 2007 (theo doi)_Bao cao doan cong tac cua Bo thang 4-2010_Ke hoach 2012 (theo doi) 2" xfId="10465" xr:uid="{00000000-0005-0000-0000-0000DE280000}"/>
    <cellStyle name="1_KH 2007 (theo doi)_Bao cao doan cong tac cua Bo thang 4-2010_Ke hoach 2012 (theo doi) 2 2" xfId="10466" xr:uid="{00000000-0005-0000-0000-0000DF280000}"/>
    <cellStyle name="1_KH 2007 (theo doi)_Bao cao doan cong tac cua Bo thang 4-2010_Ke hoach 2012 (theo doi) 2 3" xfId="10467" xr:uid="{00000000-0005-0000-0000-0000E0280000}"/>
    <cellStyle name="1_KH 2007 (theo doi)_Bao cao doan cong tac cua Bo thang 4-2010_Ke hoach 2012 (theo doi) 2 4" xfId="10468" xr:uid="{00000000-0005-0000-0000-0000E1280000}"/>
    <cellStyle name="1_KH 2007 (theo doi)_Bao cao doan cong tac cua Bo thang 4-2010_Ke hoach 2012 (theo doi) 3" xfId="10469" xr:uid="{00000000-0005-0000-0000-0000E2280000}"/>
    <cellStyle name="1_KH 2007 (theo doi)_Bao cao doan cong tac cua Bo thang 4-2010_Ke hoach 2012 (theo doi) 4" xfId="10470" xr:uid="{00000000-0005-0000-0000-0000E3280000}"/>
    <cellStyle name="1_KH 2007 (theo doi)_Bao cao doan cong tac cua Bo thang 4-2010_Ke hoach 2012 (theo doi) 5" xfId="10471" xr:uid="{00000000-0005-0000-0000-0000E4280000}"/>
    <cellStyle name="1_KH 2007 (theo doi)_Bao cao doan cong tac cua Bo thang 4-2010_Ke hoach 2012 theo doi (giai ngan 30.6.12)" xfId="10472" xr:uid="{00000000-0005-0000-0000-0000E5280000}"/>
    <cellStyle name="1_KH 2007 (theo doi)_Bao cao doan cong tac cua Bo thang 4-2010_Ke hoach 2012 theo doi (giai ngan 30.6.12) 2" xfId="10473" xr:uid="{00000000-0005-0000-0000-0000E6280000}"/>
    <cellStyle name="1_KH 2007 (theo doi)_Bao cao doan cong tac cua Bo thang 4-2010_Ke hoach 2012 theo doi (giai ngan 30.6.12) 2 2" xfId="10474" xr:uid="{00000000-0005-0000-0000-0000E7280000}"/>
    <cellStyle name="1_KH 2007 (theo doi)_Bao cao doan cong tac cua Bo thang 4-2010_Ke hoach 2012 theo doi (giai ngan 30.6.12) 2 3" xfId="10475" xr:uid="{00000000-0005-0000-0000-0000E8280000}"/>
    <cellStyle name="1_KH 2007 (theo doi)_Bao cao doan cong tac cua Bo thang 4-2010_Ke hoach 2012 theo doi (giai ngan 30.6.12) 2 4" xfId="10476" xr:uid="{00000000-0005-0000-0000-0000E9280000}"/>
    <cellStyle name="1_KH 2007 (theo doi)_Bao cao doan cong tac cua Bo thang 4-2010_Ke hoach 2012 theo doi (giai ngan 30.6.12) 3" xfId="10477" xr:uid="{00000000-0005-0000-0000-0000EA280000}"/>
    <cellStyle name="1_KH 2007 (theo doi)_Bao cao doan cong tac cua Bo thang 4-2010_Ke hoach 2012 theo doi (giai ngan 30.6.12) 4" xfId="10478" xr:uid="{00000000-0005-0000-0000-0000EB280000}"/>
    <cellStyle name="1_KH 2007 (theo doi)_Bao cao doan cong tac cua Bo thang 4-2010_Ke hoach 2012 theo doi (giai ngan 30.6.12) 5" xfId="10479" xr:uid="{00000000-0005-0000-0000-0000EC280000}"/>
    <cellStyle name="1_KH 2007 (theo doi)_Bao cao tinh hinh thuc hien KH 2009 den 31-01-10" xfId="10480" xr:uid="{00000000-0005-0000-0000-0000ED280000}"/>
    <cellStyle name="1_KH 2007 (theo doi)_Bao cao tinh hinh thuc hien KH 2009 den 31-01-10 2" xfId="10481" xr:uid="{00000000-0005-0000-0000-0000EE280000}"/>
    <cellStyle name="1_KH 2007 (theo doi)_Bao cao tinh hinh thuc hien KH 2009 den 31-01-10 2 2" xfId="10482" xr:uid="{00000000-0005-0000-0000-0000EF280000}"/>
    <cellStyle name="1_KH 2007 (theo doi)_Bao cao tinh hinh thuc hien KH 2009 den 31-01-10 2 2 2" xfId="10483" xr:uid="{00000000-0005-0000-0000-0000F0280000}"/>
    <cellStyle name="1_KH 2007 (theo doi)_Bao cao tinh hinh thuc hien KH 2009 den 31-01-10 2 2 3" xfId="10484" xr:uid="{00000000-0005-0000-0000-0000F1280000}"/>
    <cellStyle name="1_KH 2007 (theo doi)_Bao cao tinh hinh thuc hien KH 2009 den 31-01-10 2 2 4" xfId="10485" xr:uid="{00000000-0005-0000-0000-0000F2280000}"/>
    <cellStyle name="1_KH 2007 (theo doi)_Bao cao tinh hinh thuc hien KH 2009 den 31-01-10 2 3" xfId="10486" xr:uid="{00000000-0005-0000-0000-0000F3280000}"/>
    <cellStyle name="1_KH 2007 (theo doi)_Bao cao tinh hinh thuc hien KH 2009 den 31-01-10 2 4" xfId="10487" xr:uid="{00000000-0005-0000-0000-0000F4280000}"/>
    <cellStyle name="1_KH 2007 (theo doi)_Bao cao tinh hinh thuc hien KH 2009 den 31-01-10 2 5" xfId="10488" xr:uid="{00000000-0005-0000-0000-0000F5280000}"/>
    <cellStyle name="1_KH 2007 (theo doi)_Bao cao tinh hinh thuc hien KH 2009 den 31-01-10 3" xfId="10489" xr:uid="{00000000-0005-0000-0000-0000F6280000}"/>
    <cellStyle name="1_KH 2007 (theo doi)_Bao cao tinh hinh thuc hien KH 2009 den 31-01-10 3 2" xfId="10490" xr:uid="{00000000-0005-0000-0000-0000F7280000}"/>
    <cellStyle name="1_KH 2007 (theo doi)_Bao cao tinh hinh thuc hien KH 2009 den 31-01-10 3 3" xfId="10491" xr:uid="{00000000-0005-0000-0000-0000F8280000}"/>
    <cellStyle name="1_KH 2007 (theo doi)_Bao cao tinh hinh thuc hien KH 2009 den 31-01-10 3 4" xfId="10492" xr:uid="{00000000-0005-0000-0000-0000F9280000}"/>
    <cellStyle name="1_KH 2007 (theo doi)_Bao cao tinh hinh thuc hien KH 2009 den 31-01-10 4" xfId="10493" xr:uid="{00000000-0005-0000-0000-0000FA280000}"/>
    <cellStyle name="1_KH 2007 (theo doi)_Bao cao tinh hinh thuc hien KH 2009 den 31-01-10 5" xfId="10494" xr:uid="{00000000-0005-0000-0000-0000FB280000}"/>
    <cellStyle name="1_KH 2007 (theo doi)_Bao cao tinh hinh thuc hien KH 2009 den 31-01-10 6" xfId="10495" xr:uid="{00000000-0005-0000-0000-0000FC280000}"/>
    <cellStyle name="1_KH 2007 (theo doi)_Bao cao tinh hinh thuc hien KH 2009 den 31-01-10_BC von DTPT 6 thang 2012" xfId="10496" xr:uid="{00000000-0005-0000-0000-0000FD280000}"/>
    <cellStyle name="1_KH 2007 (theo doi)_Bao cao tinh hinh thuc hien KH 2009 den 31-01-10_BC von DTPT 6 thang 2012 2" xfId="10497" xr:uid="{00000000-0005-0000-0000-0000FE280000}"/>
    <cellStyle name="1_KH 2007 (theo doi)_Bao cao tinh hinh thuc hien KH 2009 den 31-01-10_BC von DTPT 6 thang 2012 2 2" xfId="10498" xr:uid="{00000000-0005-0000-0000-0000FF280000}"/>
    <cellStyle name="1_KH 2007 (theo doi)_Bao cao tinh hinh thuc hien KH 2009 den 31-01-10_BC von DTPT 6 thang 2012 2 2 2" xfId="10499" xr:uid="{00000000-0005-0000-0000-000000290000}"/>
    <cellStyle name="1_KH 2007 (theo doi)_Bao cao tinh hinh thuc hien KH 2009 den 31-01-10_BC von DTPT 6 thang 2012 2 2 3" xfId="10500" xr:uid="{00000000-0005-0000-0000-000001290000}"/>
    <cellStyle name="1_KH 2007 (theo doi)_Bao cao tinh hinh thuc hien KH 2009 den 31-01-10_BC von DTPT 6 thang 2012 2 2 4" xfId="10501" xr:uid="{00000000-0005-0000-0000-000002290000}"/>
    <cellStyle name="1_KH 2007 (theo doi)_Bao cao tinh hinh thuc hien KH 2009 den 31-01-10_BC von DTPT 6 thang 2012 2 3" xfId="10502" xr:uid="{00000000-0005-0000-0000-000003290000}"/>
    <cellStyle name="1_KH 2007 (theo doi)_Bao cao tinh hinh thuc hien KH 2009 den 31-01-10_BC von DTPT 6 thang 2012 2 4" xfId="10503" xr:uid="{00000000-0005-0000-0000-000004290000}"/>
    <cellStyle name="1_KH 2007 (theo doi)_Bao cao tinh hinh thuc hien KH 2009 den 31-01-10_BC von DTPT 6 thang 2012 2 5" xfId="10504" xr:uid="{00000000-0005-0000-0000-000005290000}"/>
    <cellStyle name="1_KH 2007 (theo doi)_Bao cao tinh hinh thuc hien KH 2009 den 31-01-10_BC von DTPT 6 thang 2012 3" xfId="10505" xr:uid="{00000000-0005-0000-0000-000006290000}"/>
    <cellStyle name="1_KH 2007 (theo doi)_Bao cao tinh hinh thuc hien KH 2009 den 31-01-10_BC von DTPT 6 thang 2012 3 2" xfId="10506" xr:uid="{00000000-0005-0000-0000-000007290000}"/>
    <cellStyle name="1_KH 2007 (theo doi)_Bao cao tinh hinh thuc hien KH 2009 den 31-01-10_BC von DTPT 6 thang 2012 3 3" xfId="10507" xr:uid="{00000000-0005-0000-0000-000008290000}"/>
    <cellStyle name="1_KH 2007 (theo doi)_Bao cao tinh hinh thuc hien KH 2009 den 31-01-10_BC von DTPT 6 thang 2012 3 4" xfId="10508" xr:uid="{00000000-0005-0000-0000-000009290000}"/>
    <cellStyle name="1_KH 2007 (theo doi)_Bao cao tinh hinh thuc hien KH 2009 den 31-01-10_BC von DTPT 6 thang 2012 4" xfId="10509" xr:uid="{00000000-0005-0000-0000-00000A290000}"/>
    <cellStyle name="1_KH 2007 (theo doi)_Bao cao tinh hinh thuc hien KH 2009 den 31-01-10_BC von DTPT 6 thang 2012 5" xfId="10510" xr:uid="{00000000-0005-0000-0000-00000B290000}"/>
    <cellStyle name="1_KH 2007 (theo doi)_Bao cao tinh hinh thuc hien KH 2009 den 31-01-10_BC von DTPT 6 thang 2012 6" xfId="10511" xr:uid="{00000000-0005-0000-0000-00000C290000}"/>
    <cellStyle name="1_KH 2007 (theo doi)_Bao cao tinh hinh thuc hien KH 2009 den 31-01-10_Bieu du thao QD von ho tro co MT" xfId="10512" xr:uid="{00000000-0005-0000-0000-00000D290000}"/>
    <cellStyle name="1_KH 2007 (theo doi)_Bao cao tinh hinh thuc hien KH 2009 den 31-01-10_Bieu du thao QD von ho tro co MT 2" xfId="10513" xr:uid="{00000000-0005-0000-0000-00000E290000}"/>
    <cellStyle name="1_KH 2007 (theo doi)_Bao cao tinh hinh thuc hien KH 2009 den 31-01-10_Bieu du thao QD von ho tro co MT 2 2" xfId="10514" xr:uid="{00000000-0005-0000-0000-00000F290000}"/>
    <cellStyle name="1_KH 2007 (theo doi)_Bao cao tinh hinh thuc hien KH 2009 den 31-01-10_Bieu du thao QD von ho tro co MT 2 2 2" xfId="10515" xr:uid="{00000000-0005-0000-0000-000010290000}"/>
    <cellStyle name="1_KH 2007 (theo doi)_Bao cao tinh hinh thuc hien KH 2009 den 31-01-10_Bieu du thao QD von ho tro co MT 2 2 3" xfId="10516" xr:uid="{00000000-0005-0000-0000-000011290000}"/>
    <cellStyle name="1_KH 2007 (theo doi)_Bao cao tinh hinh thuc hien KH 2009 den 31-01-10_Bieu du thao QD von ho tro co MT 2 2 4" xfId="10517" xr:uid="{00000000-0005-0000-0000-000012290000}"/>
    <cellStyle name="1_KH 2007 (theo doi)_Bao cao tinh hinh thuc hien KH 2009 den 31-01-10_Bieu du thao QD von ho tro co MT 2 3" xfId="10518" xr:uid="{00000000-0005-0000-0000-000013290000}"/>
    <cellStyle name="1_KH 2007 (theo doi)_Bao cao tinh hinh thuc hien KH 2009 den 31-01-10_Bieu du thao QD von ho tro co MT 2 4" xfId="10519" xr:uid="{00000000-0005-0000-0000-000014290000}"/>
    <cellStyle name="1_KH 2007 (theo doi)_Bao cao tinh hinh thuc hien KH 2009 den 31-01-10_Bieu du thao QD von ho tro co MT 2 5" xfId="10520" xr:uid="{00000000-0005-0000-0000-000015290000}"/>
    <cellStyle name="1_KH 2007 (theo doi)_Bao cao tinh hinh thuc hien KH 2009 den 31-01-10_Bieu du thao QD von ho tro co MT 3" xfId="10521" xr:uid="{00000000-0005-0000-0000-000016290000}"/>
    <cellStyle name="1_KH 2007 (theo doi)_Bao cao tinh hinh thuc hien KH 2009 den 31-01-10_Bieu du thao QD von ho tro co MT 3 2" xfId="10522" xr:uid="{00000000-0005-0000-0000-000017290000}"/>
    <cellStyle name="1_KH 2007 (theo doi)_Bao cao tinh hinh thuc hien KH 2009 den 31-01-10_Bieu du thao QD von ho tro co MT 3 3" xfId="10523" xr:uid="{00000000-0005-0000-0000-000018290000}"/>
    <cellStyle name="1_KH 2007 (theo doi)_Bao cao tinh hinh thuc hien KH 2009 den 31-01-10_Bieu du thao QD von ho tro co MT 3 4" xfId="10524" xr:uid="{00000000-0005-0000-0000-000019290000}"/>
    <cellStyle name="1_KH 2007 (theo doi)_Bao cao tinh hinh thuc hien KH 2009 den 31-01-10_Bieu du thao QD von ho tro co MT 4" xfId="10525" xr:uid="{00000000-0005-0000-0000-00001A290000}"/>
    <cellStyle name="1_KH 2007 (theo doi)_Bao cao tinh hinh thuc hien KH 2009 den 31-01-10_Bieu du thao QD von ho tro co MT 5" xfId="10526" xr:uid="{00000000-0005-0000-0000-00001B290000}"/>
    <cellStyle name="1_KH 2007 (theo doi)_Bao cao tinh hinh thuc hien KH 2009 den 31-01-10_Bieu du thao QD von ho tro co MT 6" xfId="10527" xr:uid="{00000000-0005-0000-0000-00001C290000}"/>
    <cellStyle name="1_KH 2007 (theo doi)_Bao cao tinh hinh thuc hien KH 2009 den 31-01-10_Ke hoach 2012 (theo doi)" xfId="10528" xr:uid="{00000000-0005-0000-0000-00001D290000}"/>
    <cellStyle name="1_KH 2007 (theo doi)_Bao cao tinh hinh thuc hien KH 2009 den 31-01-10_Ke hoach 2012 (theo doi) 2" xfId="10529" xr:uid="{00000000-0005-0000-0000-00001E290000}"/>
    <cellStyle name="1_KH 2007 (theo doi)_Bao cao tinh hinh thuc hien KH 2009 den 31-01-10_Ke hoach 2012 (theo doi) 2 2" xfId="10530" xr:uid="{00000000-0005-0000-0000-00001F290000}"/>
    <cellStyle name="1_KH 2007 (theo doi)_Bao cao tinh hinh thuc hien KH 2009 den 31-01-10_Ke hoach 2012 (theo doi) 2 2 2" xfId="10531" xr:uid="{00000000-0005-0000-0000-000020290000}"/>
    <cellStyle name="1_KH 2007 (theo doi)_Bao cao tinh hinh thuc hien KH 2009 den 31-01-10_Ke hoach 2012 (theo doi) 2 2 3" xfId="10532" xr:uid="{00000000-0005-0000-0000-000021290000}"/>
    <cellStyle name="1_KH 2007 (theo doi)_Bao cao tinh hinh thuc hien KH 2009 den 31-01-10_Ke hoach 2012 (theo doi) 2 2 4" xfId="10533" xr:uid="{00000000-0005-0000-0000-000022290000}"/>
    <cellStyle name="1_KH 2007 (theo doi)_Bao cao tinh hinh thuc hien KH 2009 den 31-01-10_Ke hoach 2012 (theo doi) 2 3" xfId="10534" xr:uid="{00000000-0005-0000-0000-000023290000}"/>
    <cellStyle name="1_KH 2007 (theo doi)_Bao cao tinh hinh thuc hien KH 2009 den 31-01-10_Ke hoach 2012 (theo doi) 2 4" xfId="10535" xr:uid="{00000000-0005-0000-0000-000024290000}"/>
    <cellStyle name="1_KH 2007 (theo doi)_Bao cao tinh hinh thuc hien KH 2009 den 31-01-10_Ke hoach 2012 (theo doi) 2 5" xfId="10536" xr:uid="{00000000-0005-0000-0000-000025290000}"/>
    <cellStyle name="1_KH 2007 (theo doi)_Bao cao tinh hinh thuc hien KH 2009 den 31-01-10_Ke hoach 2012 (theo doi) 3" xfId="10537" xr:uid="{00000000-0005-0000-0000-000026290000}"/>
    <cellStyle name="1_KH 2007 (theo doi)_Bao cao tinh hinh thuc hien KH 2009 den 31-01-10_Ke hoach 2012 (theo doi) 3 2" xfId="10538" xr:uid="{00000000-0005-0000-0000-000027290000}"/>
    <cellStyle name="1_KH 2007 (theo doi)_Bao cao tinh hinh thuc hien KH 2009 den 31-01-10_Ke hoach 2012 (theo doi) 3 3" xfId="10539" xr:uid="{00000000-0005-0000-0000-000028290000}"/>
    <cellStyle name="1_KH 2007 (theo doi)_Bao cao tinh hinh thuc hien KH 2009 den 31-01-10_Ke hoach 2012 (theo doi) 3 4" xfId="10540" xr:uid="{00000000-0005-0000-0000-000029290000}"/>
    <cellStyle name="1_KH 2007 (theo doi)_Bao cao tinh hinh thuc hien KH 2009 den 31-01-10_Ke hoach 2012 (theo doi) 4" xfId="10541" xr:uid="{00000000-0005-0000-0000-00002A290000}"/>
    <cellStyle name="1_KH 2007 (theo doi)_Bao cao tinh hinh thuc hien KH 2009 den 31-01-10_Ke hoach 2012 (theo doi) 5" xfId="10542" xr:uid="{00000000-0005-0000-0000-00002B290000}"/>
    <cellStyle name="1_KH 2007 (theo doi)_Bao cao tinh hinh thuc hien KH 2009 den 31-01-10_Ke hoach 2012 (theo doi) 6" xfId="10543" xr:uid="{00000000-0005-0000-0000-00002C290000}"/>
    <cellStyle name="1_KH 2007 (theo doi)_Bao cao tinh hinh thuc hien KH 2009 den 31-01-10_Ke hoach 2012 theo doi (giai ngan 30.6.12)" xfId="10544" xr:uid="{00000000-0005-0000-0000-00002D290000}"/>
    <cellStyle name="1_KH 2007 (theo doi)_Bao cao tinh hinh thuc hien KH 2009 den 31-01-10_Ke hoach 2012 theo doi (giai ngan 30.6.12) 2" xfId="10545" xr:uid="{00000000-0005-0000-0000-00002E290000}"/>
    <cellStyle name="1_KH 2007 (theo doi)_Bao cao tinh hinh thuc hien KH 2009 den 31-01-10_Ke hoach 2012 theo doi (giai ngan 30.6.12) 2 2" xfId="10546" xr:uid="{00000000-0005-0000-0000-00002F290000}"/>
    <cellStyle name="1_KH 2007 (theo doi)_Bao cao tinh hinh thuc hien KH 2009 den 31-01-10_Ke hoach 2012 theo doi (giai ngan 30.6.12) 2 2 2" xfId="10547" xr:uid="{00000000-0005-0000-0000-000030290000}"/>
    <cellStyle name="1_KH 2007 (theo doi)_Bao cao tinh hinh thuc hien KH 2009 den 31-01-10_Ke hoach 2012 theo doi (giai ngan 30.6.12) 2 2 3" xfId="10548" xr:uid="{00000000-0005-0000-0000-000031290000}"/>
    <cellStyle name="1_KH 2007 (theo doi)_Bao cao tinh hinh thuc hien KH 2009 den 31-01-10_Ke hoach 2012 theo doi (giai ngan 30.6.12) 2 2 4" xfId="10549" xr:uid="{00000000-0005-0000-0000-000032290000}"/>
    <cellStyle name="1_KH 2007 (theo doi)_Bao cao tinh hinh thuc hien KH 2009 den 31-01-10_Ke hoach 2012 theo doi (giai ngan 30.6.12) 2 3" xfId="10550" xr:uid="{00000000-0005-0000-0000-000033290000}"/>
    <cellStyle name="1_KH 2007 (theo doi)_Bao cao tinh hinh thuc hien KH 2009 den 31-01-10_Ke hoach 2012 theo doi (giai ngan 30.6.12) 2 4" xfId="10551" xr:uid="{00000000-0005-0000-0000-000034290000}"/>
    <cellStyle name="1_KH 2007 (theo doi)_Bao cao tinh hinh thuc hien KH 2009 den 31-01-10_Ke hoach 2012 theo doi (giai ngan 30.6.12) 2 5" xfId="10552" xr:uid="{00000000-0005-0000-0000-000035290000}"/>
    <cellStyle name="1_KH 2007 (theo doi)_Bao cao tinh hinh thuc hien KH 2009 den 31-01-10_Ke hoach 2012 theo doi (giai ngan 30.6.12) 3" xfId="10553" xr:uid="{00000000-0005-0000-0000-000036290000}"/>
    <cellStyle name="1_KH 2007 (theo doi)_Bao cao tinh hinh thuc hien KH 2009 den 31-01-10_Ke hoach 2012 theo doi (giai ngan 30.6.12) 3 2" xfId="10554" xr:uid="{00000000-0005-0000-0000-000037290000}"/>
    <cellStyle name="1_KH 2007 (theo doi)_Bao cao tinh hinh thuc hien KH 2009 den 31-01-10_Ke hoach 2012 theo doi (giai ngan 30.6.12) 3 3" xfId="10555" xr:uid="{00000000-0005-0000-0000-000038290000}"/>
    <cellStyle name="1_KH 2007 (theo doi)_Bao cao tinh hinh thuc hien KH 2009 den 31-01-10_Ke hoach 2012 theo doi (giai ngan 30.6.12) 3 4" xfId="10556" xr:uid="{00000000-0005-0000-0000-000039290000}"/>
    <cellStyle name="1_KH 2007 (theo doi)_Bao cao tinh hinh thuc hien KH 2009 den 31-01-10_Ke hoach 2012 theo doi (giai ngan 30.6.12) 4" xfId="10557" xr:uid="{00000000-0005-0000-0000-00003A290000}"/>
    <cellStyle name="1_KH 2007 (theo doi)_Bao cao tinh hinh thuc hien KH 2009 den 31-01-10_Ke hoach 2012 theo doi (giai ngan 30.6.12) 5" xfId="10558" xr:uid="{00000000-0005-0000-0000-00003B290000}"/>
    <cellStyle name="1_KH 2007 (theo doi)_Bao cao tinh hinh thuc hien KH 2009 den 31-01-10_Ke hoach 2012 theo doi (giai ngan 30.6.12) 6" xfId="10559" xr:uid="{00000000-0005-0000-0000-00003C290000}"/>
    <cellStyle name="1_KH 2007 (theo doi)_BC cong trinh trong diem" xfId="10560" xr:uid="{00000000-0005-0000-0000-00003D290000}"/>
    <cellStyle name="1_KH 2007 (theo doi)_BC cong trinh trong diem 2" xfId="10561" xr:uid="{00000000-0005-0000-0000-00003E290000}"/>
    <cellStyle name="1_KH 2007 (theo doi)_BC cong trinh trong diem 2 2" xfId="10562" xr:uid="{00000000-0005-0000-0000-00003F290000}"/>
    <cellStyle name="1_KH 2007 (theo doi)_BC cong trinh trong diem 2 2 2" xfId="10563" xr:uid="{00000000-0005-0000-0000-000040290000}"/>
    <cellStyle name="1_KH 2007 (theo doi)_BC cong trinh trong diem 2 2 3" xfId="10564" xr:uid="{00000000-0005-0000-0000-000041290000}"/>
    <cellStyle name="1_KH 2007 (theo doi)_BC cong trinh trong diem 2 2 4" xfId="10565" xr:uid="{00000000-0005-0000-0000-000042290000}"/>
    <cellStyle name="1_KH 2007 (theo doi)_BC cong trinh trong diem 2 3" xfId="10566" xr:uid="{00000000-0005-0000-0000-000043290000}"/>
    <cellStyle name="1_KH 2007 (theo doi)_BC cong trinh trong diem 2 4" xfId="10567" xr:uid="{00000000-0005-0000-0000-000044290000}"/>
    <cellStyle name="1_KH 2007 (theo doi)_BC cong trinh trong diem 2 5" xfId="10568" xr:uid="{00000000-0005-0000-0000-000045290000}"/>
    <cellStyle name="1_KH 2007 (theo doi)_BC cong trinh trong diem 3" xfId="10569" xr:uid="{00000000-0005-0000-0000-000046290000}"/>
    <cellStyle name="1_KH 2007 (theo doi)_BC cong trinh trong diem 3 2" xfId="10570" xr:uid="{00000000-0005-0000-0000-000047290000}"/>
    <cellStyle name="1_KH 2007 (theo doi)_BC cong trinh trong diem 3 3" xfId="10571" xr:uid="{00000000-0005-0000-0000-000048290000}"/>
    <cellStyle name="1_KH 2007 (theo doi)_BC cong trinh trong diem 3 4" xfId="10572" xr:uid="{00000000-0005-0000-0000-000049290000}"/>
    <cellStyle name="1_KH 2007 (theo doi)_BC cong trinh trong diem 4" xfId="10573" xr:uid="{00000000-0005-0000-0000-00004A290000}"/>
    <cellStyle name="1_KH 2007 (theo doi)_BC cong trinh trong diem 5" xfId="10574" xr:uid="{00000000-0005-0000-0000-00004B290000}"/>
    <cellStyle name="1_KH 2007 (theo doi)_BC cong trinh trong diem 6" xfId="10575" xr:uid="{00000000-0005-0000-0000-00004C290000}"/>
    <cellStyle name="1_KH 2007 (theo doi)_BC cong trinh trong diem_BC von DTPT 6 thang 2012" xfId="10576" xr:uid="{00000000-0005-0000-0000-00004D290000}"/>
    <cellStyle name="1_KH 2007 (theo doi)_BC cong trinh trong diem_BC von DTPT 6 thang 2012 2" xfId="10577" xr:uid="{00000000-0005-0000-0000-00004E290000}"/>
    <cellStyle name="1_KH 2007 (theo doi)_BC cong trinh trong diem_BC von DTPT 6 thang 2012 2 2" xfId="10578" xr:uid="{00000000-0005-0000-0000-00004F290000}"/>
    <cellStyle name="1_KH 2007 (theo doi)_BC cong trinh trong diem_BC von DTPT 6 thang 2012 2 2 2" xfId="10579" xr:uid="{00000000-0005-0000-0000-000050290000}"/>
    <cellStyle name="1_KH 2007 (theo doi)_BC cong trinh trong diem_BC von DTPT 6 thang 2012 2 2 3" xfId="10580" xr:uid="{00000000-0005-0000-0000-000051290000}"/>
    <cellStyle name="1_KH 2007 (theo doi)_BC cong trinh trong diem_BC von DTPT 6 thang 2012 2 2 4" xfId="10581" xr:uid="{00000000-0005-0000-0000-000052290000}"/>
    <cellStyle name="1_KH 2007 (theo doi)_BC cong trinh trong diem_BC von DTPT 6 thang 2012 2 3" xfId="10582" xr:uid="{00000000-0005-0000-0000-000053290000}"/>
    <cellStyle name="1_KH 2007 (theo doi)_BC cong trinh trong diem_BC von DTPT 6 thang 2012 2 4" xfId="10583" xr:uid="{00000000-0005-0000-0000-000054290000}"/>
    <cellStyle name="1_KH 2007 (theo doi)_BC cong trinh trong diem_BC von DTPT 6 thang 2012 2 5" xfId="10584" xr:uid="{00000000-0005-0000-0000-000055290000}"/>
    <cellStyle name="1_KH 2007 (theo doi)_BC cong trinh trong diem_BC von DTPT 6 thang 2012 3" xfId="10585" xr:uid="{00000000-0005-0000-0000-000056290000}"/>
    <cellStyle name="1_KH 2007 (theo doi)_BC cong trinh trong diem_BC von DTPT 6 thang 2012 3 2" xfId="10586" xr:uid="{00000000-0005-0000-0000-000057290000}"/>
    <cellStyle name="1_KH 2007 (theo doi)_BC cong trinh trong diem_BC von DTPT 6 thang 2012 3 3" xfId="10587" xr:uid="{00000000-0005-0000-0000-000058290000}"/>
    <cellStyle name="1_KH 2007 (theo doi)_BC cong trinh trong diem_BC von DTPT 6 thang 2012 3 4" xfId="10588" xr:uid="{00000000-0005-0000-0000-000059290000}"/>
    <cellStyle name="1_KH 2007 (theo doi)_BC cong trinh trong diem_BC von DTPT 6 thang 2012 4" xfId="10589" xr:uid="{00000000-0005-0000-0000-00005A290000}"/>
    <cellStyle name="1_KH 2007 (theo doi)_BC cong trinh trong diem_BC von DTPT 6 thang 2012 5" xfId="10590" xr:uid="{00000000-0005-0000-0000-00005B290000}"/>
    <cellStyle name="1_KH 2007 (theo doi)_BC cong trinh trong diem_BC von DTPT 6 thang 2012 6" xfId="10591" xr:uid="{00000000-0005-0000-0000-00005C290000}"/>
    <cellStyle name="1_KH 2007 (theo doi)_BC cong trinh trong diem_Bieu du thao QD von ho tro co MT" xfId="10592" xr:uid="{00000000-0005-0000-0000-00005D290000}"/>
    <cellStyle name="1_KH 2007 (theo doi)_BC cong trinh trong diem_Bieu du thao QD von ho tro co MT 2" xfId="10593" xr:uid="{00000000-0005-0000-0000-00005E290000}"/>
    <cellStyle name="1_KH 2007 (theo doi)_BC cong trinh trong diem_Bieu du thao QD von ho tro co MT 2 2" xfId="10594" xr:uid="{00000000-0005-0000-0000-00005F290000}"/>
    <cellStyle name="1_KH 2007 (theo doi)_BC cong trinh trong diem_Bieu du thao QD von ho tro co MT 2 2 2" xfId="10595" xr:uid="{00000000-0005-0000-0000-000060290000}"/>
    <cellStyle name="1_KH 2007 (theo doi)_BC cong trinh trong diem_Bieu du thao QD von ho tro co MT 2 2 3" xfId="10596" xr:uid="{00000000-0005-0000-0000-000061290000}"/>
    <cellStyle name="1_KH 2007 (theo doi)_BC cong trinh trong diem_Bieu du thao QD von ho tro co MT 2 2 4" xfId="10597" xr:uid="{00000000-0005-0000-0000-000062290000}"/>
    <cellStyle name="1_KH 2007 (theo doi)_BC cong trinh trong diem_Bieu du thao QD von ho tro co MT 2 3" xfId="10598" xr:uid="{00000000-0005-0000-0000-000063290000}"/>
    <cellStyle name="1_KH 2007 (theo doi)_BC cong trinh trong diem_Bieu du thao QD von ho tro co MT 2 4" xfId="10599" xr:uid="{00000000-0005-0000-0000-000064290000}"/>
    <cellStyle name="1_KH 2007 (theo doi)_BC cong trinh trong diem_Bieu du thao QD von ho tro co MT 2 5" xfId="10600" xr:uid="{00000000-0005-0000-0000-000065290000}"/>
    <cellStyle name="1_KH 2007 (theo doi)_BC cong trinh trong diem_Bieu du thao QD von ho tro co MT 3" xfId="10601" xr:uid="{00000000-0005-0000-0000-000066290000}"/>
    <cellStyle name="1_KH 2007 (theo doi)_BC cong trinh trong diem_Bieu du thao QD von ho tro co MT 3 2" xfId="10602" xr:uid="{00000000-0005-0000-0000-000067290000}"/>
    <cellStyle name="1_KH 2007 (theo doi)_BC cong trinh trong diem_Bieu du thao QD von ho tro co MT 3 3" xfId="10603" xr:uid="{00000000-0005-0000-0000-000068290000}"/>
    <cellStyle name="1_KH 2007 (theo doi)_BC cong trinh trong diem_Bieu du thao QD von ho tro co MT 3 4" xfId="10604" xr:uid="{00000000-0005-0000-0000-000069290000}"/>
    <cellStyle name="1_KH 2007 (theo doi)_BC cong trinh trong diem_Bieu du thao QD von ho tro co MT 4" xfId="10605" xr:uid="{00000000-0005-0000-0000-00006A290000}"/>
    <cellStyle name="1_KH 2007 (theo doi)_BC cong trinh trong diem_Bieu du thao QD von ho tro co MT 5" xfId="10606" xr:uid="{00000000-0005-0000-0000-00006B290000}"/>
    <cellStyle name="1_KH 2007 (theo doi)_BC cong trinh trong diem_Bieu du thao QD von ho tro co MT 6" xfId="10607" xr:uid="{00000000-0005-0000-0000-00006C290000}"/>
    <cellStyle name="1_KH 2007 (theo doi)_BC cong trinh trong diem_Ke hoach 2012 (theo doi)" xfId="10608" xr:uid="{00000000-0005-0000-0000-00006D290000}"/>
    <cellStyle name="1_KH 2007 (theo doi)_BC cong trinh trong diem_Ke hoach 2012 (theo doi) 2" xfId="10609" xr:uid="{00000000-0005-0000-0000-00006E290000}"/>
    <cellStyle name="1_KH 2007 (theo doi)_BC cong trinh trong diem_Ke hoach 2012 (theo doi) 2 2" xfId="10610" xr:uid="{00000000-0005-0000-0000-00006F290000}"/>
    <cellStyle name="1_KH 2007 (theo doi)_BC cong trinh trong diem_Ke hoach 2012 (theo doi) 2 2 2" xfId="10611" xr:uid="{00000000-0005-0000-0000-000070290000}"/>
    <cellStyle name="1_KH 2007 (theo doi)_BC cong trinh trong diem_Ke hoach 2012 (theo doi) 2 2 3" xfId="10612" xr:uid="{00000000-0005-0000-0000-000071290000}"/>
    <cellStyle name="1_KH 2007 (theo doi)_BC cong trinh trong diem_Ke hoach 2012 (theo doi) 2 2 4" xfId="10613" xr:uid="{00000000-0005-0000-0000-000072290000}"/>
    <cellStyle name="1_KH 2007 (theo doi)_BC cong trinh trong diem_Ke hoach 2012 (theo doi) 2 3" xfId="10614" xr:uid="{00000000-0005-0000-0000-000073290000}"/>
    <cellStyle name="1_KH 2007 (theo doi)_BC cong trinh trong diem_Ke hoach 2012 (theo doi) 2 4" xfId="10615" xr:uid="{00000000-0005-0000-0000-000074290000}"/>
    <cellStyle name="1_KH 2007 (theo doi)_BC cong trinh trong diem_Ke hoach 2012 (theo doi) 2 5" xfId="10616" xr:uid="{00000000-0005-0000-0000-000075290000}"/>
    <cellStyle name="1_KH 2007 (theo doi)_BC cong trinh trong diem_Ke hoach 2012 (theo doi) 3" xfId="10617" xr:uid="{00000000-0005-0000-0000-000076290000}"/>
    <cellStyle name="1_KH 2007 (theo doi)_BC cong trinh trong diem_Ke hoach 2012 (theo doi) 3 2" xfId="10618" xr:uid="{00000000-0005-0000-0000-000077290000}"/>
    <cellStyle name="1_KH 2007 (theo doi)_BC cong trinh trong diem_Ke hoach 2012 (theo doi) 3 3" xfId="10619" xr:uid="{00000000-0005-0000-0000-000078290000}"/>
    <cellStyle name="1_KH 2007 (theo doi)_BC cong trinh trong diem_Ke hoach 2012 (theo doi) 3 4" xfId="10620" xr:uid="{00000000-0005-0000-0000-000079290000}"/>
    <cellStyle name="1_KH 2007 (theo doi)_BC cong trinh trong diem_Ke hoach 2012 (theo doi) 4" xfId="10621" xr:uid="{00000000-0005-0000-0000-00007A290000}"/>
    <cellStyle name="1_KH 2007 (theo doi)_BC cong trinh trong diem_Ke hoach 2012 (theo doi) 5" xfId="10622" xr:uid="{00000000-0005-0000-0000-00007B290000}"/>
    <cellStyle name="1_KH 2007 (theo doi)_BC cong trinh trong diem_Ke hoach 2012 (theo doi) 6" xfId="10623" xr:uid="{00000000-0005-0000-0000-00007C290000}"/>
    <cellStyle name="1_KH 2007 (theo doi)_BC cong trinh trong diem_Ke hoach 2012 theo doi (giai ngan 30.6.12)" xfId="10624" xr:uid="{00000000-0005-0000-0000-00007D290000}"/>
    <cellStyle name="1_KH 2007 (theo doi)_BC cong trinh trong diem_Ke hoach 2012 theo doi (giai ngan 30.6.12) 2" xfId="10625" xr:uid="{00000000-0005-0000-0000-00007E290000}"/>
    <cellStyle name="1_KH 2007 (theo doi)_BC cong trinh trong diem_Ke hoach 2012 theo doi (giai ngan 30.6.12) 2 2" xfId="10626" xr:uid="{00000000-0005-0000-0000-00007F290000}"/>
    <cellStyle name="1_KH 2007 (theo doi)_BC cong trinh trong diem_Ke hoach 2012 theo doi (giai ngan 30.6.12) 2 2 2" xfId="10627" xr:uid="{00000000-0005-0000-0000-000080290000}"/>
    <cellStyle name="1_KH 2007 (theo doi)_BC cong trinh trong diem_Ke hoach 2012 theo doi (giai ngan 30.6.12) 2 2 3" xfId="10628" xr:uid="{00000000-0005-0000-0000-000081290000}"/>
    <cellStyle name="1_KH 2007 (theo doi)_BC cong trinh trong diem_Ke hoach 2012 theo doi (giai ngan 30.6.12) 2 2 4" xfId="10629" xr:uid="{00000000-0005-0000-0000-000082290000}"/>
    <cellStyle name="1_KH 2007 (theo doi)_BC cong trinh trong diem_Ke hoach 2012 theo doi (giai ngan 30.6.12) 2 3" xfId="10630" xr:uid="{00000000-0005-0000-0000-000083290000}"/>
    <cellStyle name="1_KH 2007 (theo doi)_BC cong trinh trong diem_Ke hoach 2012 theo doi (giai ngan 30.6.12) 2 4" xfId="10631" xr:uid="{00000000-0005-0000-0000-000084290000}"/>
    <cellStyle name="1_KH 2007 (theo doi)_BC cong trinh trong diem_Ke hoach 2012 theo doi (giai ngan 30.6.12) 2 5" xfId="10632" xr:uid="{00000000-0005-0000-0000-000085290000}"/>
    <cellStyle name="1_KH 2007 (theo doi)_BC cong trinh trong diem_Ke hoach 2012 theo doi (giai ngan 30.6.12) 3" xfId="10633" xr:uid="{00000000-0005-0000-0000-000086290000}"/>
    <cellStyle name="1_KH 2007 (theo doi)_BC cong trinh trong diem_Ke hoach 2012 theo doi (giai ngan 30.6.12) 3 2" xfId="10634" xr:uid="{00000000-0005-0000-0000-000087290000}"/>
    <cellStyle name="1_KH 2007 (theo doi)_BC cong trinh trong diem_Ke hoach 2012 theo doi (giai ngan 30.6.12) 3 3" xfId="10635" xr:uid="{00000000-0005-0000-0000-000088290000}"/>
    <cellStyle name="1_KH 2007 (theo doi)_BC cong trinh trong diem_Ke hoach 2012 theo doi (giai ngan 30.6.12) 3 4" xfId="10636" xr:uid="{00000000-0005-0000-0000-000089290000}"/>
    <cellStyle name="1_KH 2007 (theo doi)_BC cong trinh trong diem_Ke hoach 2012 theo doi (giai ngan 30.6.12) 4" xfId="10637" xr:uid="{00000000-0005-0000-0000-00008A290000}"/>
    <cellStyle name="1_KH 2007 (theo doi)_BC cong trinh trong diem_Ke hoach 2012 theo doi (giai ngan 30.6.12) 5" xfId="10638" xr:uid="{00000000-0005-0000-0000-00008B290000}"/>
    <cellStyle name="1_KH 2007 (theo doi)_BC cong trinh trong diem_Ke hoach 2012 theo doi (giai ngan 30.6.12) 6" xfId="10639" xr:uid="{00000000-0005-0000-0000-00008C290000}"/>
    <cellStyle name="1_KH 2007 (theo doi)_BC von DTPT 6 thang 2012" xfId="10640" xr:uid="{00000000-0005-0000-0000-00008D290000}"/>
    <cellStyle name="1_KH 2007 (theo doi)_BC von DTPT 6 thang 2012 2" xfId="10641" xr:uid="{00000000-0005-0000-0000-00008E290000}"/>
    <cellStyle name="1_KH 2007 (theo doi)_BC von DTPT 6 thang 2012 2 2" xfId="10642" xr:uid="{00000000-0005-0000-0000-00008F290000}"/>
    <cellStyle name="1_KH 2007 (theo doi)_BC von DTPT 6 thang 2012 2 3" xfId="10643" xr:uid="{00000000-0005-0000-0000-000090290000}"/>
    <cellStyle name="1_KH 2007 (theo doi)_BC von DTPT 6 thang 2012 2 4" xfId="10644" xr:uid="{00000000-0005-0000-0000-000091290000}"/>
    <cellStyle name="1_KH 2007 (theo doi)_BC von DTPT 6 thang 2012 3" xfId="10645" xr:uid="{00000000-0005-0000-0000-000092290000}"/>
    <cellStyle name="1_KH 2007 (theo doi)_BC von DTPT 6 thang 2012 4" xfId="10646" xr:uid="{00000000-0005-0000-0000-000093290000}"/>
    <cellStyle name="1_KH 2007 (theo doi)_BC von DTPT 6 thang 2012 5" xfId="10647" xr:uid="{00000000-0005-0000-0000-000094290000}"/>
    <cellStyle name="1_KH 2007 (theo doi)_Bieu 01 UB(hung)" xfId="10648" xr:uid="{00000000-0005-0000-0000-000095290000}"/>
    <cellStyle name="1_KH 2007 (theo doi)_Bieu 01 UB(hung) 2" xfId="10649" xr:uid="{00000000-0005-0000-0000-000096290000}"/>
    <cellStyle name="1_KH 2007 (theo doi)_Bieu 01 UB(hung) 2 2" xfId="10650" xr:uid="{00000000-0005-0000-0000-000097290000}"/>
    <cellStyle name="1_KH 2007 (theo doi)_Bieu 01 UB(hung) 2 2 2" xfId="10651" xr:uid="{00000000-0005-0000-0000-000098290000}"/>
    <cellStyle name="1_KH 2007 (theo doi)_Bieu 01 UB(hung) 2 2 3" xfId="10652" xr:uid="{00000000-0005-0000-0000-000099290000}"/>
    <cellStyle name="1_KH 2007 (theo doi)_Bieu 01 UB(hung) 2 2 4" xfId="10653" xr:uid="{00000000-0005-0000-0000-00009A290000}"/>
    <cellStyle name="1_KH 2007 (theo doi)_Bieu 01 UB(hung) 2 3" xfId="10654" xr:uid="{00000000-0005-0000-0000-00009B290000}"/>
    <cellStyle name="1_KH 2007 (theo doi)_Bieu 01 UB(hung) 2 4" xfId="10655" xr:uid="{00000000-0005-0000-0000-00009C290000}"/>
    <cellStyle name="1_KH 2007 (theo doi)_Bieu 01 UB(hung) 2 5" xfId="10656" xr:uid="{00000000-0005-0000-0000-00009D290000}"/>
    <cellStyle name="1_KH 2007 (theo doi)_Bieu 01 UB(hung) 3" xfId="10657" xr:uid="{00000000-0005-0000-0000-00009E290000}"/>
    <cellStyle name="1_KH 2007 (theo doi)_Bieu 01 UB(hung) 3 2" xfId="10658" xr:uid="{00000000-0005-0000-0000-00009F290000}"/>
    <cellStyle name="1_KH 2007 (theo doi)_Bieu 01 UB(hung) 3 3" xfId="10659" xr:uid="{00000000-0005-0000-0000-0000A0290000}"/>
    <cellStyle name="1_KH 2007 (theo doi)_Bieu 01 UB(hung) 3 4" xfId="10660" xr:uid="{00000000-0005-0000-0000-0000A1290000}"/>
    <cellStyle name="1_KH 2007 (theo doi)_Bieu 01 UB(hung) 4" xfId="10661" xr:uid="{00000000-0005-0000-0000-0000A2290000}"/>
    <cellStyle name="1_KH 2007 (theo doi)_Bieu 01 UB(hung) 5" xfId="10662" xr:uid="{00000000-0005-0000-0000-0000A3290000}"/>
    <cellStyle name="1_KH 2007 (theo doi)_Bieu 01 UB(hung) 6" xfId="10663" xr:uid="{00000000-0005-0000-0000-0000A4290000}"/>
    <cellStyle name="1_KH 2007 (theo doi)_Bieu du thao QD von ho tro co MT" xfId="10664" xr:uid="{00000000-0005-0000-0000-0000A5290000}"/>
    <cellStyle name="1_KH 2007 (theo doi)_Bieu du thao QD von ho tro co MT 2" xfId="10665" xr:uid="{00000000-0005-0000-0000-0000A6290000}"/>
    <cellStyle name="1_KH 2007 (theo doi)_Bieu du thao QD von ho tro co MT 2 2" xfId="10666" xr:uid="{00000000-0005-0000-0000-0000A7290000}"/>
    <cellStyle name="1_KH 2007 (theo doi)_Bieu du thao QD von ho tro co MT 2 3" xfId="10667" xr:uid="{00000000-0005-0000-0000-0000A8290000}"/>
    <cellStyle name="1_KH 2007 (theo doi)_Bieu du thao QD von ho tro co MT 2 4" xfId="10668" xr:uid="{00000000-0005-0000-0000-0000A9290000}"/>
    <cellStyle name="1_KH 2007 (theo doi)_Bieu du thao QD von ho tro co MT 3" xfId="10669" xr:uid="{00000000-0005-0000-0000-0000AA290000}"/>
    <cellStyle name="1_KH 2007 (theo doi)_Bieu du thao QD von ho tro co MT 4" xfId="10670" xr:uid="{00000000-0005-0000-0000-0000AB290000}"/>
    <cellStyle name="1_KH 2007 (theo doi)_Bieu du thao QD von ho tro co MT 5" xfId="10671" xr:uid="{00000000-0005-0000-0000-0000AC290000}"/>
    <cellStyle name="1_KH 2007 (theo doi)_Book1" xfId="10672" xr:uid="{00000000-0005-0000-0000-0000AD290000}"/>
    <cellStyle name="1_KH 2007 (theo doi)_Book1 2" xfId="10673" xr:uid="{00000000-0005-0000-0000-0000AE290000}"/>
    <cellStyle name="1_KH 2007 (theo doi)_Book1 2 2" xfId="10674" xr:uid="{00000000-0005-0000-0000-0000AF290000}"/>
    <cellStyle name="1_KH 2007 (theo doi)_Book1 2 3" xfId="10675" xr:uid="{00000000-0005-0000-0000-0000B0290000}"/>
    <cellStyle name="1_KH 2007 (theo doi)_Book1 2 4" xfId="10676" xr:uid="{00000000-0005-0000-0000-0000B1290000}"/>
    <cellStyle name="1_KH 2007 (theo doi)_Book1 3" xfId="10677" xr:uid="{00000000-0005-0000-0000-0000B2290000}"/>
    <cellStyle name="1_KH 2007 (theo doi)_Book1 3 2" xfId="10678" xr:uid="{00000000-0005-0000-0000-0000B3290000}"/>
    <cellStyle name="1_KH 2007 (theo doi)_Book1 3 3" xfId="10679" xr:uid="{00000000-0005-0000-0000-0000B4290000}"/>
    <cellStyle name="1_KH 2007 (theo doi)_Book1 3 4" xfId="10680" xr:uid="{00000000-0005-0000-0000-0000B5290000}"/>
    <cellStyle name="1_KH 2007 (theo doi)_Book1 4" xfId="10681" xr:uid="{00000000-0005-0000-0000-0000B6290000}"/>
    <cellStyle name="1_KH 2007 (theo doi)_Book1 5" xfId="10682" xr:uid="{00000000-0005-0000-0000-0000B7290000}"/>
    <cellStyle name="1_KH 2007 (theo doi)_Book1 6" xfId="10683" xr:uid="{00000000-0005-0000-0000-0000B8290000}"/>
    <cellStyle name="1_KH 2007 (theo doi)_Book1_BC von DTPT 6 thang 2012" xfId="10684" xr:uid="{00000000-0005-0000-0000-0000B9290000}"/>
    <cellStyle name="1_KH 2007 (theo doi)_Book1_BC von DTPT 6 thang 2012 2" xfId="10685" xr:uid="{00000000-0005-0000-0000-0000BA290000}"/>
    <cellStyle name="1_KH 2007 (theo doi)_Book1_BC von DTPT 6 thang 2012 2 2" xfId="10686" xr:uid="{00000000-0005-0000-0000-0000BB290000}"/>
    <cellStyle name="1_KH 2007 (theo doi)_Book1_BC von DTPT 6 thang 2012 2 3" xfId="10687" xr:uid="{00000000-0005-0000-0000-0000BC290000}"/>
    <cellStyle name="1_KH 2007 (theo doi)_Book1_BC von DTPT 6 thang 2012 2 4" xfId="10688" xr:uid="{00000000-0005-0000-0000-0000BD290000}"/>
    <cellStyle name="1_KH 2007 (theo doi)_Book1_BC von DTPT 6 thang 2012 3" xfId="10689" xr:uid="{00000000-0005-0000-0000-0000BE290000}"/>
    <cellStyle name="1_KH 2007 (theo doi)_Book1_BC von DTPT 6 thang 2012 3 2" xfId="10690" xr:uid="{00000000-0005-0000-0000-0000BF290000}"/>
    <cellStyle name="1_KH 2007 (theo doi)_Book1_BC von DTPT 6 thang 2012 3 3" xfId="10691" xr:uid="{00000000-0005-0000-0000-0000C0290000}"/>
    <cellStyle name="1_KH 2007 (theo doi)_Book1_BC von DTPT 6 thang 2012 3 4" xfId="10692" xr:uid="{00000000-0005-0000-0000-0000C1290000}"/>
    <cellStyle name="1_KH 2007 (theo doi)_Book1_BC von DTPT 6 thang 2012 4" xfId="10693" xr:uid="{00000000-0005-0000-0000-0000C2290000}"/>
    <cellStyle name="1_KH 2007 (theo doi)_Book1_BC von DTPT 6 thang 2012 5" xfId="10694" xr:uid="{00000000-0005-0000-0000-0000C3290000}"/>
    <cellStyle name="1_KH 2007 (theo doi)_Book1_BC von DTPT 6 thang 2012 6" xfId="10695" xr:uid="{00000000-0005-0000-0000-0000C4290000}"/>
    <cellStyle name="1_KH 2007 (theo doi)_Book1_Bieu du thao QD von ho tro co MT" xfId="10696" xr:uid="{00000000-0005-0000-0000-0000C5290000}"/>
    <cellStyle name="1_KH 2007 (theo doi)_Book1_Bieu du thao QD von ho tro co MT 2" xfId="10697" xr:uid="{00000000-0005-0000-0000-0000C6290000}"/>
    <cellStyle name="1_KH 2007 (theo doi)_Book1_Bieu du thao QD von ho tro co MT 2 2" xfId="10698" xr:uid="{00000000-0005-0000-0000-0000C7290000}"/>
    <cellStyle name="1_KH 2007 (theo doi)_Book1_Bieu du thao QD von ho tro co MT 2 3" xfId="10699" xr:uid="{00000000-0005-0000-0000-0000C8290000}"/>
    <cellStyle name="1_KH 2007 (theo doi)_Book1_Bieu du thao QD von ho tro co MT 2 4" xfId="10700" xr:uid="{00000000-0005-0000-0000-0000C9290000}"/>
    <cellStyle name="1_KH 2007 (theo doi)_Book1_Bieu du thao QD von ho tro co MT 3" xfId="10701" xr:uid="{00000000-0005-0000-0000-0000CA290000}"/>
    <cellStyle name="1_KH 2007 (theo doi)_Book1_Bieu du thao QD von ho tro co MT 3 2" xfId="10702" xr:uid="{00000000-0005-0000-0000-0000CB290000}"/>
    <cellStyle name="1_KH 2007 (theo doi)_Book1_Bieu du thao QD von ho tro co MT 3 3" xfId="10703" xr:uid="{00000000-0005-0000-0000-0000CC290000}"/>
    <cellStyle name="1_KH 2007 (theo doi)_Book1_Bieu du thao QD von ho tro co MT 3 4" xfId="10704" xr:uid="{00000000-0005-0000-0000-0000CD290000}"/>
    <cellStyle name="1_KH 2007 (theo doi)_Book1_Bieu du thao QD von ho tro co MT 4" xfId="10705" xr:uid="{00000000-0005-0000-0000-0000CE290000}"/>
    <cellStyle name="1_KH 2007 (theo doi)_Book1_Bieu du thao QD von ho tro co MT 5" xfId="10706" xr:uid="{00000000-0005-0000-0000-0000CF290000}"/>
    <cellStyle name="1_KH 2007 (theo doi)_Book1_Bieu du thao QD von ho tro co MT 6" xfId="10707" xr:uid="{00000000-0005-0000-0000-0000D0290000}"/>
    <cellStyle name="1_KH 2007 (theo doi)_Book1_Hoan chinh KH 2012 (o nha)" xfId="10708" xr:uid="{00000000-0005-0000-0000-0000D1290000}"/>
    <cellStyle name="1_KH 2007 (theo doi)_Book1_Hoan chinh KH 2012 (o nha) 2" xfId="10709" xr:uid="{00000000-0005-0000-0000-0000D2290000}"/>
    <cellStyle name="1_KH 2007 (theo doi)_Book1_Hoan chinh KH 2012 (o nha) 2 2" xfId="10710" xr:uid="{00000000-0005-0000-0000-0000D3290000}"/>
    <cellStyle name="1_KH 2007 (theo doi)_Book1_Hoan chinh KH 2012 (o nha) 2 3" xfId="10711" xr:uid="{00000000-0005-0000-0000-0000D4290000}"/>
    <cellStyle name="1_KH 2007 (theo doi)_Book1_Hoan chinh KH 2012 (o nha) 2 4" xfId="10712" xr:uid="{00000000-0005-0000-0000-0000D5290000}"/>
    <cellStyle name="1_KH 2007 (theo doi)_Book1_Hoan chinh KH 2012 (o nha) 3" xfId="10713" xr:uid="{00000000-0005-0000-0000-0000D6290000}"/>
    <cellStyle name="1_KH 2007 (theo doi)_Book1_Hoan chinh KH 2012 (o nha) 3 2" xfId="10714" xr:uid="{00000000-0005-0000-0000-0000D7290000}"/>
    <cellStyle name="1_KH 2007 (theo doi)_Book1_Hoan chinh KH 2012 (o nha) 3 3" xfId="10715" xr:uid="{00000000-0005-0000-0000-0000D8290000}"/>
    <cellStyle name="1_KH 2007 (theo doi)_Book1_Hoan chinh KH 2012 (o nha) 3 4" xfId="10716" xr:uid="{00000000-0005-0000-0000-0000D9290000}"/>
    <cellStyle name="1_KH 2007 (theo doi)_Book1_Hoan chinh KH 2012 (o nha) 4" xfId="10717" xr:uid="{00000000-0005-0000-0000-0000DA290000}"/>
    <cellStyle name="1_KH 2007 (theo doi)_Book1_Hoan chinh KH 2012 (o nha) 5" xfId="10718" xr:uid="{00000000-0005-0000-0000-0000DB290000}"/>
    <cellStyle name="1_KH 2007 (theo doi)_Book1_Hoan chinh KH 2012 (o nha) 6" xfId="10719" xr:uid="{00000000-0005-0000-0000-0000DC290000}"/>
    <cellStyle name="1_KH 2007 (theo doi)_Book1_Hoan chinh KH 2012 (o nha)_Bao cao giai ngan quy I" xfId="10720" xr:uid="{00000000-0005-0000-0000-0000DD290000}"/>
    <cellStyle name="1_KH 2007 (theo doi)_Book1_Hoan chinh KH 2012 (o nha)_Bao cao giai ngan quy I 2" xfId="10721" xr:uid="{00000000-0005-0000-0000-0000DE290000}"/>
    <cellStyle name="1_KH 2007 (theo doi)_Book1_Hoan chinh KH 2012 (o nha)_Bao cao giai ngan quy I 2 2" xfId="10722" xr:uid="{00000000-0005-0000-0000-0000DF290000}"/>
    <cellStyle name="1_KH 2007 (theo doi)_Book1_Hoan chinh KH 2012 (o nha)_Bao cao giai ngan quy I 2 3" xfId="10723" xr:uid="{00000000-0005-0000-0000-0000E0290000}"/>
    <cellStyle name="1_KH 2007 (theo doi)_Book1_Hoan chinh KH 2012 (o nha)_Bao cao giai ngan quy I 2 4" xfId="10724" xr:uid="{00000000-0005-0000-0000-0000E1290000}"/>
    <cellStyle name="1_KH 2007 (theo doi)_Book1_Hoan chinh KH 2012 (o nha)_Bao cao giai ngan quy I 3" xfId="10725" xr:uid="{00000000-0005-0000-0000-0000E2290000}"/>
    <cellStyle name="1_KH 2007 (theo doi)_Book1_Hoan chinh KH 2012 (o nha)_Bao cao giai ngan quy I 3 2" xfId="10726" xr:uid="{00000000-0005-0000-0000-0000E3290000}"/>
    <cellStyle name="1_KH 2007 (theo doi)_Book1_Hoan chinh KH 2012 (o nha)_Bao cao giai ngan quy I 3 3" xfId="10727" xr:uid="{00000000-0005-0000-0000-0000E4290000}"/>
    <cellStyle name="1_KH 2007 (theo doi)_Book1_Hoan chinh KH 2012 (o nha)_Bao cao giai ngan quy I 3 4" xfId="10728" xr:uid="{00000000-0005-0000-0000-0000E5290000}"/>
    <cellStyle name="1_KH 2007 (theo doi)_Book1_Hoan chinh KH 2012 (o nha)_Bao cao giai ngan quy I 4" xfId="10729" xr:uid="{00000000-0005-0000-0000-0000E6290000}"/>
    <cellStyle name="1_KH 2007 (theo doi)_Book1_Hoan chinh KH 2012 (o nha)_Bao cao giai ngan quy I 5" xfId="10730" xr:uid="{00000000-0005-0000-0000-0000E7290000}"/>
    <cellStyle name="1_KH 2007 (theo doi)_Book1_Hoan chinh KH 2012 (o nha)_Bao cao giai ngan quy I 6" xfId="10731" xr:uid="{00000000-0005-0000-0000-0000E8290000}"/>
    <cellStyle name="1_KH 2007 (theo doi)_Book1_Hoan chinh KH 2012 (o nha)_BC von DTPT 6 thang 2012" xfId="10732" xr:uid="{00000000-0005-0000-0000-0000E9290000}"/>
    <cellStyle name="1_KH 2007 (theo doi)_Book1_Hoan chinh KH 2012 (o nha)_BC von DTPT 6 thang 2012 2" xfId="10733" xr:uid="{00000000-0005-0000-0000-0000EA290000}"/>
    <cellStyle name="1_KH 2007 (theo doi)_Book1_Hoan chinh KH 2012 (o nha)_BC von DTPT 6 thang 2012 2 2" xfId="10734" xr:uid="{00000000-0005-0000-0000-0000EB290000}"/>
    <cellStyle name="1_KH 2007 (theo doi)_Book1_Hoan chinh KH 2012 (o nha)_BC von DTPT 6 thang 2012 2 3" xfId="10735" xr:uid="{00000000-0005-0000-0000-0000EC290000}"/>
    <cellStyle name="1_KH 2007 (theo doi)_Book1_Hoan chinh KH 2012 (o nha)_BC von DTPT 6 thang 2012 2 4" xfId="10736" xr:uid="{00000000-0005-0000-0000-0000ED290000}"/>
    <cellStyle name="1_KH 2007 (theo doi)_Book1_Hoan chinh KH 2012 (o nha)_BC von DTPT 6 thang 2012 3" xfId="10737" xr:uid="{00000000-0005-0000-0000-0000EE290000}"/>
    <cellStyle name="1_KH 2007 (theo doi)_Book1_Hoan chinh KH 2012 (o nha)_BC von DTPT 6 thang 2012 3 2" xfId="10738" xr:uid="{00000000-0005-0000-0000-0000EF290000}"/>
    <cellStyle name="1_KH 2007 (theo doi)_Book1_Hoan chinh KH 2012 (o nha)_BC von DTPT 6 thang 2012 3 3" xfId="10739" xr:uid="{00000000-0005-0000-0000-0000F0290000}"/>
    <cellStyle name="1_KH 2007 (theo doi)_Book1_Hoan chinh KH 2012 (o nha)_BC von DTPT 6 thang 2012 3 4" xfId="10740" xr:uid="{00000000-0005-0000-0000-0000F1290000}"/>
    <cellStyle name="1_KH 2007 (theo doi)_Book1_Hoan chinh KH 2012 (o nha)_BC von DTPT 6 thang 2012 4" xfId="10741" xr:uid="{00000000-0005-0000-0000-0000F2290000}"/>
    <cellStyle name="1_KH 2007 (theo doi)_Book1_Hoan chinh KH 2012 (o nha)_BC von DTPT 6 thang 2012 5" xfId="10742" xr:uid="{00000000-0005-0000-0000-0000F3290000}"/>
    <cellStyle name="1_KH 2007 (theo doi)_Book1_Hoan chinh KH 2012 (o nha)_BC von DTPT 6 thang 2012 6" xfId="10743" xr:uid="{00000000-0005-0000-0000-0000F4290000}"/>
    <cellStyle name="1_KH 2007 (theo doi)_Book1_Hoan chinh KH 2012 (o nha)_Bieu du thao QD von ho tro co MT" xfId="10744" xr:uid="{00000000-0005-0000-0000-0000F5290000}"/>
    <cellStyle name="1_KH 2007 (theo doi)_Book1_Hoan chinh KH 2012 (o nha)_Bieu du thao QD von ho tro co MT 2" xfId="10745" xr:uid="{00000000-0005-0000-0000-0000F6290000}"/>
    <cellStyle name="1_KH 2007 (theo doi)_Book1_Hoan chinh KH 2012 (o nha)_Bieu du thao QD von ho tro co MT 2 2" xfId="10746" xr:uid="{00000000-0005-0000-0000-0000F7290000}"/>
    <cellStyle name="1_KH 2007 (theo doi)_Book1_Hoan chinh KH 2012 (o nha)_Bieu du thao QD von ho tro co MT 2 3" xfId="10747" xr:uid="{00000000-0005-0000-0000-0000F8290000}"/>
    <cellStyle name="1_KH 2007 (theo doi)_Book1_Hoan chinh KH 2012 (o nha)_Bieu du thao QD von ho tro co MT 2 4" xfId="10748" xr:uid="{00000000-0005-0000-0000-0000F9290000}"/>
    <cellStyle name="1_KH 2007 (theo doi)_Book1_Hoan chinh KH 2012 (o nha)_Bieu du thao QD von ho tro co MT 3" xfId="10749" xr:uid="{00000000-0005-0000-0000-0000FA290000}"/>
    <cellStyle name="1_KH 2007 (theo doi)_Book1_Hoan chinh KH 2012 (o nha)_Bieu du thao QD von ho tro co MT 3 2" xfId="10750" xr:uid="{00000000-0005-0000-0000-0000FB290000}"/>
    <cellStyle name="1_KH 2007 (theo doi)_Book1_Hoan chinh KH 2012 (o nha)_Bieu du thao QD von ho tro co MT 3 3" xfId="10751" xr:uid="{00000000-0005-0000-0000-0000FC290000}"/>
    <cellStyle name="1_KH 2007 (theo doi)_Book1_Hoan chinh KH 2012 (o nha)_Bieu du thao QD von ho tro co MT 3 4" xfId="10752" xr:uid="{00000000-0005-0000-0000-0000FD290000}"/>
    <cellStyle name="1_KH 2007 (theo doi)_Book1_Hoan chinh KH 2012 (o nha)_Bieu du thao QD von ho tro co MT 4" xfId="10753" xr:uid="{00000000-0005-0000-0000-0000FE290000}"/>
    <cellStyle name="1_KH 2007 (theo doi)_Book1_Hoan chinh KH 2012 (o nha)_Bieu du thao QD von ho tro co MT 5" xfId="10754" xr:uid="{00000000-0005-0000-0000-0000FF290000}"/>
    <cellStyle name="1_KH 2007 (theo doi)_Book1_Hoan chinh KH 2012 (o nha)_Bieu du thao QD von ho tro co MT 6" xfId="10755" xr:uid="{00000000-0005-0000-0000-0000002A0000}"/>
    <cellStyle name="1_KH 2007 (theo doi)_Book1_Hoan chinh KH 2012 (o nha)_Ke hoach 2012 theo doi (giai ngan 30.6.12)" xfId="10756" xr:uid="{00000000-0005-0000-0000-0000012A0000}"/>
    <cellStyle name="1_KH 2007 (theo doi)_Book1_Hoan chinh KH 2012 (o nha)_Ke hoach 2012 theo doi (giai ngan 30.6.12) 2" xfId="10757" xr:uid="{00000000-0005-0000-0000-0000022A0000}"/>
    <cellStyle name="1_KH 2007 (theo doi)_Book1_Hoan chinh KH 2012 (o nha)_Ke hoach 2012 theo doi (giai ngan 30.6.12) 2 2" xfId="10758" xr:uid="{00000000-0005-0000-0000-0000032A0000}"/>
    <cellStyle name="1_KH 2007 (theo doi)_Book1_Hoan chinh KH 2012 (o nha)_Ke hoach 2012 theo doi (giai ngan 30.6.12) 2 3" xfId="10759" xr:uid="{00000000-0005-0000-0000-0000042A0000}"/>
    <cellStyle name="1_KH 2007 (theo doi)_Book1_Hoan chinh KH 2012 (o nha)_Ke hoach 2012 theo doi (giai ngan 30.6.12) 2 4" xfId="10760" xr:uid="{00000000-0005-0000-0000-0000052A0000}"/>
    <cellStyle name="1_KH 2007 (theo doi)_Book1_Hoan chinh KH 2012 (o nha)_Ke hoach 2012 theo doi (giai ngan 30.6.12) 3" xfId="10761" xr:uid="{00000000-0005-0000-0000-0000062A0000}"/>
    <cellStyle name="1_KH 2007 (theo doi)_Book1_Hoan chinh KH 2012 (o nha)_Ke hoach 2012 theo doi (giai ngan 30.6.12) 3 2" xfId="10762" xr:uid="{00000000-0005-0000-0000-0000072A0000}"/>
    <cellStyle name="1_KH 2007 (theo doi)_Book1_Hoan chinh KH 2012 (o nha)_Ke hoach 2012 theo doi (giai ngan 30.6.12) 3 3" xfId="10763" xr:uid="{00000000-0005-0000-0000-0000082A0000}"/>
    <cellStyle name="1_KH 2007 (theo doi)_Book1_Hoan chinh KH 2012 (o nha)_Ke hoach 2012 theo doi (giai ngan 30.6.12) 3 4" xfId="10764" xr:uid="{00000000-0005-0000-0000-0000092A0000}"/>
    <cellStyle name="1_KH 2007 (theo doi)_Book1_Hoan chinh KH 2012 (o nha)_Ke hoach 2012 theo doi (giai ngan 30.6.12) 4" xfId="10765" xr:uid="{00000000-0005-0000-0000-00000A2A0000}"/>
    <cellStyle name="1_KH 2007 (theo doi)_Book1_Hoan chinh KH 2012 (o nha)_Ke hoach 2012 theo doi (giai ngan 30.6.12) 5" xfId="10766" xr:uid="{00000000-0005-0000-0000-00000B2A0000}"/>
    <cellStyle name="1_KH 2007 (theo doi)_Book1_Hoan chinh KH 2012 (o nha)_Ke hoach 2012 theo doi (giai ngan 30.6.12) 6" xfId="10767" xr:uid="{00000000-0005-0000-0000-00000C2A0000}"/>
    <cellStyle name="1_KH 2007 (theo doi)_Book1_Hoan chinh KH 2012 Von ho tro co MT" xfId="10768" xr:uid="{00000000-0005-0000-0000-00000D2A0000}"/>
    <cellStyle name="1_KH 2007 (theo doi)_Book1_Hoan chinh KH 2012 Von ho tro co MT (chi tiet)" xfId="10769" xr:uid="{00000000-0005-0000-0000-00000E2A0000}"/>
    <cellStyle name="1_KH 2007 (theo doi)_Book1_Hoan chinh KH 2012 Von ho tro co MT (chi tiet) 2" xfId="10770" xr:uid="{00000000-0005-0000-0000-00000F2A0000}"/>
    <cellStyle name="1_KH 2007 (theo doi)_Book1_Hoan chinh KH 2012 Von ho tro co MT (chi tiet) 2 2" xfId="10771" xr:uid="{00000000-0005-0000-0000-0000102A0000}"/>
    <cellStyle name="1_KH 2007 (theo doi)_Book1_Hoan chinh KH 2012 Von ho tro co MT (chi tiet) 2 3" xfId="10772" xr:uid="{00000000-0005-0000-0000-0000112A0000}"/>
    <cellStyle name="1_KH 2007 (theo doi)_Book1_Hoan chinh KH 2012 Von ho tro co MT (chi tiet) 2 4" xfId="10773" xr:uid="{00000000-0005-0000-0000-0000122A0000}"/>
    <cellStyle name="1_KH 2007 (theo doi)_Book1_Hoan chinh KH 2012 Von ho tro co MT (chi tiet) 3" xfId="10774" xr:uid="{00000000-0005-0000-0000-0000132A0000}"/>
    <cellStyle name="1_KH 2007 (theo doi)_Book1_Hoan chinh KH 2012 Von ho tro co MT (chi tiet) 3 2" xfId="10775" xr:uid="{00000000-0005-0000-0000-0000142A0000}"/>
    <cellStyle name="1_KH 2007 (theo doi)_Book1_Hoan chinh KH 2012 Von ho tro co MT (chi tiet) 3 3" xfId="10776" xr:uid="{00000000-0005-0000-0000-0000152A0000}"/>
    <cellStyle name="1_KH 2007 (theo doi)_Book1_Hoan chinh KH 2012 Von ho tro co MT (chi tiet) 3 4" xfId="10777" xr:uid="{00000000-0005-0000-0000-0000162A0000}"/>
    <cellStyle name="1_KH 2007 (theo doi)_Book1_Hoan chinh KH 2012 Von ho tro co MT (chi tiet) 4" xfId="10778" xr:uid="{00000000-0005-0000-0000-0000172A0000}"/>
    <cellStyle name="1_KH 2007 (theo doi)_Book1_Hoan chinh KH 2012 Von ho tro co MT (chi tiet) 5" xfId="10779" xr:uid="{00000000-0005-0000-0000-0000182A0000}"/>
    <cellStyle name="1_KH 2007 (theo doi)_Book1_Hoan chinh KH 2012 Von ho tro co MT (chi tiet) 6" xfId="10780" xr:uid="{00000000-0005-0000-0000-0000192A0000}"/>
    <cellStyle name="1_KH 2007 (theo doi)_Book1_Hoan chinh KH 2012 Von ho tro co MT 10" xfId="10781" xr:uid="{00000000-0005-0000-0000-00001A2A0000}"/>
    <cellStyle name="1_KH 2007 (theo doi)_Book1_Hoan chinh KH 2012 Von ho tro co MT 10 2" xfId="10782" xr:uid="{00000000-0005-0000-0000-00001B2A0000}"/>
    <cellStyle name="1_KH 2007 (theo doi)_Book1_Hoan chinh KH 2012 Von ho tro co MT 10 3" xfId="10783" xr:uid="{00000000-0005-0000-0000-00001C2A0000}"/>
    <cellStyle name="1_KH 2007 (theo doi)_Book1_Hoan chinh KH 2012 Von ho tro co MT 10 4" xfId="10784" xr:uid="{00000000-0005-0000-0000-00001D2A0000}"/>
    <cellStyle name="1_KH 2007 (theo doi)_Book1_Hoan chinh KH 2012 Von ho tro co MT 11" xfId="10785" xr:uid="{00000000-0005-0000-0000-00001E2A0000}"/>
    <cellStyle name="1_KH 2007 (theo doi)_Book1_Hoan chinh KH 2012 Von ho tro co MT 11 2" xfId="10786" xr:uid="{00000000-0005-0000-0000-00001F2A0000}"/>
    <cellStyle name="1_KH 2007 (theo doi)_Book1_Hoan chinh KH 2012 Von ho tro co MT 11 3" xfId="10787" xr:uid="{00000000-0005-0000-0000-0000202A0000}"/>
    <cellStyle name="1_KH 2007 (theo doi)_Book1_Hoan chinh KH 2012 Von ho tro co MT 11 4" xfId="10788" xr:uid="{00000000-0005-0000-0000-0000212A0000}"/>
    <cellStyle name="1_KH 2007 (theo doi)_Book1_Hoan chinh KH 2012 Von ho tro co MT 12" xfId="10789" xr:uid="{00000000-0005-0000-0000-0000222A0000}"/>
    <cellStyle name="1_KH 2007 (theo doi)_Book1_Hoan chinh KH 2012 Von ho tro co MT 12 2" xfId="10790" xr:uid="{00000000-0005-0000-0000-0000232A0000}"/>
    <cellStyle name="1_KH 2007 (theo doi)_Book1_Hoan chinh KH 2012 Von ho tro co MT 12 3" xfId="10791" xr:uid="{00000000-0005-0000-0000-0000242A0000}"/>
    <cellStyle name="1_KH 2007 (theo doi)_Book1_Hoan chinh KH 2012 Von ho tro co MT 12 4" xfId="10792" xr:uid="{00000000-0005-0000-0000-0000252A0000}"/>
    <cellStyle name="1_KH 2007 (theo doi)_Book1_Hoan chinh KH 2012 Von ho tro co MT 13" xfId="10793" xr:uid="{00000000-0005-0000-0000-0000262A0000}"/>
    <cellStyle name="1_KH 2007 (theo doi)_Book1_Hoan chinh KH 2012 Von ho tro co MT 13 2" xfId="10794" xr:uid="{00000000-0005-0000-0000-0000272A0000}"/>
    <cellStyle name="1_KH 2007 (theo doi)_Book1_Hoan chinh KH 2012 Von ho tro co MT 13 3" xfId="10795" xr:uid="{00000000-0005-0000-0000-0000282A0000}"/>
    <cellStyle name="1_KH 2007 (theo doi)_Book1_Hoan chinh KH 2012 Von ho tro co MT 13 4" xfId="10796" xr:uid="{00000000-0005-0000-0000-0000292A0000}"/>
    <cellStyle name="1_KH 2007 (theo doi)_Book1_Hoan chinh KH 2012 Von ho tro co MT 14" xfId="10797" xr:uid="{00000000-0005-0000-0000-00002A2A0000}"/>
    <cellStyle name="1_KH 2007 (theo doi)_Book1_Hoan chinh KH 2012 Von ho tro co MT 14 2" xfId="10798" xr:uid="{00000000-0005-0000-0000-00002B2A0000}"/>
    <cellStyle name="1_KH 2007 (theo doi)_Book1_Hoan chinh KH 2012 Von ho tro co MT 14 3" xfId="10799" xr:uid="{00000000-0005-0000-0000-00002C2A0000}"/>
    <cellStyle name="1_KH 2007 (theo doi)_Book1_Hoan chinh KH 2012 Von ho tro co MT 14 4" xfId="10800" xr:uid="{00000000-0005-0000-0000-00002D2A0000}"/>
    <cellStyle name="1_KH 2007 (theo doi)_Book1_Hoan chinh KH 2012 Von ho tro co MT 15" xfId="10801" xr:uid="{00000000-0005-0000-0000-00002E2A0000}"/>
    <cellStyle name="1_KH 2007 (theo doi)_Book1_Hoan chinh KH 2012 Von ho tro co MT 15 2" xfId="10802" xr:uid="{00000000-0005-0000-0000-00002F2A0000}"/>
    <cellStyle name="1_KH 2007 (theo doi)_Book1_Hoan chinh KH 2012 Von ho tro co MT 15 3" xfId="10803" xr:uid="{00000000-0005-0000-0000-0000302A0000}"/>
    <cellStyle name="1_KH 2007 (theo doi)_Book1_Hoan chinh KH 2012 Von ho tro co MT 15 4" xfId="10804" xr:uid="{00000000-0005-0000-0000-0000312A0000}"/>
    <cellStyle name="1_KH 2007 (theo doi)_Book1_Hoan chinh KH 2012 Von ho tro co MT 16" xfId="10805" xr:uid="{00000000-0005-0000-0000-0000322A0000}"/>
    <cellStyle name="1_KH 2007 (theo doi)_Book1_Hoan chinh KH 2012 Von ho tro co MT 16 2" xfId="10806" xr:uid="{00000000-0005-0000-0000-0000332A0000}"/>
    <cellStyle name="1_KH 2007 (theo doi)_Book1_Hoan chinh KH 2012 Von ho tro co MT 16 3" xfId="10807" xr:uid="{00000000-0005-0000-0000-0000342A0000}"/>
    <cellStyle name="1_KH 2007 (theo doi)_Book1_Hoan chinh KH 2012 Von ho tro co MT 16 4" xfId="10808" xr:uid="{00000000-0005-0000-0000-0000352A0000}"/>
    <cellStyle name="1_KH 2007 (theo doi)_Book1_Hoan chinh KH 2012 Von ho tro co MT 17" xfId="10809" xr:uid="{00000000-0005-0000-0000-0000362A0000}"/>
    <cellStyle name="1_KH 2007 (theo doi)_Book1_Hoan chinh KH 2012 Von ho tro co MT 17 2" xfId="10810" xr:uid="{00000000-0005-0000-0000-0000372A0000}"/>
    <cellStyle name="1_KH 2007 (theo doi)_Book1_Hoan chinh KH 2012 Von ho tro co MT 17 3" xfId="10811" xr:uid="{00000000-0005-0000-0000-0000382A0000}"/>
    <cellStyle name="1_KH 2007 (theo doi)_Book1_Hoan chinh KH 2012 Von ho tro co MT 17 4" xfId="10812" xr:uid="{00000000-0005-0000-0000-0000392A0000}"/>
    <cellStyle name="1_KH 2007 (theo doi)_Book1_Hoan chinh KH 2012 Von ho tro co MT 18" xfId="10813" xr:uid="{00000000-0005-0000-0000-00003A2A0000}"/>
    <cellStyle name="1_KH 2007 (theo doi)_Book1_Hoan chinh KH 2012 Von ho tro co MT 19" xfId="10814" xr:uid="{00000000-0005-0000-0000-00003B2A0000}"/>
    <cellStyle name="1_KH 2007 (theo doi)_Book1_Hoan chinh KH 2012 Von ho tro co MT 2" xfId="10815" xr:uid="{00000000-0005-0000-0000-00003C2A0000}"/>
    <cellStyle name="1_KH 2007 (theo doi)_Book1_Hoan chinh KH 2012 Von ho tro co MT 2 2" xfId="10816" xr:uid="{00000000-0005-0000-0000-00003D2A0000}"/>
    <cellStyle name="1_KH 2007 (theo doi)_Book1_Hoan chinh KH 2012 Von ho tro co MT 2 3" xfId="10817" xr:uid="{00000000-0005-0000-0000-00003E2A0000}"/>
    <cellStyle name="1_KH 2007 (theo doi)_Book1_Hoan chinh KH 2012 Von ho tro co MT 2 4" xfId="10818" xr:uid="{00000000-0005-0000-0000-00003F2A0000}"/>
    <cellStyle name="1_KH 2007 (theo doi)_Book1_Hoan chinh KH 2012 Von ho tro co MT 20" xfId="10819" xr:uid="{00000000-0005-0000-0000-0000402A0000}"/>
    <cellStyle name="1_KH 2007 (theo doi)_Book1_Hoan chinh KH 2012 Von ho tro co MT 3" xfId="10820" xr:uid="{00000000-0005-0000-0000-0000412A0000}"/>
    <cellStyle name="1_KH 2007 (theo doi)_Book1_Hoan chinh KH 2012 Von ho tro co MT 3 2" xfId="10821" xr:uid="{00000000-0005-0000-0000-0000422A0000}"/>
    <cellStyle name="1_KH 2007 (theo doi)_Book1_Hoan chinh KH 2012 Von ho tro co MT 3 3" xfId="10822" xr:uid="{00000000-0005-0000-0000-0000432A0000}"/>
    <cellStyle name="1_KH 2007 (theo doi)_Book1_Hoan chinh KH 2012 Von ho tro co MT 3 4" xfId="10823" xr:uid="{00000000-0005-0000-0000-0000442A0000}"/>
    <cellStyle name="1_KH 2007 (theo doi)_Book1_Hoan chinh KH 2012 Von ho tro co MT 4" xfId="10824" xr:uid="{00000000-0005-0000-0000-0000452A0000}"/>
    <cellStyle name="1_KH 2007 (theo doi)_Book1_Hoan chinh KH 2012 Von ho tro co MT 4 2" xfId="10825" xr:uid="{00000000-0005-0000-0000-0000462A0000}"/>
    <cellStyle name="1_KH 2007 (theo doi)_Book1_Hoan chinh KH 2012 Von ho tro co MT 4 3" xfId="10826" xr:uid="{00000000-0005-0000-0000-0000472A0000}"/>
    <cellStyle name="1_KH 2007 (theo doi)_Book1_Hoan chinh KH 2012 Von ho tro co MT 4 4" xfId="10827" xr:uid="{00000000-0005-0000-0000-0000482A0000}"/>
    <cellStyle name="1_KH 2007 (theo doi)_Book1_Hoan chinh KH 2012 Von ho tro co MT 5" xfId="10828" xr:uid="{00000000-0005-0000-0000-0000492A0000}"/>
    <cellStyle name="1_KH 2007 (theo doi)_Book1_Hoan chinh KH 2012 Von ho tro co MT 5 2" xfId="10829" xr:uid="{00000000-0005-0000-0000-00004A2A0000}"/>
    <cellStyle name="1_KH 2007 (theo doi)_Book1_Hoan chinh KH 2012 Von ho tro co MT 5 3" xfId="10830" xr:uid="{00000000-0005-0000-0000-00004B2A0000}"/>
    <cellStyle name="1_KH 2007 (theo doi)_Book1_Hoan chinh KH 2012 Von ho tro co MT 5 4" xfId="10831" xr:uid="{00000000-0005-0000-0000-00004C2A0000}"/>
    <cellStyle name="1_KH 2007 (theo doi)_Book1_Hoan chinh KH 2012 Von ho tro co MT 6" xfId="10832" xr:uid="{00000000-0005-0000-0000-00004D2A0000}"/>
    <cellStyle name="1_KH 2007 (theo doi)_Book1_Hoan chinh KH 2012 Von ho tro co MT 6 2" xfId="10833" xr:uid="{00000000-0005-0000-0000-00004E2A0000}"/>
    <cellStyle name="1_KH 2007 (theo doi)_Book1_Hoan chinh KH 2012 Von ho tro co MT 6 3" xfId="10834" xr:uid="{00000000-0005-0000-0000-00004F2A0000}"/>
    <cellStyle name="1_KH 2007 (theo doi)_Book1_Hoan chinh KH 2012 Von ho tro co MT 6 4" xfId="10835" xr:uid="{00000000-0005-0000-0000-0000502A0000}"/>
    <cellStyle name="1_KH 2007 (theo doi)_Book1_Hoan chinh KH 2012 Von ho tro co MT 7" xfId="10836" xr:uid="{00000000-0005-0000-0000-0000512A0000}"/>
    <cellStyle name="1_KH 2007 (theo doi)_Book1_Hoan chinh KH 2012 Von ho tro co MT 7 2" xfId="10837" xr:uid="{00000000-0005-0000-0000-0000522A0000}"/>
    <cellStyle name="1_KH 2007 (theo doi)_Book1_Hoan chinh KH 2012 Von ho tro co MT 7 3" xfId="10838" xr:uid="{00000000-0005-0000-0000-0000532A0000}"/>
    <cellStyle name="1_KH 2007 (theo doi)_Book1_Hoan chinh KH 2012 Von ho tro co MT 7 4" xfId="10839" xr:uid="{00000000-0005-0000-0000-0000542A0000}"/>
    <cellStyle name="1_KH 2007 (theo doi)_Book1_Hoan chinh KH 2012 Von ho tro co MT 8" xfId="10840" xr:uid="{00000000-0005-0000-0000-0000552A0000}"/>
    <cellStyle name="1_KH 2007 (theo doi)_Book1_Hoan chinh KH 2012 Von ho tro co MT 8 2" xfId="10841" xr:uid="{00000000-0005-0000-0000-0000562A0000}"/>
    <cellStyle name="1_KH 2007 (theo doi)_Book1_Hoan chinh KH 2012 Von ho tro co MT 8 3" xfId="10842" xr:uid="{00000000-0005-0000-0000-0000572A0000}"/>
    <cellStyle name="1_KH 2007 (theo doi)_Book1_Hoan chinh KH 2012 Von ho tro co MT 8 4" xfId="10843" xr:uid="{00000000-0005-0000-0000-0000582A0000}"/>
    <cellStyle name="1_KH 2007 (theo doi)_Book1_Hoan chinh KH 2012 Von ho tro co MT 9" xfId="10844" xr:uid="{00000000-0005-0000-0000-0000592A0000}"/>
    <cellStyle name="1_KH 2007 (theo doi)_Book1_Hoan chinh KH 2012 Von ho tro co MT 9 2" xfId="10845" xr:uid="{00000000-0005-0000-0000-00005A2A0000}"/>
    <cellStyle name="1_KH 2007 (theo doi)_Book1_Hoan chinh KH 2012 Von ho tro co MT 9 3" xfId="10846" xr:uid="{00000000-0005-0000-0000-00005B2A0000}"/>
    <cellStyle name="1_KH 2007 (theo doi)_Book1_Hoan chinh KH 2012 Von ho tro co MT 9 4" xfId="10847" xr:uid="{00000000-0005-0000-0000-00005C2A0000}"/>
    <cellStyle name="1_KH 2007 (theo doi)_Book1_Hoan chinh KH 2012 Von ho tro co MT_Bao cao giai ngan quy I" xfId="10848" xr:uid="{00000000-0005-0000-0000-00005D2A0000}"/>
    <cellStyle name="1_KH 2007 (theo doi)_Book1_Hoan chinh KH 2012 Von ho tro co MT_Bao cao giai ngan quy I 2" xfId="10849" xr:uid="{00000000-0005-0000-0000-00005E2A0000}"/>
    <cellStyle name="1_KH 2007 (theo doi)_Book1_Hoan chinh KH 2012 Von ho tro co MT_Bao cao giai ngan quy I 2 2" xfId="10850" xr:uid="{00000000-0005-0000-0000-00005F2A0000}"/>
    <cellStyle name="1_KH 2007 (theo doi)_Book1_Hoan chinh KH 2012 Von ho tro co MT_Bao cao giai ngan quy I 2 3" xfId="10851" xr:uid="{00000000-0005-0000-0000-0000602A0000}"/>
    <cellStyle name="1_KH 2007 (theo doi)_Book1_Hoan chinh KH 2012 Von ho tro co MT_Bao cao giai ngan quy I 2 4" xfId="10852" xr:uid="{00000000-0005-0000-0000-0000612A0000}"/>
    <cellStyle name="1_KH 2007 (theo doi)_Book1_Hoan chinh KH 2012 Von ho tro co MT_Bao cao giai ngan quy I 3" xfId="10853" xr:uid="{00000000-0005-0000-0000-0000622A0000}"/>
    <cellStyle name="1_KH 2007 (theo doi)_Book1_Hoan chinh KH 2012 Von ho tro co MT_Bao cao giai ngan quy I 3 2" xfId="10854" xr:uid="{00000000-0005-0000-0000-0000632A0000}"/>
    <cellStyle name="1_KH 2007 (theo doi)_Book1_Hoan chinh KH 2012 Von ho tro co MT_Bao cao giai ngan quy I 3 3" xfId="10855" xr:uid="{00000000-0005-0000-0000-0000642A0000}"/>
    <cellStyle name="1_KH 2007 (theo doi)_Book1_Hoan chinh KH 2012 Von ho tro co MT_Bao cao giai ngan quy I 3 4" xfId="10856" xr:uid="{00000000-0005-0000-0000-0000652A0000}"/>
    <cellStyle name="1_KH 2007 (theo doi)_Book1_Hoan chinh KH 2012 Von ho tro co MT_Bao cao giai ngan quy I 4" xfId="10857" xr:uid="{00000000-0005-0000-0000-0000662A0000}"/>
    <cellStyle name="1_KH 2007 (theo doi)_Book1_Hoan chinh KH 2012 Von ho tro co MT_Bao cao giai ngan quy I 5" xfId="10858" xr:uid="{00000000-0005-0000-0000-0000672A0000}"/>
    <cellStyle name="1_KH 2007 (theo doi)_Book1_Hoan chinh KH 2012 Von ho tro co MT_Bao cao giai ngan quy I 6" xfId="10859" xr:uid="{00000000-0005-0000-0000-0000682A0000}"/>
    <cellStyle name="1_KH 2007 (theo doi)_Book1_Hoan chinh KH 2012 Von ho tro co MT_BC von DTPT 6 thang 2012" xfId="10860" xr:uid="{00000000-0005-0000-0000-0000692A0000}"/>
    <cellStyle name="1_KH 2007 (theo doi)_Book1_Hoan chinh KH 2012 Von ho tro co MT_BC von DTPT 6 thang 2012 2" xfId="10861" xr:uid="{00000000-0005-0000-0000-00006A2A0000}"/>
    <cellStyle name="1_KH 2007 (theo doi)_Book1_Hoan chinh KH 2012 Von ho tro co MT_BC von DTPT 6 thang 2012 2 2" xfId="10862" xr:uid="{00000000-0005-0000-0000-00006B2A0000}"/>
    <cellStyle name="1_KH 2007 (theo doi)_Book1_Hoan chinh KH 2012 Von ho tro co MT_BC von DTPT 6 thang 2012 2 3" xfId="10863" xr:uid="{00000000-0005-0000-0000-00006C2A0000}"/>
    <cellStyle name="1_KH 2007 (theo doi)_Book1_Hoan chinh KH 2012 Von ho tro co MT_BC von DTPT 6 thang 2012 2 4" xfId="10864" xr:uid="{00000000-0005-0000-0000-00006D2A0000}"/>
    <cellStyle name="1_KH 2007 (theo doi)_Book1_Hoan chinh KH 2012 Von ho tro co MT_BC von DTPT 6 thang 2012 3" xfId="10865" xr:uid="{00000000-0005-0000-0000-00006E2A0000}"/>
    <cellStyle name="1_KH 2007 (theo doi)_Book1_Hoan chinh KH 2012 Von ho tro co MT_BC von DTPT 6 thang 2012 3 2" xfId="10866" xr:uid="{00000000-0005-0000-0000-00006F2A0000}"/>
    <cellStyle name="1_KH 2007 (theo doi)_Book1_Hoan chinh KH 2012 Von ho tro co MT_BC von DTPT 6 thang 2012 3 3" xfId="10867" xr:uid="{00000000-0005-0000-0000-0000702A0000}"/>
    <cellStyle name="1_KH 2007 (theo doi)_Book1_Hoan chinh KH 2012 Von ho tro co MT_BC von DTPT 6 thang 2012 3 4" xfId="10868" xr:uid="{00000000-0005-0000-0000-0000712A0000}"/>
    <cellStyle name="1_KH 2007 (theo doi)_Book1_Hoan chinh KH 2012 Von ho tro co MT_BC von DTPT 6 thang 2012 4" xfId="10869" xr:uid="{00000000-0005-0000-0000-0000722A0000}"/>
    <cellStyle name="1_KH 2007 (theo doi)_Book1_Hoan chinh KH 2012 Von ho tro co MT_BC von DTPT 6 thang 2012 5" xfId="10870" xr:uid="{00000000-0005-0000-0000-0000732A0000}"/>
    <cellStyle name="1_KH 2007 (theo doi)_Book1_Hoan chinh KH 2012 Von ho tro co MT_BC von DTPT 6 thang 2012 6" xfId="10871" xr:uid="{00000000-0005-0000-0000-0000742A0000}"/>
    <cellStyle name="1_KH 2007 (theo doi)_Book1_Hoan chinh KH 2012 Von ho tro co MT_Bieu du thao QD von ho tro co MT" xfId="10872" xr:uid="{00000000-0005-0000-0000-0000752A0000}"/>
    <cellStyle name="1_KH 2007 (theo doi)_Book1_Hoan chinh KH 2012 Von ho tro co MT_Bieu du thao QD von ho tro co MT 2" xfId="10873" xr:uid="{00000000-0005-0000-0000-0000762A0000}"/>
    <cellStyle name="1_KH 2007 (theo doi)_Book1_Hoan chinh KH 2012 Von ho tro co MT_Bieu du thao QD von ho tro co MT 2 2" xfId="10874" xr:uid="{00000000-0005-0000-0000-0000772A0000}"/>
    <cellStyle name="1_KH 2007 (theo doi)_Book1_Hoan chinh KH 2012 Von ho tro co MT_Bieu du thao QD von ho tro co MT 2 3" xfId="10875" xr:uid="{00000000-0005-0000-0000-0000782A0000}"/>
    <cellStyle name="1_KH 2007 (theo doi)_Book1_Hoan chinh KH 2012 Von ho tro co MT_Bieu du thao QD von ho tro co MT 2 4" xfId="10876" xr:uid="{00000000-0005-0000-0000-0000792A0000}"/>
    <cellStyle name="1_KH 2007 (theo doi)_Book1_Hoan chinh KH 2012 Von ho tro co MT_Bieu du thao QD von ho tro co MT 3" xfId="10877" xr:uid="{00000000-0005-0000-0000-00007A2A0000}"/>
    <cellStyle name="1_KH 2007 (theo doi)_Book1_Hoan chinh KH 2012 Von ho tro co MT_Bieu du thao QD von ho tro co MT 3 2" xfId="10878" xr:uid="{00000000-0005-0000-0000-00007B2A0000}"/>
    <cellStyle name="1_KH 2007 (theo doi)_Book1_Hoan chinh KH 2012 Von ho tro co MT_Bieu du thao QD von ho tro co MT 3 3" xfId="10879" xr:uid="{00000000-0005-0000-0000-00007C2A0000}"/>
    <cellStyle name="1_KH 2007 (theo doi)_Book1_Hoan chinh KH 2012 Von ho tro co MT_Bieu du thao QD von ho tro co MT 3 4" xfId="10880" xr:uid="{00000000-0005-0000-0000-00007D2A0000}"/>
    <cellStyle name="1_KH 2007 (theo doi)_Book1_Hoan chinh KH 2012 Von ho tro co MT_Bieu du thao QD von ho tro co MT 4" xfId="10881" xr:uid="{00000000-0005-0000-0000-00007E2A0000}"/>
    <cellStyle name="1_KH 2007 (theo doi)_Book1_Hoan chinh KH 2012 Von ho tro co MT_Bieu du thao QD von ho tro co MT 5" xfId="10882" xr:uid="{00000000-0005-0000-0000-00007F2A0000}"/>
    <cellStyle name="1_KH 2007 (theo doi)_Book1_Hoan chinh KH 2012 Von ho tro co MT_Bieu du thao QD von ho tro co MT 6" xfId="10883" xr:uid="{00000000-0005-0000-0000-0000802A0000}"/>
    <cellStyle name="1_KH 2007 (theo doi)_Book1_Hoan chinh KH 2012 Von ho tro co MT_Ke hoach 2012 theo doi (giai ngan 30.6.12)" xfId="10884" xr:uid="{00000000-0005-0000-0000-0000812A0000}"/>
    <cellStyle name="1_KH 2007 (theo doi)_Book1_Hoan chinh KH 2012 Von ho tro co MT_Ke hoach 2012 theo doi (giai ngan 30.6.12) 2" xfId="10885" xr:uid="{00000000-0005-0000-0000-0000822A0000}"/>
    <cellStyle name="1_KH 2007 (theo doi)_Book1_Hoan chinh KH 2012 Von ho tro co MT_Ke hoach 2012 theo doi (giai ngan 30.6.12) 2 2" xfId="10886" xr:uid="{00000000-0005-0000-0000-0000832A0000}"/>
    <cellStyle name="1_KH 2007 (theo doi)_Book1_Hoan chinh KH 2012 Von ho tro co MT_Ke hoach 2012 theo doi (giai ngan 30.6.12) 2 3" xfId="10887" xr:uid="{00000000-0005-0000-0000-0000842A0000}"/>
    <cellStyle name="1_KH 2007 (theo doi)_Book1_Hoan chinh KH 2012 Von ho tro co MT_Ke hoach 2012 theo doi (giai ngan 30.6.12) 2 4" xfId="10888" xr:uid="{00000000-0005-0000-0000-0000852A0000}"/>
    <cellStyle name="1_KH 2007 (theo doi)_Book1_Hoan chinh KH 2012 Von ho tro co MT_Ke hoach 2012 theo doi (giai ngan 30.6.12) 3" xfId="10889" xr:uid="{00000000-0005-0000-0000-0000862A0000}"/>
    <cellStyle name="1_KH 2007 (theo doi)_Book1_Hoan chinh KH 2012 Von ho tro co MT_Ke hoach 2012 theo doi (giai ngan 30.6.12) 3 2" xfId="10890" xr:uid="{00000000-0005-0000-0000-0000872A0000}"/>
    <cellStyle name="1_KH 2007 (theo doi)_Book1_Hoan chinh KH 2012 Von ho tro co MT_Ke hoach 2012 theo doi (giai ngan 30.6.12) 3 3" xfId="10891" xr:uid="{00000000-0005-0000-0000-0000882A0000}"/>
    <cellStyle name="1_KH 2007 (theo doi)_Book1_Hoan chinh KH 2012 Von ho tro co MT_Ke hoach 2012 theo doi (giai ngan 30.6.12) 3 4" xfId="10892" xr:uid="{00000000-0005-0000-0000-0000892A0000}"/>
    <cellStyle name="1_KH 2007 (theo doi)_Book1_Hoan chinh KH 2012 Von ho tro co MT_Ke hoach 2012 theo doi (giai ngan 30.6.12) 4" xfId="10893" xr:uid="{00000000-0005-0000-0000-00008A2A0000}"/>
    <cellStyle name="1_KH 2007 (theo doi)_Book1_Hoan chinh KH 2012 Von ho tro co MT_Ke hoach 2012 theo doi (giai ngan 30.6.12) 5" xfId="10894" xr:uid="{00000000-0005-0000-0000-00008B2A0000}"/>
    <cellStyle name="1_KH 2007 (theo doi)_Book1_Hoan chinh KH 2012 Von ho tro co MT_Ke hoach 2012 theo doi (giai ngan 30.6.12) 6" xfId="10895" xr:uid="{00000000-0005-0000-0000-00008C2A0000}"/>
    <cellStyle name="1_KH 2007 (theo doi)_Book1_Ke hoach 2012 (theo doi)" xfId="10896" xr:uid="{00000000-0005-0000-0000-00008D2A0000}"/>
    <cellStyle name="1_KH 2007 (theo doi)_Book1_Ke hoach 2012 (theo doi) 2" xfId="10897" xr:uid="{00000000-0005-0000-0000-00008E2A0000}"/>
    <cellStyle name="1_KH 2007 (theo doi)_Book1_Ke hoach 2012 (theo doi) 2 2" xfId="10898" xr:uid="{00000000-0005-0000-0000-00008F2A0000}"/>
    <cellStyle name="1_KH 2007 (theo doi)_Book1_Ke hoach 2012 (theo doi) 2 3" xfId="10899" xr:uid="{00000000-0005-0000-0000-0000902A0000}"/>
    <cellStyle name="1_KH 2007 (theo doi)_Book1_Ke hoach 2012 (theo doi) 2 4" xfId="10900" xr:uid="{00000000-0005-0000-0000-0000912A0000}"/>
    <cellStyle name="1_KH 2007 (theo doi)_Book1_Ke hoach 2012 (theo doi) 3" xfId="10901" xr:uid="{00000000-0005-0000-0000-0000922A0000}"/>
    <cellStyle name="1_KH 2007 (theo doi)_Book1_Ke hoach 2012 (theo doi) 3 2" xfId="10902" xr:uid="{00000000-0005-0000-0000-0000932A0000}"/>
    <cellStyle name="1_KH 2007 (theo doi)_Book1_Ke hoach 2012 (theo doi) 3 3" xfId="10903" xr:uid="{00000000-0005-0000-0000-0000942A0000}"/>
    <cellStyle name="1_KH 2007 (theo doi)_Book1_Ke hoach 2012 (theo doi) 3 4" xfId="10904" xr:uid="{00000000-0005-0000-0000-0000952A0000}"/>
    <cellStyle name="1_KH 2007 (theo doi)_Book1_Ke hoach 2012 (theo doi) 4" xfId="10905" xr:uid="{00000000-0005-0000-0000-0000962A0000}"/>
    <cellStyle name="1_KH 2007 (theo doi)_Book1_Ke hoach 2012 (theo doi) 5" xfId="10906" xr:uid="{00000000-0005-0000-0000-0000972A0000}"/>
    <cellStyle name="1_KH 2007 (theo doi)_Book1_Ke hoach 2012 (theo doi) 6" xfId="10907" xr:uid="{00000000-0005-0000-0000-0000982A0000}"/>
    <cellStyle name="1_KH 2007 (theo doi)_Book1_Ke hoach 2012 theo doi (giai ngan 30.6.12)" xfId="10908" xr:uid="{00000000-0005-0000-0000-0000992A0000}"/>
    <cellStyle name="1_KH 2007 (theo doi)_Book1_Ke hoach 2012 theo doi (giai ngan 30.6.12) 2" xfId="10909" xr:uid="{00000000-0005-0000-0000-00009A2A0000}"/>
    <cellStyle name="1_KH 2007 (theo doi)_Book1_Ke hoach 2012 theo doi (giai ngan 30.6.12) 2 2" xfId="10910" xr:uid="{00000000-0005-0000-0000-00009B2A0000}"/>
    <cellStyle name="1_KH 2007 (theo doi)_Book1_Ke hoach 2012 theo doi (giai ngan 30.6.12) 2 3" xfId="10911" xr:uid="{00000000-0005-0000-0000-00009C2A0000}"/>
    <cellStyle name="1_KH 2007 (theo doi)_Book1_Ke hoach 2012 theo doi (giai ngan 30.6.12) 2 4" xfId="10912" xr:uid="{00000000-0005-0000-0000-00009D2A0000}"/>
    <cellStyle name="1_KH 2007 (theo doi)_Book1_Ke hoach 2012 theo doi (giai ngan 30.6.12) 3" xfId="10913" xr:uid="{00000000-0005-0000-0000-00009E2A0000}"/>
    <cellStyle name="1_KH 2007 (theo doi)_Book1_Ke hoach 2012 theo doi (giai ngan 30.6.12) 3 2" xfId="10914" xr:uid="{00000000-0005-0000-0000-00009F2A0000}"/>
    <cellStyle name="1_KH 2007 (theo doi)_Book1_Ke hoach 2012 theo doi (giai ngan 30.6.12) 3 3" xfId="10915" xr:uid="{00000000-0005-0000-0000-0000A02A0000}"/>
    <cellStyle name="1_KH 2007 (theo doi)_Book1_Ke hoach 2012 theo doi (giai ngan 30.6.12) 3 4" xfId="10916" xr:uid="{00000000-0005-0000-0000-0000A12A0000}"/>
    <cellStyle name="1_KH 2007 (theo doi)_Book1_Ke hoach 2012 theo doi (giai ngan 30.6.12) 4" xfId="10917" xr:uid="{00000000-0005-0000-0000-0000A22A0000}"/>
    <cellStyle name="1_KH 2007 (theo doi)_Book1_Ke hoach 2012 theo doi (giai ngan 30.6.12) 5" xfId="10918" xr:uid="{00000000-0005-0000-0000-0000A32A0000}"/>
    <cellStyle name="1_KH 2007 (theo doi)_Book1_Ke hoach 2012 theo doi (giai ngan 30.6.12) 6" xfId="10919" xr:uid="{00000000-0005-0000-0000-0000A42A0000}"/>
    <cellStyle name="1_KH 2007 (theo doi)_Chi tieu 5 nam" xfId="10920" xr:uid="{00000000-0005-0000-0000-0000A52A0000}"/>
    <cellStyle name="1_KH 2007 (theo doi)_Chi tieu 5 nam 2" xfId="10921" xr:uid="{00000000-0005-0000-0000-0000A62A0000}"/>
    <cellStyle name="1_KH 2007 (theo doi)_Chi tieu 5 nam 2 2" xfId="10922" xr:uid="{00000000-0005-0000-0000-0000A72A0000}"/>
    <cellStyle name="1_KH 2007 (theo doi)_Chi tieu 5 nam 2 3" xfId="10923" xr:uid="{00000000-0005-0000-0000-0000A82A0000}"/>
    <cellStyle name="1_KH 2007 (theo doi)_Chi tieu 5 nam 2 4" xfId="10924" xr:uid="{00000000-0005-0000-0000-0000A92A0000}"/>
    <cellStyle name="1_KH 2007 (theo doi)_Chi tieu 5 nam 3" xfId="10925" xr:uid="{00000000-0005-0000-0000-0000AA2A0000}"/>
    <cellStyle name="1_KH 2007 (theo doi)_Chi tieu 5 nam 4" xfId="10926" xr:uid="{00000000-0005-0000-0000-0000AB2A0000}"/>
    <cellStyle name="1_KH 2007 (theo doi)_Chi tieu 5 nam 5" xfId="10927" xr:uid="{00000000-0005-0000-0000-0000AC2A0000}"/>
    <cellStyle name="1_KH 2007 (theo doi)_Chi tieu 5 nam_BC cong trinh trong diem" xfId="10928" xr:uid="{00000000-0005-0000-0000-0000AD2A0000}"/>
    <cellStyle name="1_KH 2007 (theo doi)_Chi tieu 5 nam_BC cong trinh trong diem 2" xfId="10929" xr:uid="{00000000-0005-0000-0000-0000AE2A0000}"/>
    <cellStyle name="1_KH 2007 (theo doi)_Chi tieu 5 nam_BC cong trinh trong diem 2 2" xfId="10930" xr:uid="{00000000-0005-0000-0000-0000AF2A0000}"/>
    <cellStyle name="1_KH 2007 (theo doi)_Chi tieu 5 nam_BC cong trinh trong diem 2 3" xfId="10931" xr:uid="{00000000-0005-0000-0000-0000B02A0000}"/>
    <cellStyle name="1_KH 2007 (theo doi)_Chi tieu 5 nam_BC cong trinh trong diem 2 4" xfId="10932" xr:uid="{00000000-0005-0000-0000-0000B12A0000}"/>
    <cellStyle name="1_KH 2007 (theo doi)_Chi tieu 5 nam_BC cong trinh trong diem 3" xfId="10933" xr:uid="{00000000-0005-0000-0000-0000B22A0000}"/>
    <cellStyle name="1_KH 2007 (theo doi)_Chi tieu 5 nam_BC cong trinh trong diem 4" xfId="10934" xr:uid="{00000000-0005-0000-0000-0000B32A0000}"/>
    <cellStyle name="1_KH 2007 (theo doi)_Chi tieu 5 nam_BC cong trinh trong diem 5" xfId="10935" xr:uid="{00000000-0005-0000-0000-0000B42A0000}"/>
    <cellStyle name="1_KH 2007 (theo doi)_Chi tieu 5 nam_BC cong trinh trong diem_BC von DTPT 6 thang 2012" xfId="10936" xr:uid="{00000000-0005-0000-0000-0000B52A0000}"/>
    <cellStyle name="1_KH 2007 (theo doi)_Chi tieu 5 nam_BC cong trinh trong diem_BC von DTPT 6 thang 2012 2" xfId="10937" xr:uid="{00000000-0005-0000-0000-0000B62A0000}"/>
    <cellStyle name="1_KH 2007 (theo doi)_Chi tieu 5 nam_BC cong trinh trong diem_BC von DTPT 6 thang 2012 2 2" xfId="10938" xr:uid="{00000000-0005-0000-0000-0000B72A0000}"/>
    <cellStyle name="1_KH 2007 (theo doi)_Chi tieu 5 nam_BC cong trinh trong diem_BC von DTPT 6 thang 2012 2 3" xfId="10939" xr:uid="{00000000-0005-0000-0000-0000B82A0000}"/>
    <cellStyle name="1_KH 2007 (theo doi)_Chi tieu 5 nam_BC cong trinh trong diem_BC von DTPT 6 thang 2012 2 4" xfId="10940" xr:uid="{00000000-0005-0000-0000-0000B92A0000}"/>
    <cellStyle name="1_KH 2007 (theo doi)_Chi tieu 5 nam_BC cong trinh trong diem_BC von DTPT 6 thang 2012 3" xfId="10941" xr:uid="{00000000-0005-0000-0000-0000BA2A0000}"/>
    <cellStyle name="1_KH 2007 (theo doi)_Chi tieu 5 nam_BC cong trinh trong diem_BC von DTPT 6 thang 2012 4" xfId="10942" xr:uid="{00000000-0005-0000-0000-0000BB2A0000}"/>
    <cellStyle name="1_KH 2007 (theo doi)_Chi tieu 5 nam_BC cong trinh trong diem_BC von DTPT 6 thang 2012 5" xfId="10943" xr:uid="{00000000-0005-0000-0000-0000BC2A0000}"/>
    <cellStyle name="1_KH 2007 (theo doi)_Chi tieu 5 nam_BC cong trinh trong diem_Bieu du thao QD von ho tro co MT" xfId="10944" xr:uid="{00000000-0005-0000-0000-0000BD2A0000}"/>
    <cellStyle name="1_KH 2007 (theo doi)_Chi tieu 5 nam_BC cong trinh trong diem_Bieu du thao QD von ho tro co MT 2" xfId="10945" xr:uid="{00000000-0005-0000-0000-0000BE2A0000}"/>
    <cellStyle name="1_KH 2007 (theo doi)_Chi tieu 5 nam_BC cong trinh trong diem_Bieu du thao QD von ho tro co MT 2 2" xfId="10946" xr:uid="{00000000-0005-0000-0000-0000BF2A0000}"/>
    <cellStyle name="1_KH 2007 (theo doi)_Chi tieu 5 nam_BC cong trinh trong diem_Bieu du thao QD von ho tro co MT 2 3" xfId="10947" xr:uid="{00000000-0005-0000-0000-0000C02A0000}"/>
    <cellStyle name="1_KH 2007 (theo doi)_Chi tieu 5 nam_BC cong trinh trong diem_Bieu du thao QD von ho tro co MT 2 4" xfId="10948" xr:uid="{00000000-0005-0000-0000-0000C12A0000}"/>
    <cellStyle name="1_KH 2007 (theo doi)_Chi tieu 5 nam_BC cong trinh trong diem_Bieu du thao QD von ho tro co MT 3" xfId="10949" xr:uid="{00000000-0005-0000-0000-0000C22A0000}"/>
    <cellStyle name="1_KH 2007 (theo doi)_Chi tieu 5 nam_BC cong trinh trong diem_Bieu du thao QD von ho tro co MT 4" xfId="10950" xr:uid="{00000000-0005-0000-0000-0000C32A0000}"/>
    <cellStyle name="1_KH 2007 (theo doi)_Chi tieu 5 nam_BC cong trinh trong diem_Bieu du thao QD von ho tro co MT 5" xfId="10951" xr:uid="{00000000-0005-0000-0000-0000C42A0000}"/>
    <cellStyle name="1_KH 2007 (theo doi)_Chi tieu 5 nam_BC cong trinh trong diem_Ke hoach 2012 (theo doi)" xfId="10952" xr:uid="{00000000-0005-0000-0000-0000C52A0000}"/>
    <cellStyle name="1_KH 2007 (theo doi)_Chi tieu 5 nam_BC cong trinh trong diem_Ke hoach 2012 (theo doi) 2" xfId="10953" xr:uid="{00000000-0005-0000-0000-0000C62A0000}"/>
    <cellStyle name="1_KH 2007 (theo doi)_Chi tieu 5 nam_BC cong trinh trong diem_Ke hoach 2012 (theo doi) 2 2" xfId="10954" xr:uid="{00000000-0005-0000-0000-0000C72A0000}"/>
    <cellStyle name="1_KH 2007 (theo doi)_Chi tieu 5 nam_BC cong trinh trong diem_Ke hoach 2012 (theo doi) 2 3" xfId="10955" xr:uid="{00000000-0005-0000-0000-0000C82A0000}"/>
    <cellStyle name="1_KH 2007 (theo doi)_Chi tieu 5 nam_BC cong trinh trong diem_Ke hoach 2012 (theo doi) 2 4" xfId="10956" xr:uid="{00000000-0005-0000-0000-0000C92A0000}"/>
    <cellStyle name="1_KH 2007 (theo doi)_Chi tieu 5 nam_BC cong trinh trong diem_Ke hoach 2012 (theo doi) 3" xfId="10957" xr:uid="{00000000-0005-0000-0000-0000CA2A0000}"/>
    <cellStyle name="1_KH 2007 (theo doi)_Chi tieu 5 nam_BC cong trinh trong diem_Ke hoach 2012 (theo doi) 4" xfId="10958" xr:uid="{00000000-0005-0000-0000-0000CB2A0000}"/>
    <cellStyle name="1_KH 2007 (theo doi)_Chi tieu 5 nam_BC cong trinh trong diem_Ke hoach 2012 (theo doi) 5" xfId="10959" xr:uid="{00000000-0005-0000-0000-0000CC2A0000}"/>
    <cellStyle name="1_KH 2007 (theo doi)_Chi tieu 5 nam_BC cong trinh trong diem_Ke hoach 2012 theo doi (giai ngan 30.6.12)" xfId="10960" xr:uid="{00000000-0005-0000-0000-0000CD2A0000}"/>
    <cellStyle name="1_KH 2007 (theo doi)_Chi tieu 5 nam_BC cong trinh trong diem_Ke hoach 2012 theo doi (giai ngan 30.6.12) 2" xfId="10961" xr:uid="{00000000-0005-0000-0000-0000CE2A0000}"/>
    <cellStyle name="1_KH 2007 (theo doi)_Chi tieu 5 nam_BC cong trinh trong diem_Ke hoach 2012 theo doi (giai ngan 30.6.12) 2 2" xfId="10962" xr:uid="{00000000-0005-0000-0000-0000CF2A0000}"/>
    <cellStyle name="1_KH 2007 (theo doi)_Chi tieu 5 nam_BC cong trinh trong diem_Ke hoach 2012 theo doi (giai ngan 30.6.12) 2 3" xfId="10963" xr:uid="{00000000-0005-0000-0000-0000D02A0000}"/>
    <cellStyle name="1_KH 2007 (theo doi)_Chi tieu 5 nam_BC cong trinh trong diem_Ke hoach 2012 theo doi (giai ngan 30.6.12) 2 4" xfId="10964" xr:uid="{00000000-0005-0000-0000-0000D12A0000}"/>
    <cellStyle name="1_KH 2007 (theo doi)_Chi tieu 5 nam_BC cong trinh trong diem_Ke hoach 2012 theo doi (giai ngan 30.6.12) 3" xfId="10965" xr:uid="{00000000-0005-0000-0000-0000D22A0000}"/>
    <cellStyle name="1_KH 2007 (theo doi)_Chi tieu 5 nam_BC cong trinh trong diem_Ke hoach 2012 theo doi (giai ngan 30.6.12) 4" xfId="10966" xr:uid="{00000000-0005-0000-0000-0000D32A0000}"/>
    <cellStyle name="1_KH 2007 (theo doi)_Chi tieu 5 nam_BC cong trinh trong diem_Ke hoach 2012 theo doi (giai ngan 30.6.12) 5" xfId="10967" xr:uid="{00000000-0005-0000-0000-0000D42A0000}"/>
    <cellStyle name="1_KH 2007 (theo doi)_Chi tieu 5 nam_BC von DTPT 6 thang 2012" xfId="10968" xr:uid="{00000000-0005-0000-0000-0000D52A0000}"/>
    <cellStyle name="1_KH 2007 (theo doi)_Chi tieu 5 nam_BC von DTPT 6 thang 2012 2" xfId="10969" xr:uid="{00000000-0005-0000-0000-0000D62A0000}"/>
    <cellStyle name="1_KH 2007 (theo doi)_Chi tieu 5 nam_BC von DTPT 6 thang 2012 2 2" xfId="10970" xr:uid="{00000000-0005-0000-0000-0000D72A0000}"/>
    <cellStyle name="1_KH 2007 (theo doi)_Chi tieu 5 nam_BC von DTPT 6 thang 2012 2 3" xfId="10971" xr:uid="{00000000-0005-0000-0000-0000D82A0000}"/>
    <cellStyle name="1_KH 2007 (theo doi)_Chi tieu 5 nam_BC von DTPT 6 thang 2012 2 4" xfId="10972" xr:uid="{00000000-0005-0000-0000-0000D92A0000}"/>
    <cellStyle name="1_KH 2007 (theo doi)_Chi tieu 5 nam_BC von DTPT 6 thang 2012 3" xfId="10973" xr:uid="{00000000-0005-0000-0000-0000DA2A0000}"/>
    <cellStyle name="1_KH 2007 (theo doi)_Chi tieu 5 nam_BC von DTPT 6 thang 2012 4" xfId="10974" xr:uid="{00000000-0005-0000-0000-0000DB2A0000}"/>
    <cellStyle name="1_KH 2007 (theo doi)_Chi tieu 5 nam_BC von DTPT 6 thang 2012 5" xfId="10975" xr:uid="{00000000-0005-0000-0000-0000DC2A0000}"/>
    <cellStyle name="1_KH 2007 (theo doi)_Chi tieu 5 nam_Bieu du thao QD von ho tro co MT" xfId="10976" xr:uid="{00000000-0005-0000-0000-0000DD2A0000}"/>
    <cellStyle name="1_KH 2007 (theo doi)_Chi tieu 5 nam_Bieu du thao QD von ho tro co MT 2" xfId="10977" xr:uid="{00000000-0005-0000-0000-0000DE2A0000}"/>
    <cellStyle name="1_KH 2007 (theo doi)_Chi tieu 5 nam_Bieu du thao QD von ho tro co MT 2 2" xfId="10978" xr:uid="{00000000-0005-0000-0000-0000DF2A0000}"/>
    <cellStyle name="1_KH 2007 (theo doi)_Chi tieu 5 nam_Bieu du thao QD von ho tro co MT 2 3" xfId="10979" xr:uid="{00000000-0005-0000-0000-0000E02A0000}"/>
    <cellStyle name="1_KH 2007 (theo doi)_Chi tieu 5 nam_Bieu du thao QD von ho tro co MT 2 4" xfId="10980" xr:uid="{00000000-0005-0000-0000-0000E12A0000}"/>
    <cellStyle name="1_KH 2007 (theo doi)_Chi tieu 5 nam_Bieu du thao QD von ho tro co MT 3" xfId="10981" xr:uid="{00000000-0005-0000-0000-0000E22A0000}"/>
    <cellStyle name="1_KH 2007 (theo doi)_Chi tieu 5 nam_Bieu du thao QD von ho tro co MT 4" xfId="10982" xr:uid="{00000000-0005-0000-0000-0000E32A0000}"/>
    <cellStyle name="1_KH 2007 (theo doi)_Chi tieu 5 nam_Bieu du thao QD von ho tro co MT 5" xfId="10983" xr:uid="{00000000-0005-0000-0000-0000E42A0000}"/>
    <cellStyle name="1_KH 2007 (theo doi)_Chi tieu 5 nam_Ke hoach 2012 (theo doi)" xfId="10984" xr:uid="{00000000-0005-0000-0000-0000E52A0000}"/>
    <cellStyle name="1_KH 2007 (theo doi)_Chi tieu 5 nam_Ke hoach 2012 (theo doi) 2" xfId="10985" xr:uid="{00000000-0005-0000-0000-0000E62A0000}"/>
    <cellStyle name="1_KH 2007 (theo doi)_Chi tieu 5 nam_Ke hoach 2012 (theo doi) 2 2" xfId="10986" xr:uid="{00000000-0005-0000-0000-0000E72A0000}"/>
    <cellStyle name="1_KH 2007 (theo doi)_Chi tieu 5 nam_Ke hoach 2012 (theo doi) 2 3" xfId="10987" xr:uid="{00000000-0005-0000-0000-0000E82A0000}"/>
    <cellStyle name="1_KH 2007 (theo doi)_Chi tieu 5 nam_Ke hoach 2012 (theo doi) 2 4" xfId="10988" xr:uid="{00000000-0005-0000-0000-0000E92A0000}"/>
    <cellStyle name="1_KH 2007 (theo doi)_Chi tieu 5 nam_Ke hoach 2012 (theo doi) 3" xfId="10989" xr:uid="{00000000-0005-0000-0000-0000EA2A0000}"/>
    <cellStyle name="1_KH 2007 (theo doi)_Chi tieu 5 nam_Ke hoach 2012 (theo doi) 4" xfId="10990" xr:uid="{00000000-0005-0000-0000-0000EB2A0000}"/>
    <cellStyle name="1_KH 2007 (theo doi)_Chi tieu 5 nam_Ke hoach 2012 (theo doi) 5" xfId="10991" xr:uid="{00000000-0005-0000-0000-0000EC2A0000}"/>
    <cellStyle name="1_KH 2007 (theo doi)_Chi tieu 5 nam_Ke hoach 2012 theo doi (giai ngan 30.6.12)" xfId="10992" xr:uid="{00000000-0005-0000-0000-0000ED2A0000}"/>
    <cellStyle name="1_KH 2007 (theo doi)_Chi tieu 5 nam_Ke hoach 2012 theo doi (giai ngan 30.6.12) 2" xfId="10993" xr:uid="{00000000-0005-0000-0000-0000EE2A0000}"/>
    <cellStyle name="1_KH 2007 (theo doi)_Chi tieu 5 nam_Ke hoach 2012 theo doi (giai ngan 30.6.12) 2 2" xfId="10994" xr:uid="{00000000-0005-0000-0000-0000EF2A0000}"/>
    <cellStyle name="1_KH 2007 (theo doi)_Chi tieu 5 nam_Ke hoach 2012 theo doi (giai ngan 30.6.12) 2 3" xfId="10995" xr:uid="{00000000-0005-0000-0000-0000F02A0000}"/>
    <cellStyle name="1_KH 2007 (theo doi)_Chi tieu 5 nam_Ke hoach 2012 theo doi (giai ngan 30.6.12) 2 4" xfId="10996" xr:uid="{00000000-0005-0000-0000-0000F12A0000}"/>
    <cellStyle name="1_KH 2007 (theo doi)_Chi tieu 5 nam_Ke hoach 2012 theo doi (giai ngan 30.6.12) 3" xfId="10997" xr:uid="{00000000-0005-0000-0000-0000F22A0000}"/>
    <cellStyle name="1_KH 2007 (theo doi)_Chi tieu 5 nam_Ke hoach 2012 theo doi (giai ngan 30.6.12) 4" xfId="10998" xr:uid="{00000000-0005-0000-0000-0000F32A0000}"/>
    <cellStyle name="1_KH 2007 (theo doi)_Chi tieu 5 nam_Ke hoach 2012 theo doi (giai ngan 30.6.12) 5" xfId="10999" xr:uid="{00000000-0005-0000-0000-0000F42A0000}"/>
    <cellStyle name="1_KH 2007 (theo doi)_Chi tieu 5 nam_pvhung.skhdt 20117113152041 Danh muc cong trinh trong diem" xfId="11000" xr:uid="{00000000-0005-0000-0000-0000F52A0000}"/>
    <cellStyle name="1_KH 2007 (theo doi)_Chi tieu 5 nam_pvhung.skhdt 20117113152041 Danh muc cong trinh trong diem 2" xfId="11001" xr:uid="{00000000-0005-0000-0000-0000F62A0000}"/>
    <cellStyle name="1_KH 2007 (theo doi)_Chi tieu 5 nam_pvhung.skhdt 20117113152041 Danh muc cong trinh trong diem 2 2" xfId="11002" xr:uid="{00000000-0005-0000-0000-0000F72A0000}"/>
    <cellStyle name="1_KH 2007 (theo doi)_Chi tieu 5 nam_pvhung.skhdt 20117113152041 Danh muc cong trinh trong diem 2 3" xfId="11003" xr:uid="{00000000-0005-0000-0000-0000F82A0000}"/>
    <cellStyle name="1_KH 2007 (theo doi)_Chi tieu 5 nam_pvhung.skhdt 20117113152041 Danh muc cong trinh trong diem 2 4" xfId="11004" xr:uid="{00000000-0005-0000-0000-0000F92A0000}"/>
    <cellStyle name="1_KH 2007 (theo doi)_Chi tieu 5 nam_pvhung.skhdt 20117113152041 Danh muc cong trinh trong diem 3" xfId="11005" xr:uid="{00000000-0005-0000-0000-0000FA2A0000}"/>
    <cellStyle name="1_KH 2007 (theo doi)_Chi tieu 5 nam_pvhung.skhdt 20117113152041 Danh muc cong trinh trong diem 4" xfId="11006" xr:uid="{00000000-0005-0000-0000-0000FB2A0000}"/>
    <cellStyle name="1_KH 2007 (theo doi)_Chi tieu 5 nam_pvhung.skhdt 20117113152041 Danh muc cong trinh trong diem 5" xfId="11007" xr:uid="{00000000-0005-0000-0000-0000FC2A0000}"/>
    <cellStyle name="1_KH 2007 (theo doi)_Chi tieu 5 nam_pvhung.skhdt 20117113152041 Danh muc cong trinh trong diem_BC von DTPT 6 thang 2012" xfId="11008" xr:uid="{00000000-0005-0000-0000-0000FD2A0000}"/>
    <cellStyle name="1_KH 2007 (theo doi)_Chi tieu 5 nam_pvhung.skhdt 20117113152041 Danh muc cong trinh trong diem_BC von DTPT 6 thang 2012 2" xfId="11009" xr:uid="{00000000-0005-0000-0000-0000FE2A0000}"/>
    <cellStyle name="1_KH 2007 (theo doi)_Chi tieu 5 nam_pvhung.skhdt 20117113152041 Danh muc cong trinh trong diem_BC von DTPT 6 thang 2012 2 2" xfId="11010" xr:uid="{00000000-0005-0000-0000-0000FF2A0000}"/>
    <cellStyle name="1_KH 2007 (theo doi)_Chi tieu 5 nam_pvhung.skhdt 20117113152041 Danh muc cong trinh trong diem_BC von DTPT 6 thang 2012 2 3" xfId="11011" xr:uid="{00000000-0005-0000-0000-0000002B0000}"/>
    <cellStyle name="1_KH 2007 (theo doi)_Chi tieu 5 nam_pvhung.skhdt 20117113152041 Danh muc cong trinh trong diem_BC von DTPT 6 thang 2012 2 4" xfId="11012" xr:uid="{00000000-0005-0000-0000-0000012B0000}"/>
    <cellStyle name="1_KH 2007 (theo doi)_Chi tieu 5 nam_pvhung.skhdt 20117113152041 Danh muc cong trinh trong diem_BC von DTPT 6 thang 2012 3" xfId="11013" xr:uid="{00000000-0005-0000-0000-0000022B0000}"/>
    <cellStyle name="1_KH 2007 (theo doi)_Chi tieu 5 nam_pvhung.skhdt 20117113152041 Danh muc cong trinh trong diem_BC von DTPT 6 thang 2012 4" xfId="11014" xr:uid="{00000000-0005-0000-0000-0000032B0000}"/>
    <cellStyle name="1_KH 2007 (theo doi)_Chi tieu 5 nam_pvhung.skhdt 20117113152041 Danh muc cong trinh trong diem_BC von DTPT 6 thang 2012 5" xfId="11015" xr:uid="{00000000-0005-0000-0000-0000042B0000}"/>
    <cellStyle name="1_KH 2007 (theo doi)_Chi tieu 5 nam_pvhung.skhdt 20117113152041 Danh muc cong trinh trong diem_Bieu du thao QD von ho tro co MT" xfId="11016" xr:uid="{00000000-0005-0000-0000-0000052B0000}"/>
    <cellStyle name="1_KH 2007 (theo doi)_Chi tieu 5 nam_pvhung.skhdt 20117113152041 Danh muc cong trinh trong diem_Bieu du thao QD von ho tro co MT 2" xfId="11017" xr:uid="{00000000-0005-0000-0000-0000062B0000}"/>
    <cellStyle name="1_KH 2007 (theo doi)_Chi tieu 5 nam_pvhung.skhdt 20117113152041 Danh muc cong trinh trong diem_Bieu du thao QD von ho tro co MT 2 2" xfId="11018" xr:uid="{00000000-0005-0000-0000-0000072B0000}"/>
    <cellStyle name="1_KH 2007 (theo doi)_Chi tieu 5 nam_pvhung.skhdt 20117113152041 Danh muc cong trinh trong diem_Bieu du thao QD von ho tro co MT 2 3" xfId="11019" xr:uid="{00000000-0005-0000-0000-0000082B0000}"/>
    <cellStyle name="1_KH 2007 (theo doi)_Chi tieu 5 nam_pvhung.skhdt 20117113152041 Danh muc cong trinh trong diem_Bieu du thao QD von ho tro co MT 2 4" xfId="11020" xr:uid="{00000000-0005-0000-0000-0000092B0000}"/>
    <cellStyle name="1_KH 2007 (theo doi)_Chi tieu 5 nam_pvhung.skhdt 20117113152041 Danh muc cong trinh trong diem_Bieu du thao QD von ho tro co MT 3" xfId="11021" xr:uid="{00000000-0005-0000-0000-00000A2B0000}"/>
    <cellStyle name="1_KH 2007 (theo doi)_Chi tieu 5 nam_pvhung.skhdt 20117113152041 Danh muc cong trinh trong diem_Bieu du thao QD von ho tro co MT 4" xfId="11022" xr:uid="{00000000-0005-0000-0000-00000B2B0000}"/>
    <cellStyle name="1_KH 2007 (theo doi)_Chi tieu 5 nam_pvhung.skhdt 20117113152041 Danh muc cong trinh trong diem_Bieu du thao QD von ho tro co MT 5" xfId="11023" xr:uid="{00000000-0005-0000-0000-00000C2B0000}"/>
    <cellStyle name="1_KH 2007 (theo doi)_Chi tieu 5 nam_pvhung.skhdt 20117113152041 Danh muc cong trinh trong diem_Ke hoach 2012 (theo doi)" xfId="11024" xr:uid="{00000000-0005-0000-0000-00000D2B0000}"/>
    <cellStyle name="1_KH 2007 (theo doi)_Chi tieu 5 nam_pvhung.skhdt 20117113152041 Danh muc cong trinh trong diem_Ke hoach 2012 (theo doi) 2" xfId="11025" xr:uid="{00000000-0005-0000-0000-00000E2B0000}"/>
    <cellStyle name="1_KH 2007 (theo doi)_Chi tieu 5 nam_pvhung.skhdt 20117113152041 Danh muc cong trinh trong diem_Ke hoach 2012 (theo doi) 2 2" xfId="11026" xr:uid="{00000000-0005-0000-0000-00000F2B0000}"/>
    <cellStyle name="1_KH 2007 (theo doi)_Chi tieu 5 nam_pvhung.skhdt 20117113152041 Danh muc cong trinh trong diem_Ke hoach 2012 (theo doi) 2 3" xfId="11027" xr:uid="{00000000-0005-0000-0000-0000102B0000}"/>
    <cellStyle name="1_KH 2007 (theo doi)_Chi tieu 5 nam_pvhung.skhdt 20117113152041 Danh muc cong trinh trong diem_Ke hoach 2012 (theo doi) 2 4" xfId="11028" xr:uid="{00000000-0005-0000-0000-0000112B0000}"/>
    <cellStyle name="1_KH 2007 (theo doi)_Chi tieu 5 nam_pvhung.skhdt 20117113152041 Danh muc cong trinh trong diem_Ke hoach 2012 (theo doi) 3" xfId="11029" xr:uid="{00000000-0005-0000-0000-0000122B0000}"/>
    <cellStyle name="1_KH 2007 (theo doi)_Chi tieu 5 nam_pvhung.skhdt 20117113152041 Danh muc cong trinh trong diem_Ke hoach 2012 (theo doi) 4" xfId="11030" xr:uid="{00000000-0005-0000-0000-0000132B0000}"/>
    <cellStyle name="1_KH 2007 (theo doi)_Chi tieu 5 nam_pvhung.skhdt 20117113152041 Danh muc cong trinh trong diem_Ke hoach 2012 (theo doi) 5" xfId="11031" xr:uid="{00000000-0005-0000-0000-0000142B0000}"/>
    <cellStyle name="1_KH 2007 (theo doi)_Chi tieu 5 nam_pvhung.skhdt 20117113152041 Danh muc cong trinh trong diem_Ke hoach 2012 theo doi (giai ngan 30.6.12)" xfId="11032" xr:uid="{00000000-0005-0000-0000-0000152B0000}"/>
    <cellStyle name="1_KH 2007 (theo doi)_Chi tieu 5 nam_pvhung.skhdt 20117113152041 Danh muc cong trinh trong diem_Ke hoach 2012 theo doi (giai ngan 30.6.12) 2" xfId="11033" xr:uid="{00000000-0005-0000-0000-0000162B0000}"/>
    <cellStyle name="1_KH 2007 (theo doi)_Chi tieu 5 nam_pvhung.skhdt 20117113152041 Danh muc cong trinh trong diem_Ke hoach 2012 theo doi (giai ngan 30.6.12) 2 2" xfId="11034" xr:uid="{00000000-0005-0000-0000-0000172B0000}"/>
    <cellStyle name="1_KH 2007 (theo doi)_Chi tieu 5 nam_pvhung.skhdt 20117113152041 Danh muc cong trinh trong diem_Ke hoach 2012 theo doi (giai ngan 30.6.12) 2 3" xfId="11035" xr:uid="{00000000-0005-0000-0000-0000182B0000}"/>
    <cellStyle name="1_KH 2007 (theo doi)_Chi tieu 5 nam_pvhung.skhdt 20117113152041 Danh muc cong trinh trong diem_Ke hoach 2012 theo doi (giai ngan 30.6.12) 2 4" xfId="11036" xr:uid="{00000000-0005-0000-0000-0000192B0000}"/>
    <cellStyle name="1_KH 2007 (theo doi)_Chi tieu 5 nam_pvhung.skhdt 20117113152041 Danh muc cong trinh trong diem_Ke hoach 2012 theo doi (giai ngan 30.6.12) 3" xfId="11037" xr:uid="{00000000-0005-0000-0000-00001A2B0000}"/>
    <cellStyle name="1_KH 2007 (theo doi)_Chi tieu 5 nam_pvhung.skhdt 20117113152041 Danh muc cong trinh trong diem_Ke hoach 2012 theo doi (giai ngan 30.6.12) 4" xfId="11038" xr:uid="{00000000-0005-0000-0000-00001B2B0000}"/>
    <cellStyle name="1_KH 2007 (theo doi)_Chi tieu 5 nam_pvhung.skhdt 20117113152041 Danh muc cong trinh trong diem_Ke hoach 2012 theo doi (giai ngan 30.6.12) 5" xfId="11039" xr:uid="{00000000-0005-0000-0000-00001C2B0000}"/>
    <cellStyle name="1_KH 2007 (theo doi)_Dang ky phan khai von ODA (gui Bo)" xfId="11040" xr:uid="{00000000-0005-0000-0000-00001D2B0000}"/>
    <cellStyle name="1_KH 2007 (theo doi)_Dang ky phan khai von ODA (gui Bo) 2" xfId="11041" xr:uid="{00000000-0005-0000-0000-00001E2B0000}"/>
    <cellStyle name="1_KH 2007 (theo doi)_Dang ky phan khai von ODA (gui Bo) 2 2" xfId="11042" xr:uid="{00000000-0005-0000-0000-00001F2B0000}"/>
    <cellStyle name="1_KH 2007 (theo doi)_Dang ky phan khai von ODA (gui Bo) 2 3" xfId="11043" xr:uid="{00000000-0005-0000-0000-0000202B0000}"/>
    <cellStyle name="1_KH 2007 (theo doi)_Dang ky phan khai von ODA (gui Bo) 2 4" xfId="11044" xr:uid="{00000000-0005-0000-0000-0000212B0000}"/>
    <cellStyle name="1_KH 2007 (theo doi)_Dang ky phan khai von ODA (gui Bo) 3" xfId="11045" xr:uid="{00000000-0005-0000-0000-0000222B0000}"/>
    <cellStyle name="1_KH 2007 (theo doi)_Dang ky phan khai von ODA (gui Bo) 4" xfId="11046" xr:uid="{00000000-0005-0000-0000-0000232B0000}"/>
    <cellStyle name="1_KH 2007 (theo doi)_Dang ky phan khai von ODA (gui Bo) 5" xfId="11047" xr:uid="{00000000-0005-0000-0000-0000242B0000}"/>
    <cellStyle name="1_KH 2007 (theo doi)_Dang ky phan khai von ODA (gui Bo)_BC von DTPT 6 thang 2012" xfId="11048" xr:uid="{00000000-0005-0000-0000-0000252B0000}"/>
    <cellStyle name="1_KH 2007 (theo doi)_Dang ky phan khai von ODA (gui Bo)_BC von DTPT 6 thang 2012 2" xfId="11049" xr:uid="{00000000-0005-0000-0000-0000262B0000}"/>
    <cellStyle name="1_KH 2007 (theo doi)_Dang ky phan khai von ODA (gui Bo)_BC von DTPT 6 thang 2012 2 2" xfId="11050" xr:uid="{00000000-0005-0000-0000-0000272B0000}"/>
    <cellStyle name="1_KH 2007 (theo doi)_Dang ky phan khai von ODA (gui Bo)_BC von DTPT 6 thang 2012 2 3" xfId="11051" xr:uid="{00000000-0005-0000-0000-0000282B0000}"/>
    <cellStyle name="1_KH 2007 (theo doi)_Dang ky phan khai von ODA (gui Bo)_BC von DTPT 6 thang 2012 2 4" xfId="11052" xr:uid="{00000000-0005-0000-0000-0000292B0000}"/>
    <cellStyle name="1_KH 2007 (theo doi)_Dang ky phan khai von ODA (gui Bo)_BC von DTPT 6 thang 2012 3" xfId="11053" xr:uid="{00000000-0005-0000-0000-00002A2B0000}"/>
    <cellStyle name="1_KH 2007 (theo doi)_Dang ky phan khai von ODA (gui Bo)_BC von DTPT 6 thang 2012 4" xfId="11054" xr:uid="{00000000-0005-0000-0000-00002B2B0000}"/>
    <cellStyle name="1_KH 2007 (theo doi)_Dang ky phan khai von ODA (gui Bo)_BC von DTPT 6 thang 2012 5" xfId="11055" xr:uid="{00000000-0005-0000-0000-00002C2B0000}"/>
    <cellStyle name="1_KH 2007 (theo doi)_Dang ky phan khai von ODA (gui Bo)_Bieu du thao QD von ho tro co MT" xfId="11056" xr:uid="{00000000-0005-0000-0000-00002D2B0000}"/>
    <cellStyle name="1_KH 2007 (theo doi)_Dang ky phan khai von ODA (gui Bo)_Bieu du thao QD von ho tro co MT 2" xfId="11057" xr:uid="{00000000-0005-0000-0000-00002E2B0000}"/>
    <cellStyle name="1_KH 2007 (theo doi)_Dang ky phan khai von ODA (gui Bo)_Bieu du thao QD von ho tro co MT 2 2" xfId="11058" xr:uid="{00000000-0005-0000-0000-00002F2B0000}"/>
    <cellStyle name="1_KH 2007 (theo doi)_Dang ky phan khai von ODA (gui Bo)_Bieu du thao QD von ho tro co MT 2 3" xfId="11059" xr:uid="{00000000-0005-0000-0000-0000302B0000}"/>
    <cellStyle name="1_KH 2007 (theo doi)_Dang ky phan khai von ODA (gui Bo)_Bieu du thao QD von ho tro co MT 2 4" xfId="11060" xr:uid="{00000000-0005-0000-0000-0000312B0000}"/>
    <cellStyle name="1_KH 2007 (theo doi)_Dang ky phan khai von ODA (gui Bo)_Bieu du thao QD von ho tro co MT 3" xfId="11061" xr:uid="{00000000-0005-0000-0000-0000322B0000}"/>
    <cellStyle name="1_KH 2007 (theo doi)_Dang ky phan khai von ODA (gui Bo)_Bieu du thao QD von ho tro co MT 4" xfId="11062" xr:uid="{00000000-0005-0000-0000-0000332B0000}"/>
    <cellStyle name="1_KH 2007 (theo doi)_Dang ky phan khai von ODA (gui Bo)_Bieu du thao QD von ho tro co MT 5" xfId="11063" xr:uid="{00000000-0005-0000-0000-0000342B0000}"/>
    <cellStyle name="1_KH 2007 (theo doi)_Dang ky phan khai von ODA (gui Bo)_Ke hoach 2012 theo doi (giai ngan 30.6.12)" xfId="11064" xr:uid="{00000000-0005-0000-0000-0000352B0000}"/>
    <cellStyle name="1_KH 2007 (theo doi)_Dang ky phan khai von ODA (gui Bo)_Ke hoach 2012 theo doi (giai ngan 30.6.12) 2" xfId="11065" xr:uid="{00000000-0005-0000-0000-0000362B0000}"/>
    <cellStyle name="1_KH 2007 (theo doi)_Dang ky phan khai von ODA (gui Bo)_Ke hoach 2012 theo doi (giai ngan 30.6.12) 2 2" xfId="11066" xr:uid="{00000000-0005-0000-0000-0000372B0000}"/>
    <cellStyle name="1_KH 2007 (theo doi)_Dang ky phan khai von ODA (gui Bo)_Ke hoach 2012 theo doi (giai ngan 30.6.12) 2 3" xfId="11067" xr:uid="{00000000-0005-0000-0000-0000382B0000}"/>
    <cellStyle name="1_KH 2007 (theo doi)_Dang ky phan khai von ODA (gui Bo)_Ke hoach 2012 theo doi (giai ngan 30.6.12) 2 4" xfId="11068" xr:uid="{00000000-0005-0000-0000-0000392B0000}"/>
    <cellStyle name="1_KH 2007 (theo doi)_Dang ky phan khai von ODA (gui Bo)_Ke hoach 2012 theo doi (giai ngan 30.6.12) 3" xfId="11069" xr:uid="{00000000-0005-0000-0000-00003A2B0000}"/>
    <cellStyle name="1_KH 2007 (theo doi)_Dang ky phan khai von ODA (gui Bo)_Ke hoach 2012 theo doi (giai ngan 30.6.12) 4" xfId="11070" xr:uid="{00000000-0005-0000-0000-00003B2B0000}"/>
    <cellStyle name="1_KH 2007 (theo doi)_Dang ky phan khai von ODA (gui Bo)_Ke hoach 2012 theo doi (giai ngan 30.6.12) 5" xfId="11071" xr:uid="{00000000-0005-0000-0000-00003C2B0000}"/>
    <cellStyle name="1_KH 2007 (theo doi)_DK bo tri lai (chinh thuc)" xfId="11072" xr:uid="{00000000-0005-0000-0000-00003D2B0000}"/>
    <cellStyle name="1_KH 2007 (theo doi)_DK bo tri lai (chinh thuc) 2" xfId="11073" xr:uid="{00000000-0005-0000-0000-00003E2B0000}"/>
    <cellStyle name="1_KH 2007 (theo doi)_DK bo tri lai (chinh thuc) 2 2" xfId="11074" xr:uid="{00000000-0005-0000-0000-00003F2B0000}"/>
    <cellStyle name="1_KH 2007 (theo doi)_DK bo tri lai (chinh thuc) 2 3" xfId="11075" xr:uid="{00000000-0005-0000-0000-0000402B0000}"/>
    <cellStyle name="1_KH 2007 (theo doi)_DK bo tri lai (chinh thuc) 2 4" xfId="11076" xr:uid="{00000000-0005-0000-0000-0000412B0000}"/>
    <cellStyle name="1_KH 2007 (theo doi)_DK bo tri lai (chinh thuc) 3" xfId="11077" xr:uid="{00000000-0005-0000-0000-0000422B0000}"/>
    <cellStyle name="1_KH 2007 (theo doi)_DK bo tri lai (chinh thuc) 3 2" xfId="11078" xr:uid="{00000000-0005-0000-0000-0000432B0000}"/>
    <cellStyle name="1_KH 2007 (theo doi)_DK bo tri lai (chinh thuc) 3 3" xfId="11079" xr:uid="{00000000-0005-0000-0000-0000442B0000}"/>
    <cellStyle name="1_KH 2007 (theo doi)_DK bo tri lai (chinh thuc) 3 4" xfId="11080" xr:uid="{00000000-0005-0000-0000-0000452B0000}"/>
    <cellStyle name="1_KH 2007 (theo doi)_DK bo tri lai (chinh thuc) 4" xfId="11081" xr:uid="{00000000-0005-0000-0000-0000462B0000}"/>
    <cellStyle name="1_KH 2007 (theo doi)_DK bo tri lai (chinh thuc) 5" xfId="11082" xr:uid="{00000000-0005-0000-0000-0000472B0000}"/>
    <cellStyle name="1_KH 2007 (theo doi)_DK bo tri lai (chinh thuc) 6" xfId="11083" xr:uid="{00000000-0005-0000-0000-0000482B0000}"/>
    <cellStyle name="1_KH 2007 (theo doi)_DK bo tri lai (chinh thuc)_BC von DTPT 6 thang 2012" xfId="11084" xr:uid="{00000000-0005-0000-0000-0000492B0000}"/>
    <cellStyle name="1_KH 2007 (theo doi)_DK bo tri lai (chinh thuc)_BC von DTPT 6 thang 2012 2" xfId="11085" xr:uid="{00000000-0005-0000-0000-00004A2B0000}"/>
    <cellStyle name="1_KH 2007 (theo doi)_DK bo tri lai (chinh thuc)_BC von DTPT 6 thang 2012 2 2" xfId="11086" xr:uid="{00000000-0005-0000-0000-00004B2B0000}"/>
    <cellStyle name="1_KH 2007 (theo doi)_DK bo tri lai (chinh thuc)_BC von DTPT 6 thang 2012 2 3" xfId="11087" xr:uid="{00000000-0005-0000-0000-00004C2B0000}"/>
    <cellStyle name="1_KH 2007 (theo doi)_DK bo tri lai (chinh thuc)_BC von DTPT 6 thang 2012 2 4" xfId="11088" xr:uid="{00000000-0005-0000-0000-00004D2B0000}"/>
    <cellStyle name="1_KH 2007 (theo doi)_DK bo tri lai (chinh thuc)_BC von DTPT 6 thang 2012 3" xfId="11089" xr:uid="{00000000-0005-0000-0000-00004E2B0000}"/>
    <cellStyle name="1_KH 2007 (theo doi)_DK bo tri lai (chinh thuc)_BC von DTPT 6 thang 2012 3 2" xfId="11090" xr:uid="{00000000-0005-0000-0000-00004F2B0000}"/>
    <cellStyle name="1_KH 2007 (theo doi)_DK bo tri lai (chinh thuc)_BC von DTPT 6 thang 2012 3 3" xfId="11091" xr:uid="{00000000-0005-0000-0000-0000502B0000}"/>
    <cellStyle name="1_KH 2007 (theo doi)_DK bo tri lai (chinh thuc)_BC von DTPT 6 thang 2012 3 4" xfId="11092" xr:uid="{00000000-0005-0000-0000-0000512B0000}"/>
    <cellStyle name="1_KH 2007 (theo doi)_DK bo tri lai (chinh thuc)_BC von DTPT 6 thang 2012 4" xfId="11093" xr:uid="{00000000-0005-0000-0000-0000522B0000}"/>
    <cellStyle name="1_KH 2007 (theo doi)_DK bo tri lai (chinh thuc)_BC von DTPT 6 thang 2012 5" xfId="11094" xr:uid="{00000000-0005-0000-0000-0000532B0000}"/>
    <cellStyle name="1_KH 2007 (theo doi)_DK bo tri lai (chinh thuc)_BC von DTPT 6 thang 2012 6" xfId="11095" xr:uid="{00000000-0005-0000-0000-0000542B0000}"/>
    <cellStyle name="1_KH 2007 (theo doi)_DK bo tri lai (chinh thuc)_Bieu du thao QD von ho tro co MT" xfId="11096" xr:uid="{00000000-0005-0000-0000-0000552B0000}"/>
    <cellStyle name="1_KH 2007 (theo doi)_DK bo tri lai (chinh thuc)_Bieu du thao QD von ho tro co MT 2" xfId="11097" xr:uid="{00000000-0005-0000-0000-0000562B0000}"/>
    <cellStyle name="1_KH 2007 (theo doi)_DK bo tri lai (chinh thuc)_Bieu du thao QD von ho tro co MT 2 2" xfId="11098" xr:uid="{00000000-0005-0000-0000-0000572B0000}"/>
    <cellStyle name="1_KH 2007 (theo doi)_DK bo tri lai (chinh thuc)_Bieu du thao QD von ho tro co MT 2 3" xfId="11099" xr:uid="{00000000-0005-0000-0000-0000582B0000}"/>
    <cellStyle name="1_KH 2007 (theo doi)_DK bo tri lai (chinh thuc)_Bieu du thao QD von ho tro co MT 2 4" xfId="11100" xr:uid="{00000000-0005-0000-0000-0000592B0000}"/>
    <cellStyle name="1_KH 2007 (theo doi)_DK bo tri lai (chinh thuc)_Bieu du thao QD von ho tro co MT 3" xfId="11101" xr:uid="{00000000-0005-0000-0000-00005A2B0000}"/>
    <cellStyle name="1_KH 2007 (theo doi)_DK bo tri lai (chinh thuc)_Bieu du thao QD von ho tro co MT 3 2" xfId="11102" xr:uid="{00000000-0005-0000-0000-00005B2B0000}"/>
    <cellStyle name="1_KH 2007 (theo doi)_DK bo tri lai (chinh thuc)_Bieu du thao QD von ho tro co MT 3 3" xfId="11103" xr:uid="{00000000-0005-0000-0000-00005C2B0000}"/>
    <cellStyle name="1_KH 2007 (theo doi)_DK bo tri lai (chinh thuc)_Bieu du thao QD von ho tro co MT 3 4" xfId="11104" xr:uid="{00000000-0005-0000-0000-00005D2B0000}"/>
    <cellStyle name="1_KH 2007 (theo doi)_DK bo tri lai (chinh thuc)_Bieu du thao QD von ho tro co MT 4" xfId="11105" xr:uid="{00000000-0005-0000-0000-00005E2B0000}"/>
    <cellStyle name="1_KH 2007 (theo doi)_DK bo tri lai (chinh thuc)_Bieu du thao QD von ho tro co MT 5" xfId="11106" xr:uid="{00000000-0005-0000-0000-00005F2B0000}"/>
    <cellStyle name="1_KH 2007 (theo doi)_DK bo tri lai (chinh thuc)_Bieu du thao QD von ho tro co MT 6" xfId="11107" xr:uid="{00000000-0005-0000-0000-0000602B0000}"/>
    <cellStyle name="1_KH 2007 (theo doi)_DK bo tri lai (chinh thuc)_Hoan chinh KH 2012 (o nha)" xfId="11108" xr:uid="{00000000-0005-0000-0000-0000612B0000}"/>
    <cellStyle name="1_KH 2007 (theo doi)_DK bo tri lai (chinh thuc)_Hoan chinh KH 2012 (o nha) 2" xfId="11109" xr:uid="{00000000-0005-0000-0000-0000622B0000}"/>
    <cellStyle name="1_KH 2007 (theo doi)_DK bo tri lai (chinh thuc)_Hoan chinh KH 2012 (o nha) 2 2" xfId="11110" xr:uid="{00000000-0005-0000-0000-0000632B0000}"/>
    <cellStyle name="1_KH 2007 (theo doi)_DK bo tri lai (chinh thuc)_Hoan chinh KH 2012 (o nha) 2 3" xfId="11111" xr:uid="{00000000-0005-0000-0000-0000642B0000}"/>
    <cellStyle name="1_KH 2007 (theo doi)_DK bo tri lai (chinh thuc)_Hoan chinh KH 2012 (o nha) 2 4" xfId="11112" xr:uid="{00000000-0005-0000-0000-0000652B0000}"/>
    <cellStyle name="1_KH 2007 (theo doi)_DK bo tri lai (chinh thuc)_Hoan chinh KH 2012 (o nha) 3" xfId="11113" xr:uid="{00000000-0005-0000-0000-0000662B0000}"/>
    <cellStyle name="1_KH 2007 (theo doi)_DK bo tri lai (chinh thuc)_Hoan chinh KH 2012 (o nha) 3 2" xfId="11114" xr:uid="{00000000-0005-0000-0000-0000672B0000}"/>
    <cellStyle name="1_KH 2007 (theo doi)_DK bo tri lai (chinh thuc)_Hoan chinh KH 2012 (o nha) 3 3" xfId="11115" xr:uid="{00000000-0005-0000-0000-0000682B0000}"/>
    <cellStyle name="1_KH 2007 (theo doi)_DK bo tri lai (chinh thuc)_Hoan chinh KH 2012 (o nha) 3 4" xfId="11116" xr:uid="{00000000-0005-0000-0000-0000692B0000}"/>
    <cellStyle name="1_KH 2007 (theo doi)_DK bo tri lai (chinh thuc)_Hoan chinh KH 2012 (o nha) 4" xfId="11117" xr:uid="{00000000-0005-0000-0000-00006A2B0000}"/>
    <cellStyle name="1_KH 2007 (theo doi)_DK bo tri lai (chinh thuc)_Hoan chinh KH 2012 (o nha) 5" xfId="11118" xr:uid="{00000000-0005-0000-0000-00006B2B0000}"/>
    <cellStyle name="1_KH 2007 (theo doi)_DK bo tri lai (chinh thuc)_Hoan chinh KH 2012 (o nha) 6" xfId="11119" xr:uid="{00000000-0005-0000-0000-00006C2B0000}"/>
    <cellStyle name="1_KH 2007 (theo doi)_DK bo tri lai (chinh thuc)_Hoan chinh KH 2012 (o nha)_Bao cao giai ngan quy I" xfId="11120" xr:uid="{00000000-0005-0000-0000-00006D2B0000}"/>
    <cellStyle name="1_KH 2007 (theo doi)_DK bo tri lai (chinh thuc)_Hoan chinh KH 2012 (o nha)_Bao cao giai ngan quy I 2" xfId="11121" xr:uid="{00000000-0005-0000-0000-00006E2B0000}"/>
    <cellStyle name="1_KH 2007 (theo doi)_DK bo tri lai (chinh thuc)_Hoan chinh KH 2012 (o nha)_Bao cao giai ngan quy I 2 2" xfId="11122" xr:uid="{00000000-0005-0000-0000-00006F2B0000}"/>
    <cellStyle name="1_KH 2007 (theo doi)_DK bo tri lai (chinh thuc)_Hoan chinh KH 2012 (o nha)_Bao cao giai ngan quy I 2 3" xfId="11123" xr:uid="{00000000-0005-0000-0000-0000702B0000}"/>
    <cellStyle name="1_KH 2007 (theo doi)_DK bo tri lai (chinh thuc)_Hoan chinh KH 2012 (o nha)_Bao cao giai ngan quy I 2 4" xfId="11124" xr:uid="{00000000-0005-0000-0000-0000712B0000}"/>
    <cellStyle name="1_KH 2007 (theo doi)_DK bo tri lai (chinh thuc)_Hoan chinh KH 2012 (o nha)_Bao cao giai ngan quy I 3" xfId="11125" xr:uid="{00000000-0005-0000-0000-0000722B0000}"/>
    <cellStyle name="1_KH 2007 (theo doi)_DK bo tri lai (chinh thuc)_Hoan chinh KH 2012 (o nha)_Bao cao giai ngan quy I 3 2" xfId="11126" xr:uid="{00000000-0005-0000-0000-0000732B0000}"/>
    <cellStyle name="1_KH 2007 (theo doi)_DK bo tri lai (chinh thuc)_Hoan chinh KH 2012 (o nha)_Bao cao giai ngan quy I 3 3" xfId="11127" xr:uid="{00000000-0005-0000-0000-0000742B0000}"/>
    <cellStyle name="1_KH 2007 (theo doi)_DK bo tri lai (chinh thuc)_Hoan chinh KH 2012 (o nha)_Bao cao giai ngan quy I 3 4" xfId="11128" xr:uid="{00000000-0005-0000-0000-0000752B0000}"/>
    <cellStyle name="1_KH 2007 (theo doi)_DK bo tri lai (chinh thuc)_Hoan chinh KH 2012 (o nha)_Bao cao giai ngan quy I 4" xfId="11129" xr:uid="{00000000-0005-0000-0000-0000762B0000}"/>
    <cellStyle name="1_KH 2007 (theo doi)_DK bo tri lai (chinh thuc)_Hoan chinh KH 2012 (o nha)_Bao cao giai ngan quy I 5" xfId="11130" xr:uid="{00000000-0005-0000-0000-0000772B0000}"/>
    <cellStyle name="1_KH 2007 (theo doi)_DK bo tri lai (chinh thuc)_Hoan chinh KH 2012 (o nha)_Bao cao giai ngan quy I 6" xfId="11131" xr:uid="{00000000-0005-0000-0000-0000782B0000}"/>
    <cellStyle name="1_KH 2007 (theo doi)_DK bo tri lai (chinh thuc)_Hoan chinh KH 2012 (o nha)_BC von DTPT 6 thang 2012" xfId="11132" xr:uid="{00000000-0005-0000-0000-0000792B0000}"/>
    <cellStyle name="1_KH 2007 (theo doi)_DK bo tri lai (chinh thuc)_Hoan chinh KH 2012 (o nha)_BC von DTPT 6 thang 2012 2" xfId="11133" xr:uid="{00000000-0005-0000-0000-00007A2B0000}"/>
    <cellStyle name="1_KH 2007 (theo doi)_DK bo tri lai (chinh thuc)_Hoan chinh KH 2012 (o nha)_BC von DTPT 6 thang 2012 2 2" xfId="11134" xr:uid="{00000000-0005-0000-0000-00007B2B0000}"/>
    <cellStyle name="1_KH 2007 (theo doi)_DK bo tri lai (chinh thuc)_Hoan chinh KH 2012 (o nha)_BC von DTPT 6 thang 2012 2 3" xfId="11135" xr:uid="{00000000-0005-0000-0000-00007C2B0000}"/>
    <cellStyle name="1_KH 2007 (theo doi)_DK bo tri lai (chinh thuc)_Hoan chinh KH 2012 (o nha)_BC von DTPT 6 thang 2012 2 4" xfId="11136" xr:uid="{00000000-0005-0000-0000-00007D2B0000}"/>
    <cellStyle name="1_KH 2007 (theo doi)_DK bo tri lai (chinh thuc)_Hoan chinh KH 2012 (o nha)_BC von DTPT 6 thang 2012 3" xfId="11137" xr:uid="{00000000-0005-0000-0000-00007E2B0000}"/>
    <cellStyle name="1_KH 2007 (theo doi)_DK bo tri lai (chinh thuc)_Hoan chinh KH 2012 (o nha)_BC von DTPT 6 thang 2012 3 2" xfId="11138" xr:uid="{00000000-0005-0000-0000-00007F2B0000}"/>
    <cellStyle name="1_KH 2007 (theo doi)_DK bo tri lai (chinh thuc)_Hoan chinh KH 2012 (o nha)_BC von DTPT 6 thang 2012 3 3" xfId="11139" xr:uid="{00000000-0005-0000-0000-0000802B0000}"/>
    <cellStyle name="1_KH 2007 (theo doi)_DK bo tri lai (chinh thuc)_Hoan chinh KH 2012 (o nha)_BC von DTPT 6 thang 2012 3 4" xfId="11140" xr:uid="{00000000-0005-0000-0000-0000812B0000}"/>
    <cellStyle name="1_KH 2007 (theo doi)_DK bo tri lai (chinh thuc)_Hoan chinh KH 2012 (o nha)_BC von DTPT 6 thang 2012 4" xfId="11141" xr:uid="{00000000-0005-0000-0000-0000822B0000}"/>
    <cellStyle name="1_KH 2007 (theo doi)_DK bo tri lai (chinh thuc)_Hoan chinh KH 2012 (o nha)_BC von DTPT 6 thang 2012 5" xfId="11142" xr:uid="{00000000-0005-0000-0000-0000832B0000}"/>
    <cellStyle name="1_KH 2007 (theo doi)_DK bo tri lai (chinh thuc)_Hoan chinh KH 2012 (o nha)_BC von DTPT 6 thang 2012 6" xfId="11143" xr:uid="{00000000-0005-0000-0000-0000842B0000}"/>
    <cellStyle name="1_KH 2007 (theo doi)_DK bo tri lai (chinh thuc)_Hoan chinh KH 2012 (o nha)_Bieu du thao QD von ho tro co MT" xfId="11144" xr:uid="{00000000-0005-0000-0000-0000852B0000}"/>
    <cellStyle name="1_KH 2007 (theo doi)_DK bo tri lai (chinh thuc)_Hoan chinh KH 2012 (o nha)_Bieu du thao QD von ho tro co MT 2" xfId="11145" xr:uid="{00000000-0005-0000-0000-0000862B0000}"/>
    <cellStyle name="1_KH 2007 (theo doi)_DK bo tri lai (chinh thuc)_Hoan chinh KH 2012 (o nha)_Bieu du thao QD von ho tro co MT 2 2" xfId="11146" xr:uid="{00000000-0005-0000-0000-0000872B0000}"/>
    <cellStyle name="1_KH 2007 (theo doi)_DK bo tri lai (chinh thuc)_Hoan chinh KH 2012 (o nha)_Bieu du thao QD von ho tro co MT 2 3" xfId="11147" xr:uid="{00000000-0005-0000-0000-0000882B0000}"/>
    <cellStyle name="1_KH 2007 (theo doi)_DK bo tri lai (chinh thuc)_Hoan chinh KH 2012 (o nha)_Bieu du thao QD von ho tro co MT 2 4" xfId="11148" xr:uid="{00000000-0005-0000-0000-0000892B0000}"/>
    <cellStyle name="1_KH 2007 (theo doi)_DK bo tri lai (chinh thuc)_Hoan chinh KH 2012 (o nha)_Bieu du thao QD von ho tro co MT 3" xfId="11149" xr:uid="{00000000-0005-0000-0000-00008A2B0000}"/>
    <cellStyle name="1_KH 2007 (theo doi)_DK bo tri lai (chinh thuc)_Hoan chinh KH 2012 (o nha)_Bieu du thao QD von ho tro co MT 3 2" xfId="11150" xr:uid="{00000000-0005-0000-0000-00008B2B0000}"/>
    <cellStyle name="1_KH 2007 (theo doi)_DK bo tri lai (chinh thuc)_Hoan chinh KH 2012 (o nha)_Bieu du thao QD von ho tro co MT 3 3" xfId="11151" xr:uid="{00000000-0005-0000-0000-00008C2B0000}"/>
    <cellStyle name="1_KH 2007 (theo doi)_DK bo tri lai (chinh thuc)_Hoan chinh KH 2012 (o nha)_Bieu du thao QD von ho tro co MT 3 4" xfId="11152" xr:uid="{00000000-0005-0000-0000-00008D2B0000}"/>
    <cellStyle name="1_KH 2007 (theo doi)_DK bo tri lai (chinh thuc)_Hoan chinh KH 2012 (o nha)_Bieu du thao QD von ho tro co MT 4" xfId="11153" xr:uid="{00000000-0005-0000-0000-00008E2B0000}"/>
    <cellStyle name="1_KH 2007 (theo doi)_DK bo tri lai (chinh thuc)_Hoan chinh KH 2012 (o nha)_Bieu du thao QD von ho tro co MT 5" xfId="11154" xr:uid="{00000000-0005-0000-0000-00008F2B0000}"/>
    <cellStyle name="1_KH 2007 (theo doi)_DK bo tri lai (chinh thuc)_Hoan chinh KH 2012 (o nha)_Bieu du thao QD von ho tro co MT 6" xfId="11155" xr:uid="{00000000-0005-0000-0000-0000902B0000}"/>
    <cellStyle name="1_KH 2007 (theo doi)_DK bo tri lai (chinh thuc)_Hoan chinh KH 2012 (o nha)_Ke hoach 2012 theo doi (giai ngan 30.6.12)" xfId="11156" xr:uid="{00000000-0005-0000-0000-0000912B0000}"/>
    <cellStyle name="1_KH 2007 (theo doi)_DK bo tri lai (chinh thuc)_Hoan chinh KH 2012 (o nha)_Ke hoach 2012 theo doi (giai ngan 30.6.12) 2" xfId="11157" xr:uid="{00000000-0005-0000-0000-0000922B0000}"/>
    <cellStyle name="1_KH 2007 (theo doi)_DK bo tri lai (chinh thuc)_Hoan chinh KH 2012 (o nha)_Ke hoach 2012 theo doi (giai ngan 30.6.12) 2 2" xfId="11158" xr:uid="{00000000-0005-0000-0000-0000932B0000}"/>
    <cellStyle name="1_KH 2007 (theo doi)_DK bo tri lai (chinh thuc)_Hoan chinh KH 2012 (o nha)_Ke hoach 2012 theo doi (giai ngan 30.6.12) 2 3" xfId="11159" xr:uid="{00000000-0005-0000-0000-0000942B0000}"/>
    <cellStyle name="1_KH 2007 (theo doi)_DK bo tri lai (chinh thuc)_Hoan chinh KH 2012 (o nha)_Ke hoach 2012 theo doi (giai ngan 30.6.12) 2 4" xfId="11160" xr:uid="{00000000-0005-0000-0000-0000952B0000}"/>
    <cellStyle name="1_KH 2007 (theo doi)_DK bo tri lai (chinh thuc)_Hoan chinh KH 2012 (o nha)_Ke hoach 2012 theo doi (giai ngan 30.6.12) 3" xfId="11161" xr:uid="{00000000-0005-0000-0000-0000962B0000}"/>
    <cellStyle name="1_KH 2007 (theo doi)_DK bo tri lai (chinh thuc)_Hoan chinh KH 2012 (o nha)_Ke hoach 2012 theo doi (giai ngan 30.6.12) 3 2" xfId="11162" xr:uid="{00000000-0005-0000-0000-0000972B0000}"/>
    <cellStyle name="1_KH 2007 (theo doi)_DK bo tri lai (chinh thuc)_Hoan chinh KH 2012 (o nha)_Ke hoach 2012 theo doi (giai ngan 30.6.12) 3 3" xfId="11163" xr:uid="{00000000-0005-0000-0000-0000982B0000}"/>
    <cellStyle name="1_KH 2007 (theo doi)_DK bo tri lai (chinh thuc)_Hoan chinh KH 2012 (o nha)_Ke hoach 2012 theo doi (giai ngan 30.6.12) 3 4" xfId="11164" xr:uid="{00000000-0005-0000-0000-0000992B0000}"/>
    <cellStyle name="1_KH 2007 (theo doi)_DK bo tri lai (chinh thuc)_Hoan chinh KH 2012 (o nha)_Ke hoach 2012 theo doi (giai ngan 30.6.12) 4" xfId="11165" xr:uid="{00000000-0005-0000-0000-00009A2B0000}"/>
    <cellStyle name="1_KH 2007 (theo doi)_DK bo tri lai (chinh thuc)_Hoan chinh KH 2012 (o nha)_Ke hoach 2012 theo doi (giai ngan 30.6.12) 5" xfId="11166" xr:uid="{00000000-0005-0000-0000-00009B2B0000}"/>
    <cellStyle name="1_KH 2007 (theo doi)_DK bo tri lai (chinh thuc)_Hoan chinh KH 2012 (o nha)_Ke hoach 2012 theo doi (giai ngan 30.6.12) 6" xfId="11167" xr:uid="{00000000-0005-0000-0000-00009C2B0000}"/>
    <cellStyle name="1_KH 2007 (theo doi)_DK bo tri lai (chinh thuc)_Hoan chinh KH 2012 Von ho tro co MT" xfId="11168" xr:uid="{00000000-0005-0000-0000-00009D2B0000}"/>
    <cellStyle name="1_KH 2007 (theo doi)_DK bo tri lai (chinh thuc)_Hoan chinh KH 2012 Von ho tro co MT (chi tiet)" xfId="11169" xr:uid="{00000000-0005-0000-0000-00009E2B0000}"/>
    <cellStyle name="1_KH 2007 (theo doi)_DK bo tri lai (chinh thuc)_Hoan chinh KH 2012 Von ho tro co MT (chi tiet) 2" xfId="11170" xr:uid="{00000000-0005-0000-0000-00009F2B0000}"/>
    <cellStyle name="1_KH 2007 (theo doi)_DK bo tri lai (chinh thuc)_Hoan chinh KH 2012 Von ho tro co MT (chi tiet) 2 2" xfId="11171" xr:uid="{00000000-0005-0000-0000-0000A02B0000}"/>
    <cellStyle name="1_KH 2007 (theo doi)_DK bo tri lai (chinh thuc)_Hoan chinh KH 2012 Von ho tro co MT (chi tiet) 2 3" xfId="11172" xr:uid="{00000000-0005-0000-0000-0000A12B0000}"/>
    <cellStyle name="1_KH 2007 (theo doi)_DK bo tri lai (chinh thuc)_Hoan chinh KH 2012 Von ho tro co MT (chi tiet) 2 4" xfId="11173" xr:uid="{00000000-0005-0000-0000-0000A22B0000}"/>
    <cellStyle name="1_KH 2007 (theo doi)_DK bo tri lai (chinh thuc)_Hoan chinh KH 2012 Von ho tro co MT (chi tiet) 3" xfId="11174" xr:uid="{00000000-0005-0000-0000-0000A32B0000}"/>
    <cellStyle name="1_KH 2007 (theo doi)_DK bo tri lai (chinh thuc)_Hoan chinh KH 2012 Von ho tro co MT (chi tiet) 3 2" xfId="11175" xr:uid="{00000000-0005-0000-0000-0000A42B0000}"/>
    <cellStyle name="1_KH 2007 (theo doi)_DK bo tri lai (chinh thuc)_Hoan chinh KH 2012 Von ho tro co MT (chi tiet) 3 3" xfId="11176" xr:uid="{00000000-0005-0000-0000-0000A52B0000}"/>
    <cellStyle name="1_KH 2007 (theo doi)_DK bo tri lai (chinh thuc)_Hoan chinh KH 2012 Von ho tro co MT (chi tiet) 3 4" xfId="11177" xr:uid="{00000000-0005-0000-0000-0000A62B0000}"/>
    <cellStyle name="1_KH 2007 (theo doi)_DK bo tri lai (chinh thuc)_Hoan chinh KH 2012 Von ho tro co MT (chi tiet) 4" xfId="11178" xr:uid="{00000000-0005-0000-0000-0000A72B0000}"/>
    <cellStyle name="1_KH 2007 (theo doi)_DK bo tri lai (chinh thuc)_Hoan chinh KH 2012 Von ho tro co MT (chi tiet) 5" xfId="11179" xr:uid="{00000000-0005-0000-0000-0000A82B0000}"/>
    <cellStyle name="1_KH 2007 (theo doi)_DK bo tri lai (chinh thuc)_Hoan chinh KH 2012 Von ho tro co MT (chi tiet) 6" xfId="11180" xr:uid="{00000000-0005-0000-0000-0000A92B0000}"/>
    <cellStyle name="1_KH 2007 (theo doi)_DK bo tri lai (chinh thuc)_Hoan chinh KH 2012 Von ho tro co MT 10" xfId="11181" xr:uid="{00000000-0005-0000-0000-0000AA2B0000}"/>
    <cellStyle name="1_KH 2007 (theo doi)_DK bo tri lai (chinh thuc)_Hoan chinh KH 2012 Von ho tro co MT 10 2" xfId="11182" xr:uid="{00000000-0005-0000-0000-0000AB2B0000}"/>
    <cellStyle name="1_KH 2007 (theo doi)_DK bo tri lai (chinh thuc)_Hoan chinh KH 2012 Von ho tro co MT 10 3" xfId="11183" xr:uid="{00000000-0005-0000-0000-0000AC2B0000}"/>
    <cellStyle name="1_KH 2007 (theo doi)_DK bo tri lai (chinh thuc)_Hoan chinh KH 2012 Von ho tro co MT 10 4" xfId="11184" xr:uid="{00000000-0005-0000-0000-0000AD2B0000}"/>
    <cellStyle name="1_KH 2007 (theo doi)_DK bo tri lai (chinh thuc)_Hoan chinh KH 2012 Von ho tro co MT 11" xfId="11185" xr:uid="{00000000-0005-0000-0000-0000AE2B0000}"/>
    <cellStyle name="1_KH 2007 (theo doi)_DK bo tri lai (chinh thuc)_Hoan chinh KH 2012 Von ho tro co MT 11 2" xfId="11186" xr:uid="{00000000-0005-0000-0000-0000AF2B0000}"/>
    <cellStyle name="1_KH 2007 (theo doi)_DK bo tri lai (chinh thuc)_Hoan chinh KH 2012 Von ho tro co MT 11 3" xfId="11187" xr:uid="{00000000-0005-0000-0000-0000B02B0000}"/>
    <cellStyle name="1_KH 2007 (theo doi)_DK bo tri lai (chinh thuc)_Hoan chinh KH 2012 Von ho tro co MT 11 4" xfId="11188" xr:uid="{00000000-0005-0000-0000-0000B12B0000}"/>
    <cellStyle name="1_KH 2007 (theo doi)_DK bo tri lai (chinh thuc)_Hoan chinh KH 2012 Von ho tro co MT 12" xfId="11189" xr:uid="{00000000-0005-0000-0000-0000B22B0000}"/>
    <cellStyle name="1_KH 2007 (theo doi)_DK bo tri lai (chinh thuc)_Hoan chinh KH 2012 Von ho tro co MT 12 2" xfId="11190" xr:uid="{00000000-0005-0000-0000-0000B32B0000}"/>
    <cellStyle name="1_KH 2007 (theo doi)_DK bo tri lai (chinh thuc)_Hoan chinh KH 2012 Von ho tro co MT 12 3" xfId="11191" xr:uid="{00000000-0005-0000-0000-0000B42B0000}"/>
    <cellStyle name="1_KH 2007 (theo doi)_DK bo tri lai (chinh thuc)_Hoan chinh KH 2012 Von ho tro co MT 12 4" xfId="11192" xr:uid="{00000000-0005-0000-0000-0000B52B0000}"/>
    <cellStyle name="1_KH 2007 (theo doi)_DK bo tri lai (chinh thuc)_Hoan chinh KH 2012 Von ho tro co MT 13" xfId="11193" xr:uid="{00000000-0005-0000-0000-0000B62B0000}"/>
    <cellStyle name="1_KH 2007 (theo doi)_DK bo tri lai (chinh thuc)_Hoan chinh KH 2012 Von ho tro co MT 13 2" xfId="11194" xr:uid="{00000000-0005-0000-0000-0000B72B0000}"/>
    <cellStyle name="1_KH 2007 (theo doi)_DK bo tri lai (chinh thuc)_Hoan chinh KH 2012 Von ho tro co MT 13 3" xfId="11195" xr:uid="{00000000-0005-0000-0000-0000B82B0000}"/>
    <cellStyle name="1_KH 2007 (theo doi)_DK bo tri lai (chinh thuc)_Hoan chinh KH 2012 Von ho tro co MT 13 4" xfId="11196" xr:uid="{00000000-0005-0000-0000-0000B92B0000}"/>
    <cellStyle name="1_KH 2007 (theo doi)_DK bo tri lai (chinh thuc)_Hoan chinh KH 2012 Von ho tro co MT 14" xfId="11197" xr:uid="{00000000-0005-0000-0000-0000BA2B0000}"/>
    <cellStyle name="1_KH 2007 (theo doi)_DK bo tri lai (chinh thuc)_Hoan chinh KH 2012 Von ho tro co MT 14 2" xfId="11198" xr:uid="{00000000-0005-0000-0000-0000BB2B0000}"/>
    <cellStyle name="1_KH 2007 (theo doi)_DK bo tri lai (chinh thuc)_Hoan chinh KH 2012 Von ho tro co MT 14 3" xfId="11199" xr:uid="{00000000-0005-0000-0000-0000BC2B0000}"/>
    <cellStyle name="1_KH 2007 (theo doi)_DK bo tri lai (chinh thuc)_Hoan chinh KH 2012 Von ho tro co MT 14 4" xfId="11200" xr:uid="{00000000-0005-0000-0000-0000BD2B0000}"/>
    <cellStyle name="1_KH 2007 (theo doi)_DK bo tri lai (chinh thuc)_Hoan chinh KH 2012 Von ho tro co MT 15" xfId="11201" xr:uid="{00000000-0005-0000-0000-0000BE2B0000}"/>
    <cellStyle name="1_KH 2007 (theo doi)_DK bo tri lai (chinh thuc)_Hoan chinh KH 2012 Von ho tro co MT 15 2" xfId="11202" xr:uid="{00000000-0005-0000-0000-0000BF2B0000}"/>
    <cellStyle name="1_KH 2007 (theo doi)_DK bo tri lai (chinh thuc)_Hoan chinh KH 2012 Von ho tro co MT 15 3" xfId="11203" xr:uid="{00000000-0005-0000-0000-0000C02B0000}"/>
    <cellStyle name="1_KH 2007 (theo doi)_DK bo tri lai (chinh thuc)_Hoan chinh KH 2012 Von ho tro co MT 15 4" xfId="11204" xr:uid="{00000000-0005-0000-0000-0000C12B0000}"/>
    <cellStyle name="1_KH 2007 (theo doi)_DK bo tri lai (chinh thuc)_Hoan chinh KH 2012 Von ho tro co MT 16" xfId="11205" xr:uid="{00000000-0005-0000-0000-0000C22B0000}"/>
    <cellStyle name="1_KH 2007 (theo doi)_DK bo tri lai (chinh thuc)_Hoan chinh KH 2012 Von ho tro co MT 16 2" xfId="11206" xr:uid="{00000000-0005-0000-0000-0000C32B0000}"/>
    <cellStyle name="1_KH 2007 (theo doi)_DK bo tri lai (chinh thuc)_Hoan chinh KH 2012 Von ho tro co MT 16 3" xfId="11207" xr:uid="{00000000-0005-0000-0000-0000C42B0000}"/>
    <cellStyle name="1_KH 2007 (theo doi)_DK bo tri lai (chinh thuc)_Hoan chinh KH 2012 Von ho tro co MT 16 4" xfId="11208" xr:uid="{00000000-0005-0000-0000-0000C52B0000}"/>
    <cellStyle name="1_KH 2007 (theo doi)_DK bo tri lai (chinh thuc)_Hoan chinh KH 2012 Von ho tro co MT 17" xfId="11209" xr:uid="{00000000-0005-0000-0000-0000C62B0000}"/>
    <cellStyle name="1_KH 2007 (theo doi)_DK bo tri lai (chinh thuc)_Hoan chinh KH 2012 Von ho tro co MT 17 2" xfId="11210" xr:uid="{00000000-0005-0000-0000-0000C72B0000}"/>
    <cellStyle name="1_KH 2007 (theo doi)_DK bo tri lai (chinh thuc)_Hoan chinh KH 2012 Von ho tro co MT 17 3" xfId="11211" xr:uid="{00000000-0005-0000-0000-0000C82B0000}"/>
    <cellStyle name="1_KH 2007 (theo doi)_DK bo tri lai (chinh thuc)_Hoan chinh KH 2012 Von ho tro co MT 17 4" xfId="11212" xr:uid="{00000000-0005-0000-0000-0000C92B0000}"/>
    <cellStyle name="1_KH 2007 (theo doi)_DK bo tri lai (chinh thuc)_Hoan chinh KH 2012 Von ho tro co MT 18" xfId="11213" xr:uid="{00000000-0005-0000-0000-0000CA2B0000}"/>
    <cellStyle name="1_KH 2007 (theo doi)_DK bo tri lai (chinh thuc)_Hoan chinh KH 2012 Von ho tro co MT 19" xfId="11214" xr:uid="{00000000-0005-0000-0000-0000CB2B0000}"/>
    <cellStyle name="1_KH 2007 (theo doi)_DK bo tri lai (chinh thuc)_Hoan chinh KH 2012 Von ho tro co MT 2" xfId="11215" xr:uid="{00000000-0005-0000-0000-0000CC2B0000}"/>
    <cellStyle name="1_KH 2007 (theo doi)_DK bo tri lai (chinh thuc)_Hoan chinh KH 2012 Von ho tro co MT 2 2" xfId="11216" xr:uid="{00000000-0005-0000-0000-0000CD2B0000}"/>
    <cellStyle name="1_KH 2007 (theo doi)_DK bo tri lai (chinh thuc)_Hoan chinh KH 2012 Von ho tro co MT 2 3" xfId="11217" xr:uid="{00000000-0005-0000-0000-0000CE2B0000}"/>
    <cellStyle name="1_KH 2007 (theo doi)_DK bo tri lai (chinh thuc)_Hoan chinh KH 2012 Von ho tro co MT 2 4" xfId="11218" xr:uid="{00000000-0005-0000-0000-0000CF2B0000}"/>
    <cellStyle name="1_KH 2007 (theo doi)_DK bo tri lai (chinh thuc)_Hoan chinh KH 2012 Von ho tro co MT 20" xfId="11219" xr:uid="{00000000-0005-0000-0000-0000D02B0000}"/>
    <cellStyle name="1_KH 2007 (theo doi)_DK bo tri lai (chinh thuc)_Hoan chinh KH 2012 Von ho tro co MT 3" xfId="11220" xr:uid="{00000000-0005-0000-0000-0000D12B0000}"/>
    <cellStyle name="1_KH 2007 (theo doi)_DK bo tri lai (chinh thuc)_Hoan chinh KH 2012 Von ho tro co MT 3 2" xfId="11221" xr:uid="{00000000-0005-0000-0000-0000D22B0000}"/>
    <cellStyle name="1_KH 2007 (theo doi)_DK bo tri lai (chinh thuc)_Hoan chinh KH 2012 Von ho tro co MT 3 3" xfId="11222" xr:uid="{00000000-0005-0000-0000-0000D32B0000}"/>
    <cellStyle name="1_KH 2007 (theo doi)_DK bo tri lai (chinh thuc)_Hoan chinh KH 2012 Von ho tro co MT 3 4" xfId="11223" xr:uid="{00000000-0005-0000-0000-0000D42B0000}"/>
    <cellStyle name="1_KH 2007 (theo doi)_DK bo tri lai (chinh thuc)_Hoan chinh KH 2012 Von ho tro co MT 4" xfId="11224" xr:uid="{00000000-0005-0000-0000-0000D52B0000}"/>
    <cellStyle name="1_KH 2007 (theo doi)_DK bo tri lai (chinh thuc)_Hoan chinh KH 2012 Von ho tro co MT 4 2" xfId="11225" xr:uid="{00000000-0005-0000-0000-0000D62B0000}"/>
    <cellStyle name="1_KH 2007 (theo doi)_DK bo tri lai (chinh thuc)_Hoan chinh KH 2012 Von ho tro co MT 4 3" xfId="11226" xr:uid="{00000000-0005-0000-0000-0000D72B0000}"/>
    <cellStyle name="1_KH 2007 (theo doi)_DK bo tri lai (chinh thuc)_Hoan chinh KH 2012 Von ho tro co MT 4 4" xfId="11227" xr:uid="{00000000-0005-0000-0000-0000D82B0000}"/>
    <cellStyle name="1_KH 2007 (theo doi)_DK bo tri lai (chinh thuc)_Hoan chinh KH 2012 Von ho tro co MT 5" xfId="11228" xr:uid="{00000000-0005-0000-0000-0000D92B0000}"/>
    <cellStyle name="1_KH 2007 (theo doi)_DK bo tri lai (chinh thuc)_Hoan chinh KH 2012 Von ho tro co MT 5 2" xfId="11229" xr:uid="{00000000-0005-0000-0000-0000DA2B0000}"/>
    <cellStyle name="1_KH 2007 (theo doi)_DK bo tri lai (chinh thuc)_Hoan chinh KH 2012 Von ho tro co MT 5 3" xfId="11230" xr:uid="{00000000-0005-0000-0000-0000DB2B0000}"/>
    <cellStyle name="1_KH 2007 (theo doi)_DK bo tri lai (chinh thuc)_Hoan chinh KH 2012 Von ho tro co MT 5 4" xfId="11231" xr:uid="{00000000-0005-0000-0000-0000DC2B0000}"/>
    <cellStyle name="1_KH 2007 (theo doi)_DK bo tri lai (chinh thuc)_Hoan chinh KH 2012 Von ho tro co MT 6" xfId="11232" xr:uid="{00000000-0005-0000-0000-0000DD2B0000}"/>
    <cellStyle name="1_KH 2007 (theo doi)_DK bo tri lai (chinh thuc)_Hoan chinh KH 2012 Von ho tro co MT 6 2" xfId="11233" xr:uid="{00000000-0005-0000-0000-0000DE2B0000}"/>
    <cellStyle name="1_KH 2007 (theo doi)_DK bo tri lai (chinh thuc)_Hoan chinh KH 2012 Von ho tro co MT 6 3" xfId="11234" xr:uid="{00000000-0005-0000-0000-0000DF2B0000}"/>
    <cellStyle name="1_KH 2007 (theo doi)_DK bo tri lai (chinh thuc)_Hoan chinh KH 2012 Von ho tro co MT 6 4" xfId="11235" xr:uid="{00000000-0005-0000-0000-0000E02B0000}"/>
    <cellStyle name="1_KH 2007 (theo doi)_DK bo tri lai (chinh thuc)_Hoan chinh KH 2012 Von ho tro co MT 7" xfId="11236" xr:uid="{00000000-0005-0000-0000-0000E12B0000}"/>
    <cellStyle name="1_KH 2007 (theo doi)_DK bo tri lai (chinh thuc)_Hoan chinh KH 2012 Von ho tro co MT 7 2" xfId="11237" xr:uid="{00000000-0005-0000-0000-0000E22B0000}"/>
    <cellStyle name="1_KH 2007 (theo doi)_DK bo tri lai (chinh thuc)_Hoan chinh KH 2012 Von ho tro co MT 7 3" xfId="11238" xr:uid="{00000000-0005-0000-0000-0000E32B0000}"/>
    <cellStyle name="1_KH 2007 (theo doi)_DK bo tri lai (chinh thuc)_Hoan chinh KH 2012 Von ho tro co MT 7 4" xfId="11239" xr:uid="{00000000-0005-0000-0000-0000E42B0000}"/>
    <cellStyle name="1_KH 2007 (theo doi)_DK bo tri lai (chinh thuc)_Hoan chinh KH 2012 Von ho tro co MT 8" xfId="11240" xr:uid="{00000000-0005-0000-0000-0000E52B0000}"/>
    <cellStyle name="1_KH 2007 (theo doi)_DK bo tri lai (chinh thuc)_Hoan chinh KH 2012 Von ho tro co MT 8 2" xfId="11241" xr:uid="{00000000-0005-0000-0000-0000E62B0000}"/>
    <cellStyle name="1_KH 2007 (theo doi)_DK bo tri lai (chinh thuc)_Hoan chinh KH 2012 Von ho tro co MT 8 3" xfId="11242" xr:uid="{00000000-0005-0000-0000-0000E72B0000}"/>
    <cellStyle name="1_KH 2007 (theo doi)_DK bo tri lai (chinh thuc)_Hoan chinh KH 2012 Von ho tro co MT 8 4" xfId="11243" xr:uid="{00000000-0005-0000-0000-0000E82B0000}"/>
    <cellStyle name="1_KH 2007 (theo doi)_DK bo tri lai (chinh thuc)_Hoan chinh KH 2012 Von ho tro co MT 9" xfId="11244" xr:uid="{00000000-0005-0000-0000-0000E92B0000}"/>
    <cellStyle name="1_KH 2007 (theo doi)_DK bo tri lai (chinh thuc)_Hoan chinh KH 2012 Von ho tro co MT 9 2" xfId="11245" xr:uid="{00000000-0005-0000-0000-0000EA2B0000}"/>
    <cellStyle name="1_KH 2007 (theo doi)_DK bo tri lai (chinh thuc)_Hoan chinh KH 2012 Von ho tro co MT 9 3" xfId="11246" xr:uid="{00000000-0005-0000-0000-0000EB2B0000}"/>
    <cellStyle name="1_KH 2007 (theo doi)_DK bo tri lai (chinh thuc)_Hoan chinh KH 2012 Von ho tro co MT 9 4" xfId="11247" xr:uid="{00000000-0005-0000-0000-0000EC2B0000}"/>
    <cellStyle name="1_KH 2007 (theo doi)_DK bo tri lai (chinh thuc)_Hoan chinh KH 2012 Von ho tro co MT_Bao cao giai ngan quy I" xfId="11248" xr:uid="{00000000-0005-0000-0000-0000ED2B0000}"/>
    <cellStyle name="1_KH 2007 (theo doi)_DK bo tri lai (chinh thuc)_Hoan chinh KH 2012 Von ho tro co MT_Bao cao giai ngan quy I 2" xfId="11249" xr:uid="{00000000-0005-0000-0000-0000EE2B0000}"/>
    <cellStyle name="1_KH 2007 (theo doi)_DK bo tri lai (chinh thuc)_Hoan chinh KH 2012 Von ho tro co MT_Bao cao giai ngan quy I 2 2" xfId="11250" xr:uid="{00000000-0005-0000-0000-0000EF2B0000}"/>
    <cellStyle name="1_KH 2007 (theo doi)_DK bo tri lai (chinh thuc)_Hoan chinh KH 2012 Von ho tro co MT_Bao cao giai ngan quy I 2 3" xfId="11251" xr:uid="{00000000-0005-0000-0000-0000F02B0000}"/>
    <cellStyle name="1_KH 2007 (theo doi)_DK bo tri lai (chinh thuc)_Hoan chinh KH 2012 Von ho tro co MT_Bao cao giai ngan quy I 2 4" xfId="11252" xr:uid="{00000000-0005-0000-0000-0000F12B0000}"/>
    <cellStyle name="1_KH 2007 (theo doi)_DK bo tri lai (chinh thuc)_Hoan chinh KH 2012 Von ho tro co MT_Bao cao giai ngan quy I 3" xfId="11253" xr:uid="{00000000-0005-0000-0000-0000F22B0000}"/>
    <cellStyle name="1_KH 2007 (theo doi)_DK bo tri lai (chinh thuc)_Hoan chinh KH 2012 Von ho tro co MT_Bao cao giai ngan quy I 3 2" xfId="11254" xr:uid="{00000000-0005-0000-0000-0000F32B0000}"/>
    <cellStyle name="1_KH 2007 (theo doi)_DK bo tri lai (chinh thuc)_Hoan chinh KH 2012 Von ho tro co MT_Bao cao giai ngan quy I 3 3" xfId="11255" xr:uid="{00000000-0005-0000-0000-0000F42B0000}"/>
    <cellStyle name="1_KH 2007 (theo doi)_DK bo tri lai (chinh thuc)_Hoan chinh KH 2012 Von ho tro co MT_Bao cao giai ngan quy I 3 4" xfId="11256" xr:uid="{00000000-0005-0000-0000-0000F52B0000}"/>
    <cellStyle name="1_KH 2007 (theo doi)_DK bo tri lai (chinh thuc)_Hoan chinh KH 2012 Von ho tro co MT_Bao cao giai ngan quy I 4" xfId="11257" xr:uid="{00000000-0005-0000-0000-0000F62B0000}"/>
    <cellStyle name="1_KH 2007 (theo doi)_DK bo tri lai (chinh thuc)_Hoan chinh KH 2012 Von ho tro co MT_Bao cao giai ngan quy I 5" xfId="11258" xr:uid="{00000000-0005-0000-0000-0000F72B0000}"/>
    <cellStyle name="1_KH 2007 (theo doi)_DK bo tri lai (chinh thuc)_Hoan chinh KH 2012 Von ho tro co MT_Bao cao giai ngan quy I 6" xfId="11259" xr:uid="{00000000-0005-0000-0000-0000F82B0000}"/>
    <cellStyle name="1_KH 2007 (theo doi)_DK bo tri lai (chinh thuc)_Hoan chinh KH 2012 Von ho tro co MT_BC von DTPT 6 thang 2012" xfId="11260" xr:uid="{00000000-0005-0000-0000-0000F92B0000}"/>
    <cellStyle name="1_KH 2007 (theo doi)_DK bo tri lai (chinh thuc)_Hoan chinh KH 2012 Von ho tro co MT_BC von DTPT 6 thang 2012 2" xfId="11261" xr:uid="{00000000-0005-0000-0000-0000FA2B0000}"/>
    <cellStyle name="1_KH 2007 (theo doi)_DK bo tri lai (chinh thuc)_Hoan chinh KH 2012 Von ho tro co MT_BC von DTPT 6 thang 2012 2 2" xfId="11262" xr:uid="{00000000-0005-0000-0000-0000FB2B0000}"/>
    <cellStyle name="1_KH 2007 (theo doi)_DK bo tri lai (chinh thuc)_Hoan chinh KH 2012 Von ho tro co MT_BC von DTPT 6 thang 2012 2 3" xfId="11263" xr:uid="{00000000-0005-0000-0000-0000FC2B0000}"/>
    <cellStyle name="1_KH 2007 (theo doi)_DK bo tri lai (chinh thuc)_Hoan chinh KH 2012 Von ho tro co MT_BC von DTPT 6 thang 2012 2 4" xfId="11264" xr:uid="{00000000-0005-0000-0000-0000FD2B0000}"/>
    <cellStyle name="1_KH 2007 (theo doi)_DK bo tri lai (chinh thuc)_Hoan chinh KH 2012 Von ho tro co MT_BC von DTPT 6 thang 2012 3" xfId="11265" xr:uid="{00000000-0005-0000-0000-0000FE2B0000}"/>
    <cellStyle name="1_KH 2007 (theo doi)_DK bo tri lai (chinh thuc)_Hoan chinh KH 2012 Von ho tro co MT_BC von DTPT 6 thang 2012 3 2" xfId="11266" xr:uid="{00000000-0005-0000-0000-0000FF2B0000}"/>
    <cellStyle name="1_KH 2007 (theo doi)_DK bo tri lai (chinh thuc)_Hoan chinh KH 2012 Von ho tro co MT_BC von DTPT 6 thang 2012 3 3" xfId="11267" xr:uid="{00000000-0005-0000-0000-0000002C0000}"/>
    <cellStyle name="1_KH 2007 (theo doi)_DK bo tri lai (chinh thuc)_Hoan chinh KH 2012 Von ho tro co MT_BC von DTPT 6 thang 2012 3 4" xfId="11268" xr:uid="{00000000-0005-0000-0000-0000012C0000}"/>
    <cellStyle name="1_KH 2007 (theo doi)_DK bo tri lai (chinh thuc)_Hoan chinh KH 2012 Von ho tro co MT_BC von DTPT 6 thang 2012 4" xfId="11269" xr:uid="{00000000-0005-0000-0000-0000022C0000}"/>
    <cellStyle name="1_KH 2007 (theo doi)_DK bo tri lai (chinh thuc)_Hoan chinh KH 2012 Von ho tro co MT_BC von DTPT 6 thang 2012 5" xfId="11270" xr:uid="{00000000-0005-0000-0000-0000032C0000}"/>
    <cellStyle name="1_KH 2007 (theo doi)_DK bo tri lai (chinh thuc)_Hoan chinh KH 2012 Von ho tro co MT_BC von DTPT 6 thang 2012 6" xfId="11271" xr:uid="{00000000-0005-0000-0000-0000042C0000}"/>
    <cellStyle name="1_KH 2007 (theo doi)_DK bo tri lai (chinh thuc)_Hoan chinh KH 2012 Von ho tro co MT_Bieu du thao QD von ho tro co MT" xfId="11272" xr:uid="{00000000-0005-0000-0000-0000052C0000}"/>
    <cellStyle name="1_KH 2007 (theo doi)_DK bo tri lai (chinh thuc)_Hoan chinh KH 2012 Von ho tro co MT_Bieu du thao QD von ho tro co MT 2" xfId="11273" xr:uid="{00000000-0005-0000-0000-0000062C0000}"/>
    <cellStyle name="1_KH 2007 (theo doi)_DK bo tri lai (chinh thuc)_Hoan chinh KH 2012 Von ho tro co MT_Bieu du thao QD von ho tro co MT 2 2" xfId="11274" xr:uid="{00000000-0005-0000-0000-0000072C0000}"/>
    <cellStyle name="1_KH 2007 (theo doi)_DK bo tri lai (chinh thuc)_Hoan chinh KH 2012 Von ho tro co MT_Bieu du thao QD von ho tro co MT 2 3" xfId="11275" xr:uid="{00000000-0005-0000-0000-0000082C0000}"/>
    <cellStyle name="1_KH 2007 (theo doi)_DK bo tri lai (chinh thuc)_Hoan chinh KH 2012 Von ho tro co MT_Bieu du thao QD von ho tro co MT 2 4" xfId="11276" xr:uid="{00000000-0005-0000-0000-0000092C0000}"/>
    <cellStyle name="1_KH 2007 (theo doi)_DK bo tri lai (chinh thuc)_Hoan chinh KH 2012 Von ho tro co MT_Bieu du thao QD von ho tro co MT 3" xfId="11277" xr:uid="{00000000-0005-0000-0000-00000A2C0000}"/>
    <cellStyle name="1_KH 2007 (theo doi)_DK bo tri lai (chinh thuc)_Hoan chinh KH 2012 Von ho tro co MT_Bieu du thao QD von ho tro co MT 3 2" xfId="11278" xr:uid="{00000000-0005-0000-0000-00000B2C0000}"/>
    <cellStyle name="1_KH 2007 (theo doi)_DK bo tri lai (chinh thuc)_Hoan chinh KH 2012 Von ho tro co MT_Bieu du thao QD von ho tro co MT 3 3" xfId="11279" xr:uid="{00000000-0005-0000-0000-00000C2C0000}"/>
    <cellStyle name="1_KH 2007 (theo doi)_DK bo tri lai (chinh thuc)_Hoan chinh KH 2012 Von ho tro co MT_Bieu du thao QD von ho tro co MT 3 4" xfId="11280" xr:uid="{00000000-0005-0000-0000-00000D2C0000}"/>
    <cellStyle name="1_KH 2007 (theo doi)_DK bo tri lai (chinh thuc)_Hoan chinh KH 2012 Von ho tro co MT_Bieu du thao QD von ho tro co MT 4" xfId="11281" xr:uid="{00000000-0005-0000-0000-00000E2C0000}"/>
    <cellStyle name="1_KH 2007 (theo doi)_DK bo tri lai (chinh thuc)_Hoan chinh KH 2012 Von ho tro co MT_Bieu du thao QD von ho tro co MT 5" xfId="11282" xr:uid="{00000000-0005-0000-0000-00000F2C0000}"/>
    <cellStyle name="1_KH 2007 (theo doi)_DK bo tri lai (chinh thuc)_Hoan chinh KH 2012 Von ho tro co MT_Bieu du thao QD von ho tro co MT 6" xfId="11283" xr:uid="{00000000-0005-0000-0000-0000102C0000}"/>
    <cellStyle name="1_KH 2007 (theo doi)_DK bo tri lai (chinh thuc)_Hoan chinh KH 2012 Von ho tro co MT_Ke hoach 2012 theo doi (giai ngan 30.6.12)" xfId="11284" xr:uid="{00000000-0005-0000-0000-0000112C0000}"/>
    <cellStyle name="1_KH 2007 (theo doi)_DK bo tri lai (chinh thuc)_Hoan chinh KH 2012 Von ho tro co MT_Ke hoach 2012 theo doi (giai ngan 30.6.12) 2" xfId="11285" xr:uid="{00000000-0005-0000-0000-0000122C0000}"/>
    <cellStyle name="1_KH 2007 (theo doi)_DK bo tri lai (chinh thuc)_Hoan chinh KH 2012 Von ho tro co MT_Ke hoach 2012 theo doi (giai ngan 30.6.12) 2 2" xfId="11286" xr:uid="{00000000-0005-0000-0000-0000132C0000}"/>
    <cellStyle name="1_KH 2007 (theo doi)_DK bo tri lai (chinh thuc)_Hoan chinh KH 2012 Von ho tro co MT_Ke hoach 2012 theo doi (giai ngan 30.6.12) 2 3" xfId="11287" xr:uid="{00000000-0005-0000-0000-0000142C0000}"/>
    <cellStyle name="1_KH 2007 (theo doi)_DK bo tri lai (chinh thuc)_Hoan chinh KH 2012 Von ho tro co MT_Ke hoach 2012 theo doi (giai ngan 30.6.12) 2 4" xfId="11288" xr:uid="{00000000-0005-0000-0000-0000152C0000}"/>
    <cellStyle name="1_KH 2007 (theo doi)_DK bo tri lai (chinh thuc)_Hoan chinh KH 2012 Von ho tro co MT_Ke hoach 2012 theo doi (giai ngan 30.6.12) 3" xfId="11289" xr:uid="{00000000-0005-0000-0000-0000162C0000}"/>
    <cellStyle name="1_KH 2007 (theo doi)_DK bo tri lai (chinh thuc)_Hoan chinh KH 2012 Von ho tro co MT_Ke hoach 2012 theo doi (giai ngan 30.6.12) 3 2" xfId="11290" xr:uid="{00000000-0005-0000-0000-0000172C0000}"/>
    <cellStyle name="1_KH 2007 (theo doi)_DK bo tri lai (chinh thuc)_Hoan chinh KH 2012 Von ho tro co MT_Ke hoach 2012 theo doi (giai ngan 30.6.12) 3 3" xfId="11291" xr:uid="{00000000-0005-0000-0000-0000182C0000}"/>
    <cellStyle name="1_KH 2007 (theo doi)_DK bo tri lai (chinh thuc)_Hoan chinh KH 2012 Von ho tro co MT_Ke hoach 2012 theo doi (giai ngan 30.6.12) 3 4" xfId="11292" xr:uid="{00000000-0005-0000-0000-0000192C0000}"/>
    <cellStyle name="1_KH 2007 (theo doi)_DK bo tri lai (chinh thuc)_Hoan chinh KH 2012 Von ho tro co MT_Ke hoach 2012 theo doi (giai ngan 30.6.12) 4" xfId="11293" xr:uid="{00000000-0005-0000-0000-00001A2C0000}"/>
    <cellStyle name="1_KH 2007 (theo doi)_DK bo tri lai (chinh thuc)_Hoan chinh KH 2012 Von ho tro co MT_Ke hoach 2012 theo doi (giai ngan 30.6.12) 5" xfId="11294" xr:uid="{00000000-0005-0000-0000-00001B2C0000}"/>
    <cellStyle name="1_KH 2007 (theo doi)_DK bo tri lai (chinh thuc)_Hoan chinh KH 2012 Von ho tro co MT_Ke hoach 2012 theo doi (giai ngan 30.6.12) 6" xfId="11295" xr:uid="{00000000-0005-0000-0000-00001C2C0000}"/>
    <cellStyle name="1_KH 2007 (theo doi)_DK bo tri lai (chinh thuc)_Ke hoach 2012 (theo doi)" xfId="11296" xr:uid="{00000000-0005-0000-0000-00001D2C0000}"/>
    <cellStyle name="1_KH 2007 (theo doi)_DK bo tri lai (chinh thuc)_Ke hoach 2012 (theo doi) 2" xfId="11297" xr:uid="{00000000-0005-0000-0000-00001E2C0000}"/>
    <cellStyle name="1_KH 2007 (theo doi)_DK bo tri lai (chinh thuc)_Ke hoach 2012 (theo doi) 2 2" xfId="11298" xr:uid="{00000000-0005-0000-0000-00001F2C0000}"/>
    <cellStyle name="1_KH 2007 (theo doi)_DK bo tri lai (chinh thuc)_Ke hoach 2012 (theo doi) 2 3" xfId="11299" xr:uid="{00000000-0005-0000-0000-0000202C0000}"/>
    <cellStyle name="1_KH 2007 (theo doi)_DK bo tri lai (chinh thuc)_Ke hoach 2012 (theo doi) 2 4" xfId="11300" xr:uid="{00000000-0005-0000-0000-0000212C0000}"/>
    <cellStyle name="1_KH 2007 (theo doi)_DK bo tri lai (chinh thuc)_Ke hoach 2012 (theo doi) 3" xfId="11301" xr:uid="{00000000-0005-0000-0000-0000222C0000}"/>
    <cellStyle name="1_KH 2007 (theo doi)_DK bo tri lai (chinh thuc)_Ke hoach 2012 (theo doi) 3 2" xfId="11302" xr:uid="{00000000-0005-0000-0000-0000232C0000}"/>
    <cellStyle name="1_KH 2007 (theo doi)_DK bo tri lai (chinh thuc)_Ke hoach 2012 (theo doi) 3 3" xfId="11303" xr:uid="{00000000-0005-0000-0000-0000242C0000}"/>
    <cellStyle name="1_KH 2007 (theo doi)_DK bo tri lai (chinh thuc)_Ke hoach 2012 (theo doi) 3 4" xfId="11304" xr:uid="{00000000-0005-0000-0000-0000252C0000}"/>
    <cellStyle name="1_KH 2007 (theo doi)_DK bo tri lai (chinh thuc)_Ke hoach 2012 (theo doi) 4" xfId="11305" xr:uid="{00000000-0005-0000-0000-0000262C0000}"/>
    <cellStyle name="1_KH 2007 (theo doi)_DK bo tri lai (chinh thuc)_Ke hoach 2012 (theo doi) 5" xfId="11306" xr:uid="{00000000-0005-0000-0000-0000272C0000}"/>
    <cellStyle name="1_KH 2007 (theo doi)_DK bo tri lai (chinh thuc)_Ke hoach 2012 (theo doi) 6" xfId="11307" xr:uid="{00000000-0005-0000-0000-0000282C0000}"/>
    <cellStyle name="1_KH 2007 (theo doi)_DK bo tri lai (chinh thuc)_Ke hoach 2012 theo doi (giai ngan 30.6.12)" xfId="11308" xr:uid="{00000000-0005-0000-0000-0000292C0000}"/>
    <cellStyle name="1_KH 2007 (theo doi)_DK bo tri lai (chinh thuc)_Ke hoach 2012 theo doi (giai ngan 30.6.12) 2" xfId="11309" xr:uid="{00000000-0005-0000-0000-00002A2C0000}"/>
    <cellStyle name="1_KH 2007 (theo doi)_DK bo tri lai (chinh thuc)_Ke hoach 2012 theo doi (giai ngan 30.6.12) 2 2" xfId="11310" xr:uid="{00000000-0005-0000-0000-00002B2C0000}"/>
    <cellStyle name="1_KH 2007 (theo doi)_DK bo tri lai (chinh thuc)_Ke hoach 2012 theo doi (giai ngan 30.6.12) 2 3" xfId="11311" xr:uid="{00000000-0005-0000-0000-00002C2C0000}"/>
    <cellStyle name="1_KH 2007 (theo doi)_DK bo tri lai (chinh thuc)_Ke hoach 2012 theo doi (giai ngan 30.6.12) 2 4" xfId="11312" xr:uid="{00000000-0005-0000-0000-00002D2C0000}"/>
    <cellStyle name="1_KH 2007 (theo doi)_DK bo tri lai (chinh thuc)_Ke hoach 2012 theo doi (giai ngan 30.6.12) 3" xfId="11313" xr:uid="{00000000-0005-0000-0000-00002E2C0000}"/>
    <cellStyle name="1_KH 2007 (theo doi)_DK bo tri lai (chinh thuc)_Ke hoach 2012 theo doi (giai ngan 30.6.12) 3 2" xfId="11314" xr:uid="{00000000-0005-0000-0000-00002F2C0000}"/>
    <cellStyle name="1_KH 2007 (theo doi)_DK bo tri lai (chinh thuc)_Ke hoach 2012 theo doi (giai ngan 30.6.12) 3 3" xfId="11315" xr:uid="{00000000-0005-0000-0000-0000302C0000}"/>
    <cellStyle name="1_KH 2007 (theo doi)_DK bo tri lai (chinh thuc)_Ke hoach 2012 theo doi (giai ngan 30.6.12) 3 4" xfId="11316" xr:uid="{00000000-0005-0000-0000-0000312C0000}"/>
    <cellStyle name="1_KH 2007 (theo doi)_DK bo tri lai (chinh thuc)_Ke hoach 2012 theo doi (giai ngan 30.6.12) 4" xfId="11317" xr:uid="{00000000-0005-0000-0000-0000322C0000}"/>
    <cellStyle name="1_KH 2007 (theo doi)_DK bo tri lai (chinh thuc)_Ke hoach 2012 theo doi (giai ngan 30.6.12) 5" xfId="11318" xr:uid="{00000000-0005-0000-0000-0000332C0000}"/>
    <cellStyle name="1_KH 2007 (theo doi)_DK bo tri lai (chinh thuc)_Ke hoach 2012 theo doi (giai ngan 30.6.12) 6" xfId="11319" xr:uid="{00000000-0005-0000-0000-0000342C0000}"/>
    <cellStyle name="1_KH 2007 (theo doi)_Ke hoach 2010 (theo doi)" xfId="11320" xr:uid="{00000000-0005-0000-0000-0000352C0000}"/>
    <cellStyle name="1_KH 2007 (theo doi)_Ke hoach 2010 (theo doi) 2" xfId="11321" xr:uid="{00000000-0005-0000-0000-0000362C0000}"/>
    <cellStyle name="1_KH 2007 (theo doi)_Ke hoach 2010 (theo doi) 2 2" xfId="11322" xr:uid="{00000000-0005-0000-0000-0000372C0000}"/>
    <cellStyle name="1_KH 2007 (theo doi)_Ke hoach 2010 (theo doi) 2 3" xfId="11323" xr:uid="{00000000-0005-0000-0000-0000382C0000}"/>
    <cellStyle name="1_KH 2007 (theo doi)_Ke hoach 2010 (theo doi) 2 4" xfId="11324" xr:uid="{00000000-0005-0000-0000-0000392C0000}"/>
    <cellStyle name="1_KH 2007 (theo doi)_Ke hoach 2010 (theo doi) 3" xfId="11325" xr:uid="{00000000-0005-0000-0000-00003A2C0000}"/>
    <cellStyle name="1_KH 2007 (theo doi)_Ke hoach 2010 (theo doi) 4" xfId="11326" xr:uid="{00000000-0005-0000-0000-00003B2C0000}"/>
    <cellStyle name="1_KH 2007 (theo doi)_Ke hoach 2010 (theo doi) 5" xfId="11327" xr:uid="{00000000-0005-0000-0000-00003C2C0000}"/>
    <cellStyle name="1_KH 2007 (theo doi)_Ke hoach 2010 (theo doi)_BC von DTPT 6 thang 2012" xfId="11328" xr:uid="{00000000-0005-0000-0000-00003D2C0000}"/>
    <cellStyle name="1_KH 2007 (theo doi)_Ke hoach 2010 (theo doi)_BC von DTPT 6 thang 2012 2" xfId="11329" xr:uid="{00000000-0005-0000-0000-00003E2C0000}"/>
    <cellStyle name="1_KH 2007 (theo doi)_Ke hoach 2010 (theo doi)_BC von DTPT 6 thang 2012 2 2" xfId="11330" xr:uid="{00000000-0005-0000-0000-00003F2C0000}"/>
    <cellStyle name="1_KH 2007 (theo doi)_Ke hoach 2010 (theo doi)_BC von DTPT 6 thang 2012 2 3" xfId="11331" xr:uid="{00000000-0005-0000-0000-0000402C0000}"/>
    <cellStyle name="1_KH 2007 (theo doi)_Ke hoach 2010 (theo doi)_BC von DTPT 6 thang 2012 2 4" xfId="11332" xr:uid="{00000000-0005-0000-0000-0000412C0000}"/>
    <cellStyle name="1_KH 2007 (theo doi)_Ke hoach 2010 (theo doi)_BC von DTPT 6 thang 2012 3" xfId="11333" xr:uid="{00000000-0005-0000-0000-0000422C0000}"/>
    <cellStyle name="1_KH 2007 (theo doi)_Ke hoach 2010 (theo doi)_BC von DTPT 6 thang 2012 4" xfId="11334" xr:uid="{00000000-0005-0000-0000-0000432C0000}"/>
    <cellStyle name="1_KH 2007 (theo doi)_Ke hoach 2010 (theo doi)_BC von DTPT 6 thang 2012 5" xfId="11335" xr:uid="{00000000-0005-0000-0000-0000442C0000}"/>
    <cellStyle name="1_KH 2007 (theo doi)_Ke hoach 2010 (theo doi)_Bieu du thao QD von ho tro co MT" xfId="11336" xr:uid="{00000000-0005-0000-0000-0000452C0000}"/>
    <cellStyle name="1_KH 2007 (theo doi)_Ke hoach 2010 (theo doi)_Bieu du thao QD von ho tro co MT 2" xfId="11337" xr:uid="{00000000-0005-0000-0000-0000462C0000}"/>
    <cellStyle name="1_KH 2007 (theo doi)_Ke hoach 2010 (theo doi)_Bieu du thao QD von ho tro co MT 2 2" xfId="11338" xr:uid="{00000000-0005-0000-0000-0000472C0000}"/>
    <cellStyle name="1_KH 2007 (theo doi)_Ke hoach 2010 (theo doi)_Bieu du thao QD von ho tro co MT 2 3" xfId="11339" xr:uid="{00000000-0005-0000-0000-0000482C0000}"/>
    <cellStyle name="1_KH 2007 (theo doi)_Ke hoach 2010 (theo doi)_Bieu du thao QD von ho tro co MT 2 4" xfId="11340" xr:uid="{00000000-0005-0000-0000-0000492C0000}"/>
    <cellStyle name="1_KH 2007 (theo doi)_Ke hoach 2010 (theo doi)_Bieu du thao QD von ho tro co MT 3" xfId="11341" xr:uid="{00000000-0005-0000-0000-00004A2C0000}"/>
    <cellStyle name="1_KH 2007 (theo doi)_Ke hoach 2010 (theo doi)_Bieu du thao QD von ho tro co MT 4" xfId="11342" xr:uid="{00000000-0005-0000-0000-00004B2C0000}"/>
    <cellStyle name="1_KH 2007 (theo doi)_Ke hoach 2010 (theo doi)_Bieu du thao QD von ho tro co MT 5" xfId="11343" xr:uid="{00000000-0005-0000-0000-00004C2C0000}"/>
    <cellStyle name="1_KH 2007 (theo doi)_Ke hoach 2010 (theo doi)_Ke hoach 2012 (theo doi)" xfId="11344" xr:uid="{00000000-0005-0000-0000-00004D2C0000}"/>
    <cellStyle name="1_KH 2007 (theo doi)_Ke hoach 2010 (theo doi)_Ke hoach 2012 (theo doi) 2" xfId="11345" xr:uid="{00000000-0005-0000-0000-00004E2C0000}"/>
    <cellStyle name="1_KH 2007 (theo doi)_Ke hoach 2010 (theo doi)_Ke hoach 2012 (theo doi) 2 2" xfId="11346" xr:uid="{00000000-0005-0000-0000-00004F2C0000}"/>
    <cellStyle name="1_KH 2007 (theo doi)_Ke hoach 2010 (theo doi)_Ke hoach 2012 (theo doi) 2 3" xfId="11347" xr:uid="{00000000-0005-0000-0000-0000502C0000}"/>
    <cellStyle name="1_KH 2007 (theo doi)_Ke hoach 2010 (theo doi)_Ke hoach 2012 (theo doi) 2 4" xfId="11348" xr:uid="{00000000-0005-0000-0000-0000512C0000}"/>
    <cellStyle name="1_KH 2007 (theo doi)_Ke hoach 2010 (theo doi)_Ke hoach 2012 (theo doi) 3" xfId="11349" xr:uid="{00000000-0005-0000-0000-0000522C0000}"/>
    <cellStyle name="1_KH 2007 (theo doi)_Ke hoach 2010 (theo doi)_Ke hoach 2012 (theo doi) 4" xfId="11350" xr:uid="{00000000-0005-0000-0000-0000532C0000}"/>
    <cellStyle name="1_KH 2007 (theo doi)_Ke hoach 2010 (theo doi)_Ke hoach 2012 (theo doi) 5" xfId="11351" xr:uid="{00000000-0005-0000-0000-0000542C0000}"/>
    <cellStyle name="1_KH 2007 (theo doi)_Ke hoach 2010 (theo doi)_Ke hoach 2012 theo doi (giai ngan 30.6.12)" xfId="11352" xr:uid="{00000000-0005-0000-0000-0000552C0000}"/>
    <cellStyle name="1_KH 2007 (theo doi)_Ke hoach 2010 (theo doi)_Ke hoach 2012 theo doi (giai ngan 30.6.12) 2" xfId="11353" xr:uid="{00000000-0005-0000-0000-0000562C0000}"/>
    <cellStyle name="1_KH 2007 (theo doi)_Ke hoach 2010 (theo doi)_Ke hoach 2012 theo doi (giai ngan 30.6.12) 2 2" xfId="11354" xr:uid="{00000000-0005-0000-0000-0000572C0000}"/>
    <cellStyle name="1_KH 2007 (theo doi)_Ke hoach 2010 (theo doi)_Ke hoach 2012 theo doi (giai ngan 30.6.12) 2 3" xfId="11355" xr:uid="{00000000-0005-0000-0000-0000582C0000}"/>
    <cellStyle name="1_KH 2007 (theo doi)_Ke hoach 2010 (theo doi)_Ke hoach 2012 theo doi (giai ngan 30.6.12) 2 4" xfId="11356" xr:uid="{00000000-0005-0000-0000-0000592C0000}"/>
    <cellStyle name="1_KH 2007 (theo doi)_Ke hoach 2010 (theo doi)_Ke hoach 2012 theo doi (giai ngan 30.6.12) 3" xfId="11357" xr:uid="{00000000-0005-0000-0000-00005A2C0000}"/>
    <cellStyle name="1_KH 2007 (theo doi)_Ke hoach 2010 (theo doi)_Ke hoach 2012 theo doi (giai ngan 30.6.12) 4" xfId="11358" xr:uid="{00000000-0005-0000-0000-00005B2C0000}"/>
    <cellStyle name="1_KH 2007 (theo doi)_Ke hoach 2010 (theo doi)_Ke hoach 2012 theo doi (giai ngan 30.6.12) 5" xfId="11359" xr:uid="{00000000-0005-0000-0000-00005C2C0000}"/>
    <cellStyle name="1_KH 2007 (theo doi)_Ke hoach 2012 (theo doi)" xfId="11360" xr:uid="{00000000-0005-0000-0000-00005D2C0000}"/>
    <cellStyle name="1_KH 2007 (theo doi)_Ke hoach 2012 (theo doi) 2" xfId="11361" xr:uid="{00000000-0005-0000-0000-00005E2C0000}"/>
    <cellStyle name="1_KH 2007 (theo doi)_Ke hoach 2012 (theo doi) 2 2" xfId="11362" xr:uid="{00000000-0005-0000-0000-00005F2C0000}"/>
    <cellStyle name="1_KH 2007 (theo doi)_Ke hoach 2012 (theo doi) 2 3" xfId="11363" xr:uid="{00000000-0005-0000-0000-0000602C0000}"/>
    <cellStyle name="1_KH 2007 (theo doi)_Ke hoach 2012 (theo doi) 2 4" xfId="11364" xr:uid="{00000000-0005-0000-0000-0000612C0000}"/>
    <cellStyle name="1_KH 2007 (theo doi)_Ke hoach 2012 (theo doi) 3" xfId="11365" xr:uid="{00000000-0005-0000-0000-0000622C0000}"/>
    <cellStyle name="1_KH 2007 (theo doi)_Ke hoach 2012 (theo doi) 4" xfId="11366" xr:uid="{00000000-0005-0000-0000-0000632C0000}"/>
    <cellStyle name="1_KH 2007 (theo doi)_Ke hoach 2012 (theo doi) 5" xfId="11367" xr:uid="{00000000-0005-0000-0000-0000642C0000}"/>
    <cellStyle name="1_KH 2007 (theo doi)_Ke hoach 2012 theo doi (giai ngan 30.6.12)" xfId="11368" xr:uid="{00000000-0005-0000-0000-0000652C0000}"/>
    <cellStyle name="1_KH 2007 (theo doi)_Ke hoach 2012 theo doi (giai ngan 30.6.12) 2" xfId="11369" xr:uid="{00000000-0005-0000-0000-0000662C0000}"/>
    <cellStyle name="1_KH 2007 (theo doi)_Ke hoach 2012 theo doi (giai ngan 30.6.12) 2 2" xfId="11370" xr:uid="{00000000-0005-0000-0000-0000672C0000}"/>
    <cellStyle name="1_KH 2007 (theo doi)_Ke hoach 2012 theo doi (giai ngan 30.6.12) 2 3" xfId="11371" xr:uid="{00000000-0005-0000-0000-0000682C0000}"/>
    <cellStyle name="1_KH 2007 (theo doi)_Ke hoach 2012 theo doi (giai ngan 30.6.12) 2 4" xfId="11372" xr:uid="{00000000-0005-0000-0000-0000692C0000}"/>
    <cellStyle name="1_KH 2007 (theo doi)_Ke hoach 2012 theo doi (giai ngan 30.6.12) 3" xfId="11373" xr:uid="{00000000-0005-0000-0000-00006A2C0000}"/>
    <cellStyle name="1_KH 2007 (theo doi)_Ke hoach 2012 theo doi (giai ngan 30.6.12) 4" xfId="11374" xr:uid="{00000000-0005-0000-0000-00006B2C0000}"/>
    <cellStyle name="1_KH 2007 (theo doi)_Ke hoach 2012 theo doi (giai ngan 30.6.12) 5" xfId="11375" xr:uid="{00000000-0005-0000-0000-00006C2C0000}"/>
    <cellStyle name="1_KH 2007 (theo doi)_Ke hoach nam 2013 nguon MT(theo doi) den 31-5-13" xfId="11376" xr:uid="{00000000-0005-0000-0000-00006D2C0000}"/>
    <cellStyle name="1_KH 2007 (theo doi)_Ke hoach nam 2013 nguon MT(theo doi) den 31-5-13 2" xfId="11377" xr:uid="{00000000-0005-0000-0000-00006E2C0000}"/>
    <cellStyle name="1_KH 2007 (theo doi)_Ke hoach nam 2013 nguon MT(theo doi) den 31-5-13 2 2" xfId="11378" xr:uid="{00000000-0005-0000-0000-00006F2C0000}"/>
    <cellStyle name="1_KH 2007 (theo doi)_Ke hoach nam 2013 nguon MT(theo doi) den 31-5-13 2 3" xfId="11379" xr:uid="{00000000-0005-0000-0000-0000702C0000}"/>
    <cellStyle name="1_KH 2007 (theo doi)_Ke hoach nam 2013 nguon MT(theo doi) den 31-5-13 2 4" xfId="11380" xr:uid="{00000000-0005-0000-0000-0000712C0000}"/>
    <cellStyle name="1_KH 2007 (theo doi)_Ke hoach nam 2013 nguon MT(theo doi) den 31-5-13 3" xfId="11381" xr:uid="{00000000-0005-0000-0000-0000722C0000}"/>
    <cellStyle name="1_KH 2007 (theo doi)_Ke hoach nam 2013 nguon MT(theo doi) den 31-5-13 4" xfId="11382" xr:uid="{00000000-0005-0000-0000-0000732C0000}"/>
    <cellStyle name="1_KH 2007 (theo doi)_Ke hoach nam 2013 nguon MT(theo doi) den 31-5-13 5" xfId="11383" xr:uid="{00000000-0005-0000-0000-0000742C0000}"/>
    <cellStyle name="1_KH 2007 (theo doi)_pvhung.skhdt 20117113152041 Danh muc cong trinh trong diem" xfId="11384" xr:uid="{00000000-0005-0000-0000-0000752C0000}"/>
    <cellStyle name="1_KH 2007 (theo doi)_pvhung.skhdt 20117113152041 Danh muc cong trinh trong diem 2" xfId="11385" xr:uid="{00000000-0005-0000-0000-0000762C0000}"/>
    <cellStyle name="1_KH 2007 (theo doi)_pvhung.skhdt 20117113152041 Danh muc cong trinh trong diem 2 2" xfId="11386" xr:uid="{00000000-0005-0000-0000-0000772C0000}"/>
    <cellStyle name="1_KH 2007 (theo doi)_pvhung.skhdt 20117113152041 Danh muc cong trinh trong diem 2 2 2" xfId="11387" xr:uid="{00000000-0005-0000-0000-0000782C0000}"/>
    <cellStyle name="1_KH 2007 (theo doi)_pvhung.skhdt 20117113152041 Danh muc cong trinh trong diem 2 2 3" xfId="11388" xr:uid="{00000000-0005-0000-0000-0000792C0000}"/>
    <cellStyle name="1_KH 2007 (theo doi)_pvhung.skhdt 20117113152041 Danh muc cong trinh trong diem 2 2 4" xfId="11389" xr:uid="{00000000-0005-0000-0000-00007A2C0000}"/>
    <cellStyle name="1_KH 2007 (theo doi)_pvhung.skhdt 20117113152041 Danh muc cong trinh trong diem 2 3" xfId="11390" xr:uid="{00000000-0005-0000-0000-00007B2C0000}"/>
    <cellStyle name="1_KH 2007 (theo doi)_pvhung.skhdt 20117113152041 Danh muc cong trinh trong diem 2 4" xfId="11391" xr:uid="{00000000-0005-0000-0000-00007C2C0000}"/>
    <cellStyle name="1_KH 2007 (theo doi)_pvhung.skhdt 20117113152041 Danh muc cong trinh trong diem 2 5" xfId="11392" xr:uid="{00000000-0005-0000-0000-00007D2C0000}"/>
    <cellStyle name="1_KH 2007 (theo doi)_pvhung.skhdt 20117113152041 Danh muc cong trinh trong diem 3" xfId="11393" xr:uid="{00000000-0005-0000-0000-00007E2C0000}"/>
    <cellStyle name="1_KH 2007 (theo doi)_pvhung.skhdt 20117113152041 Danh muc cong trinh trong diem 3 2" xfId="11394" xr:uid="{00000000-0005-0000-0000-00007F2C0000}"/>
    <cellStyle name="1_KH 2007 (theo doi)_pvhung.skhdt 20117113152041 Danh muc cong trinh trong diem 3 3" xfId="11395" xr:uid="{00000000-0005-0000-0000-0000802C0000}"/>
    <cellStyle name="1_KH 2007 (theo doi)_pvhung.skhdt 20117113152041 Danh muc cong trinh trong diem 3 4" xfId="11396" xr:uid="{00000000-0005-0000-0000-0000812C0000}"/>
    <cellStyle name="1_KH 2007 (theo doi)_pvhung.skhdt 20117113152041 Danh muc cong trinh trong diem 4" xfId="11397" xr:uid="{00000000-0005-0000-0000-0000822C0000}"/>
    <cellStyle name="1_KH 2007 (theo doi)_pvhung.skhdt 20117113152041 Danh muc cong trinh trong diem 5" xfId="11398" xr:uid="{00000000-0005-0000-0000-0000832C0000}"/>
    <cellStyle name="1_KH 2007 (theo doi)_pvhung.skhdt 20117113152041 Danh muc cong trinh trong diem 6" xfId="11399" xr:uid="{00000000-0005-0000-0000-0000842C0000}"/>
    <cellStyle name="1_KH 2007 (theo doi)_pvhung.skhdt 20117113152041 Danh muc cong trinh trong diem_BC von DTPT 6 thang 2012" xfId="11400" xr:uid="{00000000-0005-0000-0000-0000852C0000}"/>
    <cellStyle name="1_KH 2007 (theo doi)_pvhung.skhdt 20117113152041 Danh muc cong trinh trong diem_BC von DTPT 6 thang 2012 2" xfId="11401" xr:uid="{00000000-0005-0000-0000-0000862C0000}"/>
    <cellStyle name="1_KH 2007 (theo doi)_pvhung.skhdt 20117113152041 Danh muc cong trinh trong diem_BC von DTPT 6 thang 2012 2 2" xfId="11402" xr:uid="{00000000-0005-0000-0000-0000872C0000}"/>
    <cellStyle name="1_KH 2007 (theo doi)_pvhung.skhdt 20117113152041 Danh muc cong trinh trong diem_BC von DTPT 6 thang 2012 2 2 2" xfId="11403" xr:uid="{00000000-0005-0000-0000-0000882C0000}"/>
    <cellStyle name="1_KH 2007 (theo doi)_pvhung.skhdt 20117113152041 Danh muc cong trinh trong diem_BC von DTPT 6 thang 2012 2 2 3" xfId="11404" xr:uid="{00000000-0005-0000-0000-0000892C0000}"/>
    <cellStyle name="1_KH 2007 (theo doi)_pvhung.skhdt 20117113152041 Danh muc cong trinh trong diem_BC von DTPT 6 thang 2012 2 2 4" xfId="11405" xr:uid="{00000000-0005-0000-0000-00008A2C0000}"/>
    <cellStyle name="1_KH 2007 (theo doi)_pvhung.skhdt 20117113152041 Danh muc cong trinh trong diem_BC von DTPT 6 thang 2012 2 3" xfId="11406" xr:uid="{00000000-0005-0000-0000-00008B2C0000}"/>
    <cellStyle name="1_KH 2007 (theo doi)_pvhung.skhdt 20117113152041 Danh muc cong trinh trong diem_BC von DTPT 6 thang 2012 2 4" xfId="11407" xr:uid="{00000000-0005-0000-0000-00008C2C0000}"/>
    <cellStyle name="1_KH 2007 (theo doi)_pvhung.skhdt 20117113152041 Danh muc cong trinh trong diem_BC von DTPT 6 thang 2012 2 5" xfId="11408" xr:uid="{00000000-0005-0000-0000-00008D2C0000}"/>
    <cellStyle name="1_KH 2007 (theo doi)_pvhung.skhdt 20117113152041 Danh muc cong trinh trong diem_BC von DTPT 6 thang 2012 3" xfId="11409" xr:uid="{00000000-0005-0000-0000-00008E2C0000}"/>
    <cellStyle name="1_KH 2007 (theo doi)_pvhung.skhdt 20117113152041 Danh muc cong trinh trong diem_BC von DTPT 6 thang 2012 3 2" xfId="11410" xr:uid="{00000000-0005-0000-0000-00008F2C0000}"/>
    <cellStyle name="1_KH 2007 (theo doi)_pvhung.skhdt 20117113152041 Danh muc cong trinh trong diem_BC von DTPT 6 thang 2012 3 3" xfId="11411" xr:uid="{00000000-0005-0000-0000-0000902C0000}"/>
    <cellStyle name="1_KH 2007 (theo doi)_pvhung.skhdt 20117113152041 Danh muc cong trinh trong diem_BC von DTPT 6 thang 2012 3 4" xfId="11412" xr:uid="{00000000-0005-0000-0000-0000912C0000}"/>
    <cellStyle name="1_KH 2007 (theo doi)_pvhung.skhdt 20117113152041 Danh muc cong trinh trong diem_BC von DTPT 6 thang 2012 4" xfId="11413" xr:uid="{00000000-0005-0000-0000-0000922C0000}"/>
    <cellStyle name="1_KH 2007 (theo doi)_pvhung.skhdt 20117113152041 Danh muc cong trinh trong diem_BC von DTPT 6 thang 2012 5" xfId="11414" xr:uid="{00000000-0005-0000-0000-0000932C0000}"/>
    <cellStyle name="1_KH 2007 (theo doi)_pvhung.skhdt 20117113152041 Danh muc cong trinh trong diem_BC von DTPT 6 thang 2012 6" xfId="11415" xr:uid="{00000000-0005-0000-0000-0000942C0000}"/>
    <cellStyle name="1_KH 2007 (theo doi)_pvhung.skhdt 20117113152041 Danh muc cong trinh trong diem_Bieu du thao QD von ho tro co MT" xfId="11416" xr:uid="{00000000-0005-0000-0000-0000952C0000}"/>
    <cellStyle name="1_KH 2007 (theo doi)_pvhung.skhdt 20117113152041 Danh muc cong trinh trong diem_Bieu du thao QD von ho tro co MT 2" xfId="11417" xr:uid="{00000000-0005-0000-0000-0000962C0000}"/>
    <cellStyle name="1_KH 2007 (theo doi)_pvhung.skhdt 20117113152041 Danh muc cong trinh trong diem_Bieu du thao QD von ho tro co MT 2 2" xfId="11418" xr:uid="{00000000-0005-0000-0000-0000972C0000}"/>
    <cellStyle name="1_KH 2007 (theo doi)_pvhung.skhdt 20117113152041 Danh muc cong trinh trong diem_Bieu du thao QD von ho tro co MT 2 2 2" xfId="11419" xr:uid="{00000000-0005-0000-0000-0000982C0000}"/>
    <cellStyle name="1_KH 2007 (theo doi)_pvhung.skhdt 20117113152041 Danh muc cong trinh trong diem_Bieu du thao QD von ho tro co MT 2 2 3" xfId="11420" xr:uid="{00000000-0005-0000-0000-0000992C0000}"/>
    <cellStyle name="1_KH 2007 (theo doi)_pvhung.skhdt 20117113152041 Danh muc cong trinh trong diem_Bieu du thao QD von ho tro co MT 2 2 4" xfId="11421" xr:uid="{00000000-0005-0000-0000-00009A2C0000}"/>
    <cellStyle name="1_KH 2007 (theo doi)_pvhung.skhdt 20117113152041 Danh muc cong trinh trong diem_Bieu du thao QD von ho tro co MT 2 3" xfId="11422" xr:uid="{00000000-0005-0000-0000-00009B2C0000}"/>
    <cellStyle name="1_KH 2007 (theo doi)_pvhung.skhdt 20117113152041 Danh muc cong trinh trong diem_Bieu du thao QD von ho tro co MT 2 4" xfId="11423" xr:uid="{00000000-0005-0000-0000-00009C2C0000}"/>
    <cellStyle name="1_KH 2007 (theo doi)_pvhung.skhdt 20117113152041 Danh muc cong trinh trong diem_Bieu du thao QD von ho tro co MT 2 5" xfId="11424" xr:uid="{00000000-0005-0000-0000-00009D2C0000}"/>
    <cellStyle name="1_KH 2007 (theo doi)_pvhung.skhdt 20117113152041 Danh muc cong trinh trong diem_Bieu du thao QD von ho tro co MT 3" xfId="11425" xr:uid="{00000000-0005-0000-0000-00009E2C0000}"/>
    <cellStyle name="1_KH 2007 (theo doi)_pvhung.skhdt 20117113152041 Danh muc cong trinh trong diem_Bieu du thao QD von ho tro co MT 3 2" xfId="11426" xr:uid="{00000000-0005-0000-0000-00009F2C0000}"/>
    <cellStyle name="1_KH 2007 (theo doi)_pvhung.skhdt 20117113152041 Danh muc cong trinh trong diem_Bieu du thao QD von ho tro co MT 3 3" xfId="11427" xr:uid="{00000000-0005-0000-0000-0000A02C0000}"/>
    <cellStyle name="1_KH 2007 (theo doi)_pvhung.skhdt 20117113152041 Danh muc cong trinh trong diem_Bieu du thao QD von ho tro co MT 3 4" xfId="11428" xr:uid="{00000000-0005-0000-0000-0000A12C0000}"/>
    <cellStyle name="1_KH 2007 (theo doi)_pvhung.skhdt 20117113152041 Danh muc cong trinh trong diem_Bieu du thao QD von ho tro co MT 4" xfId="11429" xr:uid="{00000000-0005-0000-0000-0000A22C0000}"/>
    <cellStyle name="1_KH 2007 (theo doi)_pvhung.skhdt 20117113152041 Danh muc cong trinh trong diem_Bieu du thao QD von ho tro co MT 5" xfId="11430" xr:uid="{00000000-0005-0000-0000-0000A32C0000}"/>
    <cellStyle name="1_KH 2007 (theo doi)_pvhung.skhdt 20117113152041 Danh muc cong trinh trong diem_Bieu du thao QD von ho tro co MT 6" xfId="11431" xr:uid="{00000000-0005-0000-0000-0000A42C0000}"/>
    <cellStyle name="1_KH 2007 (theo doi)_pvhung.skhdt 20117113152041 Danh muc cong trinh trong diem_Ke hoach 2012 (theo doi)" xfId="11432" xr:uid="{00000000-0005-0000-0000-0000A52C0000}"/>
    <cellStyle name="1_KH 2007 (theo doi)_pvhung.skhdt 20117113152041 Danh muc cong trinh trong diem_Ke hoach 2012 (theo doi) 2" xfId="11433" xr:uid="{00000000-0005-0000-0000-0000A62C0000}"/>
    <cellStyle name="1_KH 2007 (theo doi)_pvhung.skhdt 20117113152041 Danh muc cong trinh trong diem_Ke hoach 2012 (theo doi) 2 2" xfId="11434" xr:uid="{00000000-0005-0000-0000-0000A72C0000}"/>
    <cellStyle name="1_KH 2007 (theo doi)_pvhung.skhdt 20117113152041 Danh muc cong trinh trong diem_Ke hoach 2012 (theo doi) 2 2 2" xfId="11435" xr:uid="{00000000-0005-0000-0000-0000A82C0000}"/>
    <cellStyle name="1_KH 2007 (theo doi)_pvhung.skhdt 20117113152041 Danh muc cong trinh trong diem_Ke hoach 2012 (theo doi) 2 2 3" xfId="11436" xr:uid="{00000000-0005-0000-0000-0000A92C0000}"/>
    <cellStyle name="1_KH 2007 (theo doi)_pvhung.skhdt 20117113152041 Danh muc cong trinh trong diem_Ke hoach 2012 (theo doi) 2 2 4" xfId="11437" xr:uid="{00000000-0005-0000-0000-0000AA2C0000}"/>
    <cellStyle name="1_KH 2007 (theo doi)_pvhung.skhdt 20117113152041 Danh muc cong trinh trong diem_Ke hoach 2012 (theo doi) 2 3" xfId="11438" xr:uid="{00000000-0005-0000-0000-0000AB2C0000}"/>
    <cellStyle name="1_KH 2007 (theo doi)_pvhung.skhdt 20117113152041 Danh muc cong trinh trong diem_Ke hoach 2012 (theo doi) 2 4" xfId="11439" xr:uid="{00000000-0005-0000-0000-0000AC2C0000}"/>
    <cellStyle name="1_KH 2007 (theo doi)_pvhung.skhdt 20117113152041 Danh muc cong trinh trong diem_Ke hoach 2012 (theo doi) 2 5" xfId="11440" xr:uid="{00000000-0005-0000-0000-0000AD2C0000}"/>
    <cellStyle name="1_KH 2007 (theo doi)_pvhung.skhdt 20117113152041 Danh muc cong trinh trong diem_Ke hoach 2012 (theo doi) 3" xfId="11441" xr:uid="{00000000-0005-0000-0000-0000AE2C0000}"/>
    <cellStyle name="1_KH 2007 (theo doi)_pvhung.skhdt 20117113152041 Danh muc cong trinh trong diem_Ke hoach 2012 (theo doi) 3 2" xfId="11442" xr:uid="{00000000-0005-0000-0000-0000AF2C0000}"/>
    <cellStyle name="1_KH 2007 (theo doi)_pvhung.skhdt 20117113152041 Danh muc cong trinh trong diem_Ke hoach 2012 (theo doi) 3 3" xfId="11443" xr:uid="{00000000-0005-0000-0000-0000B02C0000}"/>
    <cellStyle name="1_KH 2007 (theo doi)_pvhung.skhdt 20117113152041 Danh muc cong trinh trong diem_Ke hoach 2012 (theo doi) 3 4" xfId="11444" xr:uid="{00000000-0005-0000-0000-0000B12C0000}"/>
    <cellStyle name="1_KH 2007 (theo doi)_pvhung.skhdt 20117113152041 Danh muc cong trinh trong diem_Ke hoach 2012 (theo doi) 4" xfId="11445" xr:uid="{00000000-0005-0000-0000-0000B22C0000}"/>
    <cellStyle name="1_KH 2007 (theo doi)_pvhung.skhdt 20117113152041 Danh muc cong trinh trong diem_Ke hoach 2012 (theo doi) 5" xfId="11446" xr:uid="{00000000-0005-0000-0000-0000B32C0000}"/>
    <cellStyle name="1_KH 2007 (theo doi)_pvhung.skhdt 20117113152041 Danh muc cong trinh trong diem_Ke hoach 2012 (theo doi) 6" xfId="11447" xr:uid="{00000000-0005-0000-0000-0000B42C0000}"/>
    <cellStyle name="1_KH 2007 (theo doi)_pvhung.skhdt 20117113152041 Danh muc cong trinh trong diem_Ke hoach 2012 theo doi (giai ngan 30.6.12)" xfId="11448" xr:uid="{00000000-0005-0000-0000-0000B52C0000}"/>
    <cellStyle name="1_KH 2007 (theo doi)_pvhung.skhdt 20117113152041 Danh muc cong trinh trong diem_Ke hoach 2012 theo doi (giai ngan 30.6.12) 2" xfId="11449" xr:uid="{00000000-0005-0000-0000-0000B62C0000}"/>
    <cellStyle name="1_KH 2007 (theo doi)_pvhung.skhdt 20117113152041 Danh muc cong trinh trong diem_Ke hoach 2012 theo doi (giai ngan 30.6.12) 2 2" xfId="11450" xr:uid="{00000000-0005-0000-0000-0000B72C0000}"/>
    <cellStyle name="1_KH 2007 (theo doi)_pvhung.skhdt 20117113152041 Danh muc cong trinh trong diem_Ke hoach 2012 theo doi (giai ngan 30.6.12) 2 2 2" xfId="11451" xr:uid="{00000000-0005-0000-0000-0000B82C0000}"/>
    <cellStyle name="1_KH 2007 (theo doi)_pvhung.skhdt 20117113152041 Danh muc cong trinh trong diem_Ke hoach 2012 theo doi (giai ngan 30.6.12) 2 2 3" xfId="11452" xr:uid="{00000000-0005-0000-0000-0000B92C0000}"/>
    <cellStyle name="1_KH 2007 (theo doi)_pvhung.skhdt 20117113152041 Danh muc cong trinh trong diem_Ke hoach 2012 theo doi (giai ngan 30.6.12) 2 2 4" xfId="11453" xr:uid="{00000000-0005-0000-0000-0000BA2C0000}"/>
    <cellStyle name="1_KH 2007 (theo doi)_pvhung.skhdt 20117113152041 Danh muc cong trinh trong diem_Ke hoach 2012 theo doi (giai ngan 30.6.12) 2 3" xfId="11454" xr:uid="{00000000-0005-0000-0000-0000BB2C0000}"/>
    <cellStyle name="1_KH 2007 (theo doi)_pvhung.skhdt 20117113152041 Danh muc cong trinh trong diem_Ke hoach 2012 theo doi (giai ngan 30.6.12) 2 4" xfId="11455" xr:uid="{00000000-0005-0000-0000-0000BC2C0000}"/>
    <cellStyle name="1_KH 2007 (theo doi)_pvhung.skhdt 20117113152041 Danh muc cong trinh trong diem_Ke hoach 2012 theo doi (giai ngan 30.6.12) 2 5" xfId="11456" xr:uid="{00000000-0005-0000-0000-0000BD2C0000}"/>
    <cellStyle name="1_KH 2007 (theo doi)_pvhung.skhdt 20117113152041 Danh muc cong trinh trong diem_Ke hoach 2012 theo doi (giai ngan 30.6.12) 3" xfId="11457" xr:uid="{00000000-0005-0000-0000-0000BE2C0000}"/>
    <cellStyle name="1_KH 2007 (theo doi)_pvhung.skhdt 20117113152041 Danh muc cong trinh trong diem_Ke hoach 2012 theo doi (giai ngan 30.6.12) 3 2" xfId="11458" xr:uid="{00000000-0005-0000-0000-0000BF2C0000}"/>
    <cellStyle name="1_KH 2007 (theo doi)_pvhung.skhdt 20117113152041 Danh muc cong trinh trong diem_Ke hoach 2012 theo doi (giai ngan 30.6.12) 3 3" xfId="11459" xr:uid="{00000000-0005-0000-0000-0000C02C0000}"/>
    <cellStyle name="1_KH 2007 (theo doi)_pvhung.skhdt 20117113152041 Danh muc cong trinh trong diem_Ke hoach 2012 theo doi (giai ngan 30.6.12) 3 4" xfId="11460" xr:uid="{00000000-0005-0000-0000-0000C12C0000}"/>
    <cellStyle name="1_KH 2007 (theo doi)_pvhung.skhdt 20117113152041 Danh muc cong trinh trong diem_Ke hoach 2012 theo doi (giai ngan 30.6.12) 4" xfId="11461" xr:uid="{00000000-0005-0000-0000-0000C22C0000}"/>
    <cellStyle name="1_KH 2007 (theo doi)_pvhung.skhdt 20117113152041 Danh muc cong trinh trong diem_Ke hoach 2012 theo doi (giai ngan 30.6.12) 5" xfId="11462" xr:uid="{00000000-0005-0000-0000-0000C32C0000}"/>
    <cellStyle name="1_KH 2007 (theo doi)_pvhung.skhdt 20117113152041 Danh muc cong trinh trong diem_Ke hoach 2012 theo doi (giai ngan 30.6.12) 6" xfId="11463" xr:uid="{00000000-0005-0000-0000-0000C42C0000}"/>
    <cellStyle name="1_KH 2007 (theo doi)_Tong hop so lieu" xfId="11464" xr:uid="{00000000-0005-0000-0000-0000C52C0000}"/>
    <cellStyle name="1_KH 2007 (theo doi)_Tong hop so lieu 2" xfId="11465" xr:uid="{00000000-0005-0000-0000-0000C62C0000}"/>
    <cellStyle name="1_KH 2007 (theo doi)_Tong hop so lieu 2 2" xfId="11466" xr:uid="{00000000-0005-0000-0000-0000C72C0000}"/>
    <cellStyle name="1_KH 2007 (theo doi)_Tong hop so lieu 2 3" xfId="11467" xr:uid="{00000000-0005-0000-0000-0000C82C0000}"/>
    <cellStyle name="1_KH 2007 (theo doi)_Tong hop so lieu 2 4" xfId="11468" xr:uid="{00000000-0005-0000-0000-0000C92C0000}"/>
    <cellStyle name="1_KH 2007 (theo doi)_Tong hop so lieu 3" xfId="11469" xr:uid="{00000000-0005-0000-0000-0000CA2C0000}"/>
    <cellStyle name="1_KH 2007 (theo doi)_Tong hop so lieu 4" xfId="11470" xr:uid="{00000000-0005-0000-0000-0000CB2C0000}"/>
    <cellStyle name="1_KH 2007 (theo doi)_Tong hop so lieu 5" xfId="11471" xr:uid="{00000000-0005-0000-0000-0000CC2C0000}"/>
    <cellStyle name="1_KH 2007 (theo doi)_Tong hop so lieu_BC cong trinh trong diem" xfId="11472" xr:uid="{00000000-0005-0000-0000-0000CD2C0000}"/>
    <cellStyle name="1_KH 2007 (theo doi)_Tong hop so lieu_BC cong trinh trong diem 2" xfId="11473" xr:uid="{00000000-0005-0000-0000-0000CE2C0000}"/>
    <cellStyle name="1_KH 2007 (theo doi)_Tong hop so lieu_BC cong trinh trong diem 2 2" xfId="11474" xr:uid="{00000000-0005-0000-0000-0000CF2C0000}"/>
    <cellStyle name="1_KH 2007 (theo doi)_Tong hop so lieu_BC cong trinh trong diem 2 3" xfId="11475" xr:uid="{00000000-0005-0000-0000-0000D02C0000}"/>
    <cellStyle name="1_KH 2007 (theo doi)_Tong hop so lieu_BC cong trinh trong diem 2 4" xfId="11476" xr:uid="{00000000-0005-0000-0000-0000D12C0000}"/>
    <cellStyle name="1_KH 2007 (theo doi)_Tong hop so lieu_BC cong trinh trong diem 3" xfId="11477" xr:uid="{00000000-0005-0000-0000-0000D22C0000}"/>
    <cellStyle name="1_KH 2007 (theo doi)_Tong hop so lieu_BC cong trinh trong diem 4" xfId="11478" xr:uid="{00000000-0005-0000-0000-0000D32C0000}"/>
    <cellStyle name="1_KH 2007 (theo doi)_Tong hop so lieu_BC cong trinh trong diem 5" xfId="11479" xr:uid="{00000000-0005-0000-0000-0000D42C0000}"/>
    <cellStyle name="1_KH 2007 (theo doi)_Tong hop so lieu_BC cong trinh trong diem_BC von DTPT 6 thang 2012" xfId="11480" xr:uid="{00000000-0005-0000-0000-0000D52C0000}"/>
    <cellStyle name="1_KH 2007 (theo doi)_Tong hop so lieu_BC cong trinh trong diem_BC von DTPT 6 thang 2012 2" xfId="11481" xr:uid="{00000000-0005-0000-0000-0000D62C0000}"/>
    <cellStyle name="1_KH 2007 (theo doi)_Tong hop so lieu_BC cong trinh trong diem_BC von DTPT 6 thang 2012 2 2" xfId="11482" xr:uid="{00000000-0005-0000-0000-0000D72C0000}"/>
    <cellStyle name="1_KH 2007 (theo doi)_Tong hop so lieu_BC cong trinh trong diem_BC von DTPT 6 thang 2012 2 3" xfId="11483" xr:uid="{00000000-0005-0000-0000-0000D82C0000}"/>
    <cellStyle name="1_KH 2007 (theo doi)_Tong hop so lieu_BC cong trinh trong diem_BC von DTPT 6 thang 2012 2 4" xfId="11484" xr:uid="{00000000-0005-0000-0000-0000D92C0000}"/>
    <cellStyle name="1_KH 2007 (theo doi)_Tong hop so lieu_BC cong trinh trong diem_BC von DTPT 6 thang 2012 3" xfId="11485" xr:uid="{00000000-0005-0000-0000-0000DA2C0000}"/>
    <cellStyle name="1_KH 2007 (theo doi)_Tong hop so lieu_BC cong trinh trong diem_BC von DTPT 6 thang 2012 4" xfId="11486" xr:uid="{00000000-0005-0000-0000-0000DB2C0000}"/>
    <cellStyle name="1_KH 2007 (theo doi)_Tong hop so lieu_BC cong trinh trong diem_BC von DTPT 6 thang 2012 5" xfId="11487" xr:uid="{00000000-0005-0000-0000-0000DC2C0000}"/>
    <cellStyle name="1_KH 2007 (theo doi)_Tong hop so lieu_BC cong trinh trong diem_Bieu du thao QD von ho tro co MT" xfId="11488" xr:uid="{00000000-0005-0000-0000-0000DD2C0000}"/>
    <cellStyle name="1_KH 2007 (theo doi)_Tong hop so lieu_BC cong trinh trong diem_Bieu du thao QD von ho tro co MT 2" xfId="11489" xr:uid="{00000000-0005-0000-0000-0000DE2C0000}"/>
    <cellStyle name="1_KH 2007 (theo doi)_Tong hop so lieu_BC cong trinh trong diem_Bieu du thao QD von ho tro co MT 2 2" xfId="11490" xr:uid="{00000000-0005-0000-0000-0000DF2C0000}"/>
    <cellStyle name="1_KH 2007 (theo doi)_Tong hop so lieu_BC cong trinh trong diem_Bieu du thao QD von ho tro co MT 2 3" xfId="11491" xr:uid="{00000000-0005-0000-0000-0000E02C0000}"/>
    <cellStyle name="1_KH 2007 (theo doi)_Tong hop so lieu_BC cong trinh trong diem_Bieu du thao QD von ho tro co MT 2 4" xfId="11492" xr:uid="{00000000-0005-0000-0000-0000E12C0000}"/>
    <cellStyle name="1_KH 2007 (theo doi)_Tong hop so lieu_BC cong trinh trong diem_Bieu du thao QD von ho tro co MT 3" xfId="11493" xr:uid="{00000000-0005-0000-0000-0000E22C0000}"/>
    <cellStyle name="1_KH 2007 (theo doi)_Tong hop so lieu_BC cong trinh trong diem_Bieu du thao QD von ho tro co MT 4" xfId="11494" xr:uid="{00000000-0005-0000-0000-0000E32C0000}"/>
    <cellStyle name="1_KH 2007 (theo doi)_Tong hop so lieu_BC cong trinh trong diem_Bieu du thao QD von ho tro co MT 5" xfId="11495" xr:uid="{00000000-0005-0000-0000-0000E42C0000}"/>
    <cellStyle name="1_KH 2007 (theo doi)_Tong hop so lieu_BC cong trinh trong diem_Ke hoach 2012 (theo doi)" xfId="11496" xr:uid="{00000000-0005-0000-0000-0000E52C0000}"/>
    <cellStyle name="1_KH 2007 (theo doi)_Tong hop so lieu_BC cong trinh trong diem_Ke hoach 2012 (theo doi) 2" xfId="11497" xr:uid="{00000000-0005-0000-0000-0000E62C0000}"/>
    <cellStyle name="1_KH 2007 (theo doi)_Tong hop so lieu_BC cong trinh trong diem_Ke hoach 2012 (theo doi) 2 2" xfId="11498" xr:uid="{00000000-0005-0000-0000-0000E72C0000}"/>
    <cellStyle name="1_KH 2007 (theo doi)_Tong hop so lieu_BC cong trinh trong diem_Ke hoach 2012 (theo doi) 2 3" xfId="11499" xr:uid="{00000000-0005-0000-0000-0000E82C0000}"/>
    <cellStyle name="1_KH 2007 (theo doi)_Tong hop so lieu_BC cong trinh trong diem_Ke hoach 2012 (theo doi) 2 4" xfId="11500" xr:uid="{00000000-0005-0000-0000-0000E92C0000}"/>
    <cellStyle name="1_KH 2007 (theo doi)_Tong hop so lieu_BC cong trinh trong diem_Ke hoach 2012 (theo doi) 3" xfId="11501" xr:uid="{00000000-0005-0000-0000-0000EA2C0000}"/>
    <cellStyle name="1_KH 2007 (theo doi)_Tong hop so lieu_BC cong trinh trong diem_Ke hoach 2012 (theo doi) 4" xfId="11502" xr:uid="{00000000-0005-0000-0000-0000EB2C0000}"/>
    <cellStyle name="1_KH 2007 (theo doi)_Tong hop so lieu_BC cong trinh trong diem_Ke hoach 2012 (theo doi) 5" xfId="11503" xr:uid="{00000000-0005-0000-0000-0000EC2C0000}"/>
    <cellStyle name="1_KH 2007 (theo doi)_Tong hop so lieu_BC cong trinh trong diem_Ke hoach 2012 theo doi (giai ngan 30.6.12)" xfId="11504" xr:uid="{00000000-0005-0000-0000-0000ED2C0000}"/>
    <cellStyle name="1_KH 2007 (theo doi)_Tong hop so lieu_BC cong trinh trong diem_Ke hoach 2012 theo doi (giai ngan 30.6.12) 2" xfId="11505" xr:uid="{00000000-0005-0000-0000-0000EE2C0000}"/>
    <cellStyle name="1_KH 2007 (theo doi)_Tong hop so lieu_BC cong trinh trong diem_Ke hoach 2012 theo doi (giai ngan 30.6.12) 2 2" xfId="11506" xr:uid="{00000000-0005-0000-0000-0000EF2C0000}"/>
    <cellStyle name="1_KH 2007 (theo doi)_Tong hop so lieu_BC cong trinh trong diem_Ke hoach 2012 theo doi (giai ngan 30.6.12) 2 3" xfId="11507" xr:uid="{00000000-0005-0000-0000-0000F02C0000}"/>
    <cellStyle name="1_KH 2007 (theo doi)_Tong hop so lieu_BC cong trinh trong diem_Ke hoach 2012 theo doi (giai ngan 30.6.12) 2 4" xfId="11508" xr:uid="{00000000-0005-0000-0000-0000F12C0000}"/>
    <cellStyle name="1_KH 2007 (theo doi)_Tong hop so lieu_BC cong trinh trong diem_Ke hoach 2012 theo doi (giai ngan 30.6.12) 3" xfId="11509" xr:uid="{00000000-0005-0000-0000-0000F22C0000}"/>
    <cellStyle name="1_KH 2007 (theo doi)_Tong hop so lieu_BC cong trinh trong diem_Ke hoach 2012 theo doi (giai ngan 30.6.12) 4" xfId="11510" xr:uid="{00000000-0005-0000-0000-0000F32C0000}"/>
    <cellStyle name="1_KH 2007 (theo doi)_Tong hop so lieu_BC cong trinh trong diem_Ke hoach 2012 theo doi (giai ngan 30.6.12) 5" xfId="11511" xr:uid="{00000000-0005-0000-0000-0000F42C0000}"/>
    <cellStyle name="1_KH 2007 (theo doi)_Tong hop so lieu_BC von DTPT 6 thang 2012" xfId="11512" xr:uid="{00000000-0005-0000-0000-0000F52C0000}"/>
    <cellStyle name="1_KH 2007 (theo doi)_Tong hop so lieu_BC von DTPT 6 thang 2012 2" xfId="11513" xr:uid="{00000000-0005-0000-0000-0000F62C0000}"/>
    <cellStyle name="1_KH 2007 (theo doi)_Tong hop so lieu_BC von DTPT 6 thang 2012 2 2" xfId="11514" xr:uid="{00000000-0005-0000-0000-0000F72C0000}"/>
    <cellStyle name="1_KH 2007 (theo doi)_Tong hop so lieu_BC von DTPT 6 thang 2012 2 3" xfId="11515" xr:uid="{00000000-0005-0000-0000-0000F82C0000}"/>
    <cellStyle name="1_KH 2007 (theo doi)_Tong hop so lieu_BC von DTPT 6 thang 2012 2 4" xfId="11516" xr:uid="{00000000-0005-0000-0000-0000F92C0000}"/>
    <cellStyle name="1_KH 2007 (theo doi)_Tong hop so lieu_BC von DTPT 6 thang 2012 3" xfId="11517" xr:uid="{00000000-0005-0000-0000-0000FA2C0000}"/>
    <cellStyle name="1_KH 2007 (theo doi)_Tong hop so lieu_BC von DTPT 6 thang 2012 4" xfId="11518" xr:uid="{00000000-0005-0000-0000-0000FB2C0000}"/>
    <cellStyle name="1_KH 2007 (theo doi)_Tong hop so lieu_BC von DTPT 6 thang 2012 5" xfId="11519" xr:uid="{00000000-0005-0000-0000-0000FC2C0000}"/>
    <cellStyle name="1_KH 2007 (theo doi)_Tong hop so lieu_Bieu du thao QD von ho tro co MT" xfId="11520" xr:uid="{00000000-0005-0000-0000-0000FD2C0000}"/>
    <cellStyle name="1_KH 2007 (theo doi)_Tong hop so lieu_Bieu du thao QD von ho tro co MT 2" xfId="11521" xr:uid="{00000000-0005-0000-0000-0000FE2C0000}"/>
    <cellStyle name="1_KH 2007 (theo doi)_Tong hop so lieu_Bieu du thao QD von ho tro co MT 2 2" xfId="11522" xr:uid="{00000000-0005-0000-0000-0000FF2C0000}"/>
    <cellStyle name="1_KH 2007 (theo doi)_Tong hop so lieu_Bieu du thao QD von ho tro co MT 2 3" xfId="11523" xr:uid="{00000000-0005-0000-0000-0000002D0000}"/>
    <cellStyle name="1_KH 2007 (theo doi)_Tong hop so lieu_Bieu du thao QD von ho tro co MT 2 4" xfId="11524" xr:uid="{00000000-0005-0000-0000-0000012D0000}"/>
    <cellStyle name="1_KH 2007 (theo doi)_Tong hop so lieu_Bieu du thao QD von ho tro co MT 3" xfId="11525" xr:uid="{00000000-0005-0000-0000-0000022D0000}"/>
    <cellStyle name="1_KH 2007 (theo doi)_Tong hop so lieu_Bieu du thao QD von ho tro co MT 4" xfId="11526" xr:uid="{00000000-0005-0000-0000-0000032D0000}"/>
    <cellStyle name="1_KH 2007 (theo doi)_Tong hop so lieu_Bieu du thao QD von ho tro co MT 5" xfId="11527" xr:uid="{00000000-0005-0000-0000-0000042D0000}"/>
    <cellStyle name="1_KH 2007 (theo doi)_Tong hop so lieu_Ke hoach 2012 (theo doi)" xfId="11528" xr:uid="{00000000-0005-0000-0000-0000052D0000}"/>
    <cellStyle name="1_KH 2007 (theo doi)_Tong hop so lieu_Ke hoach 2012 (theo doi) 2" xfId="11529" xr:uid="{00000000-0005-0000-0000-0000062D0000}"/>
    <cellStyle name="1_KH 2007 (theo doi)_Tong hop so lieu_Ke hoach 2012 (theo doi) 2 2" xfId="11530" xr:uid="{00000000-0005-0000-0000-0000072D0000}"/>
    <cellStyle name="1_KH 2007 (theo doi)_Tong hop so lieu_Ke hoach 2012 (theo doi) 2 3" xfId="11531" xr:uid="{00000000-0005-0000-0000-0000082D0000}"/>
    <cellStyle name="1_KH 2007 (theo doi)_Tong hop so lieu_Ke hoach 2012 (theo doi) 2 4" xfId="11532" xr:uid="{00000000-0005-0000-0000-0000092D0000}"/>
    <cellStyle name="1_KH 2007 (theo doi)_Tong hop so lieu_Ke hoach 2012 (theo doi) 3" xfId="11533" xr:uid="{00000000-0005-0000-0000-00000A2D0000}"/>
    <cellStyle name="1_KH 2007 (theo doi)_Tong hop so lieu_Ke hoach 2012 (theo doi) 4" xfId="11534" xr:uid="{00000000-0005-0000-0000-00000B2D0000}"/>
    <cellStyle name="1_KH 2007 (theo doi)_Tong hop so lieu_Ke hoach 2012 (theo doi) 5" xfId="11535" xr:uid="{00000000-0005-0000-0000-00000C2D0000}"/>
    <cellStyle name="1_KH 2007 (theo doi)_Tong hop so lieu_Ke hoach 2012 theo doi (giai ngan 30.6.12)" xfId="11536" xr:uid="{00000000-0005-0000-0000-00000D2D0000}"/>
    <cellStyle name="1_KH 2007 (theo doi)_Tong hop so lieu_Ke hoach 2012 theo doi (giai ngan 30.6.12) 2" xfId="11537" xr:uid="{00000000-0005-0000-0000-00000E2D0000}"/>
    <cellStyle name="1_KH 2007 (theo doi)_Tong hop so lieu_Ke hoach 2012 theo doi (giai ngan 30.6.12) 2 2" xfId="11538" xr:uid="{00000000-0005-0000-0000-00000F2D0000}"/>
    <cellStyle name="1_KH 2007 (theo doi)_Tong hop so lieu_Ke hoach 2012 theo doi (giai ngan 30.6.12) 2 3" xfId="11539" xr:uid="{00000000-0005-0000-0000-0000102D0000}"/>
    <cellStyle name="1_KH 2007 (theo doi)_Tong hop so lieu_Ke hoach 2012 theo doi (giai ngan 30.6.12) 2 4" xfId="11540" xr:uid="{00000000-0005-0000-0000-0000112D0000}"/>
    <cellStyle name="1_KH 2007 (theo doi)_Tong hop so lieu_Ke hoach 2012 theo doi (giai ngan 30.6.12) 3" xfId="11541" xr:uid="{00000000-0005-0000-0000-0000122D0000}"/>
    <cellStyle name="1_KH 2007 (theo doi)_Tong hop so lieu_Ke hoach 2012 theo doi (giai ngan 30.6.12) 4" xfId="11542" xr:uid="{00000000-0005-0000-0000-0000132D0000}"/>
    <cellStyle name="1_KH 2007 (theo doi)_Tong hop so lieu_Ke hoach 2012 theo doi (giai ngan 30.6.12) 5" xfId="11543" xr:uid="{00000000-0005-0000-0000-0000142D0000}"/>
    <cellStyle name="1_KH 2007 (theo doi)_Tong hop so lieu_pvhung.skhdt 20117113152041 Danh muc cong trinh trong diem" xfId="11544" xr:uid="{00000000-0005-0000-0000-0000152D0000}"/>
    <cellStyle name="1_KH 2007 (theo doi)_Tong hop so lieu_pvhung.skhdt 20117113152041 Danh muc cong trinh trong diem 2" xfId="11545" xr:uid="{00000000-0005-0000-0000-0000162D0000}"/>
    <cellStyle name="1_KH 2007 (theo doi)_Tong hop so lieu_pvhung.skhdt 20117113152041 Danh muc cong trinh trong diem 2 2" xfId="11546" xr:uid="{00000000-0005-0000-0000-0000172D0000}"/>
    <cellStyle name="1_KH 2007 (theo doi)_Tong hop so lieu_pvhung.skhdt 20117113152041 Danh muc cong trinh trong diem 2 3" xfId="11547" xr:uid="{00000000-0005-0000-0000-0000182D0000}"/>
    <cellStyle name="1_KH 2007 (theo doi)_Tong hop so lieu_pvhung.skhdt 20117113152041 Danh muc cong trinh trong diem 2 4" xfId="11548" xr:uid="{00000000-0005-0000-0000-0000192D0000}"/>
    <cellStyle name="1_KH 2007 (theo doi)_Tong hop so lieu_pvhung.skhdt 20117113152041 Danh muc cong trinh trong diem 3" xfId="11549" xr:uid="{00000000-0005-0000-0000-00001A2D0000}"/>
    <cellStyle name="1_KH 2007 (theo doi)_Tong hop so lieu_pvhung.skhdt 20117113152041 Danh muc cong trinh trong diem 4" xfId="11550" xr:uid="{00000000-0005-0000-0000-00001B2D0000}"/>
    <cellStyle name="1_KH 2007 (theo doi)_Tong hop so lieu_pvhung.skhdt 20117113152041 Danh muc cong trinh trong diem 5" xfId="11551" xr:uid="{00000000-0005-0000-0000-00001C2D0000}"/>
    <cellStyle name="1_KH 2007 (theo doi)_Tong hop so lieu_pvhung.skhdt 20117113152041 Danh muc cong trinh trong diem_BC von DTPT 6 thang 2012" xfId="11552" xr:uid="{00000000-0005-0000-0000-00001D2D0000}"/>
    <cellStyle name="1_KH 2007 (theo doi)_Tong hop so lieu_pvhung.skhdt 20117113152041 Danh muc cong trinh trong diem_BC von DTPT 6 thang 2012 2" xfId="11553" xr:uid="{00000000-0005-0000-0000-00001E2D0000}"/>
    <cellStyle name="1_KH 2007 (theo doi)_Tong hop so lieu_pvhung.skhdt 20117113152041 Danh muc cong trinh trong diem_BC von DTPT 6 thang 2012 2 2" xfId="11554" xr:uid="{00000000-0005-0000-0000-00001F2D0000}"/>
    <cellStyle name="1_KH 2007 (theo doi)_Tong hop so lieu_pvhung.skhdt 20117113152041 Danh muc cong trinh trong diem_BC von DTPT 6 thang 2012 2 3" xfId="11555" xr:uid="{00000000-0005-0000-0000-0000202D0000}"/>
    <cellStyle name="1_KH 2007 (theo doi)_Tong hop so lieu_pvhung.skhdt 20117113152041 Danh muc cong trinh trong diem_BC von DTPT 6 thang 2012 2 4" xfId="11556" xr:uid="{00000000-0005-0000-0000-0000212D0000}"/>
    <cellStyle name="1_KH 2007 (theo doi)_Tong hop so lieu_pvhung.skhdt 20117113152041 Danh muc cong trinh trong diem_BC von DTPT 6 thang 2012 3" xfId="11557" xr:uid="{00000000-0005-0000-0000-0000222D0000}"/>
    <cellStyle name="1_KH 2007 (theo doi)_Tong hop so lieu_pvhung.skhdt 20117113152041 Danh muc cong trinh trong diem_BC von DTPT 6 thang 2012 4" xfId="11558" xr:uid="{00000000-0005-0000-0000-0000232D0000}"/>
    <cellStyle name="1_KH 2007 (theo doi)_Tong hop so lieu_pvhung.skhdt 20117113152041 Danh muc cong trinh trong diem_BC von DTPT 6 thang 2012 5" xfId="11559" xr:uid="{00000000-0005-0000-0000-0000242D0000}"/>
    <cellStyle name="1_KH 2007 (theo doi)_Tong hop so lieu_pvhung.skhdt 20117113152041 Danh muc cong trinh trong diem_Bieu du thao QD von ho tro co MT" xfId="11560" xr:uid="{00000000-0005-0000-0000-0000252D0000}"/>
    <cellStyle name="1_KH 2007 (theo doi)_Tong hop so lieu_pvhung.skhdt 20117113152041 Danh muc cong trinh trong diem_Bieu du thao QD von ho tro co MT 2" xfId="11561" xr:uid="{00000000-0005-0000-0000-0000262D0000}"/>
    <cellStyle name="1_KH 2007 (theo doi)_Tong hop so lieu_pvhung.skhdt 20117113152041 Danh muc cong trinh trong diem_Bieu du thao QD von ho tro co MT 2 2" xfId="11562" xr:uid="{00000000-0005-0000-0000-0000272D0000}"/>
    <cellStyle name="1_KH 2007 (theo doi)_Tong hop so lieu_pvhung.skhdt 20117113152041 Danh muc cong trinh trong diem_Bieu du thao QD von ho tro co MT 2 3" xfId="11563" xr:uid="{00000000-0005-0000-0000-0000282D0000}"/>
    <cellStyle name="1_KH 2007 (theo doi)_Tong hop so lieu_pvhung.skhdt 20117113152041 Danh muc cong trinh trong diem_Bieu du thao QD von ho tro co MT 2 4" xfId="11564" xr:uid="{00000000-0005-0000-0000-0000292D0000}"/>
    <cellStyle name="1_KH 2007 (theo doi)_Tong hop so lieu_pvhung.skhdt 20117113152041 Danh muc cong trinh trong diem_Bieu du thao QD von ho tro co MT 3" xfId="11565" xr:uid="{00000000-0005-0000-0000-00002A2D0000}"/>
    <cellStyle name="1_KH 2007 (theo doi)_Tong hop so lieu_pvhung.skhdt 20117113152041 Danh muc cong trinh trong diem_Bieu du thao QD von ho tro co MT 4" xfId="11566" xr:uid="{00000000-0005-0000-0000-00002B2D0000}"/>
    <cellStyle name="1_KH 2007 (theo doi)_Tong hop so lieu_pvhung.skhdt 20117113152041 Danh muc cong trinh trong diem_Bieu du thao QD von ho tro co MT 5" xfId="11567" xr:uid="{00000000-0005-0000-0000-00002C2D0000}"/>
    <cellStyle name="1_KH 2007 (theo doi)_Tong hop so lieu_pvhung.skhdt 20117113152041 Danh muc cong trinh trong diem_Ke hoach 2012 (theo doi)" xfId="11568" xr:uid="{00000000-0005-0000-0000-00002D2D0000}"/>
    <cellStyle name="1_KH 2007 (theo doi)_Tong hop so lieu_pvhung.skhdt 20117113152041 Danh muc cong trinh trong diem_Ke hoach 2012 (theo doi) 2" xfId="11569" xr:uid="{00000000-0005-0000-0000-00002E2D0000}"/>
    <cellStyle name="1_KH 2007 (theo doi)_Tong hop so lieu_pvhung.skhdt 20117113152041 Danh muc cong trinh trong diem_Ke hoach 2012 (theo doi) 2 2" xfId="11570" xr:uid="{00000000-0005-0000-0000-00002F2D0000}"/>
    <cellStyle name="1_KH 2007 (theo doi)_Tong hop so lieu_pvhung.skhdt 20117113152041 Danh muc cong trinh trong diem_Ke hoach 2012 (theo doi) 2 3" xfId="11571" xr:uid="{00000000-0005-0000-0000-0000302D0000}"/>
    <cellStyle name="1_KH 2007 (theo doi)_Tong hop so lieu_pvhung.skhdt 20117113152041 Danh muc cong trinh trong diem_Ke hoach 2012 (theo doi) 2 4" xfId="11572" xr:uid="{00000000-0005-0000-0000-0000312D0000}"/>
    <cellStyle name="1_KH 2007 (theo doi)_Tong hop so lieu_pvhung.skhdt 20117113152041 Danh muc cong trinh trong diem_Ke hoach 2012 (theo doi) 3" xfId="11573" xr:uid="{00000000-0005-0000-0000-0000322D0000}"/>
    <cellStyle name="1_KH 2007 (theo doi)_Tong hop so lieu_pvhung.skhdt 20117113152041 Danh muc cong trinh trong diem_Ke hoach 2012 (theo doi) 4" xfId="11574" xr:uid="{00000000-0005-0000-0000-0000332D0000}"/>
    <cellStyle name="1_KH 2007 (theo doi)_Tong hop so lieu_pvhung.skhdt 20117113152041 Danh muc cong trinh trong diem_Ke hoach 2012 (theo doi) 5" xfId="11575" xr:uid="{00000000-0005-0000-0000-0000342D0000}"/>
    <cellStyle name="1_KH 2007 (theo doi)_Tong hop so lieu_pvhung.skhdt 20117113152041 Danh muc cong trinh trong diem_Ke hoach 2012 theo doi (giai ngan 30.6.12)" xfId="11576" xr:uid="{00000000-0005-0000-0000-0000352D0000}"/>
    <cellStyle name="1_KH 2007 (theo doi)_Tong hop so lieu_pvhung.skhdt 20117113152041 Danh muc cong trinh trong diem_Ke hoach 2012 theo doi (giai ngan 30.6.12) 2" xfId="11577" xr:uid="{00000000-0005-0000-0000-0000362D0000}"/>
    <cellStyle name="1_KH 2007 (theo doi)_Tong hop so lieu_pvhung.skhdt 20117113152041 Danh muc cong trinh trong diem_Ke hoach 2012 theo doi (giai ngan 30.6.12) 2 2" xfId="11578" xr:uid="{00000000-0005-0000-0000-0000372D0000}"/>
    <cellStyle name="1_KH 2007 (theo doi)_Tong hop so lieu_pvhung.skhdt 20117113152041 Danh muc cong trinh trong diem_Ke hoach 2012 theo doi (giai ngan 30.6.12) 2 3" xfId="11579" xr:uid="{00000000-0005-0000-0000-0000382D0000}"/>
    <cellStyle name="1_KH 2007 (theo doi)_Tong hop so lieu_pvhung.skhdt 20117113152041 Danh muc cong trinh trong diem_Ke hoach 2012 theo doi (giai ngan 30.6.12) 2 4" xfId="11580" xr:uid="{00000000-0005-0000-0000-0000392D0000}"/>
    <cellStyle name="1_KH 2007 (theo doi)_Tong hop so lieu_pvhung.skhdt 20117113152041 Danh muc cong trinh trong diem_Ke hoach 2012 theo doi (giai ngan 30.6.12) 3" xfId="11581" xr:uid="{00000000-0005-0000-0000-00003A2D0000}"/>
    <cellStyle name="1_KH 2007 (theo doi)_Tong hop so lieu_pvhung.skhdt 20117113152041 Danh muc cong trinh trong diem_Ke hoach 2012 theo doi (giai ngan 30.6.12) 4" xfId="11582" xr:uid="{00000000-0005-0000-0000-00003B2D0000}"/>
    <cellStyle name="1_KH 2007 (theo doi)_Tong hop so lieu_pvhung.skhdt 20117113152041 Danh muc cong trinh trong diem_Ke hoach 2012 theo doi (giai ngan 30.6.12) 5" xfId="11583" xr:uid="{00000000-0005-0000-0000-00003C2D0000}"/>
    <cellStyle name="1_KH 2007 (theo doi)_Tong hop theo doi von TPCP (BC)" xfId="11584" xr:uid="{00000000-0005-0000-0000-00003D2D0000}"/>
    <cellStyle name="1_KH 2007 (theo doi)_Tong hop theo doi von TPCP (BC) 2" xfId="11585" xr:uid="{00000000-0005-0000-0000-00003E2D0000}"/>
    <cellStyle name="1_KH 2007 (theo doi)_Tong hop theo doi von TPCP (BC) 2 2" xfId="11586" xr:uid="{00000000-0005-0000-0000-00003F2D0000}"/>
    <cellStyle name="1_KH 2007 (theo doi)_Tong hop theo doi von TPCP (BC) 2 3" xfId="11587" xr:uid="{00000000-0005-0000-0000-0000402D0000}"/>
    <cellStyle name="1_KH 2007 (theo doi)_Tong hop theo doi von TPCP (BC) 2 4" xfId="11588" xr:uid="{00000000-0005-0000-0000-0000412D0000}"/>
    <cellStyle name="1_KH 2007 (theo doi)_Tong hop theo doi von TPCP (BC) 3" xfId="11589" xr:uid="{00000000-0005-0000-0000-0000422D0000}"/>
    <cellStyle name="1_KH 2007 (theo doi)_Tong hop theo doi von TPCP (BC) 4" xfId="11590" xr:uid="{00000000-0005-0000-0000-0000432D0000}"/>
    <cellStyle name="1_KH 2007 (theo doi)_Tong hop theo doi von TPCP (BC) 5" xfId="11591" xr:uid="{00000000-0005-0000-0000-0000442D0000}"/>
    <cellStyle name="1_KH 2007 (theo doi)_Tong hop theo doi von TPCP (BC)_BC von DTPT 6 thang 2012" xfId="11592" xr:uid="{00000000-0005-0000-0000-0000452D0000}"/>
    <cellStyle name="1_KH 2007 (theo doi)_Tong hop theo doi von TPCP (BC)_BC von DTPT 6 thang 2012 2" xfId="11593" xr:uid="{00000000-0005-0000-0000-0000462D0000}"/>
    <cellStyle name="1_KH 2007 (theo doi)_Tong hop theo doi von TPCP (BC)_BC von DTPT 6 thang 2012 2 2" xfId="11594" xr:uid="{00000000-0005-0000-0000-0000472D0000}"/>
    <cellStyle name="1_KH 2007 (theo doi)_Tong hop theo doi von TPCP (BC)_BC von DTPT 6 thang 2012 2 3" xfId="11595" xr:uid="{00000000-0005-0000-0000-0000482D0000}"/>
    <cellStyle name="1_KH 2007 (theo doi)_Tong hop theo doi von TPCP (BC)_BC von DTPT 6 thang 2012 2 4" xfId="11596" xr:uid="{00000000-0005-0000-0000-0000492D0000}"/>
    <cellStyle name="1_KH 2007 (theo doi)_Tong hop theo doi von TPCP (BC)_BC von DTPT 6 thang 2012 3" xfId="11597" xr:uid="{00000000-0005-0000-0000-00004A2D0000}"/>
    <cellStyle name="1_KH 2007 (theo doi)_Tong hop theo doi von TPCP (BC)_BC von DTPT 6 thang 2012 4" xfId="11598" xr:uid="{00000000-0005-0000-0000-00004B2D0000}"/>
    <cellStyle name="1_KH 2007 (theo doi)_Tong hop theo doi von TPCP (BC)_BC von DTPT 6 thang 2012 5" xfId="11599" xr:uid="{00000000-0005-0000-0000-00004C2D0000}"/>
    <cellStyle name="1_KH 2007 (theo doi)_Tong hop theo doi von TPCP (BC)_Bieu du thao QD von ho tro co MT" xfId="11600" xr:uid="{00000000-0005-0000-0000-00004D2D0000}"/>
    <cellStyle name="1_KH 2007 (theo doi)_Tong hop theo doi von TPCP (BC)_Bieu du thao QD von ho tro co MT 2" xfId="11601" xr:uid="{00000000-0005-0000-0000-00004E2D0000}"/>
    <cellStyle name="1_KH 2007 (theo doi)_Tong hop theo doi von TPCP (BC)_Bieu du thao QD von ho tro co MT 2 2" xfId="11602" xr:uid="{00000000-0005-0000-0000-00004F2D0000}"/>
    <cellStyle name="1_KH 2007 (theo doi)_Tong hop theo doi von TPCP (BC)_Bieu du thao QD von ho tro co MT 2 3" xfId="11603" xr:uid="{00000000-0005-0000-0000-0000502D0000}"/>
    <cellStyle name="1_KH 2007 (theo doi)_Tong hop theo doi von TPCP (BC)_Bieu du thao QD von ho tro co MT 2 4" xfId="11604" xr:uid="{00000000-0005-0000-0000-0000512D0000}"/>
    <cellStyle name="1_KH 2007 (theo doi)_Tong hop theo doi von TPCP (BC)_Bieu du thao QD von ho tro co MT 3" xfId="11605" xr:uid="{00000000-0005-0000-0000-0000522D0000}"/>
    <cellStyle name="1_KH 2007 (theo doi)_Tong hop theo doi von TPCP (BC)_Bieu du thao QD von ho tro co MT 4" xfId="11606" xr:uid="{00000000-0005-0000-0000-0000532D0000}"/>
    <cellStyle name="1_KH 2007 (theo doi)_Tong hop theo doi von TPCP (BC)_Bieu du thao QD von ho tro co MT 5" xfId="11607" xr:uid="{00000000-0005-0000-0000-0000542D0000}"/>
    <cellStyle name="1_KH 2007 (theo doi)_Tong hop theo doi von TPCP (BC)_Ke hoach 2012 (theo doi)" xfId="11608" xr:uid="{00000000-0005-0000-0000-0000552D0000}"/>
    <cellStyle name="1_KH 2007 (theo doi)_Tong hop theo doi von TPCP (BC)_Ke hoach 2012 (theo doi) 2" xfId="11609" xr:uid="{00000000-0005-0000-0000-0000562D0000}"/>
    <cellStyle name="1_KH 2007 (theo doi)_Tong hop theo doi von TPCP (BC)_Ke hoach 2012 (theo doi) 2 2" xfId="11610" xr:uid="{00000000-0005-0000-0000-0000572D0000}"/>
    <cellStyle name="1_KH 2007 (theo doi)_Tong hop theo doi von TPCP (BC)_Ke hoach 2012 (theo doi) 2 3" xfId="11611" xr:uid="{00000000-0005-0000-0000-0000582D0000}"/>
    <cellStyle name="1_KH 2007 (theo doi)_Tong hop theo doi von TPCP (BC)_Ke hoach 2012 (theo doi) 2 4" xfId="11612" xr:uid="{00000000-0005-0000-0000-0000592D0000}"/>
    <cellStyle name="1_KH 2007 (theo doi)_Tong hop theo doi von TPCP (BC)_Ke hoach 2012 (theo doi) 3" xfId="11613" xr:uid="{00000000-0005-0000-0000-00005A2D0000}"/>
    <cellStyle name="1_KH 2007 (theo doi)_Tong hop theo doi von TPCP (BC)_Ke hoach 2012 (theo doi) 4" xfId="11614" xr:uid="{00000000-0005-0000-0000-00005B2D0000}"/>
    <cellStyle name="1_KH 2007 (theo doi)_Tong hop theo doi von TPCP (BC)_Ke hoach 2012 (theo doi) 5" xfId="11615" xr:uid="{00000000-0005-0000-0000-00005C2D0000}"/>
    <cellStyle name="1_KH 2007 (theo doi)_Tong hop theo doi von TPCP (BC)_Ke hoach 2012 theo doi (giai ngan 30.6.12)" xfId="11616" xr:uid="{00000000-0005-0000-0000-00005D2D0000}"/>
    <cellStyle name="1_KH 2007 (theo doi)_Tong hop theo doi von TPCP (BC)_Ke hoach 2012 theo doi (giai ngan 30.6.12) 2" xfId="11617" xr:uid="{00000000-0005-0000-0000-00005E2D0000}"/>
    <cellStyle name="1_KH 2007 (theo doi)_Tong hop theo doi von TPCP (BC)_Ke hoach 2012 theo doi (giai ngan 30.6.12) 2 2" xfId="11618" xr:uid="{00000000-0005-0000-0000-00005F2D0000}"/>
    <cellStyle name="1_KH 2007 (theo doi)_Tong hop theo doi von TPCP (BC)_Ke hoach 2012 theo doi (giai ngan 30.6.12) 2 3" xfId="11619" xr:uid="{00000000-0005-0000-0000-0000602D0000}"/>
    <cellStyle name="1_KH 2007 (theo doi)_Tong hop theo doi von TPCP (BC)_Ke hoach 2012 theo doi (giai ngan 30.6.12) 2 4" xfId="11620" xr:uid="{00000000-0005-0000-0000-0000612D0000}"/>
    <cellStyle name="1_KH 2007 (theo doi)_Tong hop theo doi von TPCP (BC)_Ke hoach 2012 theo doi (giai ngan 30.6.12) 3" xfId="11621" xr:uid="{00000000-0005-0000-0000-0000622D0000}"/>
    <cellStyle name="1_KH 2007 (theo doi)_Tong hop theo doi von TPCP (BC)_Ke hoach 2012 theo doi (giai ngan 30.6.12) 4" xfId="11622" xr:uid="{00000000-0005-0000-0000-0000632D0000}"/>
    <cellStyle name="1_KH 2007 (theo doi)_Tong hop theo doi von TPCP (BC)_Ke hoach 2012 theo doi (giai ngan 30.6.12) 5" xfId="11623" xr:uid="{00000000-0005-0000-0000-0000642D0000}"/>
    <cellStyle name="1_KH 2007 (theo doi)_Worksheet in D: My Documents Ke Hoach KH cac nam Nam 2014 Bao cao ve Ke hoach nam 2014 ( Hoan chinh sau TL voi Bo KH)" xfId="11624" xr:uid="{00000000-0005-0000-0000-0000652D0000}"/>
    <cellStyle name="1_KH 2007 (theo doi)_Worksheet in D: My Documents Ke Hoach KH cac nam Nam 2014 Bao cao ve Ke hoach nam 2014 ( Hoan chinh sau TL voi Bo KH) 2" xfId="11625" xr:uid="{00000000-0005-0000-0000-0000662D0000}"/>
    <cellStyle name="1_KH 2007 (theo doi)_Worksheet in D: My Documents Ke Hoach KH cac nam Nam 2014 Bao cao ve Ke hoach nam 2014 ( Hoan chinh sau TL voi Bo KH) 2 2" xfId="11626" xr:uid="{00000000-0005-0000-0000-0000672D0000}"/>
    <cellStyle name="1_KH 2007 (theo doi)_Worksheet in D: My Documents Ke Hoach KH cac nam Nam 2014 Bao cao ve Ke hoach nam 2014 ( Hoan chinh sau TL voi Bo KH) 2 3" xfId="11627" xr:uid="{00000000-0005-0000-0000-0000682D0000}"/>
    <cellStyle name="1_KH 2007 (theo doi)_Worksheet in D: My Documents Ke Hoach KH cac nam Nam 2014 Bao cao ve Ke hoach nam 2014 ( Hoan chinh sau TL voi Bo KH) 2 4" xfId="11628" xr:uid="{00000000-0005-0000-0000-0000692D0000}"/>
    <cellStyle name="1_KH 2007 (theo doi)_Worksheet in D: My Documents Ke Hoach KH cac nam Nam 2014 Bao cao ve Ke hoach nam 2014 ( Hoan chinh sau TL voi Bo KH) 3" xfId="11629" xr:uid="{00000000-0005-0000-0000-00006A2D0000}"/>
    <cellStyle name="1_KH 2007 (theo doi)_Worksheet in D: My Documents Ke Hoach KH cac nam Nam 2014 Bao cao ve Ke hoach nam 2014 ( Hoan chinh sau TL voi Bo KH) 4" xfId="11630" xr:uid="{00000000-0005-0000-0000-00006B2D0000}"/>
    <cellStyle name="1_KH 2007 (theo doi)_Worksheet in D: My Documents Ke Hoach KH cac nam Nam 2014 Bao cao ve Ke hoach nam 2014 ( Hoan chinh sau TL voi Bo KH) 5" xfId="11631" xr:uid="{00000000-0005-0000-0000-00006C2D0000}"/>
    <cellStyle name="1_Kh ql62 (2010) 11-09" xfId="11632" xr:uid="{00000000-0005-0000-0000-00006D2D0000}"/>
    <cellStyle name="1_KH TPCP vung TNB (03-1-2012)" xfId="11633" xr:uid="{00000000-0005-0000-0000-00006E2D0000}"/>
    <cellStyle name="1_Khung 2012" xfId="11634" xr:uid="{00000000-0005-0000-0000-00006F2D0000}"/>
    <cellStyle name="1_KlQdinhduyet" xfId="11635" xr:uid="{00000000-0005-0000-0000-0000702D0000}"/>
    <cellStyle name="1_KlQdinhduyet_!1 1 bao cao giao KH ve HTCMT vung TNB   12-12-2011" xfId="11636" xr:uid="{00000000-0005-0000-0000-0000712D0000}"/>
    <cellStyle name="1_KlQdinhduyet_Bieu4HTMT" xfId="11637" xr:uid="{00000000-0005-0000-0000-0000722D0000}"/>
    <cellStyle name="1_KlQdinhduyet_Bieu4HTMT_!1 1 bao cao giao KH ve HTCMT vung TNB   12-12-2011" xfId="11638" xr:uid="{00000000-0005-0000-0000-0000732D0000}"/>
    <cellStyle name="1_KlQdinhduyet_Bieu4HTMT_KH TPCP vung TNB (03-1-2012)" xfId="11639" xr:uid="{00000000-0005-0000-0000-0000742D0000}"/>
    <cellStyle name="1_KlQdinhduyet_KH TPCP vung TNB (03-1-2012)" xfId="11640" xr:uid="{00000000-0005-0000-0000-0000752D0000}"/>
    <cellStyle name="1_NTHOC" xfId="11641" xr:uid="{00000000-0005-0000-0000-0000762D0000}"/>
    <cellStyle name="1_NTHOC_1 Bieu 6 thang nam 2011" xfId="11642" xr:uid="{00000000-0005-0000-0000-0000772D0000}"/>
    <cellStyle name="1_NTHOC_1 Bieu 6 thang nam 2011 2" xfId="11643" xr:uid="{00000000-0005-0000-0000-0000782D0000}"/>
    <cellStyle name="1_NTHOC_1 Bieu 6 thang nam 2011_BC von DTPT 6 thang 2012" xfId="11644" xr:uid="{00000000-0005-0000-0000-0000792D0000}"/>
    <cellStyle name="1_NTHOC_1 Bieu 6 thang nam 2011_BC von DTPT 6 thang 2012 2" xfId="11645" xr:uid="{00000000-0005-0000-0000-00007A2D0000}"/>
    <cellStyle name="1_NTHOC_1 Bieu 6 thang nam 2011_Bieu du thao QD von ho tro co MT" xfId="11646" xr:uid="{00000000-0005-0000-0000-00007B2D0000}"/>
    <cellStyle name="1_NTHOC_1 Bieu 6 thang nam 2011_Bieu du thao QD von ho tro co MT 2" xfId="11647" xr:uid="{00000000-0005-0000-0000-00007C2D0000}"/>
    <cellStyle name="1_NTHOC_1 Bieu 6 thang nam 2011_Ke hoach 2012 (theo doi)" xfId="11648" xr:uid="{00000000-0005-0000-0000-00007D2D0000}"/>
    <cellStyle name="1_NTHOC_1 Bieu 6 thang nam 2011_Ke hoach 2012 (theo doi) 2" xfId="11649" xr:uid="{00000000-0005-0000-0000-00007E2D0000}"/>
    <cellStyle name="1_NTHOC_1 Bieu 6 thang nam 2011_Ke hoach 2012 theo doi (giai ngan 30.6.12)" xfId="11650" xr:uid="{00000000-0005-0000-0000-00007F2D0000}"/>
    <cellStyle name="1_NTHOC_1 Bieu 6 thang nam 2011_Ke hoach 2012 theo doi (giai ngan 30.6.12) 2" xfId="11651" xr:uid="{00000000-0005-0000-0000-0000802D0000}"/>
    <cellStyle name="1_NTHOC_Bao cao tinh hinh thuc hien KH 2009 den 31-01-10" xfId="11652" xr:uid="{00000000-0005-0000-0000-0000812D0000}"/>
    <cellStyle name="1_NTHOC_Bao cao tinh hinh thuc hien KH 2009 den 31-01-10 2" xfId="11653" xr:uid="{00000000-0005-0000-0000-0000822D0000}"/>
    <cellStyle name="1_NTHOC_Bao cao tinh hinh thuc hien KH 2009 den 31-01-10_BC von DTPT 6 thang 2012" xfId="11654" xr:uid="{00000000-0005-0000-0000-0000832D0000}"/>
    <cellStyle name="1_NTHOC_Bao cao tinh hinh thuc hien KH 2009 den 31-01-10_BC von DTPT 6 thang 2012 2" xfId="11655" xr:uid="{00000000-0005-0000-0000-0000842D0000}"/>
    <cellStyle name="1_NTHOC_Bao cao tinh hinh thuc hien KH 2009 den 31-01-10_Bieu du thao QD von ho tro co MT" xfId="11656" xr:uid="{00000000-0005-0000-0000-0000852D0000}"/>
    <cellStyle name="1_NTHOC_Bao cao tinh hinh thuc hien KH 2009 den 31-01-10_Bieu du thao QD von ho tro co MT 2" xfId="11657" xr:uid="{00000000-0005-0000-0000-0000862D0000}"/>
    <cellStyle name="1_NTHOC_Bao cao tinh hinh thuc hien KH 2009 den 31-01-10_Ke hoach 2012 (theo doi)" xfId="11658" xr:uid="{00000000-0005-0000-0000-0000872D0000}"/>
    <cellStyle name="1_NTHOC_Bao cao tinh hinh thuc hien KH 2009 den 31-01-10_Ke hoach 2012 (theo doi) 2" xfId="11659" xr:uid="{00000000-0005-0000-0000-0000882D0000}"/>
    <cellStyle name="1_NTHOC_Bao cao tinh hinh thuc hien KH 2009 den 31-01-10_Ke hoach 2012 theo doi (giai ngan 30.6.12)" xfId="11660" xr:uid="{00000000-0005-0000-0000-0000892D0000}"/>
    <cellStyle name="1_NTHOC_Bao cao tinh hinh thuc hien KH 2009 den 31-01-10_Ke hoach 2012 theo doi (giai ngan 30.6.12) 2" xfId="11661" xr:uid="{00000000-0005-0000-0000-00008A2D0000}"/>
    <cellStyle name="1_NTHOC_BC cong trinh trong diem" xfId="11662" xr:uid="{00000000-0005-0000-0000-00008B2D0000}"/>
    <cellStyle name="1_NTHOC_BC cong trinh trong diem 2" xfId="11663" xr:uid="{00000000-0005-0000-0000-00008C2D0000}"/>
    <cellStyle name="1_NTHOC_BC cong trinh trong diem_BC von DTPT 6 thang 2012" xfId="11664" xr:uid="{00000000-0005-0000-0000-00008D2D0000}"/>
    <cellStyle name="1_NTHOC_BC cong trinh trong diem_BC von DTPT 6 thang 2012 2" xfId="11665" xr:uid="{00000000-0005-0000-0000-00008E2D0000}"/>
    <cellStyle name="1_NTHOC_BC cong trinh trong diem_Bieu du thao QD von ho tro co MT" xfId="11666" xr:uid="{00000000-0005-0000-0000-00008F2D0000}"/>
    <cellStyle name="1_NTHOC_BC cong trinh trong diem_Bieu du thao QD von ho tro co MT 2" xfId="11667" xr:uid="{00000000-0005-0000-0000-0000902D0000}"/>
    <cellStyle name="1_NTHOC_BC cong trinh trong diem_Ke hoach 2012 (theo doi)" xfId="11668" xr:uid="{00000000-0005-0000-0000-0000912D0000}"/>
    <cellStyle name="1_NTHOC_BC cong trinh trong diem_Ke hoach 2012 (theo doi) 2" xfId="11669" xr:uid="{00000000-0005-0000-0000-0000922D0000}"/>
    <cellStyle name="1_NTHOC_BC cong trinh trong diem_Ke hoach 2012 theo doi (giai ngan 30.6.12)" xfId="11670" xr:uid="{00000000-0005-0000-0000-0000932D0000}"/>
    <cellStyle name="1_NTHOC_BC cong trinh trong diem_Ke hoach 2012 theo doi (giai ngan 30.6.12) 2" xfId="11671" xr:uid="{00000000-0005-0000-0000-0000942D0000}"/>
    <cellStyle name="1_NTHOC_BC von DTPT 6 thang 2012" xfId="11672" xr:uid="{00000000-0005-0000-0000-0000952D0000}"/>
    <cellStyle name="1_NTHOC_Bieu 01 UB(hung)" xfId="11673" xr:uid="{00000000-0005-0000-0000-0000962D0000}"/>
    <cellStyle name="1_NTHOC_Bieu 01 UB(hung) 2" xfId="11674" xr:uid="{00000000-0005-0000-0000-0000972D0000}"/>
    <cellStyle name="1_NTHOC_Bieu du thao QD von ho tro co MT" xfId="11675" xr:uid="{00000000-0005-0000-0000-0000982D0000}"/>
    <cellStyle name="1_NTHOC_Chi tieu 5 nam" xfId="11676" xr:uid="{00000000-0005-0000-0000-0000992D0000}"/>
    <cellStyle name="1_NTHOC_Chi tieu 5 nam_BC cong trinh trong diem" xfId="11677" xr:uid="{00000000-0005-0000-0000-00009A2D0000}"/>
    <cellStyle name="1_NTHOC_Chi tieu 5 nam_BC cong trinh trong diem_BC von DTPT 6 thang 2012" xfId="11678" xr:uid="{00000000-0005-0000-0000-00009B2D0000}"/>
    <cellStyle name="1_NTHOC_Chi tieu 5 nam_BC cong trinh trong diem_Bieu du thao QD von ho tro co MT" xfId="11679" xr:uid="{00000000-0005-0000-0000-00009C2D0000}"/>
    <cellStyle name="1_NTHOC_Chi tieu 5 nam_BC cong trinh trong diem_Ke hoach 2012 (theo doi)" xfId="11680" xr:uid="{00000000-0005-0000-0000-00009D2D0000}"/>
    <cellStyle name="1_NTHOC_Chi tieu 5 nam_BC cong trinh trong diem_Ke hoach 2012 theo doi (giai ngan 30.6.12)" xfId="11681" xr:uid="{00000000-0005-0000-0000-00009E2D0000}"/>
    <cellStyle name="1_NTHOC_Chi tieu 5 nam_BC von DTPT 6 thang 2012" xfId="11682" xr:uid="{00000000-0005-0000-0000-00009F2D0000}"/>
    <cellStyle name="1_NTHOC_Chi tieu 5 nam_Bieu du thao QD von ho tro co MT" xfId="11683" xr:uid="{00000000-0005-0000-0000-0000A02D0000}"/>
    <cellStyle name="1_NTHOC_Chi tieu 5 nam_Ke hoach 2012 (theo doi)" xfId="11684" xr:uid="{00000000-0005-0000-0000-0000A12D0000}"/>
    <cellStyle name="1_NTHOC_Chi tieu 5 nam_Ke hoach 2012 theo doi (giai ngan 30.6.12)" xfId="11685" xr:uid="{00000000-0005-0000-0000-0000A22D0000}"/>
    <cellStyle name="1_NTHOC_Chi tieu 5 nam_pvhung.skhdt 20117113152041 Danh muc cong trinh trong diem" xfId="11686" xr:uid="{00000000-0005-0000-0000-0000A32D0000}"/>
    <cellStyle name="1_NTHOC_Chi tieu 5 nam_pvhung.skhdt 20117113152041 Danh muc cong trinh trong diem_BC von DTPT 6 thang 2012" xfId="11687" xr:uid="{00000000-0005-0000-0000-0000A42D0000}"/>
    <cellStyle name="1_NTHOC_Chi tieu 5 nam_pvhung.skhdt 20117113152041 Danh muc cong trinh trong diem_Bieu du thao QD von ho tro co MT" xfId="11688" xr:uid="{00000000-0005-0000-0000-0000A52D0000}"/>
    <cellStyle name="1_NTHOC_Chi tieu 5 nam_pvhung.skhdt 20117113152041 Danh muc cong trinh trong diem_Ke hoach 2012 (theo doi)" xfId="11689" xr:uid="{00000000-0005-0000-0000-0000A62D0000}"/>
    <cellStyle name="1_NTHOC_Chi tieu 5 nam_pvhung.skhdt 20117113152041 Danh muc cong trinh trong diem_Ke hoach 2012 theo doi (giai ngan 30.6.12)" xfId="11690" xr:uid="{00000000-0005-0000-0000-0000A72D0000}"/>
    <cellStyle name="1_NTHOC_Dang ky phan khai von ODA (gui Bo)" xfId="11691" xr:uid="{00000000-0005-0000-0000-0000A82D0000}"/>
    <cellStyle name="1_NTHOC_Dang ky phan khai von ODA (gui Bo)_BC von DTPT 6 thang 2012" xfId="11692" xr:uid="{00000000-0005-0000-0000-0000A92D0000}"/>
    <cellStyle name="1_NTHOC_Dang ky phan khai von ODA (gui Bo)_Bieu du thao QD von ho tro co MT" xfId="11693" xr:uid="{00000000-0005-0000-0000-0000AA2D0000}"/>
    <cellStyle name="1_NTHOC_Dang ky phan khai von ODA (gui Bo)_Ke hoach 2012 theo doi (giai ngan 30.6.12)" xfId="11694" xr:uid="{00000000-0005-0000-0000-0000AB2D0000}"/>
    <cellStyle name="1_NTHOC_DK bo tri lai (chinh thuc)" xfId="11695" xr:uid="{00000000-0005-0000-0000-0000AC2D0000}"/>
    <cellStyle name="1_NTHOC_DK bo tri lai (chinh thuc)_BC von DTPT 6 thang 2012" xfId="11696" xr:uid="{00000000-0005-0000-0000-0000AD2D0000}"/>
    <cellStyle name="1_NTHOC_DK bo tri lai (chinh thuc)_Bieu du thao QD von ho tro co MT" xfId="11697" xr:uid="{00000000-0005-0000-0000-0000AE2D0000}"/>
    <cellStyle name="1_NTHOC_DK bo tri lai (chinh thuc)_Ke hoach 2012 (theo doi)" xfId="11698" xr:uid="{00000000-0005-0000-0000-0000AF2D0000}"/>
    <cellStyle name="1_NTHOC_DK bo tri lai (chinh thuc)_Ke hoach 2012 theo doi (giai ngan 30.6.12)" xfId="11699" xr:uid="{00000000-0005-0000-0000-0000B02D0000}"/>
    <cellStyle name="1_NTHOC_Ke hoach 2012 (theo doi)" xfId="11700" xr:uid="{00000000-0005-0000-0000-0000B12D0000}"/>
    <cellStyle name="1_NTHOC_Ke hoach 2012 theo doi (giai ngan 30.6.12)" xfId="11701" xr:uid="{00000000-0005-0000-0000-0000B22D0000}"/>
    <cellStyle name="1_NTHOC_Ke hoach nam 2013 nguon MT(theo doi) den 31-5-13" xfId="11702" xr:uid="{00000000-0005-0000-0000-0000B32D0000}"/>
    <cellStyle name="1_NTHOC_pvhung.skhdt 20117113152041 Danh muc cong trinh trong diem" xfId="11703" xr:uid="{00000000-0005-0000-0000-0000B42D0000}"/>
    <cellStyle name="1_NTHOC_pvhung.skhdt 20117113152041 Danh muc cong trinh trong diem 2" xfId="11704" xr:uid="{00000000-0005-0000-0000-0000B52D0000}"/>
    <cellStyle name="1_NTHOC_pvhung.skhdt 20117113152041 Danh muc cong trinh trong diem_BC von DTPT 6 thang 2012" xfId="11705" xr:uid="{00000000-0005-0000-0000-0000B62D0000}"/>
    <cellStyle name="1_NTHOC_pvhung.skhdt 20117113152041 Danh muc cong trinh trong diem_BC von DTPT 6 thang 2012 2" xfId="11706" xr:uid="{00000000-0005-0000-0000-0000B72D0000}"/>
    <cellStyle name="1_NTHOC_pvhung.skhdt 20117113152041 Danh muc cong trinh trong diem_Bieu du thao QD von ho tro co MT" xfId="11707" xr:uid="{00000000-0005-0000-0000-0000B82D0000}"/>
    <cellStyle name="1_NTHOC_pvhung.skhdt 20117113152041 Danh muc cong trinh trong diem_Bieu du thao QD von ho tro co MT 2" xfId="11708" xr:uid="{00000000-0005-0000-0000-0000B92D0000}"/>
    <cellStyle name="1_NTHOC_pvhung.skhdt 20117113152041 Danh muc cong trinh trong diem_Ke hoach 2012 (theo doi)" xfId="11709" xr:uid="{00000000-0005-0000-0000-0000BA2D0000}"/>
    <cellStyle name="1_NTHOC_pvhung.skhdt 20117113152041 Danh muc cong trinh trong diem_Ke hoach 2012 (theo doi) 2" xfId="11710" xr:uid="{00000000-0005-0000-0000-0000BB2D0000}"/>
    <cellStyle name="1_NTHOC_pvhung.skhdt 20117113152041 Danh muc cong trinh trong diem_Ke hoach 2012 theo doi (giai ngan 30.6.12)" xfId="11711" xr:uid="{00000000-0005-0000-0000-0000BC2D0000}"/>
    <cellStyle name="1_NTHOC_pvhung.skhdt 20117113152041 Danh muc cong trinh trong diem_Ke hoach 2012 theo doi (giai ngan 30.6.12) 2" xfId="11712" xr:uid="{00000000-0005-0000-0000-0000BD2D0000}"/>
    <cellStyle name="1_NTHOC_Ra soat KH 2009 (chinh thuc o nha)" xfId="11713" xr:uid="{00000000-0005-0000-0000-0000BE2D0000}"/>
    <cellStyle name="1_NTHOC_Ra soat KH 2009 (chinh thuc o nha)_BC von DTPT 6 thang 2012" xfId="11714" xr:uid="{00000000-0005-0000-0000-0000BF2D0000}"/>
    <cellStyle name="1_NTHOC_Ra soat KH 2009 (chinh thuc o nha)_Bieu du thao QD von ho tro co MT" xfId="11715" xr:uid="{00000000-0005-0000-0000-0000C02D0000}"/>
    <cellStyle name="1_NTHOC_Ra soat KH 2009 (chinh thuc o nha)_Ke hoach 2012 (theo doi)" xfId="11716" xr:uid="{00000000-0005-0000-0000-0000C12D0000}"/>
    <cellStyle name="1_NTHOC_Ra soat KH 2009 (chinh thuc o nha)_Ke hoach 2012 theo doi (giai ngan 30.6.12)" xfId="11717" xr:uid="{00000000-0005-0000-0000-0000C22D0000}"/>
    <cellStyle name="1_NTHOC_Tong hop so lieu" xfId="11718" xr:uid="{00000000-0005-0000-0000-0000C32D0000}"/>
    <cellStyle name="1_NTHOC_Tong hop so lieu_BC cong trinh trong diem" xfId="11719" xr:uid="{00000000-0005-0000-0000-0000C42D0000}"/>
    <cellStyle name="1_NTHOC_Tong hop so lieu_BC cong trinh trong diem_BC von DTPT 6 thang 2012" xfId="11720" xr:uid="{00000000-0005-0000-0000-0000C52D0000}"/>
    <cellStyle name="1_NTHOC_Tong hop so lieu_BC cong trinh trong diem_Bieu du thao QD von ho tro co MT" xfId="11721" xr:uid="{00000000-0005-0000-0000-0000C62D0000}"/>
    <cellStyle name="1_NTHOC_Tong hop so lieu_BC cong trinh trong diem_Ke hoach 2012 (theo doi)" xfId="11722" xr:uid="{00000000-0005-0000-0000-0000C72D0000}"/>
    <cellStyle name="1_NTHOC_Tong hop so lieu_BC cong trinh trong diem_Ke hoach 2012 theo doi (giai ngan 30.6.12)" xfId="11723" xr:uid="{00000000-0005-0000-0000-0000C82D0000}"/>
    <cellStyle name="1_NTHOC_Tong hop so lieu_BC von DTPT 6 thang 2012" xfId="11724" xr:uid="{00000000-0005-0000-0000-0000C92D0000}"/>
    <cellStyle name="1_NTHOC_Tong hop so lieu_Bieu du thao QD von ho tro co MT" xfId="11725" xr:uid="{00000000-0005-0000-0000-0000CA2D0000}"/>
    <cellStyle name="1_NTHOC_Tong hop so lieu_Ke hoach 2012 (theo doi)" xfId="11726" xr:uid="{00000000-0005-0000-0000-0000CB2D0000}"/>
    <cellStyle name="1_NTHOC_Tong hop so lieu_Ke hoach 2012 theo doi (giai ngan 30.6.12)" xfId="11727" xr:uid="{00000000-0005-0000-0000-0000CC2D0000}"/>
    <cellStyle name="1_NTHOC_Tong hop so lieu_pvhung.skhdt 20117113152041 Danh muc cong trinh trong diem" xfId="11728" xr:uid="{00000000-0005-0000-0000-0000CD2D0000}"/>
    <cellStyle name="1_NTHOC_Tong hop so lieu_pvhung.skhdt 20117113152041 Danh muc cong trinh trong diem_BC von DTPT 6 thang 2012" xfId="11729" xr:uid="{00000000-0005-0000-0000-0000CE2D0000}"/>
    <cellStyle name="1_NTHOC_Tong hop so lieu_pvhung.skhdt 20117113152041 Danh muc cong trinh trong diem_Bieu du thao QD von ho tro co MT" xfId="11730" xr:uid="{00000000-0005-0000-0000-0000CF2D0000}"/>
    <cellStyle name="1_NTHOC_Tong hop so lieu_pvhung.skhdt 20117113152041 Danh muc cong trinh trong diem_Ke hoach 2012 (theo doi)" xfId="11731" xr:uid="{00000000-0005-0000-0000-0000D02D0000}"/>
    <cellStyle name="1_NTHOC_Tong hop so lieu_pvhung.skhdt 20117113152041 Danh muc cong trinh trong diem_Ke hoach 2012 theo doi (giai ngan 30.6.12)" xfId="11732" xr:uid="{00000000-0005-0000-0000-0000D12D0000}"/>
    <cellStyle name="1_NTHOC_Tong hop theo doi von TPCP" xfId="11733" xr:uid="{00000000-0005-0000-0000-0000D22D0000}"/>
    <cellStyle name="1_NTHOC_Tong hop theo doi von TPCP (BC)" xfId="11734" xr:uid="{00000000-0005-0000-0000-0000D32D0000}"/>
    <cellStyle name="1_NTHOC_Tong hop theo doi von TPCP (BC)_BC von DTPT 6 thang 2012" xfId="11735" xr:uid="{00000000-0005-0000-0000-0000D42D0000}"/>
    <cellStyle name="1_NTHOC_Tong hop theo doi von TPCP (BC)_Bieu du thao QD von ho tro co MT" xfId="11736" xr:uid="{00000000-0005-0000-0000-0000D52D0000}"/>
    <cellStyle name="1_NTHOC_Tong hop theo doi von TPCP (BC)_Ke hoach 2012 (theo doi)" xfId="11737" xr:uid="{00000000-0005-0000-0000-0000D62D0000}"/>
    <cellStyle name="1_NTHOC_Tong hop theo doi von TPCP (BC)_Ke hoach 2012 theo doi (giai ngan 30.6.12)" xfId="11738" xr:uid="{00000000-0005-0000-0000-0000D72D0000}"/>
    <cellStyle name="1_NTHOC_Tong hop theo doi von TPCP_BC von DTPT 6 thang 2012" xfId="11739" xr:uid="{00000000-0005-0000-0000-0000D82D0000}"/>
    <cellStyle name="1_NTHOC_Tong hop theo doi von TPCP_Bieu du thao QD von ho tro co MT" xfId="11740" xr:uid="{00000000-0005-0000-0000-0000D92D0000}"/>
    <cellStyle name="1_NTHOC_Tong hop theo doi von TPCP_Dang ky phan khai von ODA (gui Bo)" xfId="11741" xr:uid="{00000000-0005-0000-0000-0000DA2D0000}"/>
    <cellStyle name="1_NTHOC_Tong hop theo doi von TPCP_Dang ky phan khai von ODA (gui Bo)_BC von DTPT 6 thang 2012" xfId="11742" xr:uid="{00000000-0005-0000-0000-0000DB2D0000}"/>
    <cellStyle name="1_NTHOC_Tong hop theo doi von TPCP_Dang ky phan khai von ODA (gui Bo)_Bieu du thao QD von ho tro co MT" xfId="11743" xr:uid="{00000000-0005-0000-0000-0000DC2D0000}"/>
    <cellStyle name="1_NTHOC_Tong hop theo doi von TPCP_Dang ky phan khai von ODA (gui Bo)_Ke hoach 2012 theo doi (giai ngan 30.6.12)" xfId="11744" xr:uid="{00000000-0005-0000-0000-0000DD2D0000}"/>
    <cellStyle name="1_NTHOC_Tong hop theo doi von TPCP_Ke hoach 2012 (theo doi)" xfId="11745" xr:uid="{00000000-0005-0000-0000-0000DE2D0000}"/>
    <cellStyle name="1_NTHOC_Tong hop theo doi von TPCP_Ke hoach 2012 theo doi (giai ngan 30.6.12)" xfId="11746" xr:uid="{00000000-0005-0000-0000-0000DF2D0000}"/>
    <cellStyle name="1_NTHOC_Worksheet in D: My Documents Ke Hoach KH cac nam Nam 2014 Bao cao ve Ke hoach nam 2014 ( Hoan chinh sau TL voi Bo KH)" xfId="11747" xr:uid="{00000000-0005-0000-0000-0000E02D0000}"/>
    <cellStyle name="1_pvhung.skhdt 20117113152041 Danh muc cong trinh trong diem" xfId="11748" xr:uid="{00000000-0005-0000-0000-0000E12D0000}"/>
    <cellStyle name="1_pvhung.skhdt 20117113152041 Danh muc cong trinh trong diem 2" xfId="11749" xr:uid="{00000000-0005-0000-0000-0000E22D0000}"/>
    <cellStyle name="1_pvhung.skhdt 20117113152041 Danh muc cong trinh trong diem 2 2" xfId="11750" xr:uid="{00000000-0005-0000-0000-0000E32D0000}"/>
    <cellStyle name="1_pvhung.skhdt 20117113152041 Danh muc cong trinh trong diem 2 2 2" xfId="11751" xr:uid="{00000000-0005-0000-0000-0000E42D0000}"/>
    <cellStyle name="1_pvhung.skhdt 20117113152041 Danh muc cong trinh trong diem 2 2 3" xfId="11752" xr:uid="{00000000-0005-0000-0000-0000E52D0000}"/>
    <cellStyle name="1_pvhung.skhdt 20117113152041 Danh muc cong trinh trong diem 2 2 4" xfId="11753" xr:uid="{00000000-0005-0000-0000-0000E62D0000}"/>
    <cellStyle name="1_pvhung.skhdt 20117113152041 Danh muc cong trinh trong diem 2 3" xfId="11754" xr:uid="{00000000-0005-0000-0000-0000E72D0000}"/>
    <cellStyle name="1_pvhung.skhdt 20117113152041 Danh muc cong trinh trong diem 2 4" xfId="11755" xr:uid="{00000000-0005-0000-0000-0000E82D0000}"/>
    <cellStyle name="1_pvhung.skhdt 20117113152041 Danh muc cong trinh trong diem 2 5" xfId="11756" xr:uid="{00000000-0005-0000-0000-0000E92D0000}"/>
    <cellStyle name="1_pvhung.skhdt 20117113152041 Danh muc cong trinh trong diem 3" xfId="11757" xr:uid="{00000000-0005-0000-0000-0000EA2D0000}"/>
    <cellStyle name="1_pvhung.skhdt 20117113152041 Danh muc cong trinh trong diem 3 2" xfId="11758" xr:uid="{00000000-0005-0000-0000-0000EB2D0000}"/>
    <cellStyle name="1_pvhung.skhdt 20117113152041 Danh muc cong trinh trong diem 3 3" xfId="11759" xr:uid="{00000000-0005-0000-0000-0000EC2D0000}"/>
    <cellStyle name="1_pvhung.skhdt 20117113152041 Danh muc cong trinh trong diem 3 4" xfId="11760" xr:uid="{00000000-0005-0000-0000-0000ED2D0000}"/>
    <cellStyle name="1_pvhung.skhdt 20117113152041 Danh muc cong trinh trong diem 4" xfId="11761" xr:uid="{00000000-0005-0000-0000-0000EE2D0000}"/>
    <cellStyle name="1_pvhung.skhdt 20117113152041 Danh muc cong trinh trong diem 5" xfId="11762" xr:uid="{00000000-0005-0000-0000-0000EF2D0000}"/>
    <cellStyle name="1_pvhung.skhdt 20117113152041 Danh muc cong trinh trong diem 6" xfId="11763" xr:uid="{00000000-0005-0000-0000-0000F02D0000}"/>
    <cellStyle name="1_pvhung.skhdt 20117113152041 Danh muc cong trinh trong diem_BC von DTPT 6 thang 2012" xfId="11764" xr:uid="{00000000-0005-0000-0000-0000F12D0000}"/>
    <cellStyle name="1_pvhung.skhdt 20117113152041 Danh muc cong trinh trong diem_BC von DTPT 6 thang 2012 2" xfId="11765" xr:uid="{00000000-0005-0000-0000-0000F22D0000}"/>
    <cellStyle name="1_pvhung.skhdt 20117113152041 Danh muc cong trinh trong diem_BC von DTPT 6 thang 2012 2 2" xfId="11766" xr:uid="{00000000-0005-0000-0000-0000F32D0000}"/>
    <cellStyle name="1_pvhung.skhdt 20117113152041 Danh muc cong trinh trong diem_BC von DTPT 6 thang 2012 2 2 2" xfId="11767" xr:uid="{00000000-0005-0000-0000-0000F42D0000}"/>
    <cellStyle name="1_pvhung.skhdt 20117113152041 Danh muc cong trinh trong diem_BC von DTPT 6 thang 2012 2 2 3" xfId="11768" xr:uid="{00000000-0005-0000-0000-0000F52D0000}"/>
    <cellStyle name="1_pvhung.skhdt 20117113152041 Danh muc cong trinh trong diem_BC von DTPT 6 thang 2012 2 2 4" xfId="11769" xr:uid="{00000000-0005-0000-0000-0000F62D0000}"/>
    <cellStyle name="1_pvhung.skhdt 20117113152041 Danh muc cong trinh trong diem_BC von DTPT 6 thang 2012 2 3" xfId="11770" xr:uid="{00000000-0005-0000-0000-0000F72D0000}"/>
    <cellStyle name="1_pvhung.skhdt 20117113152041 Danh muc cong trinh trong diem_BC von DTPT 6 thang 2012 2 4" xfId="11771" xr:uid="{00000000-0005-0000-0000-0000F82D0000}"/>
    <cellStyle name="1_pvhung.skhdt 20117113152041 Danh muc cong trinh trong diem_BC von DTPT 6 thang 2012 2 5" xfId="11772" xr:uid="{00000000-0005-0000-0000-0000F92D0000}"/>
    <cellStyle name="1_pvhung.skhdt 20117113152041 Danh muc cong trinh trong diem_BC von DTPT 6 thang 2012 3" xfId="11773" xr:uid="{00000000-0005-0000-0000-0000FA2D0000}"/>
    <cellStyle name="1_pvhung.skhdt 20117113152041 Danh muc cong trinh trong diem_BC von DTPT 6 thang 2012 3 2" xfId="11774" xr:uid="{00000000-0005-0000-0000-0000FB2D0000}"/>
    <cellStyle name="1_pvhung.skhdt 20117113152041 Danh muc cong trinh trong diem_BC von DTPT 6 thang 2012 3 3" xfId="11775" xr:uid="{00000000-0005-0000-0000-0000FC2D0000}"/>
    <cellStyle name="1_pvhung.skhdt 20117113152041 Danh muc cong trinh trong diem_BC von DTPT 6 thang 2012 3 4" xfId="11776" xr:uid="{00000000-0005-0000-0000-0000FD2D0000}"/>
    <cellStyle name="1_pvhung.skhdt 20117113152041 Danh muc cong trinh trong diem_BC von DTPT 6 thang 2012 4" xfId="11777" xr:uid="{00000000-0005-0000-0000-0000FE2D0000}"/>
    <cellStyle name="1_pvhung.skhdt 20117113152041 Danh muc cong trinh trong diem_BC von DTPT 6 thang 2012 5" xfId="11778" xr:uid="{00000000-0005-0000-0000-0000FF2D0000}"/>
    <cellStyle name="1_pvhung.skhdt 20117113152041 Danh muc cong trinh trong diem_BC von DTPT 6 thang 2012 6" xfId="11779" xr:uid="{00000000-0005-0000-0000-0000002E0000}"/>
    <cellStyle name="1_pvhung.skhdt 20117113152041 Danh muc cong trinh trong diem_Bieu du thao QD von ho tro co MT" xfId="11780" xr:uid="{00000000-0005-0000-0000-0000012E0000}"/>
    <cellStyle name="1_pvhung.skhdt 20117113152041 Danh muc cong trinh trong diem_Bieu du thao QD von ho tro co MT 2" xfId="11781" xr:uid="{00000000-0005-0000-0000-0000022E0000}"/>
    <cellStyle name="1_pvhung.skhdt 20117113152041 Danh muc cong trinh trong diem_Bieu du thao QD von ho tro co MT 2 2" xfId="11782" xr:uid="{00000000-0005-0000-0000-0000032E0000}"/>
    <cellStyle name="1_pvhung.skhdt 20117113152041 Danh muc cong trinh trong diem_Bieu du thao QD von ho tro co MT 2 2 2" xfId="11783" xr:uid="{00000000-0005-0000-0000-0000042E0000}"/>
    <cellStyle name="1_pvhung.skhdt 20117113152041 Danh muc cong trinh trong diem_Bieu du thao QD von ho tro co MT 2 2 3" xfId="11784" xr:uid="{00000000-0005-0000-0000-0000052E0000}"/>
    <cellStyle name="1_pvhung.skhdt 20117113152041 Danh muc cong trinh trong diem_Bieu du thao QD von ho tro co MT 2 2 4" xfId="11785" xr:uid="{00000000-0005-0000-0000-0000062E0000}"/>
    <cellStyle name="1_pvhung.skhdt 20117113152041 Danh muc cong trinh trong diem_Bieu du thao QD von ho tro co MT 2 3" xfId="11786" xr:uid="{00000000-0005-0000-0000-0000072E0000}"/>
    <cellStyle name="1_pvhung.skhdt 20117113152041 Danh muc cong trinh trong diem_Bieu du thao QD von ho tro co MT 2 4" xfId="11787" xr:uid="{00000000-0005-0000-0000-0000082E0000}"/>
    <cellStyle name="1_pvhung.skhdt 20117113152041 Danh muc cong trinh trong diem_Bieu du thao QD von ho tro co MT 2 5" xfId="11788" xr:uid="{00000000-0005-0000-0000-0000092E0000}"/>
    <cellStyle name="1_pvhung.skhdt 20117113152041 Danh muc cong trinh trong diem_Bieu du thao QD von ho tro co MT 3" xfId="11789" xr:uid="{00000000-0005-0000-0000-00000A2E0000}"/>
    <cellStyle name="1_pvhung.skhdt 20117113152041 Danh muc cong trinh trong diem_Bieu du thao QD von ho tro co MT 3 2" xfId="11790" xr:uid="{00000000-0005-0000-0000-00000B2E0000}"/>
    <cellStyle name="1_pvhung.skhdt 20117113152041 Danh muc cong trinh trong diem_Bieu du thao QD von ho tro co MT 3 3" xfId="11791" xr:uid="{00000000-0005-0000-0000-00000C2E0000}"/>
    <cellStyle name="1_pvhung.skhdt 20117113152041 Danh muc cong trinh trong diem_Bieu du thao QD von ho tro co MT 3 4" xfId="11792" xr:uid="{00000000-0005-0000-0000-00000D2E0000}"/>
    <cellStyle name="1_pvhung.skhdt 20117113152041 Danh muc cong trinh trong diem_Bieu du thao QD von ho tro co MT 4" xfId="11793" xr:uid="{00000000-0005-0000-0000-00000E2E0000}"/>
    <cellStyle name="1_pvhung.skhdt 20117113152041 Danh muc cong trinh trong diem_Bieu du thao QD von ho tro co MT 5" xfId="11794" xr:uid="{00000000-0005-0000-0000-00000F2E0000}"/>
    <cellStyle name="1_pvhung.skhdt 20117113152041 Danh muc cong trinh trong diem_Bieu du thao QD von ho tro co MT 6" xfId="11795" xr:uid="{00000000-0005-0000-0000-0000102E0000}"/>
    <cellStyle name="1_pvhung.skhdt 20117113152041 Danh muc cong trinh trong diem_Ke hoach 2012 (theo doi)" xfId="11796" xr:uid="{00000000-0005-0000-0000-0000112E0000}"/>
    <cellStyle name="1_pvhung.skhdt 20117113152041 Danh muc cong trinh trong diem_Ke hoach 2012 (theo doi) 2" xfId="11797" xr:uid="{00000000-0005-0000-0000-0000122E0000}"/>
    <cellStyle name="1_pvhung.skhdt 20117113152041 Danh muc cong trinh trong diem_Ke hoach 2012 (theo doi) 2 2" xfId="11798" xr:uid="{00000000-0005-0000-0000-0000132E0000}"/>
    <cellStyle name="1_pvhung.skhdt 20117113152041 Danh muc cong trinh trong diem_Ke hoach 2012 (theo doi) 2 2 2" xfId="11799" xr:uid="{00000000-0005-0000-0000-0000142E0000}"/>
    <cellStyle name="1_pvhung.skhdt 20117113152041 Danh muc cong trinh trong diem_Ke hoach 2012 (theo doi) 2 2 3" xfId="11800" xr:uid="{00000000-0005-0000-0000-0000152E0000}"/>
    <cellStyle name="1_pvhung.skhdt 20117113152041 Danh muc cong trinh trong diem_Ke hoach 2012 (theo doi) 2 2 4" xfId="11801" xr:uid="{00000000-0005-0000-0000-0000162E0000}"/>
    <cellStyle name="1_pvhung.skhdt 20117113152041 Danh muc cong trinh trong diem_Ke hoach 2012 (theo doi) 2 3" xfId="11802" xr:uid="{00000000-0005-0000-0000-0000172E0000}"/>
    <cellStyle name="1_pvhung.skhdt 20117113152041 Danh muc cong trinh trong diem_Ke hoach 2012 (theo doi) 2 4" xfId="11803" xr:uid="{00000000-0005-0000-0000-0000182E0000}"/>
    <cellStyle name="1_pvhung.skhdt 20117113152041 Danh muc cong trinh trong diem_Ke hoach 2012 (theo doi) 2 5" xfId="11804" xr:uid="{00000000-0005-0000-0000-0000192E0000}"/>
    <cellStyle name="1_pvhung.skhdt 20117113152041 Danh muc cong trinh trong diem_Ke hoach 2012 (theo doi) 3" xfId="11805" xr:uid="{00000000-0005-0000-0000-00001A2E0000}"/>
    <cellStyle name="1_pvhung.skhdt 20117113152041 Danh muc cong trinh trong diem_Ke hoach 2012 (theo doi) 3 2" xfId="11806" xr:uid="{00000000-0005-0000-0000-00001B2E0000}"/>
    <cellStyle name="1_pvhung.skhdt 20117113152041 Danh muc cong trinh trong diem_Ke hoach 2012 (theo doi) 3 3" xfId="11807" xr:uid="{00000000-0005-0000-0000-00001C2E0000}"/>
    <cellStyle name="1_pvhung.skhdt 20117113152041 Danh muc cong trinh trong diem_Ke hoach 2012 (theo doi) 3 4" xfId="11808" xr:uid="{00000000-0005-0000-0000-00001D2E0000}"/>
    <cellStyle name="1_pvhung.skhdt 20117113152041 Danh muc cong trinh trong diem_Ke hoach 2012 (theo doi) 4" xfId="11809" xr:uid="{00000000-0005-0000-0000-00001E2E0000}"/>
    <cellStyle name="1_pvhung.skhdt 20117113152041 Danh muc cong trinh trong diem_Ke hoach 2012 (theo doi) 5" xfId="11810" xr:uid="{00000000-0005-0000-0000-00001F2E0000}"/>
    <cellStyle name="1_pvhung.skhdt 20117113152041 Danh muc cong trinh trong diem_Ke hoach 2012 (theo doi) 6" xfId="11811" xr:uid="{00000000-0005-0000-0000-0000202E0000}"/>
    <cellStyle name="1_pvhung.skhdt 20117113152041 Danh muc cong trinh trong diem_Ke hoach 2012 theo doi (giai ngan 30.6.12)" xfId="11812" xr:uid="{00000000-0005-0000-0000-0000212E0000}"/>
    <cellStyle name="1_pvhung.skhdt 20117113152041 Danh muc cong trinh trong diem_Ke hoach 2012 theo doi (giai ngan 30.6.12) 2" xfId="11813" xr:uid="{00000000-0005-0000-0000-0000222E0000}"/>
    <cellStyle name="1_pvhung.skhdt 20117113152041 Danh muc cong trinh trong diem_Ke hoach 2012 theo doi (giai ngan 30.6.12) 2 2" xfId="11814" xr:uid="{00000000-0005-0000-0000-0000232E0000}"/>
    <cellStyle name="1_pvhung.skhdt 20117113152041 Danh muc cong trinh trong diem_Ke hoach 2012 theo doi (giai ngan 30.6.12) 2 2 2" xfId="11815" xr:uid="{00000000-0005-0000-0000-0000242E0000}"/>
    <cellStyle name="1_pvhung.skhdt 20117113152041 Danh muc cong trinh trong diem_Ke hoach 2012 theo doi (giai ngan 30.6.12) 2 2 3" xfId="11816" xr:uid="{00000000-0005-0000-0000-0000252E0000}"/>
    <cellStyle name="1_pvhung.skhdt 20117113152041 Danh muc cong trinh trong diem_Ke hoach 2012 theo doi (giai ngan 30.6.12) 2 2 4" xfId="11817" xr:uid="{00000000-0005-0000-0000-0000262E0000}"/>
    <cellStyle name="1_pvhung.skhdt 20117113152041 Danh muc cong trinh trong diem_Ke hoach 2012 theo doi (giai ngan 30.6.12) 2 3" xfId="11818" xr:uid="{00000000-0005-0000-0000-0000272E0000}"/>
    <cellStyle name="1_pvhung.skhdt 20117113152041 Danh muc cong trinh trong diem_Ke hoach 2012 theo doi (giai ngan 30.6.12) 2 4" xfId="11819" xr:uid="{00000000-0005-0000-0000-0000282E0000}"/>
    <cellStyle name="1_pvhung.skhdt 20117113152041 Danh muc cong trinh trong diem_Ke hoach 2012 theo doi (giai ngan 30.6.12) 2 5" xfId="11820" xr:uid="{00000000-0005-0000-0000-0000292E0000}"/>
    <cellStyle name="1_pvhung.skhdt 20117113152041 Danh muc cong trinh trong diem_Ke hoach 2012 theo doi (giai ngan 30.6.12) 3" xfId="11821" xr:uid="{00000000-0005-0000-0000-00002A2E0000}"/>
    <cellStyle name="1_pvhung.skhdt 20117113152041 Danh muc cong trinh trong diem_Ke hoach 2012 theo doi (giai ngan 30.6.12) 3 2" xfId="11822" xr:uid="{00000000-0005-0000-0000-00002B2E0000}"/>
    <cellStyle name="1_pvhung.skhdt 20117113152041 Danh muc cong trinh trong diem_Ke hoach 2012 theo doi (giai ngan 30.6.12) 3 3" xfId="11823" xr:uid="{00000000-0005-0000-0000-00002C2E0000}"/>
    <cellStyle name="1_pvhung.skhdt 20117113152041 Danh muc cong trinh trong diem_Ke hoach 2012 theo doi (giai ngan 30.6.12) 3 4" xfId="11824" xr:uid="{00000000-0005-0000-0000-00002D2E0000}"/>
    <cellStyle name="1_pvhung.skhdt 20117113152041 Danh muc cong trinh trong diem_Ke hoach 2012 theo doi (giai ngan 30.6.12) 4" xfId="11825" xr:uid="{00000000-0005-0000-0000-00002E2E0000}"/>
    <cellStyle name="1_pvhung.skhdt 20117113152041 Danh muc cong trinh trong diem_Ke hoach 2012 theo doi (giai ngan 30.6.12) 5" xfId="11826" xr:uid="{00000000-0005-0000-0000-00002F2E0000}"/>
    <cellStyle name="1_pvhung.skhdt 20117113152041 Danh muc cong trinh trong diem_Ke hoach 2012 theo doi (giai ngan 30.6.12) 6" xfId="11827" xr:uid="{00000000-0005-0000-0000-0000302E0000}"/>
    <cellStyle name="1_Ra soat Giai ngan 2007 (dang lam)" xfId="11828" xr:uid="{00000000-0005-0000-0000-0000312E0000}"/>
    <cellStyle name="1_Ra soat Giai ngan 2007 (dang lam) 2" xfId="11829" xr:uid="{00000000-0005-0000-0000-0000322E0000}"/>
    <cellStyle name="1_Ra soat Giai ngan 2007 (dang lam) 2 2" xfId="11830" xr:uid="{00000000-0005-0000-0000-0000332E0000}"/>
    <cellStyle name="1_Ra soat Giai ngan 2007 (dang lam) 2 3" xfId="11831" xr:uid="{00000000-0005-0000-0000-0000342E0000}"/>
    <cellStyle name="1_Ra soat Giai ngan 2007 (dang lam) 2 4" xfId="11832" xr:uid="{00000000-0005-0000-0000-0000352E0000}"/>
    <cellStyle name="1_Ra soat Giai ngan 2007 (dang lam) 3" xfId="11833" xr:uid="{00000000-0005-0000-0000-0000362E0000}"/>
    <cellStyle name="1_Ra soat Giai ngan 2007 (dang lam) 4" xfId="11834" xr:uid="{00000000-0005-0000-0000-0000372E0000}"/>
    <cellStyle name="1_Ra soat Giai ngan 2007 (dang lam) 5" xfId="11835" xr:uid="{00000000-0005-0000-0000-0000382E0000}"/>
    <cellStyle name="1_Ra soat Giai ngan 2007 (dang lam)_Bao cao tinh hinh thuc hien KH 2009 den 31-01-10" xfId="11836" xr:uid="{00000000-0005-0000-0000-0000392E0000}"/>
    <cellStyle name="1_Ra soat Giai ngan 2007 (dang lam)_Bao cao tinh hinh thuc hien KH 2009 den 31-01-10 2" xfId="11837" xr:uid="{00000000-0005-0000-0000-00003A2E0000}"/>
    <cellStyle name="1_Ra soat Giai ngan 2007 (dang lam)_Bao cao tinh hinh thuc hien KH 2009 den 31-01-10 2 2" xfId="11838" xr:uid="{00000000-0005-0000-0000-00003B2E0000}"/>
    <cellStyle name="1_Ra soat Giai ngan 2007 (dang lam)_Bao cao tinh hinh thuc hien KH 2009 den 31-01-10 2 2 2" xfId="11839" xr:uid="{00000000-0005-0000-0000-00003C2E0000}"/>
    <cellStyle name="1_Ra soat Giai ngan 2007 (dang lam)_Bao cao tinh hinh thuc hien KH 2009 den 31-01-10 2 2 3" xfId="11840" xr:uid="{00000000-0005-0000-0000-00003D2E0000}"/>
    <cellStyle name="1_Ra soat Giai ngan 2007 (dang lam)_Bao cao tinh hinh thuc hien KH 2009 den 31-01-10 2 2 4" xfId="11841" xr:uid="{00000000-0005-0000-0000-00003E2E0000}"/>
    <cellStyle name="1_Ra soat Giai ngan 2007 (dang lam)_Bao cao tinh hinh thuc hien KH 2009 den 31-01-10 2 3" xfId="11842" xr:uid="{00000000-0005-0000-0000-00003F2E0000}"/>
    <cellStyle name="1_Ra soat Giai ngan 2007 (dang lam)_Bao cao tinh hinh thuc hien KH 2009 den 31-01-10 2 4" xfId="11843" xr:uid="{00000000-0005-0000-0000-0000402E0000}"/>
    <cellStyle name="1_Ra soat Giai ngan 2007 (dang lam)_Bao cao tinh hinh thuc hien KH 2009 den 31-01-10 2 5" xfId="11844" xr:uid="{00000000-0005-0000-0000-0000412E0000}"/>
    <cellStyle name="1_Ra soat Giai ngan 2007 (dang lam)_Bao cao tinh hinh thuc hien KH 2009 den 31-01-10 3" xfId="11845" xr:uid="{00000000-0005-0000-0000-0000422E0000}"/>
    <cellStyle name="1_Ra soat Giai ngan 2007 (dang lam)_Bao cao tinh hinh thuc hien KH 2009 den 31-01-10 3 2" xfId="11846" xr:uid="{00000000-0005-0000-0000-0000432E0000}"/>
    <cellStyle name="1_Ra soat Giai ngan 2007 (dang lam)_Bao cao tinh hinh thuc hien KH 2009 den 31-01-10 3 3" xfId="11847" xr:uid="{00000000-0005-0000-0000-0000442E0000}"/>
    <cellStyle name="1_Ra soat Giai ngan 2007 (dang lam)_Bao cao tinh hinh thuc hien KH 2009 den 31-01-10 3 4" xfId="11848" xr:uid="{00000000-0005-0000-0000-0000452E0000}"/>
    <cellStyle name="1_Ra soat Giai ngan 2007 (dang lam)_Bao cao tinh hinh thuc hien KH 2009 den 31-01-10 4" xfId="11849" xr:uid="{00000000-0005-0000-0000-0000462E0000}"/>
    <cellStyle name="1_Ra soat Giai ngan 2007 (dang lam)_Bao cao tinh hinh thuc hien KH 2009 den 31-01-10 5" xfId="11850" xr:uid="{00000000-0005-0000-0000-0000472E0000}"/>
    <cellStyle name="1_Ra soat Giai ngan 2007 (dang lam)_Bao cao tinh hinh thuc hien KH 2009 den 31-01-10 6" xfId="11851" xr:uid="{00000000-0005-0000-0000-0000482E0000}"/>
    <cellStyle name="1_Ra soat Giai ngan 2007 (dang lam)_Bao cao tinh hinh thuc hien KH 2009 den 31-01-10_BC von DTPT 6 thang 2012" xfId="11852" xr:uid="{00000000-0005-0000-0000-0000492E0000}"/>
    <cellStyle name="1_Ra soat Giai ngan 2007 (dang lam)_Bao cao tinh hinh thuc hien KH 2009 den 31-01-10_BC von DTPT 6 thang 2012 2" xfId="11853" xr:uid="{00000000-0005-0000-0000-00004A2E0000}"/>
    <cellStyle name="1_Ra soat Giai ngan 2007 (dang lam)_Bao cao tinh hinh thuc hien KH 2009 den 31-01-10_BC von DTPT 6 thang 2012 2 2" xfId="11854" xr:uid="{00000000-0005-0000-0000-00004B2E0000}"/>
    <cellStyle name="1_Ra soat Giai ngan 2007 (dang lam)_Bao cao tinh hinh thuc hien KH 2009 den 31-01-10_BC von DTPT 6 thang 2012 2 2 2" xfId="11855" xr:uid="{00000000-0005-0000-0000-00004C2E0000}"/>
    <cellStyle name="1_Ra soat Giai ngan 2007 (dang lam)_Bao cao tinh hinh thuc hien KH 2009 den 31-01-10_BC von DTPT 6 thang 2012 2 2 3" xfId="11856" xr:uid="{00000000-0005-0000-0000-00004D2E0000}"/>
    <cellStyle name="1_Ra soat Giai ngan 2007 (dang lam)_Bao cao tinh hinh thuc hien KH 2009 den 31-01-10_BC von DTPT 6 thang 2012 2 2 4" xfId="11857" xr:uid="{00000000-0005-0000-0000-00004E2E0000}"/>
    <cellStyle name="1_Ra soat Giai ngan 2007 (dang lam)_Bao cao tinh hinh thuc hien KH 2009 den 31-01-10_BC von DTPT 6 thang 2012 2 3" xfId="11858" xr:uid="{00000000-0005-0000-0000-00004F2E0000}"/>
    <cellStyle name="1_Ra soat Giai ngan 2007 (dang lam)_Bao cao tinh hinh thuc hien KH 2009 den 31-01-10_BC von DTPT 6 thang 2012 2 4" xfId="11859" xr:uid="{00000000-0005-0000-0000-0000502E0000}"/>
    <cellStyle name="1_Ra soat Giai ngan 2007 (dang lam)_Bao cao tinh hinh thuc hien KH 2009 den 31-01-10_BC von DTPT 6 thang 2012 2 5" xfId="11860" xr:uid="{00000000-0005-0000-0000-0000512E0000}"/>
    <cellStyle name="1_Ra soat Giai ngan 2007 (dang lam)_Bao cao tinh hinh thuc hien KH 2009 den 31-01-10_BC von DTPT 6 thang 2012 3" xfId="11861" xr:uid="{00000000-0005-0000-0000-0000522E0000}"/>
    <cellStyle name="1_Ra soat Giai ngan 2007 (dang lam)_Bao cao tinh hinh thuc hien KH 2009 den 31-01-10_BC von DTPT 6 thang 2012 3 2" xfId="11862" xr:uid="{00000000-0005-0000-0000-0000532E0000}"/>
    <cellStyle name="1_Ra soat Giai ngan 2007 (dang lam)_Bao cao tinh hinh thuc hien KH 2009 den 31-01-10_BC von DTPT 6 thang 2012 3 3" xfId="11863" xr:uid="{00000000-0005-0000-0000-0000542E0000}"/>
    <cellStyle name="1_Ra soat Giai ngan 2007 (dang lam)_Bao cao tinh hinh thuc hien KH 2009 den 31-01-10_BC von DTPT 6 thang 2012 3 4" xfId="11864" xr:uid="{00000000-0005-0000-0000-0000552E0000}"/>
    <cellStyle name="1_Ra soat Giai ngan 2007 (dang lam)_Bao cao tinh hinh thuc hien KH 2009 den 31-01-10_BC von DTPT 6 thang 2012 4" xfId="11865" xr:uid="{00000000-0005-0000-0000-0000562E0000}"/>
    <cellStyle name="1_Ra soat Giai ngan 2007 (dang lam)_Bao cao tinh hinh thuc hien KH 2009 den 31-01-10_BC von DTPT 6 thang 2012 5" xfId="11866" xr:uid="{00000000-0005-0000-0000-0000572E0000}"/>
    <cellStyle name="1_Ra soat Giai ngan 2007 (dang lam)_Bao cao tinh hinh thuc hien KH 2009 den 31-01-10_BC von DTPT 6 thang 2012 6" xfId="11867" xr:uid="{00000000-0005-0000-0000-0000582E0000}"/>
    <cellStyle name="1_Ra soat Giai ngan 2007 (dang lam)_Bao cao tinh hinh thuc hien KH 2009 den 31-01-10_Bieu du thao QD von ho tro co MT" xfId="11868" xr:uid="{00000000-0005-0000-0000-0000592E0000}"/>
    <cellStyle name="1_Ra soat Giai ngan 2007 (dang lam)_Bao cao tinh hinh thuc hien KH 2009 den 31-01-10_Bieu du thao QD von ho tro co MT 2" xfId="11869" xr:uid="{00000000-0005-0000-0000-00005A2E0000}"/>
    <cellStyle name="1_Ra soat Giai ngan 2007 (dang lam)_Bao cao tinh hinh thuc hien KH 2009 den 31-01-10_Bieu du thao QD von ho tro co MT 2 2" xfId="11870" xr:uid="{00000000-0005-0000-0000-00005B2E0000}"/>
    <cellStyle name="1_Ra soat Giai ngan 2007 (dang lam)_Bao cao tinh hinh thuc hien KH 2009 den 31-01-10_Bieu du thao QD von ho tro co MT 2 2 2" xfId="11871" xr:uid="{00000000-0005-0000-0000-00005C2E0000}"/>
    <cellStyle name="1_Ra soat Giai ngan 2007 (dang lam)_Bao cao tinh hinh thuc hien KH 2009 den 31-01-10_Bieu du thao QD von ho tro co MT 2 2 3" xfId="11872" xr:uid="{00000000-0005-0000-0000-00005D2E0000}"/>
    <cellStyle name="1_Ra soat Giai ngan 2007 (dang lam)_Bao cao tinh hinh thuc hien KH 2009 den 31-01-10_Bieu du thao QD von ho tro co MT 2 2 4" xfId="11873" xr:uid="{00000000-0005-0000-0000-00005E2E0000}"/>
    <cellStyle name="1_Ra soat Giai ngan 2007 (dang lam)_Bao cao tinh hinh thuc hien KH 2009 den 31-01-10_Bieu du thao QD von ho tro co MT 2 3" xfId="11874" xr:uid="{00000000-0005-0000-0000-00005F2E0000}"/>
    <cellStyle name="1_Ra soat Giai ngan 2007 (dang lam)_Bao cao tinh hinh thuc hien KH 2009 den 31-01-10_Bieu du thao QD von ho tro co MT 2 4" xfId="11875" xr:uid="{00000000-0005-0000-0000-0000602E0000}"/>
    <cellStyle name="1_Ra soat Giai ngan 2007 (dang lam)_Bao cao tinh hinh thuc hien KH 2009 den 31-01-10_Bieu du thao QD von ho tro co MT 2 5" xfId="11876" xr:uid="{00000000-0005-0000-0000-0000612E0000}"/>
    <cellStyle name="1_Ra soat Giai ngan 2007 (dang lam)_Bao cao tinh hinh thuc hien KH 2009 den 31-01-10_Bieu du thao QD von ho tro co MT 3" xfId="11877" xr:uid="{00000000-0005-0000-0000-0000622E0000}"/>
    <cellStyle name="1_Ra soat Giai ngan 2007 (dang lam)_Bao cao tinh hinh thuc hien KH 2009 den 31-01-10_Bieu du thao QD von ho tro co MT 3 2" xfId="11878" xr:uid="{00000000-0005-0000-0000-0000632E0000}"/>
    <cellStyle name="1_Ra soat Giai ngan 2007 (dang lam)_Bao cao tinh hinh thuc hien KH 2009 den 31-01-10_Bieu du thao QD von ho tro co MT 3 3" xfId="11879" xr:uid="{00000000-0005-0000-0000-0000642E0000}"/>
    <cellStyle name="1_Ra soat Giai ngan 2007 (dang lam)_Bao cao tinh hinh thuc hien KH 2009 den 31-01-10_Bieu du thao QD von ho tro co MT 3 4" xfId="11880" xr:uid="{00000000-0005-0000-0000-0000652E0000}"/>
    <cellStyle name="1_Ra soat Giai ngan 2007 (dang lam)_Bao cao tinh hinh thuc hien KH 2009 den 31-01-10_Bieu du thao QD von ho tro co MT 4" xfId="11881" xr:uid="{00000000-0005-0000-0000-0000662E0000}"/>
    <cellStyle name="1_Ra soat Giai ngan 2007 (dang lam)_Bao cao tinh hinh thuc hien KH 2009 den 31-01-10_Bieu du thao QD von ho tro co MT 5" xfId="11882" xr:uid="{00000000-0005-0000-0000-0000672E0000}"/>
    <cellStyle name="1_Ra soat Giai ngan 2007 (dang lam)_Bao cao tinh hinh thuc hien KH 2009 den 31-01-10_Bieu du thao QD von ho tro co MT 6" xfId="11883" xr:uid="{00000000-0005-0000-0000-0000682E0000}"/>
    <cellStyle name="1_Ra soat Giai ngan 2007 (dang lam)_Bao cao tinh hinh thuc hien KH 2009 den 31-01-10_Ke hoach 2012 (theo doi)" xfId="11884" xr:uid="{00000000-0005-0000-0000-0000692E0000}"/>
    <cellStyle name="1_Ra soat Giai ngan 2007 (dang lam)_Bao cao tinh hinh thuc hien KH 2009 den 31-01-10_Ke hoach 2012 (theo doi) 2" xfId="11885" xr:uid="{00000000-0005-0000-0000-00006A2E0000}"/>
    <cellStyle name="1_Ra soat Giai ngan 2007 (dang lam)_Bao cao tinh hinh thuc hien KH 2009 den 31-01-10_Ke hoach 2012 (theo doi) 2 2" xfId="11886" xr:uid="{00000000-0005-0000-0000-00006B2E0000}"/>
    <cellStyle name="1_Ra soat Giai ngan 2007 (dang lam)_Bao cao tinh hinh thuc hien KH 2009 den 31-01-10_Ke hoach 2012 (theo doi) 2 2 2" xfId="11887" xr:uid="{00000000-0005-0000-0000-00006C2E0000}"/>
    <cellStyle name="1_Ra soat Giai ngan 2007 (dang lam)_Bao cao tinh hinh thuc hien KH 2009 den 31-01-10_Ke hoach 2012 (theo doi) 2 2 3" xfId="11888" xr:uid="{00000000-0005-0000-0000-00006D2E0000}"/>
    <cellStyle name="1_Ra soat Giai ngan 2007 (dang lam)_Bao cao tinh hinh thuc hien KH 2009 den 31-01-10_Ke hoach 2012 (theo doi) 2 2 4" xfId="11889" xr:uid="{00000000-0005-0000-0000-00006E2E0000}"/>
    <cellStyle name="1_Ra soat Giai ngan 2007 (dang lam)_Bao cao tinh hinh thuc hien KH 2009 den 31-01-10_Ke hoach 2012 (theo doi) 2 3" xfId="11890" xr:uid="{00000000-0005-0000-0000-00006F2E0000}"/>
    <cellStyle name="1_Ra soat Giai ngan 2007 (dang lam)_Bao cao tinh hinh thuc hien KH 2009 den 31-01-10_Ke hoach 2012 (theo doi) 2 4" xfId="11891" xr:uid="{00000000-0005-0000-0000-0000702E0000}"/>
    <cellStyle name="1_Ra soat Giai ngan 2007 (dang lam)_Bao cao tinh hinh thuc hien KH 2009 den 31-01-10_Ke hoach 2012 (theo doi) 2 5" xfId="11892" xr:uid="{00000000-0005-0000-0000-0000712E0000}"/>
    <cellStyle name="1_Ra soat Giai ngan 2007 (dang lam)_Bao cao tinh hinh thuc hien KH 2009 den 31-01-10_Ke hoach 2012 (theo doi) 3" xfId="11893" xr:uid="{00000000-0005-0000-0000-0000722E0000}"/>
    <cellStyle name="1_Ra soat Giai ngan 2007 (dang lam)_Bao cao tinh hinh thuc hien KH 2009 den 31-01-10_Ke hoach 2012 (theo doi) 3 2" xfId="11894" xr:uid="{00000000-0005-0000-0000-0000732E0000}"/>
    <cellStyle name="1_Ra soat Giai ngan 2007 (dang lam)_Bao cao tinh hinh thuc hien KH 2009 den 31-01-10_Ke hoach 2012 (theo doi) 3 3" xfId="11895" xr:uid="{00000000-0005-0000-0000-0000742E0000}"/>
    <cellStyle name="1_Ra soat Giai ngan 2007 (dang lam)_Bao cao tinh hinh thuc hien KH 2009 den 31-01-10_Ke hoach 2012 (theo doi) 3 4" xfId="11896" xr:uid="{00000000-0005-0000-0000-0000752E0000}"/>
    <cellStyle name="1_Ra soat Giai ngan 2007 (dang lam)_Bao cao tinh hinh thuc hien KH 2009 den 31-01-10_Ke hoach 2012 (theo doi) 4" xfId="11897" xr:uid="{00000000-0005-0000-0000-0000762E0000}"/>
    <cellStyle name="1_Ra soat Giai ngan 2007 (dang lam)_Bao cao tinh hinh thuc hien KH 2009 den 31-01-10_Ke hoach 2012 (theo doi) 5" xfId="11898" xr:uid="{00000000-0005-0000-0000-0000772E0000}"/>
    <cellStyle name="1_Ra soat Giai ngan 2007 (dang lam)_Bao cao tinh hinh thuc hien KH 2009 den 31-01-10_Ke hoach 2012 (theo doi) 6" xfId="11899" xr:uid="{00000000-0005-0000-0000-0000782E0000}"/>
    <cellStyle name="1_Ra soat Giai ngan 2007 (dang lam)_Bao cao tinh hinh thuc hien KH 2009 den 31-01-10_Ke hoach 2012 theo doi (giai ngan 30.6.12)" xfId="11900" xr:uid="{00000000-0005-0000-0000-0000792E0000}"/>
    <cellStyle name="1_Ra soat Giai ngan 2007 (dang lam)_Bao cao tinh hinh thuc hien KH 2009 den 31-01-10_Ke hoach 2012 theo doi (giai ngan 30.6.12) 2" xfId="11901" xr:uid="{00000000-0005-0000-0000-00007A2E0000}"/>
    <cellStyle name="1_Ra soat Giai ngan 2007 (dang lam)_Bao cao tinh hinh thuc hien KH 2009 den 31-01-10_Ke hoach 2012 theo doi (giai ngan 30.6.12) 2 2" xfId="11902" xr:uid="{00000000-0005-0000-0000-00007B2E0000}"/>
    <cellStyle name="1_Ra soat Giai ngan 2007 (dang lam)_Bao cao tinh hinh thuc hien KH 2009 den 31-01-10_Ke hoach 2012 theo doi (giai ngan 30.6.12) 2 2 2" xfId="11903" xr:uid="{00000000-0005-0000-0000-00007C2E0000}"/>
    <cellStyle name="1_Ra soat Giai ngan 2007 (dang lam)_Bao cao tinh hinh thuc hien KH 2009 den 31-01-10_Ke hoach 2012 theo doi (giai ngan 30.6.12) 2 2 3" xfId="11904" xr:uid="{00000000-0005-0000-0000-00007D2E0000}"/>
    <cellStyle name="1_Ra soat Giai ngan 2007 (dang lam)_Bao cao tinh hinh thuc hien KH 2009 den 31-01-10_Ke hoach 2012 theo doi (giai ngan 30.6.12) 2 2 4" xfId="11905" xr:uid="{00000000-0005-0000-0000-00007E2E0000}"/>
    <cellStyle name="1_Ra soat Giai ngan 2007 (dang lam)_Bao cao tinh hinh thuc hien KH 2009 den 31-01-10_Ke hoach 2012 theo doi (giai ngan 30.6.12) 2 3" xfId="11906" xr:uid="{00000000-0005-0000-0000-00007F2E0000}"/>
    <cellStyle name="1_Ra soat Giai ngan 2007 (dang lam)_Bao cao tinh hinh thuc hien KH 2009 den 31-01-10_Ke hoach 2012 theo doi (giai ngan 30.6.12) 2 4" xfId="11907" xr:uid="{00000000-0005-0000-0000-0000802E0000}"/>
    <cellStyle name="1_Ra soat Giai ngan 2007 (dang lam)_Bao cao tinh hinh thuc hien KH 2009 den 31-01-10_Ke hoach 2012 theo doi (giai ngan 30.6.12) 2 5" xfId="11908" xr:uid="{00000000-0005-0000-0000-0000812E0000}"/>
    <cellStyle name="1_Ra soat Giai ngan 2007 (dang lam)_Bao cao tinh hinh thuc hien KH 2009 den 31-01-10_Ke hoach 2012 theo doi (giai ngan 30.6.12) 3" xfId="11909" xr:uid="{00000000-0005-0000-0000-0000822E0000}"/>
    <cellStyle name="1_Ra soat Giai ngan 2007 (dang lam)_Bao cao tinh hinh thuc hien KH 2009 den 31-01-10_Ke hoach 2012 theo doi (giai ngan 30.6.12) 3 2" xfId="11910" xr:uid="{00000000-0005-0000-0000-0000832E0000}"/>
    <cellStyle name="1_Ra soat Giai ngan 2007 (dang lam)_Bao cao tinh hinh thuc hien KH 2009 den 31-01-10_Ke hoach 2012 theo doi (giai ngan 30.6.12) 3 3" xfId="11911" xr:uid="{00000000-0005-0000-0000-0000842E0000}"/>
    <cellStyle name="1_Ra soat Giai ngan 2007 (dang lam)_Bao cao tinh hinh thuc hien KH 2009 den 31-01-10_Ke hoach 2012 theo doi (giai ngan 30.6.12) 3 4" xfId="11912" xr:uid="{00000000-0005-0000-0000-0000852E0000}"/>
    <cellStyle name="1_Ra soat Giai ngan 2007 (dang lam)_Bao cao tinh hinh thuc hien KH 2009 den 31-01-10_Ke hoach 2012 theo doi (giai ngan 30.6.12) 4" xfId="11913" xr:uid="{00000000-0005-0000-0000-0000862E0000}"/>
    <cellStyle name="1_Ra soat Giai ngan 2007 (dang lam)_Bao cao tinh hinh thuc hien KH 2009 den 31-01-10_Ke hoach 2012 theo doi (giai ngan 30.6.12) 5" xfId="11914" xr:uid="{00000000-0005-0000-0000-0000872E0000}"/>
    <cellStyle name="1_Ra soat Giai ngan 2007 (dang lam)_Bao cao tinh hinh thuc hien KH 2009 den 31-01-10_Ke hoach 2012 theo doi (giai ngan 30.6.12) 6" xfId="11915" xr:uid="{00000000-0005-0000-0000-0000882E0000}"/>
    <cellStyle name="1_Ra soat Giai ngan 2007 (dang lam)_BC von DTPT 6 thang 2012" xfId="11916" xr:uid="{00000000-0005-0000-0000-0000892E0000}"/>
    <cellStyle name="1_Ra soat Giai ngan 2007 (dang lam)_BC von DTPT 6 thang 2012 2" xfId="11917" xr:uid="{00000000-0005-0000-0000-00008A2E0000}"/>
    <cellStyle name="1_Ra soat Giai ngan 2007 (dang lam)_BC von DTPT 6 thang 2012 2 2" xfId="11918" xr:uid="{00000000-0005-0000-0000-00008B2E0000}"/>
    <cellStyle name="1_Ra soat Giai ngan 2007 (dang lam)_BC von DTPT 6 thang 2012 2 3" xfId="11919" xr:uid="{00000000-0005-0000-0000-00008C2E0000}"/>
    <cellStyle name="1_Ra soat Giai ngan 2007 (dang lam)_BC von DTPT 6 thang 2012 2 4" xfId="11920" xr:uid="{00000000-0005-0000-0000-00008D2E0000}"/>
    <cellStyle name="1_Ra soat Giai ngan 2007 (dang lam)_BC von DTPT 6 thang 2012 3" xfId="11921" xr:uid="{00000000-0005-0000-0000-00008E2E0000}"/>
    <cellStyle name="1_Ra soat Giai ngan 2007 (dang lam)_BC von DTPT 6 thang 2012 4" xfId="11922" xr:uid="{00000000-0005-0000-0000-00008F2E0000}"/>
    <cellStyle name="1_Ra soat Giai ngan 2007 (dang lam)_BC von DTPT 6 thang 2012 5" xfId="11923" xr:uid="{00000000-0005-0000-0000-0000902E0000}"/>
    <cellStyle name="1_Ra soat Giai ngan 2007 (dang lam)_Bieu du thao QD von ho tro co MT" xfId="11924" xr:uid="{00000000-0005-0000-0000-0000912E0000}"/>
    <cellStyle name="1_Ra soat Giai ngan 2007 (dang lam)_Bieu du thao QD von ho tro co MT 2" xfId="11925" xr:uid="{00000000-0005-0000-0000-0000922E0000}"/>
    <cellStyle name="1_Ra soat Giai ngan 2007 (dang lam)_Bieu du thao QD von ho tro co MT 2 2" xfId="11926" xr:uid="{00000000-0005-0000-0000-0000932E0000}"/>
    <cellStyle name="1_Ra soat Giai ngan 2007 (dang lam)_Bieu du thao QD von ho tro co MT 2 3" xfId="11927" xr:uid="{00000000-0005-0000-0000-0000942E0000}"/>
    <cellStyle name="1_Ra soat Giai ngan 2007 (dang lam)_Bieu du thao QD von ho tro co MT 2 4" xfId="11928" xr:uid="{00000000-0005-0000-0000-0000952E0000}"/>
    <cellStyle name="1_Ra soat Giai ngan 2007 (dang lam)_Bieu du thao QD von ho tro co MT 3" xfId="11929" xr:uid="{00000000-0005-0000-0000-0000962E0000}"/>
    <cellStyle name="1_Ra soat Giai ngan 2007 (dang lam)_Bieu du thao QD von ho tro co MT 4" xfId="11930" xr:uid="{00000000-0005-0000-0000-0000972E0000}"/>
    <cellStyle name="1_Ra soat Giai ngan 2007 (dang lam)_Bieu du thao QD von ho tro co MT 5" xfId="11931" xr:uid="{00000000-0005-0000-0000-0000982E0000}"/>
    <cellStyle name="1_Ra soat Giai ngan 2007 (dang lam)_Book1" xfId="11932" xr:uid="{00000000-0005-0000-0000-0000992E0000}"/>
    <cellStyle name="1_Ra soat Giai ngan 2007 (dang lam)_Book1 2" xfId="11933" xr:uid="{00000000-0005-0000-0000-00009A2E0000}"/>
    <cellStyle name="1_Ra soat Giai ngan 2007 (dang lam)_Book1 2 2" xfId="11934" xr:uid="{00000000-0005-0000-0000-00009B2E0000}"/>
    <cellStyle name="1_Ra soat Giai ngan 2007 (dang lam)_Book1 2 3" xfId="11935" xr:uid="{00000000-0005-0000-0000-00009C2E0000}"/>
    <cellStyle name="1_Ra soat Giai ngan 2007 (dang lam)_Book1 2 4" xfId="11936" xr:uid="{00000000-0005-0000-0000-00009D2E0000}"/>
    <cellStyle name="1_Ra soat Giai ngan 2007 (dang lam)_Book1 3" xfId="11937" xr:uid="{00000000-0005-0000-0000-00009E2E0000}"/>
    <cellStyle name="1_Ra soat Giai ngan 2007 (dang lam)_Book1 3 2" xfId="11938" xr:uid="{00000000-0005-0000-0000-00009F2E0000}"/>
    <cellStyle name="1_Ra soat Giai ngan 2007 (dang lam)_Book1 3 3" xfId="11939" xr:uid="{00000000-0005-0000-0000-0000A02E0000}"/>
    <cellStyle name="1_Ra soat Giai ngan 2007 (dang lam)_Book1 3 4" xfId="11940" xr:uid="{00000000-0005-0000-0000-0000A12E0000}"/>
    <cellStyle name="1_Ra soat Giai ngan 2007 (dang lam)_Book1 4" xfId="11941" xr:uid="{00000000-0005-0000-0000-0000A22E0000}"/>
    <cellStyle name="1_Ra soat Giai ngan 2007 (dang lam)_Book1 5" xfId="11942" xr:uid="{00000000-0005-0000-0000-0000A32E0000}"/>
    <cellStyle name="1_Ra soat Giai ngan 2007 (dang lam)_Book1 6" xfId="11943" xr:uid="{00000000-0005-0000-0000-0000A42E0000}"/>
    <cellStyle name="1_Ra soat Giai ngan 2007 (dang lam)_Book1_BC von DTPT 6 thang 2012" xfId="11944" xr:uid="{00000000-0005-0000-0000-0000A52E0000}"/>
    <cellStyle name="1_Ra soat Giai ngan 2007 (dang lam)_Book1_BC von DTPT 6 thang 2012 2" xfId="11945" xr:uid="{00000000-0005-0000-0000-0000A62E0000}"/>
    <cellStyle name="1_Ra soat Giai ngan 2007 (dang lam)_Book1_BC von DTPT 6 thang 2012 2 2" xfId="11946" xr:uid="{00000000-0005-0000-0000-0000A72E0000}"/>
    <cellStyle name="1_Ra soat Giai ngan 2007 (dang lam)_Book1_BC von DTPT 6 thang 2012 2 3" xfId="11947" xr:uid="{00000000-0005-0000-0000-0000A82E0000}"/>
    <cellStyle name="1_Ra soat Giai ngan 2007 (dang lam)_Book1_BC von DTPT 6 thang 2012 2 4" xfId="11948" xr:uid="{00000000-0005-0000-0000-0000A92E0000}"/>
    <cellStyle name="1_Ra soat Giai ngan 2007 (dang lam)_Book1_BC von DTPT 6 thang 2012 3" xfId="11949" xr:uid="{00000000-0005-0000-0000-0000AA2E0000}"/>
    <cellStyle name="1_Ra soat Giai ngan 2007 (dang lam)_Book1_BC von DTPT 6 thang 2012 3 2" xfId="11950" xr:uid="{00000000-0005-0000-0000-0000AB2E0000}"/>
    <cellStyle name="1_Ra soat Giai ngan 2007 (dang lam)_Book1_BC von DTPT 6 thang 2012 3 3" xfId="11951" xr:uid="{00000000-0005-0000-0000-0000AC2E0000}"/>
    <cellStyle name="1_Ra soat Giai ngan 2007 (dang lam)_Book1_BC von DTPT 6 thang 2012 3 4" xfId="11952" xr:uid="{00000000-0005-0000-0000-0000AD2E0000}"/>
    <cellStyle name="1_Ra soat Giai ngan 2007 (dang lam)_Book1_BC von DTPT 6 thang 2012 4" xfId="11953" xr:uid="{00000000-0005-0000-0000-0000AE2E0000}"/>
    <cellStyle name="1_Ra soat Giai ngan 2007 (dang lam)_Book1_BC von DTPT 6 thang 2012 5" xfId="11954" xr:uid="{00000000-0005-0000-0000-0000AF2E0000}"/>
    <cellStyle name="1_Ra soat Giai ngan 2007 (dang lam)_Book1_BC von DTPT 6 thang 2012 6" xfId="11955" xr:uid="{00000000-0005-0000-0000-0000B02E0000}"/>
    <cellStyle name="1_Ra soat Giai ngan 2007 (dang lam)_Book1_Bieu du thao QD von ho tro co MT" xfId="11956" xr:uid="{00000000-0005-0000-0000-0000B12E0000}"/>
    <cellStyle name="1_Ra soat Giai ngan 2007 (dang lam)_Book1_Bieu du thao QD von ho tro co MT 2" xfId="11957" xr:uid="{00000000-0005-0000-0000-0000B22E0000}"/>
    <cellStyle name="1_Ra soat Giai ngan 2007 (dang lam)_Book1_Bieu du thao QD von ho tro co MT 2 2" xfId="11958" xr:uid="{00000000-0005-0000-0000-0000B32E0000}"/>
    <cellStyle name="1_Ra soat Giai ngan 2007 (dang lam)_Book1_Bieu du thao QD von ho tro co MT 2 3" xfId="11959" xr:uid="{00000000-0005-0000-0000-0000B42E0000}"/>
    <cellStyle name="1_Ra soat Giai ngan 2007 (dang lam)_Book1_Bieu du thao QD von ho tro co MT 2 4" xfId="11960" xr:uid="{00000000-0005-0000-0000-0000B52E0000}"/>
    <cellStyle name="1_Ra soat Giai ngan 2007 (dang lam)_Book1_Bieu du thao QD von ho tro co MT 3" xfId="11961" xr:uid="{00000000-0005-0000-0000-0000B62E0000}"/>
    <cellStyle name="1_Ra soat Giai ngan 2007 (dang lam)_Book1_Bieu du thao QD von ho tro co MT 3 2" xfId="11962" xr:uid="{00000000-0005-0000-0000-0000B72E0000}"/>
    <cellStyle name="1_Ra soat Giai ngan 2007 (dang lam)_Book1_Bieu du thao QD von ho tro co MT 3 3" xfId="11963" xr:uid="{00000000-0005-0000-0000-0000B82E0000}"/>
    <cellStyle name="1_Ra soat Giai ngan 2007 (dang lam)_Book1_Bieu du thao QD von ho tro co MT 3 4" xfId="11964" xr:uid="{00000000-0005-0000-0000-0000B92E0000}"/>
    <cellStyle name="1_Ra soat Giai ngan 2007 (dang lam)_Book1_Bieu du thao QD von ho tro co MT 4" xfId="11965" xr:uid="{00000000-0005-0000-0000-0000BA2E0000}"/>
    <cellStyle name="1_Ra soat Giai ngan 2007 (dang lam)_Book1_Bieu du thao QD von ho tro co MT 5" xfId="11966" xr:uid="{00000000-0005-0000-0000-0000BB2E0000}"/>
    <cellStyle name="1_Ra soat Giai ngan 2007 (dang lam)_Book1_Bieu du thao QD von ho tro co MT 6" xfId="11967" xr:uid="{00000000-0005-0000-0000-0000BC2E0000}"/>
    <cellStyle name="1_Ra soat Giai ngan 2007 (dang lam)_Book1_Hoan chinh KH 2012 (o nha)" xfId="11968" xr:uid="{00000000-0005-0000-0000-0000BD2E0000}"/>
    <cellStyle name="1_Ra soat Giai ngan 2007 (dang lam)_Book1_Hoan chinh KH 2012 (o nha) 2" xfId="11969" xr:uid="{00000000-0005-0000-0000-0000BE2E0000}"/>
    <cellStyle name="1_Ra soat Giai ngan 2007 (dang lam)_Book1_Hoan chinh KH 2012 (o nha) 2 2" xfId="11970" xr:uid="{00000000-0005-0000-0000-0000BF2E0000}"/>
    <cellStyle name="1_Ra soat Giai ngan 2007 (dang lam)_Book1_Hoan chinh KH 2012 (o nha) 2 3" xfId="11971" xr:uid="{00000000-0005-0000-0000-0000C02E0000}"/>
    <cellStyle name="1_Ra soat Giai ngan 2007 (dang lam)_Book1_Hoan chinh KH 2012 (o nha) 2 4" xfId="11972" xr:uid="{00000000-0005-0000-0000-0000C12E0000}"/>
    <cellStyle name="1_Ra soat Giai ngan 2007 (dang lam)_Book1_Hoan chinh KH 2012 (o nha) 3" xfId="11973" xr:uid="{00000000-0005-0000-0000-0000C22E0000}"/>
    <cellStyle name="1_Ra soat Giai ngan 2007 (dang lam)_Book1_Hoan chinh KH 2012 (o nha) 3 2" xfId="11974" xr:uid="{00000000-0005-0000-0000-0000C32E0000}"/>
    <cellStyle name="1_Ra soat Giai ngan 2007 (dang lam)_Book1_Hoan chinh KH 2012 (o nha) 3 3" xfId="11975" xr:uid="{00000000-0005-0000-0000-0000C42E0000}"/>
    <cellStyle name="1_Ra soat Giai ngan 2007 (dang lam)_Book1_Hoan chinh KH 2012 (o nha) 3 4" xfId="11976" xr:uid="{00000000-0005-0000-0000-0000C52E0000}"/>
    <cellStyle name="1_Ra soat Giai ngan 2007 (dang lam)_Book1_Hoan chinh KH 2012 (o nha) 4" xfId="11977" xr:uid="{00000000-0005-0000-0000-0000C62E0000}"/>
    <cellStyle name="1_Ra soat Giai ngan 2007 (dang lam)_Book1_Hoan chinh KH 2012 (o nha) 5" xfId="11978" xr:uid="{00000000-0005-0000-0000-0000C72E0000}"/>
    <cellStyle name="1_Ra soat Giai ngan 2007 (dang lam)_Book1_Hoan chinh KH 2012 (o nha) 6" xfId="11979" xr:uid="{00000000-0005-0000-0000-0000C82E0000}"/>
    <cellStyle name="1_Ra soat Giai ngan 2007 (dang lam)_Book1_Hoan chinh KH 2012 (o nha)_Bao cao giai ngan quy I" xfId="11980" xr:uid="{00000000-0005-0000-0000-0000C92E0000}"/>
    <cellStyle name="1_Ra soat Giai ngan 2007 (dang lam)_Book1_Hoan chinh KH 2012 (o nha)_Bao cao giai ngan quy I 2" xfId="11981" xr:uid="{00000000-0005-0000-0000-0000CA2E0000}"/>
    <cellStyle name="1_Ra soat Giai ngan 2007 (dang lam)_Book1_Hoan chinh KH 2012 (o nha)_Bao cao giai ngan quy I 2 2" xfId="11982" xr:uid="{00000000-0005-0000-0000-0000CB2E0000}"/>
    <cellStyle name="1_Ra soat Giai ngan 2007 (dang lam)_Book1_Hoan chinh KH 2012 (o nha)_Bao cao giai ngan quy I 2 3" xfId="11983" xr:uid="{00000000-0005-0000-0000-0000CC2E0000}"/>
    <cellStyle name="1_Ra soat Giai ngan 2007 (dang lam)_Book1_Hoan chinh KH 2012 (o nha)_Bao cao giai ngan quy I 2 4" xfId="11984" xr:uid="{00000000-0005-0000-0000-0000CD2E0000}"/>
    <cellStyle name="1_Ra soat Giai ngan 2007 (dang lam)_Book1_Hoan chinh KH 2012 (o nha)_Bao cao giai ngan quy I 3" xfId="11985" xr:uid="{00000000-0005-0000-0000-0000CE2E0000}"/>
    <cellStyle name="1_Ra soat Giai ngan 2007 (dang lam)_Book1_Hoan chinh KH 2012 (o nha)_Bao cao giai ngan quy I 3 2" xfId="11986" xr:uid="{00000000-0005-0000-0000-0000CF2E0000}"/>
    <cellStyle name="1_Ra soat Giai ngan 2007 (dang lam)_Book1_Hoan chinh KH 2012 (o nha)_Bao cao giai ngan quy I 3 3" xfId="11987" xr:uid="{00000000-0005-0000-0000-0000D02E0000}"/>
    <cellStyle name="1_Ra soat Giai ngan 2007 (dang lam)_Book1_Hoan chinh KH 2012 (o nha)_Bao cao giai ngan quy I 3 4" xfId="11988" xr:uid="{00000000-0005-0000-0000-0000D12E0000}"/>
    <cellStyle name="1_Ra soat Giai ngan 2007 (dang lam)_Book1_Hoan chinh KH 2012 (o nha)_Bao cao giai ngan quy I 4" xfId="11989" xr:uid="{00000000-0005-0000-0000-0000D22E0000}"/>
    <cellStyle name="1_Ra soat Giai ngan 2007 (dang lam)_Book1_Hoan chinh KH 2012 (o nha)_Bao cao giai ngan quy I 5" xfId="11990" xr:uid="{00000000-0005-0000-0000-0000D32E0000}"/>
    <cellStyle name="1_Ra soat Giai ngan 2007 (dang lam)_Book1_Hoan chinh KH 2012 (o nha)_Bao cao giai ngan quy I 6" xfId="11991" xr:uid="{00000000-0005-0000-0000-0000D42E0000}"/>
    <cellStyle name="1_Ra soat Giai ngan 2007 (dang lam)_Book1_Hoan chinh KH 2012 (o nha)_BC von DTPT 6 thang 2012" xfId="11992" xr:uid="{00000000-0005-0000-0000-0000D52E0000}"/>
    <cellStyle name="1_Ra soat Giai ngan 2007 (dang lam)_Book1_Hoan chinh KH 2012 (o nha)_BC von DTPT 6 thang 2012 2" xfId="11993" xr:uid="{00000000-0005-0000-0000-0000D62E0000}"/>
    <cellStyle name="1_Ra soat Giai ngan 2007 (dang lam)_Book1_Hoan chinh KH 2012 (o nha)_BC von DTPT 6 thang 2012 2 2" xfId="11994" xr:uid="{00000000-0005-0000-0000-0000D72E0000}"/>
    <cellStyle name="1_Ra soat Giai ngan 2007 (dang lam)_Book1_Hoan chinh KH 2012 (o nha)_BC von DTPT 6 thang 2012 2 3" xfId="11995" xr:uid="{00000000-0005-0000-0000-0000D82E0000}"/>
    <cellStyle name="1_Ra soat Giai ngan 2007 (dang lam)_Book1_Hoan chinh KH 2012 (o nha)_BC von DTPT 6 thang 2012 2 4" xfId="11996" xr:uid="{00000000-0005-0000-0000-0000D92E0000}"/>
    <cellStyle name="1_Ra soat Giai ngan 2007 (dang lam)_Book1_Hoan chinh KH 2012 (o nha)_BC von DTPT 6 thang 2012 3" xfId="11997" xr:uid="{00000000-0005-0000-0000-0000DA2E0000}"/>
    <cellStyle name="1_Ra soat Giai ngan 2007 (dang lam)_Book1_Hoan chinh KH 2012 (o nha)_BC von DTPT 6 thang 2012 3 2" xfId="11998" xr:uid="{00000000-0005-0000-0000-0000DB2E0000}"/>
    <cellStyle name="1_Ra soat Giai ngan 2007 (dang lam)_Book1_Hoan chinh KH 2012 (o nha)_BC von DTPT 6 thang 2012 3 3" xfId="11999" xr:uid="{00000000-0005-0000-0000-0000DC2E0000}"/>
    <cellStyle name="1_Ra soat Giai ngan 2007 (dang lam)_Book1_Hoan chinh KH 2012 (o nha)_BC von DTPT 6 thang 2012 3 4" xfId="12000" xr:uid="{00000000-0005-0000-0000-0000DD2E0000}"/>
    <cellStyle name="1_Ra soat Giai ngan 2007 (dang lam)_Book1_Hoan chinh KH 2012 (o nha)_BC von DTPT 6 thang 2012 4" xfId="12001" xr:uid="{00000000-0005-0000-0000-0000DE2E0000}"/>
    <cellStyle name="1_Ra soat Giai ngan 2007 (dang lam)_Book1_Hoan chinh KH 2012 (o nha)_BC von DTPT 6 thang 2012 5" xfId="12002" xr:uid="{00000000-0005-0000-0000-0000DF2E0000}"/>
    <cellStyle name="1_Ra soat Giai ngan 2007 (dang lam)_Book1_Hoan chinh KH 2012 (o nha)_BC von DTPT 6 thang 2012 6" xfId="12003" xr:uid="{00000000-0005-0000-0000-0000E02E0000}"/>
    <cellStyle name="1_Ra soat Giai ngan 2007 (dang lam)_Book1_Hoan chinh KH 2012 (o nha)_Bieu du thao QD von ho tro co MT" xfId="12004" xr:uid="{00000000-0005-0000-0000-0000E12E0000}"/>
    <cellStyle name="1_Ra soat Giai ngan 2007 (dang lam)_Book1_Hoan chinh KH 2012 (o nha)_Bieu du thao QD von ho tro co MT 2" xfId="12005" xr:uid="{00000000-0005-0000-0000-0000E22E0000}"/>
    <cellStyle name="1_Ra soat Giai ngan 2007 (dang lam)_Book1_Hoan chinh KH 2012 (o nha)_Bieu du thao QD von ho tro co MT 2 2" xfId="12006" xr:uid="{00000000-0005-0000-0000-0000E32E0000}"/>
    <cellStyle name="1_Ra soat Giai ngan 2007 (dang lam)_Book1_Hoan chinh KH 2012 (o nha)_Bieu du thao QD von ho tro co MT 2 3" xfId="12007" xr:uid="{00000000-0005-0000-0000-0000E42E0000}"/>
    <cellStyle name="1_Ra soat Giai ngan 2007 (dang lam)_Book1_Hoan chinh KH 2012 (o nha)_Bieu du thao QD von ho tro co MT 2 4" xfId="12008" xr:uid="{00000000-0005-0000-0000-0000E52E0000}"/>
    <cellStyle name="1_Ra soat Giai ngan 2007 (dang lam)_Book1_Hoan chinh KH 2012 (o nha)_Bieu du thao QD von ho tro co MT 3" xfId="12009" xr:uid="{00000000-0005-0000-0000-0000E62E0000}"/>
    <cellStyle name="1_Ra soat Giai ngan 2007 (dang lam)_Book1_Hoan chinh KH 2012 (o nha)_Bieu du thao QD von ho tro co MT 3 2" xfId="12010" xr:uid="{00000000-0005-0000-0000-0000E72E0000}"/>
    <cellStyle name="1_Ra soat Giai ngan 2007 (dang lam)_Book1_Hoan chinh KH 2012 (o nha)_Bieu du thao QD von ho tro co MT 3 3" xfId="12011" xr:uid="{00000000-0005-0000-0000-0000E82E0000}"/>
    <cellStyle name="1_Ra soat Giai ngan 2007 (dang lam)_Book1_Hoan chinh KH 2012 (o nha)_Bieu du thao QD von ho tro co MT 3 4" xfId="12012" xr:uid="{00000000-0005-0000-0000-0000E92E0000}"/>
    <cellStyle name="1_Ra soat Giai ngan 2007 (dang lam)_Book1_Hoan chinh KH 2012 (o nha)_Bieu du thao QD von ho tro co MT 4" xfId="12013" xr:uid="{00000000-0005-0000-0000-0000EA2E0000}"/>
    <cellStyle name="1_Ra soat Giai ngan 2007 (dang lam)_Book1_Hoan chinh KH 2012 (o nha)_Bieu du thao QD von ho tro co MT 5" xfId="12014" xr:uid="{00000000-0005-0000-0000-0000EB2E0000}"/>
    <cellStyle name="1_Ra soat Giai ngan 2007 (dang lam)_Book1_Hoan chinh KH 2012 (o nha)_Bieu du thao QD von ho tro co MT 6" xfId="12015" xr:uid="{00000000-0005-0000-0000-0000EC2E0000}"/>
    <cellStyle name="1_Ra soat Giai ngan 2007 (dang lam)_Book1_Hoan chinh KH 2012 (o nha)_Ke hoach 2012 theo doi (giai ngan 30.6.12)" xfId="12016" xr:uid="{00000000-0005-0000-0000-0000ED2E0000}"/>
    <cellStyle name="1_Ra soat Giai ngan 2007 (dang lam)_Book1_Hoan chinh KH 2012 (o nha)_Ke hoach 2012 theo doi (giai ngan 30.6.12) 2" xfId="12017" xr:uid="{00000000-0005-0000-0000-0000EE2E0000}"/>
    <cellStyle name="1_Ra soat Giai ngan 2007 (dang lam)_Book1_Hoan chinh KH 2012 (o nha)_Ke hoach 2012 theo doi (giai ngan 30.6.12) 2 2" xfId="12018" xr:uid="{00000000-0005-0000-0000-0000EF2E0000}"/>
    <cellStyle name="1_Ra soat Giai ngan 2007 (dang lam)_Book1_Hoan chinh KH 2012 (o nha)_Ke hoach 2012 theo doi (giai ngan 30.6.12) 2 3" xfId="12019" xr:uid="{00000000-0005-0000-0000-0000F02E0000}"/>
    <cellStyle name="1_Ra soat Giai ngan 2007 (dang lam)_Book1_Hoan chinh KH 2012 (o nha)_Ke hoach 2012 theo doi (giai ngan 30.6.12) 2 4" xfId="12020" xr:uid="{00000000-0005-0000-0000-0000F12E0000}"/>
    <cellStyle name="1_Ra soat Giai ngan 2007 (dang lam)_Book1_Hoan chinh KH 2012 (o nha)_Ke hoach 2012 theo doi (giai ngan 30.6.12) 3" xfId="12021" xr:uid="{00000000-0005-0000-0000-0000F22E0000}"/>
    <cellStyle name="1_Ra soat Giai ngan 2007 (dang lam)_Book1_Hoan chinh KH 2012 (o nha)_Ke hoach 2012 theo doi (giai ngan 30.6.12) 3 2" xfId="12022" xr:uid="{00000000-0005-0000-0000-0000F32E0000}"/>
    <cellStyle name="1_Ra soat Giai ngan 2007 (dang lam)_Book1_Hoan chinh KH 2012 (o nha)_Ke hoach 2012 theo doi (giai ngan 30.6.12) 3 3" xfId="12023" xr:uid="{00000000-0005-0000-0000-0000F42E0000}"/>
    <cellStyle name="1_Ra soat Giai ngan 2007 (dang lam)_Book1_Hoan chinh KH 2012 (o nha)_Ke hoach 2012 theo doi (giai ngan 30.6.12) 3 4" xfId="12024" xr:uid="{00000000-0005-0000-0000-0000F52E0000}"/>
    <cellStyle name="1_Ra soat Giai ngan 2007 (dang lam)_Book1_Hoan chinh KH 2012 (o nha)_Ke hoach 2012 theo doi (giai ngan 30.6.12) 4" xfId="12025" xr:uid="{00000000-0005-0000-0000-0000F62E0000}"/>
    <cellStyle name="1_Ra soat Giai ngan 2007 (dang lam)_Book1_Hoan chinh KH 2012 (o nha)_Ke hoach 2012 theo doi (giai ngan 30.6.12) 5" xfId="12026" xr:uid="{00000000-0005-0000-0000-0000F72E0000}"/>
    <cellStyle name="1_Ra soat Giai ngan 2007 (dang lam)_Book1_Hoan chinh KH 2012 (o nha)_Ke hoach 2012 theo doi (giai ngan 30.6.12) 6" xfId="12027" xr:uid="{00000000-0005-0000-0000-0000F82E0000}"/>
    <cellStyle name="1_Ra soat Giai ngan 2007 (dang lam)_Book1_Hoan chinh KH 2012 Von ho tro co MT" xfId="12028" xr:uid="{00000000-0005-0000-0000-0000F92E0000}"/>
    <cellStyle name="1_Ra soat Giai ngan 2007 (dang lam)_Book1_Hoan chinh KH 2012 Von ho tro co MT (chi tiet)" xfId="12029" xr:uid="{00000000-0005-0000-0000-0000FA2E0000}"/>
    <cellStyle name="1_Ra soat Giai ngan 2007 (dang lam)_Book1_Hoan chinh KH 2012 Von ho tro co MT (chi tiet) 2" xfId="12030" xr:uid="{00000000-0005-0000-0000-0000FB2E0000}"/>
    <cellStyle name="1_Ra soat Giai ngan 2007 (dang lam)_Book1_Hoan chinh KH 2012 Von ho tro co MT (chi tiet) 2 2" xfId="12031" xr:uid="{00000000-0005-0000-0000-0000FC2E0000}"/>
    <cellStyle name="1_Ra soat Giai ngan 2007 (dang lam)_Book1_Hoan chinh KH 2012 Von ho tro co MT (chi tiet) 2 3" xfId="12032" xr:uid="{00000000-0005-0000-0000-0000FD2E0000}"/>
    <cellStyle name="1_Ra soat Giai ngan 2007 (dang lam)_Book1_Hoan chinh KH 2012 Von ho tro co MT (chi tiet) 2 4" xfId="12033" xr:uid="{00000000-0005-0000-0000-0000FE2E0000}"/>
    <cellStyle name="1_Ra soat Giai ngan 2007 (dang lam)_Book1_Hoan chinh KH 2012 Von ho tro co MT (chi tiet) 3" xfId="12034" xr:uid="{00000000-0005-0000-0000-0000FF2E0000}"/>
    <cellStyle name="1_Ra soat Giai ngan 2007 (dang lam)_Book1_Hoan chinh KH 2012 Von ho tro co MT (chi tiet) 3 2" xfId="12035" xr:uid="{00000000-0005-0000-0000-0000002F0000}"/>
    <cellStyle name="1_Ra soat Giai ngan 2007 (dang lam)_Book1_Hoan chinh KH 2012 Von ho tro co MT (chi tiet) 3 3" xfId="12036" xr:uid="{00000000-0005-0000-0000-0000012F0000}"/>
    <cellStyle name="1_Ra soat Giai ngan 2007 (dang lam)_Book1_Hoan chinh KH 2012 Von ho tro co MT (chi tiet) 3 4" xfId="12037" xr:uid="{00000000-0005-0000-0000-0000022F0000}"/>
    <cellStyle name="1_Ra soat Giai ngan 2007 (dang lam)_Book1_Hoan chinh KH 2012 Von ho tro co MT (chi tiet) 4" xfId="12038" xr:uid="{00000000-0005-0000-0000-0000032F0000}"/>
    <cellStyle name="1_Ra soat Giai ngan 2007 (dang lam)_Book1_Hoan chinh KH 2012 Von ho tro co MT (chi tiet) 5" xfId="12039" xr:uid="{00000000-0005-0000-0000-0000042F0000}"/>
    <cellStyle name="1_Ra soat Giai ngan 2007 (dang lam)_Book1_Hoan chinh KH 2012 Von ho tro co MT (chi tiet) 6" xfId="12040" xr:uid="{00000000-0005-0000-0000-0000052F0000}"/>
    <cellStyle name="1_Ra soat Giai ngan 2007 (dang lam)_Book1_Hoan chinh KH 2012 Von ho tro co MT 10" xfId="12041" xr:uid="{00000000-0005-0000-0000-0000062F0000}"/>
    <cellStyle name="1_Ra soat Giai ngan 2007 (dang lam)_Book1_Hoan chinh KH 2012 Von ho tro co MT 10 2" xfId="12042" xr:uid="{00000000-0005-0000-0000-0000072F0000}"/>
    <cellStyle name="1_Ra soat Giai ngan 2007 (dang lam)_Book1_Hoan chinh KH 2012 Von ho tro co MT 10 3" xfId="12043" xr:uid="{00000000-0005-0000-0000-0000082F0000}"/>
    <cellStyle name="1_Ra soat Giai ngan 2007 (dang lam)_Book1_Hoan chinh KH 2012 Von ho tro co MT 10 4" xfId="12044" xr:uid="{00000000-0005-0000-0000-0000092F0000}"/>
    <cellStyle name="1_Ra soat Giai ngan 2007 (dang lam)_Book1_Hoan chinh KH 2012 Von ho tro co MT 11" xfId="12045" xr:uid="{00000000-0005-0000-0000-00000A2F0000}"/>
    <cellStyle name="1_Ra soat Giai ngan 2007 (dang lam)_Book1_Hoan chinh KH 2012 Von ho tro co MT 11 2" xfId="12046" xr:uid="{00000000-0005-0000-0000-00000B2F0000}"/>
    <cellStyle name="1_Ra soat Giai ngan 2007 (dang lam)_Book1_Hoan chinh KH 2012 Von ho tro co MT 11 3" xfId="12047" xr:uid="{00000000-0005-0000-0000-00000C2F0000}"/>
    <cellStyle name="1_Ra soat Giai ngan 2007 (dang lam)_Book1_Hoan chinh KH 2012 Von ho tro co MT 11 4" xfId="12048" xr:uid="{00000000-0005-0000-0000-00000D2F0000}"/>
    <cellStyle name="1_Ra soat Giai ngan 2007 (dang lam)_Book1_Hoan chinh KH 2012 Von ho tro co MT 12" xfId="12049" xr:uid="{00000000-0005-0000-0000-00000E2F0000}"/>
    <cellStyle name="1_Ra soat Giai ngan 2007 (dang lam)_Book1_Hoan chinh KH 2012 Von ho tro co MT 12 2" xfId="12050" xr:uid="{00000000-0005-0000-0000-00000F2F0000}"/>
    <cellStyle name="1_Ra soat Giai ngan 2007 (dang lam)_Book1_Hoan chinh KH 2012 Von ho tro co MT 12 3" xfId="12051" xr:uid="{00000000-0005-0000-0000-0000102F0000}"/>
    <cellStyle name="1_Ra soat Giai ngan 2007 (dang lam)_Book1_Hoan chinh KH 2012 Von ho tro co MT 12 4" xfId="12052" xr:uid="{00000000-0005-0000-0000-0000112F0000}"/>
    <cellStyle name="1_Ra soat Giai ngan 2007 (dang lam)_Book1_Hoan chinh KH 2012 Von ho tro co MT 13" xfId="12053" xr:uid="{00000000-0005-0000-0000-0000122F0000}"/>
    <cellStyle name="1_Ra soat Giai ngan 2007 (dang lam)_Book1_Hoan chinh KH 2012 Von ho tro co MT 13 2" xfId="12054" xr:uid="{00000000-0005-0000-0000-0000132F0000}"/>
    <cellStyle name="1_Ra soat Giai ngan 2007 (dang lam)_Book1_Hoan chinh KH 2012 Von ho tro co MT 13 3" xfId="12055" xr:uid="{00000000-0005-0000-0000-0000142F0000}"/>
    <cellStyle name="1_Ra soat Giai ngan 2007 (dang lam)_Book1_Hoan chinh KH 2012 Von ho tro co MT 13 4" xfId="12056" xr:uid="{00000000-0005-0000-0000-0000152F0000}"/>
    <cellStyle name="1_Ra soat Giai ngan 2007 (dang lam)_Book1_Hoan chinh KH 2012 Von ho tro co MT 14" xfId="12057" xr:uid="{00000000-0005-0000-0000-0000162F0000}"/>
    <cellStyle name="1_Ra soat Giai ngan 2007 (dang lam)_Book1_Hoan chinh KH 2012 Von ho tro co MT 14 2" xfId="12058" xr:uid="{00000000-0005-0000-0000-0000172F0000}"/>
    <cellStyle name="1_Ra soat Giai ngan 2007 (dang lam)_Book1_Hoan chinh KH 2012 Von ho tro co MT 14 3" xfId="12059" xr:uid="{00000000-0005-0000-0000-0000182F0000}"/>
    <cellStyle name="1_Ra soat Giai ngan 2007 (dang lam)_Book1_Hoan chinh KH 2012 Von ho tro co MT 14 4" xfId="12060" xr:uid="{00000000-0005-0000-0000-0000192F0000}"/>
    <cellStyle name="1_Ra soat Giai ngan 2007 (dang lam)_Book1_Hoan chinh KH 2012 Von ho tro co MT 15" xfId="12061" xr:uid="{00000000-0005-0000-0000-00001A2F0000}"/>
    <cellStyle name="1_Ra soat Giai ngan 2007 (dang lam)_Book1_Hoan chinh KH 2012 Von ho tro co MT 15 2" xfId="12062" xr:uid="{00000000-0005-0000-0000-00001B2F0000}"/>
    <cellStyle name="1_Ra soat Giai ngan 2007 (dang lam)_Book1_Hoan chinh KH 2012 Von ho tro co MT 15 3" xfId="12063" xr:uid="{00000000-0005-0000-0000-00001C2F0000}"/>
    <cellStyle name="1_Ra soat Giai ngan 2007 (dang lam)_Book1_Hoan chinh KH 2012 Von ho tro co MT 15 4" xfId="12064" xr:uid="{00000000-0005-0000-0000-00001D2F0000}"/>
    <cellStyle name="1_Ra soat Giai ngan 2007 (dang lam)_Book1_Hoan chinh KH 2012 Von ho tro co MT 16" xfId="12065" xr:uid="{00000000-0005-0000-0000-00001E2F0000}"/>
    <cellStyle name="1_Ra soat Giai ngan 2007 (dang lam)_Book1_Hoan chinh KH 2012 Von ho tro co MT 16 2" xfId="12066" xr:uid="{00000000-0005-0000-0000-00001F2F0000}"/>
    <cellStyle name="1_Ra soat Giai ngan 2007 (dang lam)_Book1_Hoan chinh KH 2012 Von ho tro co MT 16 3" xfId="12067" xr:uid="{00000000-0005-0000-0000-0000202F0000}"/>
    <cellStyle name="1_Ra soat Giai ngan 2007 (dang lam)_Book1_Hoan chinh KH 2012 Von ho tro co MT 16 4" xfId="12068" xr:uid="{00000000-0005-0000-0000-0000212F0000}"/>
    <cellStyle name="1_Ra soat Giai ngan 2007 (dang lam)_Book1_Hoan chinh KH 2012 Von ho tro co MT 17" xfId="12069" xr:uid="{00000000-0005-0000-0000-0000222F0000}"/>
    <cellStyle name="1_Ra soat Giai ngan 2007 (dang lam)_Book1_Hoan chinh KH 2012 Von ho tro co MT 17 2" xfId="12070" xr:uid="{00000000-0005-0000-0000-0000232F0000}"/>
    <cellStyle name="1_Ra soat Giai ngan 2007 (dang lam)_Book1_Hoan chinh KH 2012 Von ho tro co MT 17 3" xfId="12071" xr:uid="{00000000-0005-0000-0000-0000242F0000}"/>
    <cellStyle name="1_Ra soat Giai ngan 2007 (dang lam)_Book1_Hoan chinh KH 2012 Von ho tro co MT 17 4" xfId="12072" xr:uid="{00000000-0005-0000-0000-0000252F0000}"/>
    <cellStyle name="1_Ra soat Giai ngan 2007 (dang lam)_Book1_Hoan chinh KH 2012 Von ho tro co MT 18" xfId="12073" xr:uid="{00000000-0005-0000-0000-0000262F0000}"/>
    <cellStyle name="1_Ra soat Giai ngan 2007 (dang lam)_Book1_Hoan chinh KH 2012 Von ho tro co MT 19" xfId="12074" xr:uid="{00000000-0005-0000-0000-0000272F0000}"/>
    <cellStyle name="1_Ra soat Giai ngan 2007 (dang lam)_Book1_Hoan chinh KH 2012 Von ho tro co MT 2" xfId="12075" xr:uid="{00000000-0005-0000-0000-0000282F0000}"/>
    <cellStyle name="1_Ra soat Giai ngan 2007 (dang lam)_Book1_Hoan chinh KH 2012 Von ho tro co MT 2 2" xfId="12076" xr:uid="{00000000-0005-0000-0000-0000292F0000}"/>
    <cellStyle name="1_Ra soat Giai ngan 2007 (dang lam)_Book1_Hoan chinh KH 2012 Von ho tro co MT 2 3" xfId="12077" xr:uid="{00000000-0005-0000-0000-00002A2F0000}"/>
    <cellStyle name="1_Ra soat Giai ngan 2007 (dang lam)_Book1_Hoan chinh KH 2012 Von ho tro co MT 2 4" xfId="12078" xr:uid="{00000000-0005-0000-0000-00002B2F0000}"/>
    <cellStyle name="1_Ra soat Giai ngan 2007 (dang lam)_Book1_Hoan chinh KH 2012 Von ho tro co MT 20" xfId="12079" xr:uid="{00000000-0005-0000-0000-00002C2F0000}"/>
    <cellStyle name="1_Ra soat Giai ngan 2007 (dang lam)_Book1_Hoan chinh KH 2012 Von ho tro co MT 3" xfId="12080" xr:uid="{00000000-0005-0000-0000-00002D2F0000}"/>
    <cellStyle name="1_Ra soat Giai ngan 2007 (dang lam)_Book1_Hoan chinh KH 2012 Von ho tro co MT 3 2" xfId="12081" xr:uid="{00000000-0005-0000-0000-00002E2F0000}"/>
    <cellStyle name="1_Ra soat Giai ngan 2007 (dang lam)_Book1_Hoan chinh KH 2012 Von ho tro co MT 3 3" xfId="12082" xr:uid="{00000000-0005-0000-0000-00002F2F0000}"/>
    <cellStyle name="1_Ra soat Giai ngan 2007 (dang lam)_Book1_Hoan chinh KH 2012 Von ho tro co MT 3 4" xfId="12083" xr:uid="{00000000-0005-0000-0000-0000302F0000}"/>
    <cellStyle name="1_Ra soat Giai ngan 2007 (dang lam)_Book1_Hoan chinh KH 2012 Von ho tro co MT 4" xfId="12084" xr:uid="{00000000-0005-0000-0000-0000312F0000}"/>
    <cellStyle name="1_Ra soat Giai ngan 2007 (dang lam)_Book1_Hoan chinh KH 2012 Von ho tro co MT 4 2" xfId="12085" xr:uid="{00000000-0005-0000-0000-0000322F0000}"/>
    <cellStyle name="1_Ra soat Giai ngan 2007 (dang lam)_Book1_Hoan chinh KH 2012 Von ho tro co MT 4 3" xfId="12086" xr:uid="{00000000-0005-0000-0000-0000332F0000}"/>
    <cellStyle name="1_Ra soat Giai ngan 2007 (dang lam)_Book1_Hoan chinh KH 2012 Von ho tro co MT 4 4" xfId="12087" xr:uid="{00000000-0005-0000-0000-0000342F0000}"/>
    <cellStyle name="1_Ra soat Giai ngan 2007 (dang lam)_Book1_Hoan chinh KH 2012 Von ho tro co MT 5" xfId="12088" xr:uid="{00000000-0005-0000-0000-0000352F0000}"/>
    <cellStyle name="1_Ra soat Giai ngan 2007 (dang lam)_Book1_Hoan chinh KH 2012 Von ho tro co MT 5 2" xfId="12089" xr:uid="{00000000-0005-0000-0000-0000362F0000}"/>
    <cellStyle name="1_Ra soat Giai ngan 2007 (dang lam)_Book1_Hoan chinh KH 2012 Von ho tro co MT 5 3" xfId="12090" xr:uid="{00000000-0005-0000-0000-0000372F0000}"/>
    <cellStyle name="1_Ra soat Giai ngan 2007 (dang lam)_Book1_Hoan chinh KH 2012 Von ho tro co MT 5 4" xfId="12091" xr:uid="{00000000-0005-0000-0000-0000382F0000}"/>
    <cellStyle name="1_Ra soat Giai ngan 2007 (dang lam)_Book1_Hoan chinh KH 2012 Von ho tro co MT 6" xfId="12092" xr:uid="{00000000-0005-0000-0000-0000392F0000}"/>
    <cellStyle name="1_Ra soat Giai ngan 2007 (dang lam)_Book1_Hoan chinh KH 2012 Von ho tro co MT 6 2" xfId="12093" xr:uid="{00000000-0005-0000-0000-00003A2F0000}"/>
    <cellStyle name="1_Ra soat Giai ngan 2007 (dang lam)_Book1_Hoan chinh KH 2012 Von ho tro co MT 6 3" xfId="12094" xr:uid="{00000000-0005-0000-0000-00003B2F0000}"/>
    <cellStyle name="1_Ra soat Giai ngan 2007 (dang lam)_Book1_Hoan chinh KH 2012 Von ho tro co MT 6 4" xfId="12095" xr:uid="{00000000-0005-0000-0000-00003C2F0000}"/>
    <cellStyle name="1_Ra soat Giai ngan 2007 (dang lam)_Book1_Hoan chinh KH 2012 Von ho tro co MT 7" xfId="12096" xr:uid="{00000000-0005-0000-0000-00003D2F0000}"/>
    <cellStyle name="1_Ra soat Giai ngan 2007 (dang lam)_Book1_Hoan chinh KH 2012 Von ho tro co MT 7 2" xfId="12097" xr:uid="{00000000-0005-0000-0000-00003E2F0000}"/>
    <cellStyle name="1_Ra soat Giai ngan 2007 (dang lam)_Book1_Hoan chinh KH 2012 Von ho tro co MT 7 3" xfId="12098" xr:uid="{00000000-0005-0000-0000-00003F2F0000}"/>
    <cellStyle name="1_Ra soat Giai ngan 2007 (dang lam)_Book1_Hoan chinh KH 2012 Von ho tro co MT 7 4" xfId="12099" xr:uid="{00000000-0005-0000-0000-0000402F0000}"/>
    <cellStyle name="1_Ra soat Giai ngan 2007 (dang lam)_Book1_Hoan chinh KH 2012 Von ho tro co MT 8" xfId="12100" xr:uid="{00000000-0005-0000-0000-0000412F0000}"/>
    <cellStyle name="1_Ra soat Giai ngan 2007 (dang lam)_Book1_Hoan chinh KH 2012 Von ho tro co MT 8 2" xfId="12101" xr:uid="{00000000-0005-0000-0000-0000422F0000}"/>
    <cellStyle name="1_Ra soat Giai ngan 2007 (dang lam)_Book1_Hoan chinh KH 2012 Von ho tro co MT 8 3" xfId="12102" xr:uid="{00000000-0005-0000-0000-0000432F0000}"/>
    <cellStyle name="1_Ra soat Giai ngan 2007 (dang lam)_Book1_Hoan chinh KH 2012 Von ho tro co MT 8 4" xfId="12103" xr:uid="{00000000-0005-0000-0000-0000442F0000}"/>
    <cellStyle name="1_Ra soat Giai ngan 2007 (dang lam)_Book1_Hoan chinh KH 2012 Von ho tro co MT 9" xfId="12104" xr:uid="{00000000-0005-0000-0000-0000452F0000}"/>
    <cellStyle name="1_Ra soat Giai ngan 2007 (dang lam)_Book1_Hoan chinh KH 2012 Von ho tro co MT 9 2" xfId="12105" xr:uid="{00000000-0005-0000-0000-0000462F0000}"/>
    <cellStyle name="1_Ra soat Giai ngan 2007 (dang lam)_Book1_Hoan chinh KH 2012 Von ho tro co MT 9 3" xfId="12106" xr:uid="{00000000-0005-0000-0000-0000472F0000}"/>
    <cellStyle name="1_Ra soat Giai ngan 2007 (dang lam)_Book1_Hoan chinh KH 2012 Von ho tro co MT 9 4" xfId="12107" xr:uid="{00000000-0005-0000-0000-0000482F0000}"/>
    <cellStyle name="1_Ra soat Giai ngan 2007 (dang lam)_Book1_Hoan chinh KH 2012 Von ho tro co MT_Bao cao giai ngan quy I" xfId="12108" xr:uid="{00000000-0005-0000-0000-0000492F0000}"/>
    <cellStyle name="1_Ra soat Giai ngan 2007 (dang lam)_Book1_Hoan chinh KH 2012 Von ho tro co MT_Bao cao giai ngan quy I 2" xfId="12109" xr:uid="{00000000-0005-0000-0000-00004A2F0000}"/>
    <cellStyle name="1_Ra soat Giai ngan 2007 (dang lam)_Book1_Hoan chinh KH 2012 Von ho tro co MT_Bao cao giai ngan quy I 2 2" xfId="12110" xr:uid="{00000000-0005-0000-0000-00004B2F0000}"/>
    <cellStyle name="1_Ra soat Giai ngan 2007 (dang lam)_Book1_Hoan chinh KH 2012 Von ho tro co MT_Bao cao giai ngan quy I 2 3" xfId="12111" xr:uid="{00000000-0005-0000-0000-00004C2F0000}"/>
    <cellStyle name="1_Ra soat Giai ngan 2007 (dang lam)_Book1_Hoan chinh KH 2012 Von ho tro co MT_Bao cao giai ngan quy I 2 4" xfId="12112" xr:uid="{00000000-0005-0000-0000-00004D2F0000}"/>
    <cellStyle name="1_Ra soat Giai ngan 2007 (dang lam)_Book1_Hoan chinh KH 2012 Von ho tro co MT_Bao cao giai ngan quy I 3" xfId="12113" xr:uid="{00000000-0005-0000-0000-00004E2F0000}"/>
    <cellStyle name="1_Ra soat Giai ngan 2007 (dang lam)_Book1_Hoan chinh KH 2012 Von ho tro co MT_Bao cao giai ngan quy I 3 2" xfId="12114" xr:uid="{00000000-0005-0000-0000-00004F2F0000}"/>
    <cellStyle name="1_Ra soat Giai ngan 2007 (dang lam)_Book1_Hoan chinh KH 2012 Von ho tro co MT_Bao cao giai ngan quy I 3 3" xfId="12115" xr:uid="{00000000-0005-0000-0000-0000502F0000}"/>
    <cellStyle name="1_Ra soat Giai ngan 2007 (dang lam)_Book1_Hoan chinh KH 2012 Von ho tro co MT_Bao cao giai ngan quy I 3 4" xfId="12116" xr:uid="{00000000-0005-0000-0000-0000512F0000}"/>
    <cellStyle name="1_Ra soat Giai ngan 2007 (dang lam)_Book1_Hoan chinh KH 2012 Von ho tro co MT_Bao cao giai ngan quy I 4" xfId="12117" xr:uid="{00000000-0005-0000-0000-0000522F0000}"/>
    <cellStyle name="1_Ra soat Giai ngan 2007 (dang lam)_Book1_Hoan chinh KH 2012 Von ho tro co MT_Bao cao giai ngan quy I 5" xfId="12118" xr:uid="{00000000-0005-0000-0000-0000532F0000}"/>
    <cellStyle name="1_Ra soat Giai ngan 2007 (dang lam)_Book1_Hoan chinh KH 2012 Von ho tro co MT_Bao cao giai ngan quy I 6" xfId="12119" xr:uid="{00000000-0005-0000-0000-0000542F0000}"/>
    <cellStyle name="1_Ra soat Giai ngan 2007 (dang lam)_Book1_Hoan chinh KH 2012 Von ho tro co MT_BC von DTPT 6 thang 2012" xfId="12120" xr:uid="{00000000-0005-0000-0000-0000552F0000}"/>
    <cellStyle name="1_Ra soat Giai ngan 2007 (dang lam)_Book1_Hoan chinh KH 2012 Von ho tro co MT_BC von DTPT 6 thang 2012 2" xfId="12121" xr:uid="{00000000-0005-0000-0000-0000562F0000}"/>
    <cellStyle name="1_Ra soat Giai ngan 2007 (dang lam)_Book1_Hoan chinh KH 2012 Von ho tro co MT_BC von DTPT 6 thang 2012 2 2" xfId="12122" xr:uid="{00000000-0005-0000-0000-0000572F0000}"/>
    <cellStyle name="1_Ra soat Giai ngan 2007 (dang lam)_Book1_Hoan chinh KH 2012 Von ho tro co MT_BC von DTPT 6 thang 2012 2 3" xfId="12123" xr:uid="{00000000-0005-0000-0000-0000582F0000}"/>
    <cellStyle name="1_Ra soat Giai ngan 2007 (dang lam)_Book1_Hoan chinh KH 2012 Von ho tro co MT_BC von DTPT 6 thang 2012 2 4" xfId="12124" xr:uid="{00000000-0005-0000-0000-0000592F0000}"/>
    <cellStyle name="1_Ra soat Giai ngan 2007 (dang lam)_Book1_Hoan chinh KH 2012 Von ho tro co MT_BC von DTPT 6 thang 2012 3" xfId="12125" xr:uid="{00000000-0005-0000-0000-00005A2F0000}"/>
    <cellStyle name="1_Ra soat Giai ngan 2007 (dang lam)_Book1_Hoan chinh KH 2012 Von ho tro co MT_BC von DTPT 6 thang 2012 3 2" xfId="12126" xr:uid="{00000000-0005-0000-0000-00005B2F0000}"/>
    <cellStyle name="1_Ra soat Giai ngan 2007 (dang lam)_Book1_Hoan chinh KH 2012 Von ho tro co MT_BC von DTPT 6 thang 2012 3 3" xfId="12127" xr:uid="{00000000-0005-0000-0000-00005C2F0000}"/>
    <cellStyle name="1_Ra soat Giai ngan 2007 (dang lam)_Book1_Hoan chinh KH 2012 Von ho tro co MT_BC von DTPT 6 thang 2012 3 4" xfId="12128" xr:uid="{00000000-0005-0000-0000-00005D2F0000}"/>
    <cellStyle name="1_Ra soat Giai ngan 2007 (dang lam)_Book1_Hoan chinh KH 2012 Von ho tro co MT_BC von DTPT 6 thang 2012 4" xfId="12129" xr:uid="{00000000-0005-0000-0000-00005E2F0000}"/>
    <cellStyle name="1_Ra soat Giai ngan 2007 (dang lam)_Book1_Hoan chinh KH 2012 Von ho tro co MT_BC von DTPT 6 thang 2012 5" xfId="12130" xr:uid="{00000000-0005-0000-0000-00005F2F0000}"/>
    <cellStyle name="1_Ra soat Giai ngan 2007 (dang lam)_Book1_Hoan chinh KH 2012 Von ho tro co MT_BC von DTPT 6 thang 2012 6" xfId="12131" xr:uid="{00000000-0005-0000-0000-0000602F0000}"/>
    <cellStyle name="1_Ra soat Giai ngan 2007 (dang lam)_Book1_Hoan chinh KH 2012 Von ho tro co MT_Bieu du thao QD von ho tro co MT" xfId="12132" xr:uid="{00000000-0005-0000-0000-0000612F0000}"/>
    <cellStyle name="1_Ra soat Giai ngan 2007 (dang lam)_Book1_Hoan chinh KH 2012 Von ho tro co MT_Bieu du thao QD von ho tro co MT 2" xfId="12133" xr:uid="{00000000-0005-0000-0000-0000622F0000}"/>
    <cellStyle name="1_Ra soat Giai ngan 2007 (dang lam)_Book1_Hoan chinh KH 2012 Von ho tro co MT_Bieu du thao QD von ho tro co MT 2 2" xfId="12134" xr:uid="{00000000-0005-0000-0000-0000632F0000}"/>
    <cellStyle name="1_Ra soat Giai ngan 2007 (dang lam)_Book1_Hoan chinh KH 2012 Von ho tro co MT_Bieu du thao QD von ho tro co MT 2 3" xfId="12135" xr:uid="{00000000-0005-0000-0000-0000642F0000}"/>
    <cellStyle name="1_Ra soat Giai ngan 2007 (dang lam)_Book1_Hoan chinh KH 2012 Von ho tro co MT_Bieu du thao QD von ho tro co MT 2 4" xfId="12136" xr:uid="{00000000-0005-0000-0000-0000652F0000}"/>
    <cellStyle name="1_Ra soat Giai ngan 2007 (dang lam)_Book1_Hoan chinh KH 2012 Von ho tro co MT_Bieu du thao QD von ho tro co MT 3" xfId="12137" xr:uid="{00000000-0005-0000-0000-0000662F0000}"/>
    <cellStyle name="1_Ra soat Giai ngan 2007 (dang lam)_Book1_Hoan chinh KH 2012 Von ho tro co MT_Bieu du thao QD von ho tro co MT 3 2" xfId="12138" xr:uid="{00000000-0005-0000-0000-0000672F0000}"/>
    <cellStyle name="1_Ra soat Giai ngan 2007 (dang lam)_Book1_Hoan chinh KH 2012 Von ho tro co MT_Bieu du thao QD von ho tro co MT 3 3" xfId="12139" xr:uid="{00000000-0005-0000-0000-0000682F0000}"/>
    <cellStyle name="1_Ra soat Giai ngan 2007 (dang lam)_Book1_Hoan chinh KH 2012 Von ho tro co MT_Bieu du thao QD von ho tro co MT 3 4" xfId="12140" xr:uid="{00000000-0005-0000-0000-0000692F0000}"/>
    <cellStyle name="1_Ra soat Giai ngan 2007 (dang lam)_Book1_Hoan chinh KH 2012 Von ho tro co MT_Bieu du thao QD von ho tro co MT 4" xfId="12141" xr:uid="{00000000-0005-0000-0000-00006A2F0000}"/>
    <cellStyle name="1_Ra soat Giai ngan 2007 (dang lam)_Book1_Hoan chinh KH 2012 Von ho tro co MT_Bieu du thao QD von ho tro co MT 5" xfId="12142" xr:uid="{00000000-0005-0000-0000-00006B2F0000}"/>
    <cellStyle name="1_Ra soat Giai ngan 2007 (dang lam)_Book1_Hoan chinh KH 2012 Von ho tro co MT_Bieu du thao QD von ho tro co MT 6" xfId="12143" xr:uid="{00000000-0005-0000-0000-00006C2F0000}"/>
    <cellStyle name="1_Ra soat Giai ngan 2007 (dang lam)_Book1_Hoan chinh KH 2012 Von ho tro co MT_Ke hoach 2012 theo doi (giai ngan 30.6.12)" xfId="12144" xr:uid="{00000000-0005-0000-0000-00006D2F0000}"/>
    <cellStyle name="1_Ra soat Giai ngan 2007 (dang lam)_Book1_Hoan chinh KH 2012 Von ho tro co MT_Ke hoach 2012 theo doi (giai ngan 30.6.12) 2" xfId="12145" xr:uid="{00000000-0005-0000-0000-00006E2F0000}"/>
    <cellStyle name="1_Ra soat Giai ngan 2007 (dang lam)_Book1_Hoan chinh KH 2012 Von ho tro co MT_Ke hoach 2012 theo doi (giai ngan 30.6.12) 2 2" xfId="12146" xr:uid="{00000000-0005-0000-0000-00006F2F0000}"/>
    <cellStyle name="1_Ra soat Giai ngan 2007 (dang lam)_Book1_Hoan chinh KH 2012 Von ho tro co MT_Ke hoach 2012 theo doi (giai ngan 30.6.12) 2 3" xfId="12147" xr:uid="{00000000-0005-0000-0000-0000702F0000}"/>
    <cellStyle name="1_Ra soat Giai ngan 2007 (dang lam)_Book1_Hoan chinh KH 2012 Von ho tro co MT_Ke hoach 2012 theo doi (giai ngan 30.6.12) 2 4" xfId="12148" xr:uid="{00000000-0005-0000-0000-0000712F0000}"/>
    <cellStyle name="1_Ra soat Giai ngan 2007 (dang lam)_Book1_Hoan chinh KH 2012 Von ho tro co MT_Ke hoach 2012 theo doi (giai ngan 30.6.12) 3" xfId="12149" xr:uid="{00000000-0005-0000-0000-0000722F0000}"/>
    <cellStyle name="1_Ra soat Giai ngan 2007 (dang lam)_Book1_Hoan chinh KH 2012 Von ho tro co MT_Ke hoach 2012 theo doi (giai ngan 30.6.12) 3 2" xfId="12150" xr:uid="{00000000-0005-0000-0000-0000732F0000}"/>
    <cellStyle name="1_Ra soat Giai ngan 2007 (dang lam)_Book1_Hoan chinh KH 2012 Von ho tro co MT_Ke hoach 2012 theo doi (giai ngan 30.6.12) 3 3" xfId="12151" xr:uid="{00000000-0005-0000-0000-0000742F0000}"/>
    <cellStyle name="1_Ra soat Giai ngan 2007 (dang lam)_Book1_Hoan chinh KH 2012 Von ho tro co MT_Ke hoach 2012 theo doi (giai ngan 30.6.12) 3 4" xfId="12152" xr:uid="{00000000-0005-0000-0000-0000752F0000}"/>
    <cellStyle name="1_Ra soat Giai ngan 2007 (dang lam)_Book1_Hoan chinh KH 2012 Von ho tro co MT_Ke hoach 2012 theo doi (giai ngan 30.6.12) 4" xfId="12153" xr:uid="{00000000-0005-0000-0000-0000762F0000}"/>
    <cellStyle name="1_Ra soat Giai ngan 2007 (dang lam)_Book1_Hoan chinh KH 2012 Von ho tro co MT_Ke hoach 2012 theo doi (giai ngan 30.6.12) 5" xfId="12154" xr:uid="{00000000-0005-0000-0000-0000772F0000}"/>
    <cellStyle name="1_Ra soat Giai ngan 2007 (dang lam)_Book1_Hoan chinh KH 2012 Von ho tro co MT_Ke hoach 2012 theo doi (giai ngan 30.6.12) 6" xfId="12155" xr:uid="{00000000-0005-0000-0000-0000782F0000}"/>
    <cellStyle name="1_Ra soat Giai ngan 2007 (dang lam)_Book1_Ke hoach 2012 (theo doi)" xfId="12156" xr:uid="{00000000-0005-0000-0000-0000792F0000}"/>
    <cellStyle name="1_Ra soat Giai ngan 2007 (dang lam)_Book1_Ke hoach 2012 (theo doi) 2" xfId="12157" xr:uid="{00000000-0005-0000-0000-00007A2F0000}"/>
    <cellStyle name="1_Ra soat Giai ngan 2007 (dang lam)_Book1_Ke hoach 2012 (theo doi) 2 2" xfId="12158" xr:uid="{00000000-0005-0000-0000-00007B2F0000}"/>
    <cellStyle name="1_Ra soat Giai ngan 2007 (dang lam)_Book1_Ke hoach 2012 (theo doi) 2 3" xfId="12159" xr:uid="{00000000-0005-0000-0000-00007C2F0000}"/>
    <cellStyle name="1_Ra soat Giai ngan 2007 (dang lam)_Book1_Ke hoach 2012 (theo doi) 2 4" xfId="12160" xr:uid="{00000000-0005-0000-0000-00007D2F0000}"/>
    <cellStyle name="1_Ra soat Giai ngan 2007 (dang lam)_Book1_Ke hoach 2012 (theo doi) 3" xfId="12161" xr:uid="{00000000-0005-0000-0000-00007E2F0000}"/>
    <cellStyle name="1_Ra soat Giai ngan 2007 (dang lam)_Book1_Ke hoach 2012 (theo doi) 3 2" xfId="12162" xr:uid="{00000000-0005-0000-0000-00007F2F0000}"/>
    <cellStyle name="1_Ra soat Giai ngan 2007 (dang lam)_Book1_Ke hoach 2012 (theo doi) 3 3" xfId="12163" xr:uid="{00000000-0005-0000-0000-0000802F0000}"/>
    <cellStyle name="1_Ra soat Giai ngan 2007 (dang lam)_Book1_Ke hoach 2012 (theo doi) 3 4" xfId="12164" xr:uid="{00000000-0005-0000-0000-0000812F0000}"/>
    <cellStyle name="1_Ra soat Giai ngan 2007 (dang lam)_Book1_Ke hoach 2012 (theo doi) 4" xfId="12165" xr:uid="{00000000-0005-0000-0000-0000822F0000}"/>
    <cellStyle name="1_Ra soat Giai ngan 2007 (dang lam)_Book1_Ke hoach 2012 (theo doi) 5" xfId="12166" xr:uid="{00000000-0005-0000-0000-0000832F0000}"/>
    <cellStyle name="1_Ra soat Giai ngan 2007 (dang lam)_Book1_Ke hoach 2012 (theo doi) 6" xfId="12167" xr:uid="{00000000-0005-0000-0000-0000842F0000}"/>
    <cellStyle name="1_Ra soat Giai ngan 2007 (dang lam)_Book1_Ke hoach 2012 theo doi (giai ngan 30.6.12)" xfId="12168" xr:uid="{00000000-0005-0000-0000-0000852F0000}"/>
    <cellStyle name="1_Ra soat Giai ngan 2007 (dang lam)_Book1_Ke hoach 2012 theo doi (giai ngan 30.6.12) 2" xfId="12169" xr:uid="{00000000-0005-0000-0000-0000862F0000}"/>
    <cellStyle name="1_Ra soat Giai ngan 2007 (dang lam)_Book1_Ke hoach 2012 theo doi (giai ngan 30.6.12) 2 2" xfId="12170" xr:uid="{00000000-0005-0000-0000-0000872F0000}"/>
    <cellStyle name="1_Ra soat Giai ngan 2007 (dang lam)_Book1_Ke hoach 2012 theo doi (giai ngan 30.6.12) 2 3" xfId="12171" xr:uid="{00000000-0005-0000-0000-0000882F0000}"/>
    <cellStyle name="1_Ra soat Giai ngan 2007 (dang lam)_Book1_Ke hoach 2012 theo doi (giai ngan 30.6.12) 2 4" xfId="12172" xr:uid="{00000000-0005-0000-0000-0000892F0000}"/>
    <cellStyle name="1_Ra soat Giai ngan 2007 (dang lam)_Book1_Ke hoach 2012 theo doi (giai ngan 30.6.12) 3" xfId="12173" xr:uid="{00000000-0005-0000-0000-00008A2F0000}"/>
    <cellStyle name="1_Ra soat Giai ngan 2007 (dang lam)_Book1_Ke hoach 2012 theo doi (giai ngan 30.6.12) 3 2" xfId="12174" xr:uid="{00000000-0005-0000-0000-00008B2F0000}"/>
    <cellStyle name="1_Ra soat Giai ngan 2007 (dang lam)_Book1_Ke hoach 2012 theo doi (giai ngan 30.6.12) 3 3" xfId="12175" xr:uid="{00000000-0005-0000-0000-00008C2F0000}"/>
    <cellStyle name="1_Ra soat Giai ngan 2007 (dang lam)_Book1_Ke hoach 2012 theo doi (giai ngan 30.6.12) 3 4" xfId="12176" xr:uid="{00000000-0005-0000-0000-00008D2F0000}"/>
    <cellStyle name="1_Ra soat Giai ngan 2007 (dang lam)_Book1_Ke hoach 2012 theo doi (giai ngan 30.6.12) 4" xfId="12177" xr:uid="{00000000-0005-0000-0000-00008E2F0000}"/>
    <cellStyle name="1_Ra soat Giai ngan 2007 (dang lam)_Book1_Ke hoach 2012 theo doi (giai ngan 30.6.12) 5" xfId="12178" xr:uid="{00000000-0005-0000-0000-00008F2F0000}"/>
    <cellStyle name="1_Ra soat Giai ngan 2007 (dang lam)_Book1_Ke hoach 2012 theo doi (giai ngan 30.6.12) 6" xfId="12179" xr:uid="{00000000-0005-0000-0000-0000902F0000}"/>
    <cellStyle name="1_Ra soat Giai ngan 2007 (dang lam)_Dang ky phan khai von ODA (gui Bo)" xfId="12180" xr:uid="{00000000-0005-0000-0000-0000912F0000}"/>
    <cellStyle name="1_Ra soat Giai ngan 2007 (dang lam)_Dang ky phan khai von ODA (gui Bo) 2" xfId="12181" xr:uid="{00000000-0005-0000-0000-0000922F0000}"/>
    <cellStyle name="1_Ra soat Giai ngan 2007 (dang lam)_Dang ky phan khai von ODA (gui Bo) 2 2" xfId="12182" xr:uid="{00000000-0005-0000-0000-0000932F0000}"/>
    <cellStyle name="1_Ra soat Giai ngan 2007 (dang lam)_Dang ky phan khai von ODA (gui Bo) 2 3" xfId="12183" xr:uid="{00000000-0005-0000-0000-0000942F0000}"/>
    <cellStyle name="1_Ra soat Giai ngan 2007 (dang lam)_Dang ky phan khai von ODA (gui Bo) 2 4" xfId="12184" xr:uid="{00000000-0005-0000-0000-0000952F0000}"/>
    <cellStyle name="1_Ra soat Giai ngan 2007 (dang lam)_Dang ky phan khai von ODA (gui Bo) 3" xfId="12185" xr:uid="{00000000-0005-0000-0000-0000962F0000}"/>
    <cellStyle name="1_Ra soat Giai ngan 2007 (dang lam)_Dang ky phan khai von ODA (gui Bo) 4" xfId="12186" xr:uid="{00000000-0005-0000-0000-0000972F0000}"/>
    <cellStyle name="1_Ra soat Giai ngan 2007 (dang lam)_Dang ky phan khai von ODA (gui Bo) 5" xfId="12187" xr:uid="{00000000-0005-0000-0000-0000982F0000}"/>
    <cellStyle name="1_Ra soat Giai ngan 2007 (dang lam)_Dang ky phan khai von ODA (gui Bo)_BC von DTPT 6 thang 2012" xfId="12188" xr:uid="{00000000-0005-0000-0000-0000992F0000}"/>
    <cellStyle name="1_Ra soat Giai ngan 2007 (dang lam)_Dang ky phan khai von ODA (gui Bo)_BC von DTPT 6 thang 2012 2" xfId="12189" xr:uid="{00000000-0005-0000-0000-00009A2F0000}"/>
    <cellStyle name="1_Ra soat Giai ngan 2007 (dang lam)_Dang ky phan khai von ODA (gui Bo)_BC von DTPT 6 thang 2012 2 2" xfId="12190" xr:uid="{00000000-0005-0000-0000-00009B2F0000}"/>
    <cellStyle name="1_Ra soat Giai ngan 2007 (dang lam)_Dang ky phan khai von ODA (gui Bo)_BC von DTPT 6 thang 2012 2 3" xfId="12191" xr:uid="{00000000-0005-0000-0000-00009C2F0000}"/>
    <cellStyle name="1_Ra soat Giai ngan 2007 (dang lam)_Dang ky phan khai von ODA (gui Bo)_BC von DTPT 6 thang 2012 2 4" xfId="12192" xr:uid="{00000000-0005-0000-0000-00009D2F0000}"/>
    <cellStyle name="1_Ra soat Giai ngan 2007 (dang lam)_Dang ky phan khai von ODA (gui Bo)_BC von DTPT 6 thang 2012 3" xfId="12193" xr:uid="{00000000-0005-0000-0000-00009E2F0000}"/>
    <cellStyle name="1_Ra soat Giai ngan 2007 (dang lam)_Dang ky phan khai von ODA (gui Bo)_BC von DTPT 6 thang 2012 4" xfId="12194" xr:uid="{00000000-0005-0000-0000-00009F2F0000}"/>
    <cellStyle name="1_Ra soat Giai ngan 2007 (dang lam)_Dang ky phan khai von ODA (gui Bo)_BC von DTPT 6 thang 2012 5" xfId="12195" xr:uid="{00000000-0005-0000-0000-0000A02F0000}"/>
    <cellStyle name="1_Ra soat Giai ngan 2007 (dang lam)_Dang ky phan khai von ODA (gui Bo)_Bieu du thao QD von ho tro co MT" xfId="12196" xr:uid="{00000000-0005-0000-0000-0000A12F0000}"/>
    <cellStyle name="1_Ra soat Giai ngan 2007 (dang lam)_Dang ky phan khai von ODA (gui Bo)_Bieu du thao QD von ho tro co MT 2" xfId="12197" xr:uid="{00000000-0005-0000-0000-0000A22F0000}"/>
    <cellStyle name="1_Ra soat Giai ngan 2007 (dang lam)_Dang ky phan khai von ODA (gui Bo)_Bieu du thao QD von ho tro co MT 2 2" xfId="12198" xr:uid="{00000000-0005-0000-0000-0000A32F0000}"/>
    <cellStyle name="1_Ra soat Giai ngan 2007 (dang lam)_Dang ky phan khai von ODA (gui Bo)_Bieu du thao QD von ho tro co MT 2 3" xfId="12199" xr:uid="{00000000-0005-0000-0000-0000A42F0000}"/>
    <cellStyle name="1_Ra soat Giai ngan 2007 (dang lam)_Dang ky phan khai von ODA (gui Bo)_Bieu du thao QD von ho tro co MT 2 4" xfId="12200" xr:uid="{00000000-0005-0000-0000-0000A52F0000}"/>
    <cellStyle name="1_Ra soat Giai ngan 2007 (dang lam)_Dang ky phan khai von ODA (gui Bo)_Bieu du thao QD von ho tro co MT 3" xfId="12201" xr:uid="{00000000-0005-0000-0000-0000A62F0000}"/>
    <cellStyle name="1_Ra soat Giai ngan 2007 (dang lam)_Dang ky phan khai von ODA (gui Bo)_Bieu du thao QD von ho tro co MT 4" xfId="12202" xr:uid="{00000000-0005-0000-0000-0000A72F0000}"/>
    <cellStyle name="1_Ra soat Giai ngan 2007 (dang lam)_Dang ky phan khai von ODA (gui Bo)_Bieu du thao QD von ho tro co MT 5" xfId="12203" xr:uid="{00000000-0005-0000-0000-0000A82F0000}"/>
    <cellStyle name="1_Ra soat Giai ngan 2007 (dang lam)_Dang ky phan khai von ODA (gui Bo)_Ke hoach 2012 theo doi (giai ngan 30.6.12)" xfId="12204" xr:uid="{00000000-0005-0000-0000-0000A92F0000}"/>
    <cellStyle name="1_Ra soat Giai ngan 2007 (dang lam)_Dang ky phan khai von ODA (gui Bo)_Ke hoach 2012 theo doi (giai ngan 30.6.12) 2" xfId="12205" xr:uid="{00000000-0005-0000-0000-0000AA2F0000}"/>
    <cellStyle name="1_Ra soat Giai ngan 2007 (dang lam)_Dang ky phan khai von ODA (gui Bo)_Ke hoach 2012 theo doi (giai ngan 30.6.12) 2 2" xfId="12206" xr:uid="{00000000-0005-0000-0000-0000AB2F0000}"/>
    <cellStyle name="1_Ra soat Giai ngan 2007 (dang lam)_Dang ky phan khai von ODA (gui Bo)_Ke hoach 2012 theo doi (giai ngan 30.6.12) 2 3" xfId="12207" xr:uid="{00000000-0005-0000-0000-0000AC2F0000}"/>
    <cellStyle name="1_Ra soat Giai ngan 2007 (dang lam)_Dang ky phan khai von ODA (gui Bo)_Ke hoach 2012 theo doi (giai ngan 30.6.12) 2 4" xfId="12208" xr:uid="{00000000-0005-0000-0000-0000AD2F0000}"/>
    <cellStyle name="1_Ra soat Giai ngan 2007 (dang lam)_Dang ky phan khai von ODA (gui Bo)_Ke hoach 2012 theo doi (giai ngan 30.6.12) 3" xfId="12209" xr:uid="{00000000-0005-0000-0000-0000AE2F0000}"/>
    <cellStyle name="1_Ra soat Giai ngan 2007 (dang lam)_Dang ky phan khai von ODA (gui Bo)_Ke hoach 2012 theo doi (giai ngan 30.6.12) 4" xfId="12210" xr:uid="{00000000-0005-0000-0000-0000AF2F0000}"/>
    <cellStyle name="1_Ra soat Giai ngan 2007 (dang lam)_Dang ky phan khai von ODA (gui Bo)_Ke hoach 2012 theo doi (giai ngan 30.6.12) 5" xfId="12211" xr:uid="{00000000-0005-0000-0000-0000B02F0000}"/>
    <cellStyle name="1_Ra soat Giai ngan 2007 (dang lam)_Ke hoach 2012 (theo doi)" xfId="12212" xr:uid="{00000000-0005-0000-0000-0000B12F0000}"/>
    <cellStyle name="1_Ra soat Giai ngan 2007 (dang lam)_Ke hoach 2012 (theo doi) 2" xfId="12213" xr:uid="{00000000-0005-0000-0000-0000B22F0000}"/>
    <cellStyle name="1_Ra soat Giai ngan 2007 (dang lam)_Ke hoach 2012 (theo doi) 2 2" xfId="12214" xr:uid="{00000000-0005-0000-0000-0000B32F0000}"/>
    <cellStyle name="1_Ra soat Giai ngan 2007 (dang lam)_Ke hoach 2012 (theo doi) 2 3" xfId="12215" xr:uid="{00000000-0005-0000-0000-0000B42F0000}"/>
    <cellStyle name="1_Ra soat Giai ngan 2007 (dang lam)_Ke hoach 2012 (theo doi) 2 4" xfId="12216" xr:uid="{00000000-0005-0000-0000-0000B52F0000}"/>
    <cellStyle name="1_Ra soat Giai ngan 2007 (dang lam)_Ke hoach 2012 (theo doi) 3" xfId="12217" xr:uid="{00000000-0005-0000-0000-0000B62F0000}"/>
    <cellStyle name="1_Ra soat Giai ngan 2007 (dang lam)_Ke hoach 2012 (theo doi) 4" xfId="12218" xr:uid="{00000000-0005-0000-0000-0000B72F0000}"/>
    <cellStyle name="1_Ra soat Giai ngan 2007 (dang lam)_Ke hoach 2012 (theo doi) 5" xfId="12219" xr:uid="{00000000-0005-0000-0000-0000B82F0000}"/>
    <cellStyle name="1_Ra soat Giai ngan 2007 (dang lam)_Ke hoach 2012 theo doi (giai ngan 30.6.12)" xfId="12220" xr:uid="{00000000-0005-0000-0000-0000B92F0000}"/>
    <cellStyle name="1_Ra soat Giai ngan 2007 (dang lam)_Ke hoach 2012 theo doi (giai ngan 30.6.12) 2" xfId="12221" xr:uid="{00000000-0005-0000-0000-0000BA2F0000}"/>
    <cellStyle name="1_Ra soat Giai ngan 2007 (dang lam)_Ke hoach 2012 theo doi (giai ngan 30.6.12) 2 2" xfId="12222" xr:uid="{00000000-0005-0000-0000-0000BB2F0000}"/>
    <cellStyle name="1_Ra soat Giai ngan 2007 (dang lam)_Ke hoach 2012 theo doi (giai ngan 30.6.12) 2 3" xfId="12223" xr:uid="{00000000-0005-0000-0000-0000BC2F0000}"/>
    <cellStyle name="1_Ra soat Giai ngan 2007 (dang lam)_Ke hoach 2012 theo doi (giai ngan 30.6.12) 2 4" xfId="12224" xr:uid="{00000000-0005-0000-0000-0000BD2F0000}"/>
    <cellStyle name="1_Ra soat Giai ngan 2007 (dang lam)_Ke hoach 2012 theo doi (giai ngan 30.6.12) 3" xfId="12225" xr:uid="{00000000-0005-0000-0000-0000BE2F0000}"/>
    <cellStyle name="1_Ra soat Giai ngan 2007 (dang lam)_Ke hoach 2012 theo doi (giai ngan 30.6.12) 4" xfId="12226" xr:uid="{00000000-0005-0000-0000-0000BF2F0000}"/>
    <cellStyle name="1_Ra soat Giai ngan 2007 (dang lam)_Ke hoach 2012 theo doi (giai ngan 30.6.12) 5" xfId="12227" xr:uid="{00000000-0005-0000-0000-0000C02F0000}"/>
    <cellStyle name="1_Ra soat Giai ngan 2007 (dang lam)_Tong hop theo doi von TPCP (BC)" xfId="12228" xr:uid="{00000000-0005-0000-0000-0000C12F0000}"/>
    <cellStyle name="1_Ra soat Giai ngan 2007 (dang lam)_Tong hop theo doi von TPCP (BC) 2" xfId="12229" xr:uid="{00000000-0005-0000-0000-0000C22F0000}"/>
    <cellStyle name="1_Ra soat Giai ngan 2007 (dang lam)_Tong hop theo doi von TPCP (BC) 2 2" xfId="12230" xr:uid="{00000000-0005-0000-0000-0000C32F0000}"/>
    <cellStyle name="1_Ra soat Giai ngan 2007 (dang lam)_Tong hop theo doi von TPCP (BC) 2 3" xfId="12231" xr:uid="{00000000-0005-0000-0000-0000C42F0000}"/>
    <cellStyle name="1_Ra soat Giai ngan 2007 (dang lam)_Tong hop theo doi von TPCP (BC) 2 4" xfId="12232" xr:uid="{00000000-0005-0000-0000-0000C52F0000}"/>
    <cellStyle name="1_Ra soat Giai ngan 2007 (dang lam)_Tong hop theo doi von TPCP (BC) 3" xfId="12233" xr:uid="{00000000-0005-0000-0000-0000C62F0000}"/>
    <cellStyle name="1_Ra soat Giai ngan 2007 (dang lam)_Tong hop theo doi von TPCP (BC) 4" xfId="12234" xr:uid="{00000000-0005-0000-0000-0000C72F0000}"/>
    <cellStyle name="1_Ra soat Giai ngan 2007 (dang lam)_Tong hop theo doi von TPCP (BC) 5" xfId="12235" xr:uid="{00000000-0005-0000-0000-0000C82F0000}"/>
    <cellStyle name="1_Ra soat Giai ngan 2007 (dang lam)_Tong hop theo doi von TPCP (BC)_BC von DTPT 6 thang 2012" xfId="12236" xr:uid="{00000000-0005-0000-0000-0000C92F0000}"/>
    <cellStyle name="1_Ra soat Giai ngan 2007 (dang lam)_Tong hop theo doi von TPCP (BC)_BC von DTPT 6 thang 2012 2" xfId="12237" xr:uid="{00000000-0005-0000-0000-0000CA2F0000}"/>
    <cellStyle name="1_Ra soat Giai ngan 2007 (dang lam)_Tong hop theo doi von TPCP (BC)_BC von DTPT 6 thang 2012 2 2" xfId="12238" xr:uid="{00000000-0005-0000-0000-0000CB2F0000}"/>
    <cellStyle name="1_Ra soat Giai ngan 2007 (dang lam)_Tong hop theo doi von TPCP (BC)_BC von DTPT 6 thang 2012 2 3" xfId="12239" xr:uid="{00000000-0005-0000-0000-0000CC2F0000}"/>
    <cellStyle name="1_Ra soat Giai ngan 2007 (dang lam)_Tong hop theo doi von TPCP (BC)_BC von DTPT 6 thang 2012 2 4" xfId="12240" xr:uid="{00000000-0005-0000-0000-0000CD2F0000}"/>
    <cellStyle name="1_Ra soat Giai ngan 2007 (dang lam)_Tong hop theo doi von TPCP (BC)_BC von DTPT 6 thang 2012 3" xfId="12241" xr:uid="{00000000-0005-0000-0000-0000CE2F0000}"/>
    <cellStyle name="1_Ra soat Giai ngan 2007 (dang lam)_Tong hop theo doi von TPCP (BC)_BC von DTPT 6 thang 2012 4" xfId="12242" xr:uid="{00000000-0005-0000-0000-0000CF2F0000}"/>
    <cellStyle name="1_Ra soat Giai ngan 2007 (dang lam)_Tong hop theo doi von TPCP (BC)_BC von DTPT 6 thang 2012 5" xfId="12243" xr:uid="{00000000-0005-0000-0000-0000D02F0000}"/>
    <cellStyle name="1_Ra soat Giai ngan 2007 (dang lam)_Tong hop theo doi von TPCP (BC)_Bieu du thao QD von ho tro co MT" xfId="12244" xr:uid="{00000000-0005-0000-0000-0000D12F0000}"/>
    <cellStyle name="1_Ra soat Giai ngan 2007 (dang lam)_Tong hop theo doi von TPCP (BC)_Bieu du thao QD von ho tro co MT 2" xfId="12245" xr:uid="{00000000-0005-0000-0000-0000D22F0000}"/>
    <cellStyle name="1_Ra soat Giai ngan 2007 (dang lam)_Tong hop theo doi von TPCP (BC)_Bieu du thao QD von ho tro co MT 2 2" xfId="12246" xr:uid="{00000000-0005-0000-0000-0000D32F0000}"/>
    <cellStyle name="1_Ra soat Giai ngan 2007 (dang lam)_Tong hop theo doi von TPCP (BC)_Bieu du thao QD von ho tro co MT 2 3" xfId="12247" xr:uid="{00000000-0005-0000-0000-0000D42F0000}"/>
    <cellStyle name="1_Ra soat Giai ngan 2007 (dang lam)_Tong hop theo doi von TPCP (BC)_Bieu du thao QD von ho tro co MT 2 4" xfId="12248" xr:uid="{00000000-0005-0000-0000-0000D52F0000}"/>
    <cellStyle name="1_Ra soat Giai ngan 2007 (dang lam)_Tong hop theo doi von TPCP (BC)_Bieu du thao QD von ho tro co MT 3" xfId="12249" xr:uid="{00000000-0005-0000-0000-0000D62F0000}"/>
    <cellStyle name="1_Ra soat Giai ngan 2007 (dang lam)_Tong hop theo doi von TPCP (BC)_Bieu du thao QD von ho tro co MT 4" xfId="12250" xr:uid="{00000000-0005-0000-0000-0000D72F0000}"/>
    <cellStyle name="1_Ra soat Giai ngan 2007 (dang lam)_Tong hop theo doi von TPCP (BC)_Bieu du thao QD von ho tro co MT 5" xfId="12251" xr:uid="{00000000-0005-0000-0000-0000D82F0000}"/>
    <cellStyle name="1_Ra soat Giai ngan 2007 (dang lam)_Tong hop theo doi von TPCP (BC)_Ke hoach 2012 (theo doi)" xfId="12252" xr:uid="{00000000-0005-0000-0000-0000D92F0000}"/>
    <cellStyle name="1_Ra soat Giai ngan 2007 (dang lam)_Tong hop theo doi von TPCP (BC)_Ke hoach 2012 (theo doi) 2" xfId="12253" xr:uid="{00000000-0005-0000-0000-0000DA2F0000}"/>
    <cellStyle name="1_Ra soat Giai ngan 2007 (dang lam)_Tong hop theo doi von TPCP (BC)_Ke hoach 2012 (theo doi) 2 2" xfId="12254" xr:uid="{00000000-0005-0000-0000-0000DB2F0000}"/>
    <cellStyle name="1_Ra soat Giai ngan 2007 (dang lam)_Tong hop theo doi von TPCP (BC)_Ke hoach 2012 (theo doi) 2 3" xfId="12255" xr:uid="{00000000-0005-0000-0000-0000DC2F0000}"/>
    <cellStyle name="1_Ra soat Giai ngan 2007 (dang lam)_Tong hop theo doi von TPCP (BC)_Ke hoach 2012 (theo doi) 2 4" xfId="12256" xr:uid="{00000000-0005-0000-0000-0000DD2F0000}"/>
    <cellStyle name="1_Ra soat Giai ngan 2007 (dang lam)_Tong hop theo doi von TPCP (BC)_Ke hoach 2012 (theo doi) 3" xfId="12257" xr:uid="{00000000-0005-0000-0000-0000DE2F0000}"/>
    <cellStyle name="1_Ra soat Giai ngan 2007 (dang lam)_Tong hop theo doi von TPCP (BC)_Ke hoach 2012 (theo doi) 4" xfId="12258" xr:uid="{00000000-0005-0000-0000-0000DF2F0000}"/>
    <cellStyle name="1_Ra soat Giai ngan 2007 (dang lam)_Tong hop theo doi von TPCP (BC)_Ke hoach 2012 (theo doi) 5" xfId="12259" xr:uid="{00000000-0005-0000-0000-0000E02F0000}"/>
    <cellStyle name="1_Ra soat Giai ngan 2007 (dang lam)_Tong hop theo doi von TPCP (BC)_Ke hoach 2012 theo doi (giai ngan 30.6.12)" xfId="12260" xr:uid="{00000000-0005-0000-0000-0000E12F0000}"/>
    <cellStyle name="1_Ra soat Giai ngan 2007 (dang lam)_Tong hop theo doi von TPCP (BC)_Ke hoach 2012 theo doi (giai ngan 30.6.12) 2" xfId="12261" xr:uid="{00000000-0005-0000-0000-0000E22F0000}"/>
    <cellStyle name="1_Ra soat Giai ngan 2007 (dang lam)_Tong hop theo doi von TPCP (BC)_Ke hoach 2012 theo doi (giai ngan 30.6.12) 2 2" xfId="12262" xr:uid="{00000000-0005-0000-0000-0000E32F0000}"/>
    <cellStyle name="1_Ra soat Giai ngan 2007 (dang lam)_Tong hop theo doi von TPCP (BC)_Ke hoach 2012 theo doi (giai ngan 30.6.12) 2 3" xfId="12263" xr:uid="{00000000-0005-0000-0000-0000E42F0000}"/>
    <cellStyle name="1_Ra soat Giai ngan 2007 (dang lam)_Tong hop theo doi von TPCP (BC)_Ke hoach 2012 theo doi (giai ngan 30.6.12) 2 4" xfId="12264" xr:uid="{00000000-0005-0000-0000-0000E52F0000}"/>
    <cellStyle name="1_Ra soat Giai ngan 2007 (dang lam)_Tong hop theo doi von TPCP (BC)_Ke hoach 2012 theo doi (giai ngan 30.6.12) 3" xfId="12265" xr:uid="{00000000-0005-0000-0000-0000E62F0000}"/>
    <cellStyle name="1_Ra soat Giai ngan 2007 (dang lam)_Tong hop theo doi von TPCP (BC)_Ke hoach 2012 theo doi (giai ngan 30.6.12) 4" xfId="12266" xr:uid="{00000000-0005-0000-0000-0000E72F0000}"/>
    <cellStyle name="1_Ra soat Giai ngan 2007 (dang lam)_Tong hop theo doi von TPCP (BC)_Ke hoach 2012 theo doi (giai ngan 30.6.12) 5" xfId="12267" xr:uid="{00000000-0005-0000-0000-0000E82F0000}"/>
    <cellStyle name="1_Theo doi von TPCP (dang lam)" xfId="12268" xr:uid="{00000000-0005-0000-0000-0000E92F0000}"/>
    <cellStyle name="1_Theo doi von TPCP (dang lam) 2" xfId="12269" xr:uid="{00000000-0005-0000-0000-0000EA2F0000}"/>
    <cellStyle name="1_Theo doi von TPCP (dang lam) 2 2" xfId="12270" xr:uid="{00000000-0005-0000-0000-0000EB2F0000}"/>
    <cellStyle name="1_Theo doi von TPCP (dang lam) 2 3" xfId="12271" xr:uid="{00000000-0005-0000-0000-0000EC2F0000}"/>
    <cellStyle name="1_Theo doi von TPCP (dang lam) 2 4" xfId="12272" xr:uid="{00000000-0005-0000-0000-0000ED2F0000}"/>
    <cellStyle name="1_Theo doi von TPCP (dang lam) 3" xfId="12273" xr:uid="{00000000-0005-0000-0000-0000EE2F0000}"/>
    <cellStyle name="1_Theo doi von TPCP (dang lam) 4" xfId="12274" xr:uid="{00000000-0005-0000-0000-0000EF2F0000}"/>
    <cellStyle name="1_Theo doi von TPCP (dang lam) 5" xfId="12275" xr:uid="{00000000-0005-0000-0000-0000F02F0000}"/>
    <cellStyle name="1_Theo doi von TPCP (dang lam)_Bao cao tinh hinh thuc hien KH 2009 den 31-01-10" xfId="12276" xr:uid="{00000000-0005-0000-0000-0000F12F0000}"/>
    <cellStyle name="1_Theo doi von TPCP (dang lam)_Bao cao tinh hinh thuc hien KH 2009 den 31-01-10 2" xfId="12277" xr:uid="{00000000-0005-0000-0000-0000F22F0000}"/>
    <cellStyle name="1_Theo doi von TPCP (dang lam)_Bao cao tinh hinh thuc hien KH 2009 den 31-01-10 2 2" xfId="12278" xr:uid="{00000000-0005-0000-0000-0000F32F0000}"/>
    <cellStyle name="1_Theo doi von TPCP (dang lam)_Bao cao tinh hinh thuc hien KH 2009 den 31-01-10 2 2 2" xfId="12279" xr:uid="{00000000-0005-0000-0000-0000F42F0000}"/>
    <cellStyle name="1_Theo doi von TPCP (dang lam)_Bao cao tinh hinh thuc hien KH 2009 den 31-01-10 2 2 3" xfId="12280" xr:uid="{00000000-0005-0000-0000-0000F52F0000}"/>
    <cellStyle name="1_Theo doi von TPCP (dang lam)_Bao cao tinh hinh thuc hien KH 2009 den 31-01-10 2 2 4" xfId="12281" xr:uid="{00000000-0005-0000-0000-0000F62F0000}"/>
    <cellStyle name="1_Theo doi von TPCP (dang lam)_Bao cao tinh hinh thuc hien KH 2009 den 31-01-10 2 3" xfId="12282" xr:uid="{00000000-0005-0000-0000-0000F72F0000}"/>
    <cellStyle name="1_Theo doi von TPCP (dang lam)_Bao cao tinh hinh thuc hien KH 2009 den 31-01-10 2 4" xfId="12283" xr:uid="{00000000-0005-0000-0000-0000F82F0000}"/>
    <cellStyle name="1_Theo doi von TPCP (dang lam)_Bao cao tinh hinh thuc hien KH 2009 den 31-01-10 2 5" xfId="12284" xr:uid="{00000000-0005-0000-0000-0000F92F0000}"/>
    <cellStyle name="1_Theo doi von TPCP (dang lam)_Bao cao tinh hinh thuc hien KH 2009 den 31-01-10 3" xfId="12285" xr:uid="{00000000-0005-0000-0000-0000FA2F0000}"/>
    <cellStyle name="1_Theo doi von TPCP (dang lam)_Bao cao tinh hinh thuc hien KH 2009 den 31-01-10 3 2" xfId="12286" xr:uid="{00000000-0005-0000-0000-0000FB2F0000}"/>
    <cellStyle name="1_Theo doi von TPCP (dang lam)_Bao cao tinh hinh thuc hien KH 2009 den 31-01-10 3 3" xfId="12287" xr:uid="{00000000-0005-0000-0000-0000FC2F0000}"/>
    <cellStyle name="1_Theo doi von TPCP (dang lam)_Bao cao tinh hinh thuc hien KH 2009 den 31-01-10 3 4" xfId="12288" xr:uid="{00000000-0005-0000-0000-0000FD2F0000}"/>
    <cellStyle name="1_Theo doi von TPCP (dang lam)_Bao cao tinh hinh thuc hien KH 2009 den 31-01-10 4" xfId="12289" xr:uid="{00000000-0005-0000-0000-0000FE2F0000}"/>
    <cellStyle name="1_Theo doi von TPCP (dang lam)_Bao cao tinh hinh thuc hien KH 2009 den 31-01-10 5" xfId="12290" xr:uid="{00000000-0005-0000-0000-0000FF2F0000}"/>
    <cellStyle name="1_Theo doi von TPCP (dang lam)_Bao cao tinh hinh thuc hien KH 2009 den 31-01-10 6" xfId="12291" xr:uid="{00000000-0005-0000-0000-000000300000}"/>
    <cellStyle name="1_Theo doi von TPCP (dang lam)_Bao cao tinh hinh thuc hien KH 2009 den 31-01-10_BC von DTPT 6 thang 2012" xfId="12292" xr:uid="{00000000-0005-0000-0000-000001300000}"/>
    <cellStyle name="1_Theo doi von TPCP (dang lam)_Bao cao tinh hinh thuc hien KH 2009 den 31-01-10_BC von DTPT 6 thang 2012 2" xfId="12293" xr:uid="{00000000-0005-0000-0000-000002300000}"/>
    <cellStyle name="1_Theo doi von TPCP (dang lam)_Bao cao tinh hinh thuc hien KH 2009 den 31-01-10_BC von DTPT 6 thang 2012 2 2" xfId="12294" xr:uid="{00000000-0005-0000-0000-000003300000}"/>
    <cellStyle name="1_Theo doi von TPCP (dang lam)_Bao cao tinh hinh thuc hien KH 2009 den 31-01-10_BC von DTPT 6 thang 2012 2 2 2" xfId="12295" xr:uid="{00000000-0005-0000-0000-000004300000}"/>
    <cellStyle name="1_Theo doi von TPCP (dang lam)_Bao cao tinh hinh thuc hien KH 2009 den 31-01-10_BC von DTPT 6 thang 2012 2 2 3" xfId="12296" xr:uid="{00000000-0005-0000-0000-000005300000}"/>
    <cellStyle name="1_Theo doi von TPCP (dang lam)_Bao cao tinh hinh thuc hien KH 2009 den 31-01-10_BC von DTPT 6 thang 2012 2 2 4" xfId="12297" xr:uid="{00000000-0005-0000-0000-000006300000}"/>
    <cellStyle name="1_Theo doi von TPCP (dang lam)_Bao cao tinh hinh thuc hien KH 2009 den 31-01-10_BC von DTPT 6 thang 2012 2 3" xfId="12298" xr:uid="{00000000-0005-0000-0000-000007300000}"/>
    <cellStyle name="1_Theo doi von TPCP (dang lam)_Bao cao tinh hinh thuc hien KH 2009 den 31-01-10_BC von DTPT 6 thang 2012 2 4" xfId="12299" xr:uid="{00000000-0005-0000-0000-000008300000}"/>
    <cellStyle name="1_Theo doi von TPCP (dang lam)_Bao cao tinh hinh thuc hien KH 2009 den 31-01-10_BC von DTPT 6 thang 2012 2 5" xfId="12300" xr:uid="{00000000-0005-0000-0000-000009300000}"/>
    <cellStyle name="1_Theo doi von TPCP (dang lam)_Bao cao tinh hinh thuc hien KH 2009 den 31-01-10_BC von DTPT 6 thang 2012 3" xfId="12301" xr:uid="{00000000-0005-0000-0000-00000A300000}"/>
    <cellStyle name="1_Theo doi von TPCP (dang lam)_Bao cao tinh hinh thuc hien KH 2009 den 31-01-10_BC von DTPT 6 thang 2012 3 2" xfId="12302" xr:uid="{00000000-0005-0000-0000-00000B300000}"/>
    <cellStyle name="1_Theo doi von TPCP (dang lam)_Bao cao tinh hinh thuc hien KH 2009 den 31-01-10_BC von DTPT 6 thang 2012 3 3" xfId="12303" xr:uid="{00000000-0005-0000-0000-00000C300000}"/>
    <cellStyle name="1_Theo doi von TPCP (dang lam)_Bao cao tinh hinh thuc hien KH 2009 den 31-01-10_BC von DTPT 6 thang 2012 3 4" xfId="12304" xr:uid="{00000000-0005-0000-0000-00000D300000}"/>
    <cellStyle name="1_Theo doi von TPCP (dang lam)_Bao cao tinh hinh thuc hien KH 2009 den 31-01-10_BC von DTPT 6 thang 2012 4" xfId="12305" xr:uid="{00000000-0005-0000-0000-00000E300000}"/>
    <cellStyle name="1_Theo doi von TPCP (dang lam)_Bao cao tinh hinh thuc hien KH 2009 den 31-01-10_BC von DTPT 6 thang 2012 5" xfId="12306" xr:uid="{00000000-0005-0000-0000-00000F300000}"/>
    <cellStyle name="1_Theo doi von TPCP (dang lam)_Bao cao tinh hinh thuc hien KH 2009 den 31-01-10_BC von DTPT 6 thang 2012 6" xfId="12307" xr:uid="{00000000-0005-0000-0000-000010300000}"/>
    <cellStyle name="1_Theo doi von TPCP (dang lam)_Bao cao tinh hinh thuc hien KH 2009 den 31-01-10_Bieu du thao QD von ho tro co MT" xfId="12308" xr:uid="{00000000-0005-0000-0000-000011300000}"/>
    <cellStyle name="1_Theo doi von TPCP (dang lam)_Bao cao tinh hinh thuc hien KH 2009 den 31-01-10_Bieu du thao QD von ho tro co MT 2" xfId="12309" xr:uid="{00000000-0005-0000-0000-000012300000}"/>
    <cellStyle name="1_Theo doi von TPCP (dang lam)_Bao cao tinh hinh thuc hien KH 2009 den 31-01-10_Bieu du thao QD von ho tro co MT 2 2" xfId="12310" xr:uid="{00000000-0005-0000-0000-000013300000}"/>
    <cellStyle name="1_Theo doi von TPCP (dang lam)_Bao cao tinh hinh thuc hien KH 2009 den 31-01-10_Bieu du thao QD von ho tro co MT 2 2 2" xfId="12311" xr:uid="{00000000-0005-0000-0000-000014300000}"/>
    <cellStyle name="1_Theo doi von TPCP (dang lam)_Bao cao tinh hinh thuc hien KH 2009 den 31-01-10_Bieu du thao QD von ho tro co MT 2 2 3" xfId="12312" xr:uid="{00000000-0005-0000-0000-000015300000}"/>
    <cellStyle name="1_Theo doi von TPCP (dang lam)_Bao cao tinh hinh thuc hien KH 2009 den 31-01-10_Bieu du thao QD von ho tro co MT 2 2 4" xfId="12313" xr:uid="{00000000-0005-0000-0000-000016300000}"/>
    <cellStyle name="1_Theo doi von TPCP (dang lam)_Bao cao tinh hinh thuc hien KH 2009 den 31-01-10_Bieu du thao QD von ho tro co MT 2 3" xfId="12314" xr:uid="{00000000-0005-0000-0000-000017300000}"/>
    <cellStyle name="1_Theo doi von TPCP (dang lam)_Bao cao tinh hinh thuc hien KH 2009 den 31-01-10_Bieu du thao QD von ho tro co MT 2 4" xfId="12315" xr:uid="{00000000-0005-0000-0000-000018300000}"/>
    <cellStyle name="1_Theo doi von TPCP (dang lam)_Bao cao tinh hinh thuc hien KH 2009 den 31-01-10_Bieu du thao QD von ho tro co MT 2 5" xfId="12316" xr:uid="{00000000-0005-0000-0000-000019300000}"/>
    <cellStyle name="1_Theo doi von TPCP (dang lam)_Bao cao tinh hinh thuc hien KH 2009 den 31-01-10_Bieu du thao QD von ho tro co MT 3" xfId="12317" xr:uid="{00000000-0005-0000-0000-00001A300000}"/>
    <cellStyle name="1_Theo doi von TPCP (dang lam)_Bao cao tinh hinh thuc hien KH 2009 den 31-01-10_Bieu du thao QD von ho tro co MT 3 2" xfId="12318" xr:uid="{00000000-0005-0000-0000-00001B300000}"/>
    <cellStyle name="1_Theo doi von TPCP (dang lam)_Bao cao tinh hinh thuc hien KH 2009 den 31-01-10_Bieu du thao QD von ho tro co MT 3 3" xfId="12319" xr:uid="{00000000-0005-0000-0000-00001C300000}"/>
    <cellStyle name="1_Theo doi von TPCP (dang lam)_Bao cao tinh hinh thuc hien KH 2009 den 31-01-10_Bieu du thao QD von ho tro co MT 3 4" xfId="12320" xr:uid="{00000000-0005-0000-0000-00001D300000}"/>
    <cellStyle name="1_Theo doi von TPCP (dang lam)_Bao cao tinh hinh thuc hien KH 2009 den 31-01-10_Bieu du thao QD von ho tro co MT 4" xfId="12321" xr:uid="{00000000-0005-0000-0000-00001E300000}"/>
    <cellStyle name="1_Theo doi von TPCP (dang lam)_Bao cao tinh hinh thuc hien KH 2009 den 31-01-10_Bieu du thao QD von ho tro co MT 5" xfId="12322" xr:uid="{00000000-0005-0000-0000-00001F300000}"/>
    <cellStyle name="1_Theo doi von TPCP (dang lam)_Bao cao tinh hinh thuc hien KH 2009 den 31-01-10_Bieu du thao QD von ho tro co MT 6" xfId="12323" xr:uid="{00000000-0005-0000-0000-000020300000}"/>
    <cellStyle name="1_Theo doi von TPCP (dang lam)_Bao cao tinh hinh thuc hien KH 2009 den 31-01-10_Ke hoach 2012 (theo doi)" xfId="12324" xr:uid="{00000000-0005-0000-0000-000021300000}"/>
    <cellStyle name="1_Theo doi von TPCP (dang lam)_Bao cao tinh hinh thuc hien KH 2009 den 31-01-10_Ke hoach 2012 (theo doi) 2" xfId="12325" xr:uid="{00000000-0005-0000-0000-000022300000}"/>
    <cellStyle name="1_Theo doi von TPCP (dang lam)_Bao cao tinh hinh thuc hien KH 2009 den 31-01-10_Ke hoach 2012 (theo doi) 2 2" xfId="12326" xr:uid="{00000000-0005-0000-0000-000023300000}"/>
    <cellStyle name="1_Theo doi von TPCP (dang lam)_Bao cao tinh hinh thuc hien KH 2009 den 31-01-10_Ke hoach 2012 (theo doi) 2 2 2" xfId="12327" xr:uid="{00000000-0005-0000-0000-000024300000}"/>
    <cellStyle name="1_Theo doi von TPCP (dang lam)_Bao cao tinh hinh thuc hien KH 2009 den 31-01-10_Ke hoach 2012 (theo doi) 2 2 3" xfId="12328" xr:uid="{00000000-0005-0000-0000-000025300000}"/>
    <cellStyle name="1_Theo doi von TPCP (dang lam)_Bao cao tinh hinh thuc hien KH 2009 den 31-01-10_Ke hoach 2012 (theo doi) 2 2 4" xfId="12329" xr:uid="{00000000-0005-0000-0000-000026300000}"/>
    <cellStyle name="1_Theo doi von TPCP (dang lam)_Bao cao tinh hinh thuc hien KH 2009 den 31-01-10_Ke hoach 2012 (theo doi) 2 3" xfId="12330" xr:uid="{00000000-0005-0000-0000-000027300000}"/>
    <cellStyle name="1_Theo doi von TPCP (dang lam)_Bao cao tinh hinh thuc hien KH 2009 den 31-01-10_Ke hoach 2012 (theo doi) 2 4" xfId="12331" xr:uid="{00000000-0005-0000-0000-000028300000}"/>
    <cellStyle name="1_Theo doi von TPCP (dang lam)_Bao cao tinh hinh thuc hien KH 2009 den 31-01-10_Ke hoach 2012 (theo doi) 2 5" xfId="12332" xr:uid="{00000000-0005-0000-0000-000029300000}"/>
    <cellStyle name="1_Theo doi von TPCP (dang lam)_Bao cao tinh hinh thuc hien KH 2009 den 31-01-10_Ke hoach 2012 (theo doi) 3" xfId="12333" xr:uid="{00000000-0005-0000-0000-00002A300000}"/>
    <cellStyle name="1_Theo doi von TPCP (dang lam)_Bao cao tinh hinh thuc hien KH 2009 den 31-01-10_Ke hoach 2012 (theo doi) 3 2" xfId="12334" xr:uid="{00000000-0005-0000-0000-00002B300000}"/>
    <cellStyle name="1_Theo doi von TPCP (dang lam)_Bao cao tinh hinh thuc hien KH 2009 den 31-01-10_Ke hoach 2012 (theo doi) 3 3" xfId="12335" xr:uid="{00000000-0005-0000-0000-00002C300000}"/>
    <cellStyle name="1_Theo doi von TPCP (dang lam)_Bao cao tinh hinh thuc hien KH 2009 den 31-01-10_Ke hoach 2012 (theo doi) 3 4" xfId="12336" xr:uid="{00000000-0005-0000-0000-00002D300000}"/>
    <cellStyle name="1_Theo doi von TPCP (dang lam)_Bao cao tinh hinh thuc hien KH 2009 den 31-01-10_Ke hoach 2012 (theo doi) 4" xfId="12337" xr:uid="{00000000-0005-0000-0000-00002E300000}"/>
    <cellStyle name="1_Theo doi von TPCP (dang lam)_Bao cao tinh hinh thuc hien KH 2009 den 31-01-10_Ke hoach 2012 (theo doi) 5" xfId="12338" xr:uid="{00000000-0005-0000-0000-00002F300000}"/>
    <cellStyle name="1_Theo doi von TPCP (dang lam)_Bao cao tinh hinh thuc hien KH 2009 den 31-01-10_Ke hoach 2012 (theo doi) 6" xfId="12339" xr:uid="{00000000-0005-0000-0000-000030300000}"/>
    <cellStyle name="1_Theo doi von TPCP (dang lam)_Bao cao tinh hinh thuc hien KH 2009 den 31-01-10_Ke hoach 2012 theo doi (giai ngan 30.6.12)" xfId="12340" xr:uid="{00000000-0005-0000-0000-000031300000}"/>
    <cellStyle name="1_Theo doi von TPCP (dang lam)_Bao cao tinh hinh thuc hien KH 2009 den 31-01-10_Ke hoach 2012 theo doi (giai ngan 30.6.12) 2" xfId="12341" xr:uid="{00000000-0005-0000-0000-000032300000}"/>
    <cellStyle name="1_Theo doi von TPCP (dang lam)_Bao cao tinh hinh thuc hien KH 2009 den 31-01-10_Ke hoach 2012 theo doi (giai ngan 30.6.12) 2 2" xfId="12342" xr:uid="{00000000-0005-0000-0000-000033300000}"/>
    <cellStyle name="1_Theo doi von TPCP (dang lam)_Bao cao tinh hinh thuc hien KH 2009 den 31-01-10_Ke hoach 2012 theo doi (giai ngan 30.6.12) 2 2 2" xfId="12343" xr:uid="{00000000-0005-0000-0000-000034300000}"/>
    <cellStyle name="1_Theo doi von TPCP (dang lam)_Bao cao tinh hinh thuc hien KH 2009 den 31-01-10_Ke hoach 2012 theo doi (giai ngan 30.6.12) 2 2 3" xfId="12344" xr:uid="{00000000-0005-0000-0000-000035300000}"/>
    <cellStyle name="1_Theo doi von TPCP (dang lam)_Bao cao tinh hinh thuc hien KH 2009 den 31-01-10_Ke hoach 2012 theo doi (giai ngan 30.6.12) 2 2 4" xfId="12345" xr:uid="{00000000-0005-0000-0000-000036300000}"/>
    <cellStyle name="1_Theo doi von TPCP (dang lam)_Bao cao tinh hinh thuc hien KH 2009 den 31-01-10_Ke hoach 2012 theo doi (giai ngan 30.6.12) 2 3" xfId="12346" xr:uid="{00000000-0005-0000-0000-000037300000}"/>
    <cellStyle name="1_Theo doi von TPCP (dang lam)_Bao cao tinh hinh thuc hien KH 2009 den 31-01-10_Ke hoach 2012 theo doi (giai ngan 30.6.12) 2 4" xfId="12347" xr:uid="{00000000-0005-0000-0000-000038300000}"/>
    <cellStyle name="1_Theo doi von TPCP (dang lam)_Bao cao tinh hinh thuc hien KH 2009 den 31-01-10_Ke hoach 2012 theo doi (giai ngan 30.6.12) 2 5" xfId="12348" xr:uid="{00000000-0005-0000-0000-000039300000}"/>
    <cellStyle name="1_Theo doi von TPCP (dang lam)_Bao cao tinh hinh thuc hien KH 2009 den 31-01-10_Ke hoach 2012 theo doi (giai ngan 30.6.12) 3" xfId="12349" xr:uid="{00000000-0005-0000-0000-00003A300000}"/>
    <cellStyle name="1_Theo doi von TPCP (dang lam)_Bao cao tinh hinh thuc hien KH 2009 den 31-01-10_Ke hoach 2012 theo doi (giai ngan 30.6.12) 3 2" xfId="12350" xr:uid="{00000000-0005-0000-0000-00003B300000}"/>
    <cellStyle name="1_Theo doi von TPCP (dang lam)_Bao cao tinh hinh thuc hien KH 2009 den 31-01-10_Ke hoach 2012 theo doi (giai ngan 30.6.12) 3 3" xfId="12351" xr:uid="{00000000-0005-0000-0000-00003C300000}"/>
    <cellStyle name="1_Theo doi von TPCP (dang lam)_Bao cao tinh hinh thuc hien KH 2009 den 31-01-10_Ke hoach 2012 theo doi (giai ngan 30.6.12) 3 4" xfId="12352" xr:uid="{00000000-0005-0000-0000-00003D300000}"/>
    <cellStyle name="1_Theo doi von TPCP (dang lam)_Bao cao tinh hinh thuc hien KH 2009 den 31-01-10_Ke hoach 2012 theo doi (giai ngan 30.6.12) 4" xfId="12353" xr:uid="{00000000-0005-0000-0000-00003E300000}"/>
    <cellStyle name="1_Theo doi von TPCP (dang lam)_Bao cao tinh hinh thuc hien KH 2009 den 31-01-10_Ke hoach 2012 theo doi (giai ngan 30.6.12) 5" xfId="12354" xr:uid="{00000000-0005-0000-0000-00003F300000}"/>
    <cellStyle name="1_Theo doi von TPCP (dang lam)_Bao cao tinh hinh thuc hien KH 2009 den 31-01-10_Ke hoach 2012 theo doi (giai ngan 30.6.12) 6" xfId="12355" xr:uid="{00000000-0005-0000-0000-000040300000}"/>
    <cellStyle name="1_Theo doi von TPCP (dang lam)_BC von DTPT 6 thang 2012" xfId="12356" xr:uid="{00000000-0005-0000-0000-000041300000}"/>
    <cellStyle name="1_Theo doi von TPCP (dang lam)_BC von DTPT 6 thang 2012 2" xfId="12357" xr:uid="{00000000-0005-0000-0000-000042300000}"/>
    <cellStyle name="1_Theo doi von TPCP (dang lam)_BC von DTPT 6 thang 2012 2 2" xfId="12358" xr:uid="{00000000-0005-0000-0000-000043300000}"/>
    <cellStyle name="1_Theo doi von TPCP (dang lam)_BC von DTPT 6 thang 2012 2 3" xfId="12359" xr:uid="{00000000-0005-0000-0000-000044300000}"/>
    <cellStyle name="1_Theo doi von TPCP (dang lam)_BC von DTPT 6 thang 2012 2 4" xfId="12360" xr:uid="{00000000-0005-0000-0000-000045300000}"/>
    <cellStyle name="1_Theo doi von TPCP (dang lam)_BC von DTPT 6 thang 2012 3" xfId="12361" xr:uid="{00000000-0005-0000-0000-000046300000}"/>
    <cellStyle name="1_Theo doi von TPCP (dang lam)_BC von DTPT 6 thang 2012 4" xfId="12362" xr:uid="{00000000-0005-0000-0000-000047300000}"/>
    <cellStyle name="1_Theo doi von TPCP (dang lam)_BC von DTPT 6 thang 2012 5" xfId="12363" xr:uid="{00000000-0005-0000-0000-000048300000}"/>
    <cellStyle name="1_Theo doi von TPCP (dang lam)_Bieu du thao QD von ho tro co MT" xfId="12364" xr:uid="{00000000-0005-0000-0000-000049300000}"/>
    <cellStyle name="1_Theo doi von TPCP (dang lam)_Bieu du thao QD von ho tro co MT 2" xfId="12365" xr:uid="{00000000-0005-0000-0000-00004A300000}"/>
    <cellStyle name="1_Theo doi von TPCP (dang lam)_Bieu du thao QD von ho tro co MT 2 2" xfId="12366" xr:uid="{00000000-0005-0000-0000-00004B300000}"/>
    <cellStyle name="1_Theo doi von TPCP (dang lam)_Bieu du thao QD von ho tro co MT 2 3" xfId="12367" xr:uid="{00000000-0005-0000-0000-00004C300000}"/>
    <cellStyle name="1_Theo doi von TPCP (dang lam)_Bieu du thao QD von ho tro co MT 2 4" xfId="12368" xr:uid="{00000000-0005-0000-0000-00004D300000}"/>
    <cellStyle name="1_Theo doi von TPCP (dang lam)_Bieu du thao QD von ho tro co MT 3" xfId="12369" xr:uid="{00000000-0005-0000-0000-00004E300000}"/>
    <cellStyle name="1_Theo doi von TPCP (dang lam)_Bieu du thao QD von ho tro co MT 4" xfId="12370" xr:uid="{00000000-0005-0000-0000-00004F300000}"/>
    <cellStyle name="1_Theo doi von TPCP (dang lam)_Bieu du thao QD von ho tro co MT 5" xfId="12371" xr:uid="{00000000-0005-0000-0000-000050300000}"/>
    <cellStyle name="1_Theo doi von TPCP (dang lam)_Book1" xfId="12372" xr:uid="{00000000-0005-0000-0000-000051300000}"/>
    <cellStyle name="1_Theo doi von TPCP (dang lam)_Book1 2" xfId="12373" xr:uid="{00000000-0005-0000-0000-000052300000}"/>
    <cellStyle name="1_Theo doi von TPCP (dang lam)_Book1 2 2" xfId="12374" xr:uid="{00000000-0005-0000-0000-000053300000}"/>
    <cellStyle name="1_Theo doi von TPCP (dang lam)_Book1 2 3" xfId="12375" xr:uid="{00000000-0005-0000-0000-000054300000}"/>
    <cellStyle name="1_Theo doi von TPCP (dang lam)_Book1 2 4" xfId="12376" xr:uid="{00000000-0005-0000-0000-000055300000}"/>
    <cellStyle name="1_Theo doi von TPCP (dang lam)_Book1 3" xfId="12377" xr:uid="{00000000-0005-0000-0000-000056300000}"/>
    <cellStyle name="1_Theo doi von TPCP (dang lam)_Book1 3 2" xfId="12378" xr:uid="{00000000-0005-0000-0000-000057300000}"/>
    <cellStyle name="1_Theo doi von TPCP (dang lam)_Book1 3 3" xfId="12379" xr:uid="{00000000-0005-0000-0000-000058300000}"/>
    <cellStyle name="1_Theo doi von TPCP (dang lam)_Book1 3 4" xfId="12380" xr:uid="{00000000-0005-0000-0000-000059300000}"/>
    <cellStyle name="1_Theo doi von TPCP (dang lam)_Book1 4" xfId="12381" xr:uid="{00000000-0005-0000-0000-00005A300000}"/>
    <cellStyle name="1_Theo doi von TPCP (dang lam)_Book1 5" xfId="12382" xr:uid="{00000000-0005-0000-0000-00005B300000}"/>
    <cellStyle name="1_Theo doi von TPCP (dang lam)_Book1 6" xfId="12383" xr:uid="{00000000-0005-0000-0000-00005C300000}"/>
    <cellStyle name="1_Theo doi von TPCP (dang lam)_Book1_BC von DTPT 6 thang 2012" xfId="12384" xr:uid="{00000000-0005-0000-0000-00005D300000}"/>
    <cellStyle name="1_Theo doi von TPCP (dang lam)_Book1_BC von DTPT 6 thang 2012 2" xfId="12385" xr:uid="{00000000-0005-0000-0000-00005E300000}"/>
    <cellStyle name="1_Theo doi von TPCP (dang lam)_Book1_BC von DTPT 6 thang 2012 2 2" xfId="12386" xr:uid="{00000000-0005-0000-0000-00005F300000}"/>
    <cellStyle name="1_Theo doi von TPCP (dang lam)_Book1_BC von DTPT 6 thang 2012 2 3" xfId="12387" xr:uid="{00000000-0005-0000-0000-000060300000}"/>
    <cellStyle name="1_Theo doi von TPCP (dang lam)_Book1_BC von DTPT 6 thang 2012 2 4" xfId="12388" xr:uid="{00000000-0005-0000-0000-000061300000}"/>
    <cellStyle name="1_Theo doi von TPCP (dang lam)_Book1_BC von DTPT 6 thang 2012 3" xfId="12389" xr:uid="{00000000-0005-0000-0000-000062300000}"/>
    <cellStyle name="1_Theo doi von TPCP (dang lam)_Book1_BC von DTPT 6 thang 2012 3 2" xfId="12390" xr:uid="{00000000-0005-0000-0000-000063300000}"/>
    <cellStyle name="1_Theo doi von TPCP (dang lam)_Book1_BC von DTPT 6 thang 2012 3 3" xfId="12391" xr:uid="{00000000-0005-0000-0000-000064300000}"/>
    <cellStyle name="1_Theo doi von TPCP (dang lam)_Book1_BC von DTPT 6 thang 2012 3 4" xfId="12392" xr:uid="{00000000-0005-0000-0000-000065300000}"/>
    <cellStyle name="1_Theo doi von TPCP (dang lam)_Book1_BC von DTPT 6 thang 2012 4" xfId="12393" xr:uid="{00000000-0005-0000-0000-000066300000}"/>
    <cellStyle name="1_Theo doi von TPCP (dang lam)_Book1_BC von DTPT 6 thang 2012 5" xfId="12394" xr:uid="{00000000-0005-0000-0000-000067300000}"/>
    <cellStyle name="1_Theo doi von TPCP (dang lam)_Book1_BC von DTPT 6 thang 2012 6" xfId="12395" xr:uid="{00000000-0005-0000-0000-000068300000}"/>
    <cellStyle name="1_Theo doi von TPCP (dang lam)_Book1_Bieu du thao QD von ho tro co MT" xfId="12396" xr:uid="{00000000-0005-0000-0000-000069300000}"/>
    <cellStyle name="1_Theo doi von TPCP (dang lam)_Book1_Bieu du thao QD von ho tro co MT 2" xfId="12397" xr:uid="{00000000-0005-0000-0000-00006A300000}"/>
    <cellStyle name="1_Theo doi von TPCP (dang lam)_Book1_Bieu du thao QD von ho tro co MT 2 2" xfId="12398" xr:uid="{00000000-0005-0000-0000-00006B300000}"/>
    <cellStyle name="1_Theo doi von TPCP (dang lam)_Book1_Bieu du thao QD von ho tro co MT 2 3" xfId="12399" xr:uid="{00000000-0005-0000-0000-00006C300000}"/>
    <cellStyle name="1_Theo doi von TPCP (dang lam)_Book1_Bieu du thao QD von ho tro co MT 2 4" xfId="12400" xr:uid="{00000000-0005-0000-0000-00006D300000}"/>
    <cellStyle name="1_Theo doi von TPCP (dang lam)_Book1_Bieu du thao QD von ho tro co MT 3" xfId="12401" xr:uid="{00000000-0005-0000-0000-00006E300000}"/>
    <cellStyle name="1_Theo doi von TPCP (dang lam)_Book1_Bieu du thao QD von ho tro co MT 3 2" xfId="12402" xr:uid="{00000000-0005-0000-0000-00006F300000}"/>
    <cellStyle name="1_Theo doi von TPCP (dang lam)_Book1_Bieu du thao QD von ho tro co MT 3 3" xfId="12403" xr:uid="{00000000-0005-0000-0000-000070300000}"/>
    <cellStyle name="1_Theo doi von TPCP (dang lam)_Book1_Bieu du thao QD von ho tro co MT 3 4" xfId="12404" xr:uid="{00000000-0005-0000-0000-000071300000}"/>
    <cellStyle name="1_Theo doi von TPCP (dang lam)_Book1_Bieu du thao QD von ho tro co MT 4" xfId="12405" xr:uid="{00000000-0005-0000-0000-000072300000}"/>
    <cellStyle name="1_Theo doi von TPCP (dang lam)_Book1_Bieu du thao QD von ho tro co MT 5" xfId="12406" xr:uid="{00000000-0005-0000-0000-000073300000}"/>
    <cellStyle name="1_Theo doi von TPCP (dang lam)_Book1_Bieu du thao QD von ho tro co MT 6" xfId="12407" xr:uid="{00000000-0005-0000-0000-000074300000}"/>
    <cellStyle name="1_Theo doi von TPCP (dang lam)_Book1_Hoan chinh KH 2012 (o nha)" xfId="12408" xr:uid="{00000000-0005-0000-0000-000075300000}"/>
    <cellStyle name="1_Theo doi von TPCP (dang lam)_Book1_Hoan chinh KH 2012 (o nha) 2" xfId="12409" xr:uid="{00000000-0005-0000-0000-000076300000}"/>
    <cellStyle name="1_Theo doi von TPCP (dang lam)_Book1_Hoan chinh KH 2012 (o nha) 2 2" xfId="12410" xr:uid="{00000000-0005-0000-0000-000077300000}"/>
    <cellStyle name="1_Theo doi von TPCP (dang lam)_Book1_Hoan chinh KH 2012 (o nha) 2 3" xfId="12411" xr:uid="{00000000-0005-0000-0000-000078300000}"/>
    <cellStyle name="1_Theo doi von TPCP (dang lam)_Book1_Hoan chinh KH 2012 (o nha) 2 4" xfId="12412" xr:uid="{00000000-0005-0000-0000-000079300000}"/>
    <cellStyle name="1_Theo doi von TPCP (dang lam)_Book1_Hoan chinh KH 2012 (o nha) 3" xfId="12413" xr:uid="{00000000-0005-0000-0000-00007A300000}"/>
    <cellStyle name="1_Theo doi von TPCP (dang lam)_Book1_Hoan chinh KH 2012 (o nha) 3 2" xfId="12414" xr:uid="{00000000-0005-0000-0000-00007B300000}"/>
    <cellStyle name="1_Theo doi von TPCP (dang lam)_Book1_Hoan chinh KH 2012 (o nha) 3 3" xfId="12415" xr:uid="{00000000-0005-0000-0000-00007C300000}"/>
    <cellStyle name="1_Theo doi von TPCP (dang lam)_Book1_Hoan chinh KH 2012 (o nha) 3 4" xfId="12416" xr:uid="{00000000-0005-0000-0000-00007D300000}"/>
    <cellStyle name="1_Theo doi von TPCP (dang lam)_Book1_Hoan chinh KH 2012 (o nha) 4" xfId="12417" xr:uid="{00000000-0005-0000-0000-00007E300000}"/>
    <cellStyle name="1_Theo doi von TPCP (dang lam)_Book1_Hoan chinh KH 2012 (o nha) 5" xfId="12418" xr:uid="{00000000-0005-0000-0000-00007F300000}"/>
    <cellStyle name="1_Theo doi von TPCP (dang lam)_Book1_Hoan chinh KH 2012 (o nha) 6" xfId="12419" xr:uid="{00000000-0005-0000-0000-000080300000}"/>
    <cellStyle name="1_Theo doi von TPCP (dang lam)_Book1_Hoan chinh KH 2012 (o nha)_Bao cao giai ngan quy I" xfId="12420" xr:uid="{00000000-0005-0000-0000-000081300000}"/>
    <cellStyle name="1_Theo doi von TPCP (dang lam)_Book1_Hoan chinh KH 2012 (o nha)_Bao cao giai ngan quy I 2" xfId="12421" xr:uid="{00000000-0005-0000-0000-000082300000}"/>
    <cellStyle name="1_Theo doi von TPCP (dang lam)_Book1_Hoan chinh KH 2012 (o nha)_Bao cao giai ngan quy I 2 2" xfId="12422" xr:uid="{00000000-0005-0000-0000-000083300000}"/>
    <cellStyle name="1_Theo doi von TPCP (dang lam)_Book1_Hoan chinh KH 2012 (o nha)_Bao cao giai ngan quy I 2 3" xfId="12423" xr:uid="{00000000-0005-0000-0000-000084300000}"/>
    <cellStyle name="1_Theo doi von TPCP (dang lam)_Book1_Hoan chinh KH 2012 (o nha)_Bao cao giai ngan quy I 2 4" xfId="12424" xr:uid="{00000000-0005-0000-0000-000085300000}"/>
    <cellStyle name="1_Theo doi von TPCP (dang lam)_Book1_Hoan chinh KH 2012 (o nha)_Bao cao giai ngan quy I 3" xfId="12425" xr:uid="{00000000-0005-0000-0000-000086300000}"/>
    <cellStyle name="1_Theo doi von TPCP (dang lam)_Book1_Hoan chinh KH 2012 (o nha)_Bao cao giai ngan quy I 3 2" xfId="12426" xr:uid="{00000000-0005-0000-0000-000087300000}"/>
    <cellStyle name="1_Theo doi von TPCP (dang lam)_Book1_Hoan chinh KH 2012 (o nha)_Bao cao giai ngan quy I 3 3" xfId="12427" xr:uid="{00000000-0005-0000-0000-000088300000}"/>
    <cellStyle name="1_Theo doi von TPCP (dang lam)_Book1_Hoan chinh KH 2012 (o nha)_Bao cao giai ngan quy I 3 4" xfId="12428" xr:uid="{00000000-0005-0000-0000-000089300000}"/>
    <cellStyle name="1_Theo doi von TPCP (dang lam)_Book1_Hoan chinh KH 2012 (o nha)_Bao cao giai ngan quy I 4" xfId="12429" xr:uid="{00000000-0005-0000-0000-00008A300000}"/>
    <cellStyle name="1_Theo doi von TPCP (dang lam)_Book1_Hoan chinh KH 2012 (o nha)_Bao cao giai ngan quy I 5" xfId="12430" xr:uid="{00000000-0005-0000-0000-00008B300000}"/>
    <cellStyle name="1_Theo doi von TPCP (dang lam)_Book1_Hoan chinh KH 2012 (o nha)_Bao cao giai ngan quy I 6" xfId="12431" xr:uid="{00000000-0005-0000-0000-00008C300000}"/>
    <cellStyle name="1_Theo doi von TPCP (dang lam)_Book1_Hoan chinh KH 2012 (o nha)_BC von DTPT 6 thang 2012" xfId="12432" xr:uid="{00000000-0005-0000-0000-00008D300000}"/>
    <cellStyle name="1_Theo doi von TPCP (dang lam)_Book1_Hoan chinh KH 2012 (o nha)_BC von DTPT 6 thang 2012 2" xfId="12433" xr:uid="{00000000-0005-0000-0000-00008E300000}"/>
    <cellStyle name="1_Theo doi von TPCP (dang lam)_Book1_Hoan chinh KH 2012 (o nha)_BC von DTPT 6 thang 2012 2 2" xfId="12434" xr:uid="{00000000-0005-0000-0000-00008F300000}"/>
    <cellStyle name="1_Theo doi von TPCP (dang lam)_Book1_Hoan chinh KH 2012 (o nha)_BC von DTPT 6 thang 2012 2 3" xfId="12435" xr:uid="{00000000-0005-0000-0000-000090300000}"/>
    <cellStyle name="1_Theo doi von TPCP (dang lam)_Book1_Hoan chinh KH 2012 (o nha)_BC von DTPT 6 thang 2012 2 4" xfId="12436" xr:uid="{00000000-0005-0000-0000-000091300000}"/>
    <cellStyle name="1_Theo doi von TPCP (dang lam)_Book1_Hoan chinh KH 2012 (o nha)_BC von DTPT 6 thang 2012 3" xfId="12437" xr:uid="{00000000-0005-0000-0000-000092300000}"/>
    <cellStyle name="1_Theo doi von TPCP (dang lam)_Book1_Hoan chinh KH 2012 (o nha)_BC von DTPT 6 thang 2012 3 2" xfId="12438" xr:uid="{00000000-0005-0000-0000-000093300000}"/>
    <cellStyle name="1_Theo doi von TPCP (dang lam)_Book1_Hoan chinh KH 2012 (o nha)_BC von DTPT 6 thang 2012 3 3" xfId="12439" xr:uid="{00000000-0005-0000-0000-000094300000}"/>
    <cellStyle name="1_Theo doi von TPCP (dang lam)_Book1_Hoan chinh KH 2012 (o nha)_BC von DTPT 6 thang 2012 3 4" xfId="12440" xr:uid="{00000000-0005-0000-0000-000095300000}"/>
    <cellStyle name="1_Theo doi von TPCP (dang lam)_Book1_Hoan chinh KH 2012 (o nha)_BC von DTPT 6 thang 2012 4" xfId="12441" xr:uid="{00000000-0005-0000-0000-000096300000}"/>
    <cellStyle name="1_Theo doi von TPCP (dang lam)_Book1_Hoan chinh KH 2012 (o nha)_BC von DTPT 6 thang 2012 5" xfId="12442" xr:uid="{00000000-0005-0000-0000-000097300000}"/>
    <cellStyle name="1_Theo doi von TPCP (dang lam)_Book1_Hoan chinh KH 2012 (o nha)_BC von DTPT 6 thang 2012 6" xfId="12443" xr:uid="{00000000-0005-0000-0000-000098300000}"/>
    <cellStyle name="1_Theo doi von TPCP (dang lam)_Book1_Hoan chinh KH 2012 (o nha)_Bieu du thao QD von ho tro co MT" xfId="12444" xr:uid="{00000000-0005-0000-0000-000099300000}"/>
    <cellStyle name="1_Theo doi von TPCP (dang lam)_Book1_Hoan chinh KH 2012 (o nha)_Bieu du thao QD von ho tro co MT 2" xfId="12445" xr:uid="{00000000-0005-0000-0000-00009A300000}"/>
    <cellStyle name="1_Theo doi von TPCP (dang lam)_Book1_Hoan chinh KH 2012 (o nha)_Bieu du thao QD von ho tro co MT 2 2" xfId="12446" xr:uid="{00000000-0005-0000-0000-00009B300000}"/>
    <cellStyle name="1_Theo doi von TPCP (dang lam)_Book1_Hoan chinh KH 2012 (o nha)_Bieu du thao QD von ho tro co MT 2 3" xfId="12447" xr:uid="{00000000-0005-0000-0000-00009C300000}"/>
    <cellStyle name="1_Theo doi von TPCP (dang lam)_Book1_Hoan chinh KH 2012 (o nha)_Bieu du thao QD von ho tro co MT 2 4" xfId="12448" xr:uid="{00000000-0005-0000-0000-00009D300000}"/>
    <cellStyle name="1_Theo doi von TPCP (dang lam)_Book1_Hoan chinh KH 2012 (o nha)_Bieu du thao QD von ho tro co MT 3" xfId="12449" xr:uid="{00000000-0005-0000-0000-00009E300000}"/>
    <cellStyle name="1_Theo doi von TPCP (dang lam)_Book1_Hoan chinh KH 2012 (o nha)_Bieu du thao QD von ho tro co MT 3 2" xfId="12450" xr:uid="{00000000-0005-0000-0000-00009F300000}"/>
    <cellStyle name="1_Theo doi von TPCP (dang lam)_Book1_Hoan chinh KH 2012 (o nha)_Bieu du thao QD von ho tro co MT 3 3" xfId="12451" xr:uid="{00000000-0005-0000-0000-0000A0300000}"/>
    <cellStyle name="1_Theo doi von TPCP (dang lam)_Book1_Hoan chinh KH 2012 (o nha)_Bieu du thao QD von ho tro co MT 3 4" xfId="12452" xr:uid="{00000000-0005-0000-0000-0000A1300000}"/>
    <cellStyle name="1_Theo doi von TPCP (dang lam)_Book1_Hoan chinh KH 2012 (o nha)_Bieu du thao QD von ho tro co MT 4" xfId="12453" xr:uid="{00000000-0005-0000-0000-0000A2300000}"/>
    <cellStyle name="1_Theo doi von TPCP (dang lam)_Book1_Hoan chinh KH 2012 (o nha)_Bieu du thao QD von ho tro co MT 5" xfId="12454" xr:uid="{00000000-0005-0000-0000-0000A3300000}"/>
    <cellStyle name="1_Theo doi von TPCP (dang lam)_Book1_Hoan chinh KH 2012 (o nha)_Bieu du thao QD von ho tro co MT 6" xfId="12455" xr:uid="{00000000-0005-0000-0000-0000A4300000}"/>
    <cellStyle name="1_Theo doi von TPCP (dang lam)_Book1_Hoan chinh KH 2012 (o nha)_Ke hoach 2012 theo doi (giai ngan 30.6.12)" xfId="12456" xr:uid="{00000000-0005-0000-0000-0000A5300000}"/>
    <cellStyle name="1_Theo doi von TPCP (dang lam)_Book1_Hoan chinh KH 2012 (o nha)_Ke hoach 2012 theo doi (giai ngan 30.6.12) 2" xfId="12457" xr:uid="{00000000-0005-0000-0000-0000A6300000}"/>
    <cellStyle name="1_Theo doi von TPCP (dang lam)_Book1_Hoan chinh KH 2012 (o nha)_Ke hoach 2012 theo doi (giai ngan 30.6.12) 2 2" xfId="12458" xr:uid="{00000000-0005-0000-0000-0000A7300000}"/>
    <cellStyle name="1_Theo doi von TPCP (dang lam)_Book1_Hoan chinh KH 2012 (o nha)_Ke hoach 2012 theo doi (giai ngan 30.6.12) 2 3" xfId="12459" xr:uid="{00000000-0005-0000-0000-0000A8300000}"/>
    <cellStyle name="1_Theo doi von TPCP (dang lam)_Book1_Hoan chinh KH 2012 (o nha)_Ke hoach 2012 theo doi (giai ngan 30.6.12) 2 4" xfId="12460" xr:uid="{00000000-0005-0000-0000-0000A9300000}"/>
    <cellStyle name="1_Theo doi von TPCP (dang lam)_Book1_Hoan chinh KH 2012 (o nha)_Ke hoach 2012 theo doi (giai ngan 30.6.12) 3" xfId="12461" xr:uid="{00000000-0005-0000-0000-0000AA300000}"/>
    <cellStyle name="1_Theo doi von TPCP (dang lam)_Book1_Hoan chinh KH 2012 (o nha)_Ke hoach 2012 theo doi (giai ngan 30.6.12) 3 2" xfId="12462" xr:uid="{00000000-0005-0000-0000-0000AB300000}"/>
    <cellStyle name="1_Theo doi von TPCP (dang lam)_Book1_Hoan chinh KH 2012 (o nha)_Ke hoach 2012 theo doi (giai ngan 30.6.12) 3 3" xfId="12463" xr:uid="{00000000-0005-0000-0000-0000AC300000}"/>
    <cellStyle name="1_Theo doi von TPCP (dang lam)_Book1_Hoan chinh KH 2012 (o nha)_Ke hoach 2012 theo doi (giai ngan 30.6.12) 3 4" xfId="12464" xr:uid="{00000000-0005-0000-0000-0000AD300000}"/>
    <cellStyle name="1_Theo doi von TPCP (dang lam)_Book1_Hoan chinh KH 2012 (o nha)_Ke hoach 2012 theo doi (giai ngan 30.6.12) 4" xfId="12465" xr:uid="{00000000-0005-0000-0000-0000AE300000}"/>
    <cellStyle name="1_Theo doi von TPCP (dang lam)_Book1_Hoan chinh KH 2012 (o nha)_Ke hoach 2012 theo doi (giai ngan 30.6.12) 5" xfId="12466" xr:uid="{00000000-0005-0000-0000-0000AF300000}"/>
    <cellStyle name="1_Theo doi von TPCP (dang lam)_Book1_Hoan chinh KH 2012 (o nha)_Ke hoach 2012 theo doi (giai ngan 30.6.12) 6" xfId="12467" xr:uid="{00000000-0005-0000-0000-0000B0300000}"/>
    <cellStyle name="1_Theo doi von TPCP (dang lam)_Book1_Hoan chinh KH 2012 Von ho tro co MT" xfId="12468" xr:uid="{00000000-0005-0000-0000-0000B1300000}"/>
    <cellStyle name="1_Theo doi von TPCP (dang lam)_Book1_Hoan chinh KH 2012 Von ho tro co MT (chi tiet)" xfId="12469" xr:uid="{00000000-0005-0000-0000-0000B2300000}"/>
    <cellStyle name="1_Theo doi von TPCP (dang lam)_Book1_Hoan chinh KH 2012 Von ho tro co MT (chi tiet) 2" xfId="12470" xr:uid="{00000000-0005-0000-0000-0000B3300000}"/>
    <cellStyle name="1_Theo doi von TPCP (dang lam)_Book1_Hoan chinh KH 2012 Von ho tro co MT (chi tiet) 2 2" xfId="12471" xr:uid="{00000000-0005-0000-0000-0000B4300000}"/>
    <cellStyle name="1_Theo doi von TPCP (dang lam)_Book1_Hoan chinh KH 2012 Von ho tro co MT (chi tiet) 2 3" xfId="12472" xr:uid="{00000000-0005-0000-0000-0000B5300000}"/>
    <cellStyle name="1_Theo doi von TPCP (dang lam)_Book1_Hoan chinh KH 2012 Von ho tro co MT (chi tiet) 2 4" xfId="12473" xr:uid="{00000000-0005-0000-0000-0000B6300000}"/>
    <cellStyle name="1_Theo doi von TPCP (dang lam)_Book1_Hoan chinh KH 2012 Von ho tro co MT (chi tiet) 3" xfId="12474" xr:uid="{00000000-0005-0000-0000-0000B7300000}"/>
    <cellStyle name="1_Theo doi von TPCP (dang lam)_Book1_Hoan chinh KH 2012 Von ho tro co MT (chi tiet) 3 2" xfId="12475" xr:uid="{00000000-0005-0000-0000-0000B8300000}"/>
    <cellStyle name="1_Theo doi von TPCP (dang lam)_Book1_Hoan chinh KH 2012 Von ho tro co MT (chi tiet) 3 3" xfId="12476" xr:uid="{00000000-0005-0000-0000-0000B9300000}"/>
    <cellStyle name="1_Theo doi von TPCP (dang lam)_Book1_Hoan chinh KH 2012 Von ho tro co MT (chi tiet) 3 4" xfId="12477" xr:uid="{00000000-0005-0000-0000-0000BA300000}"/>
    <cellStyle name="1_Theo doi von TPCP (dang lam)_Book1_Hoan chinh KH 2012 Von ho tro co MT (chi tiet) 4" xfId="12478" xr:uid="{00000000-0005-0000-0000-0000BB300000}"/>
    <cellStyle name="1_Theo doi von TPCP (dang lam)_Book1_Hoan chinh KH 2012 Von ho tro co MT (chi tiet) 5" xfId="12479" xr:uid="{00000000-0005-0000-0000-0000BC300000}"/>
    <cellStyle name="1_Theo doi von TPCP (dang lam)_Book1_Hoan chinh KH 2012 Von ho tro co MT (chi tiet) 6" xfId="12480" xr:uid="{00000000-0005-0000-0000-0000BD300000}"/>
    <cellStyle name="1_Theo doi von TPCP (dang lam)_Book1_Hoan chinh KH 2012 Von ho tro co MT 10" xfId="12481" xr:uid="{00000000-0005-0000-0000-0000BE300000}"/>
    <cellStyle name="1_Theo doi von TPCP (dang lam)_Book1_Hoan chinh KH 2012 Von ho tro co MT 10 2" xfId="12482" xr:uid="{00000000-0005-0000-0000-0000BF300000}"/>
    <cellStyle name="1_Theo doi von TPCP (dang lam)_Book1_Hoan chinh KH 2012 Von ho tro co MT 10 3" xfId="12483" xr:uid="{00000000-0005-0000-0000-0000C0300000}"/>
    <cellStyle name="1_Theo doi von TPCP (dang lam)_Book1_Hoan chinh KH 2012 Von ho tro co MT 10 4" xfId="12484" xr:uid="{00000000-0005-0000-0000-0000C1300000}"/>
    <cellStyle name="1_Theo doi von TPCP (dang lam)_Book1_Hoan chinh KH 2012 Von ho tro co MT 11" xfId="12485" xr:uid="{00000000-0005-0000-0000-0000C2300000}"/>
    <cellStyle name="1_Theo doi von TPCP (dang lam)_Book1_Hoan chinh KH 2012 Von ho tro co MT 11 2" xfId="12486" xr:uid="{00000000-0005-0000-0000-0000C3300000}"/>
    <cellStyle name="1_Theo doi von TPCP (dang lam)_Book1_Hoan chinh KH 2012 Von ho tro co MT 11 3" xfId="12487" xr:uid="{00000000-0005-0000-0000-0000C4300000}"/>
    <cellStyle name="1_Theo doi von TPCP (dang lam)_Book1_Hoan chinh KH 2012 Von ho tro co MT 11 4" xfId="12488" xr:uid="{00000000-0005-0000-0000-0000C5300000}"/>
    <cellStyle name="1_Theo doi von TPCP (dang lam)_Book1_Hoan chinh KH 2012 Von ho tro co MT 12" xfId="12489" xr:uid="{00000000-0005-0000-0000-0000C6300000}"/>
    <cellStyle name="1_Theo doi von TPCP (dang lam)_Book1_Hoan chinh KH 2012 Von ho tro co MT 12 2" xfId="12490" xr:uid="{00000000-0005-0000-0000-0000C7300000}"/>
    <cellStyle name="1_Theo doi von TPCP (dang lam)_Book1_Hoan chinh KH 2012 Von ho tro co MT 12 3" xfId="12491" xr:uid="{00000000-0005-0000-0000-0000C8300000}"/>
    <cellStyle name="1_Theo doi von TPCP (dang lam)_Book1_Hoan chinh KH 2012 Von ho tro co MT 12 4" xfId="12492" xr:uid="{00000000-0005-0000-0000-0000C9300000}"/>
    <cellStyle name="1_Theo doi von TPCP (dang lam)_Book1_Hoan chinh KH 2012 Von ho tro co MT 13" xfId="12493" xr:uid="{00000000-0005-0000-0000-0000CA300000}"/>
    <cellStyle name="1_Theo doi von TPCP (dang lam)_Book1_Hoan chinh KH 2012 Von ho tro co MT 13 2" xfId="12494" xr:uid="{00000000-0005-0000-0000-0000CB300000}"/>
    <cellStyle name="1_Theo doi von TPCP (dang lam)_Book1_Hoan chinh KH 2012 Von ho tro co MT 13 3" xfId="12495" xr:uid="{00000000-0005-0000-0000-0000CC300000}"/>
    <cellStyle name="1_Theo doi von TPCP (dang lam)_Book1_Hoan chinh KH 2012 Von ho tro co MT 13 4" xfId="12496" xr:uid="{00000000-0005-0000-0000-0000CD300000}"/>
    <cellStyle name="1_Theo doi von TPCP (dang lam)_Book1_Hoan chinh KH 2012 Von ho tro co MT 14" xfId="12497" xr:uid="{00000000-0005-0000-0000-0000CE300000}"/>
    <cellStyle name="1_Theo doi von TPCP (dang lam)_Book1_Hoan chinh KH 2012 Von ho tro co MT 14 2" xfId="12498" xr:uid="{00000000-0005-0000-0000-0000CF300000}"/>
    <cellStyle name="1_Theo doi von TPCP (dang lam)_Book1_Hoan chinh KH 2012 Von ho tro co MT 14 3" xfId="12499" xr:uid="{00000000-0005-0000-0000-0000D0300000}"/>
    <cellStyle name="1_Theo doi von TPCP (dang lam)_Book1_Hoan chinh KH 2012 Von ho tro co MT 14 4" xfId="12500" xr:uid="{00000000-0005-0000-0000-0000D1300000}"/>
    <cellStyle name="1_Theo doi von TPCP (dang lam)_Book1_Hoan chinh KH 2012 Von ho tro co MT 15" xfId="12501" xr:uid="{00000000-0005-0000-0000-0000D2300000}"/>
    <cellStyle name="1_Theo doi von TPCP (dang lam)_Book1_Hoan chinh KH 2012 Von ho tro co MT 15 2" xfId="12502" xr:uid="{00000000-0005-0000-0000-0000D3300000}"/>
    <cellStyle name="1_Theo doi von TPCP (dang lam)_Book1_Hoan chinh KH 2012 Von ho tro co MT 15 3" xfId="12503" xr:uid="{00000000-0005-0000-0000-0000D4300000}"/>
    <cellStyle name="1_Theo doi von TPCP (dang lam)_Book1_Hoan chinh KH 2012 Von ho tro co MT 15 4" xfId="12504" xr:uid="{00000000-0005-0000-0000-0000D5300000}"/>
    <cellStyle name="1_Theo doi von TPCP (dang lam)_Book1_Hoan chinh KH 2012 Von ho tro co MT 16" xfId="12505" xr:uid="{00000000-0005-0000-0000-0000D6300000}"/>
    <cellStyle name="1_Theo doi von TPCP (dang lam)_Book1_Hoan chinh KH 2012 Von ho tro co MT 16 2" xfId="12506" xr:uid="{00000000-0005-0000-0000-0000D7300000}"/>
    <cellStyle name="1_Theo doi von TPCP (dang lam)_Book1_Hoan chinh KH 2012 Von ho tro co MT 16 3" xfId="12507" xr:uid="{00000000-0005-0000-0000-0000D8300000}"/>
    <cellStyle name="1_Theo doi von TPCP (dang lam)_Book1_Hoan chinh KH 2012 Von ho tro co MT 16 4" xfId="12508" xr:uid="{00000000-0005-0000-0000-0000D9300000}"/>
    <cellStyle name="1_Theo doi von TPCP (dang lam)_Book1_Hoan chinh KH 2012 Von ho tro co MT 17" xfId="12509" xr:uid="{00000000-0005-0000-0000-0000DA300000}"/>
    <cellStyle name="1_Theo doi von TPCP (dang lam)_Book1_Hoan chinh KH 2012 Von ho tro co MT 17 2" xfId="12510" xr:uid="{00000000-0005-0000-0000-0000DB300000}"/>
    <cellStyle name="1_Theo doi von TPCP (dang lam)_Book1_Hoan chinh KH 2012 Von ho tro co MT 17 3" xfId="12511" xr:uid="{00000000-0005-0000-0000-0000DC300000}"/>
    <cellStyle name="1_Theo doi von TPCP (dang lam)_Book1_Hoan chinh KH 2012 Von ho tro co MT 17 4" xfId="12512" xr:uid="{00000000-0005-0000-0000-0000DD300000}"/>
    <cellStyle name="1_Theo doi von TPCP (dang lam)_Book1_Hoan chinh KH 2012 Von ho tro co MT 18" xfId="12513" xr:uid="{00000000-0005-0000-0000-0000DE300000}"/>
    <cellStyle name="1_Theo doi von TPCP (dang lam)_Book1_Hoan chinh KH 2012 Von ho tro co MT 19" xfId="12514" xr:uid="{00000000-0005-0000-0000-0000DF300000}"/>
    <cellStyle name="1_Theo doi von TPCP (dang lam)_Book1_Hoan chinh KH 2012 Von ho tro co MT 2" xfId="12515" xr:uid="{00000000-0005-0000-0000-0000E0300000}"/>
    <cellStyle name="1_Theo doi von TPCP (dang lam)_Book1_Hoan chinh KH 2012 Von ho tro co MT 2 2" xfId="12516" xr:uid="{00000000-0005-0000-0000-0000E1300000}"/>
    <cellStyle name="1_Theo doi von TPCP (dang lam)_Book1_Hoan chinh KH 2012 Von ho tro co MT 2 3" xfId="12517" xr:uid="{00000000-0005-0000-0000-0000E2300000}"/>
    <cellStyle name="1_Theo doi von TPCP (dang lam)_Book1_Hoan chinh KH 2012 Von ho tro co MT 2 4" xfId="12518" xr:uid="{00000000-0005-0000-0000-0000E3300000}"/>
    <cellStyle name="1_Theo doi von TPCP (dang lam)_Book1_Hoan chinh KH 2012 Von ho tro co MT 20" xfId="12519" xr:uid="{00000000-0005-0000-0000-0000E4300000}"/>
    <cellStyle name="1_Theo doi von TPCP (dang lam)_Book1_Hoan chinh KH 2012 Von ho tro co MT 3" xfId="12520" xr:uid="{00000000-0005-0000-0000-0000E5300000}"/>
    <cellStyle name="1_Theo doi von TPCP (dang lam)_Book1_Hoan chinh KH 2012 Von ho tro co MT 3 2" xfId="12521" xr:uid="{00000000-0005-0000-0000-0000E6300000}"/>
    <cellStyle name="1_Theo doi von TPCP (dang lam)_Book1_Hoan chinh KH 2012 Von ho tro co MT 3 3" xfId="12522" xr:uid="{00000000-0005-0000-0000-0000E7300000}"/>
    <cellStyle name="1_Theo doi von TPCP (dang lam)_Book1_Hoan chinh KH 2012 Von ho tro co MT 3 4" xfId="12523" xr:uid="{00000000-0005-0000-0000-0000E8300000}"/>
    <cellStyle name="1_Theo doi von TPCP (dang lam)_Book1_Hoan chinh KH 2012 Von ho tro co MT 4" xfId="12524" xr:uid="{00000000-0005-0000-0000-0000E9300000}"/>
    <cellStyle name="1_Theo doi von TPCP (dang lam)_Book1_Hoan chinh KH 2012 Von ho tro co MT 4 2" xfId="12525" xr:uid="{00000000-0005-0000-0000-0000EA300000}"/>
    <cellStyle name="1_Theo doi von TPCP (dang lam)_Book1_Hoan chinh KH 2012 Von ho tro co MT 4 3" xfId="12526" xr:uid="{00000000-0005-0000-0000-0000EB300000}"/>
    <cellStyle name="1_Theo doi von TPCP (dang lam)_Book1_Hoan chinh KH 2012 Von ho tro co MT 4 4" xfId="12527" xr:uid="{00000000-0005-0000-0000-0000EC300000}"/>
    <cellStyle name="1_Theo doi von TPCP (dang lam)_Book1_Hoan chinh KH 2012 Von ho tro co MT 5" xfId="12528" xr:uid="{00000000-0005-0000-0000-0000ED300000}"/>
    <cellStyle name="1_Theo doi von TPCP (dang lam)_Book1_Hoan chinh KH 2012 Von ho tro co MT 5 2" xfId="12529" xr:uid="{00000000-0005-0000-0000-0000EE300000}"/>
    <cellStyle name="1_Theo doi von TPCP (dang lam)_Book1_Hoan chinh KH 2012 Von ho tro co MT 5 3" xfId="12530" xr:uid="{00000000-0005-0000-0000-0000EF300000}"/>
    <cellStyle name="1_Theo doi von TPCP (dang lam)_Book1_Hoan chinh KH 2012 Von ho tro co MT 5 4" xfId="12531" xr:uid="{00000000-0005-0000-0000-0000F0300000}"/>
    <cellStyle name="1_Theo doi von TPCP (dang lam)_Book1_Hoan chinh KH 2012 Von ho tro co MT 6" xfId="12532" xr:uid="{00000000-0005-0000-0000-0000F1300000}"/>
    <cellStyle name="1_Theo doi von TPCP (dang lam)_Book1_Hoan chinh KH 2012 Von ho tro co MT 6 2" xfId="12533" xr:uid="{00000000-0005-0000-0000-0000F2300000}"/>
    <cellStyle name="1_Theo doi von TPCP (dang lam)_Book1_Hoan chinh KH 2012 Von ho tro co MT 6 3" xfId="12534" xr:uid="{00000000-0005-0000-0000-0000F3300000}"/>
    <cellStyle name="1_Theo doi von TPCP (dang lam)_Book1_Hoan chinh KH 2012 Von ho tro co MT 6 4" xfId="12535" xr:uid="{00000000-0005-0000-0000-0000F4300000}"/>
    <cellStyle name="1_Theo doi von TPCP (dang lam)_Book1_Hoan chinh KH 2012 Von ho tro co MT 7" xfId="12536" xr:uid="{00000000-0005-0000-0000-0000F5300000}"/>
    <cellStyle name="1_Theo doi von TPCP (dang lam)_Book1_Hoan chinh KH 2012 Von ho tro co MT 7 2" xfId="12537" xr:uid="{00000000-0005-0000-0000-0000F6300000}"/>
    <cellStyle name="1_Theo doi von TPCP (dang lam)_Book1_Hoan chinh KH 2012 Von ho tro co MT 7 3" xfId="12538" xr:uid="{00000000-0005-0000-0000-0000F7300000}"/>
    <cellStyle name="1_Theo doi von TPCP (dang lam)_Book1_Hoan chinh KH 2012 Von ho tro co MT 7 4" xfId="12539" xr:uid="{00000000-0005-0000-0000-0000F8300000}"/>
    <cellStyle name="1_Theo doi von TPCP (dang lam)_Book1_Hoan chinh KH 2012 Von ho tro co MT 8" xfId="12540" xr:uid="{00000000-0005-0000-0000-0000F9300000}"/>
    <cellStyle name="1_Theo doi von TPCP (dang lam)_Book1_Hoan chinh KH 2012 Von ho tro co MT 8 2" xfId="12541" xr:uid="{00000000-0005-0000-0000-0000FA300000}"/>
    <cellStyle name="1_Theo doi von TPCP (dang lam)_Book1_Hoan chinh KH 2012 Von ho tro co MT 8 3" xfId="12542" xr:uid="{00000000-0005-0000-0000-0000FB300000}"/>
    <cellStyle name="1_Theo doi von TPCP (dang lam)_Book1_Hoan chinh KH 2012 Von ho tro co MT 8 4" xfId="12543" xr:uid="{00000000-0005-0000-0000-0000FC300000}"/>
    <cellStyle name="1_Theo doi von TPCP (dang lam)_Book1_Hoan chinh KH 2012 Von ho tro co MT 9" xfId="12544" xr:uid="{00000000-0005-0000-0000-0000FD300000}"/>
    <cellStyle name="1_Theo doi von TPCP (dang lam)_Book1_Hoan chinh KH 2012 Von ho tro co MT 9 2" xfId="12545" xr:uid="{00000000-0005-0000-0000-0000FE300000}"/>
    <cellStyle name="1_Theo doi von TPCP (dang lam)_Book1_Hoan chinh KH 2012 Von ho tro co MT 9 3" xfId="12546" xr:uid="{00000000-0005-0000-0000-0000FF300000}"/>
    <cellStyle name="1_Theo doi von TPCP (dang lam)_Book1_Hoan chinh KH 2012 Von ho tro co MT 9 4" xfId="12547" xr:uid="{00000000-0005-0000-0000-000000310000}"/>
    <cellStyle name="1_Theo doi von TPCP (dang lam)_Book1_Hoan chinh KH 2012 Von ho tro co MT_Bao cao giai ngan quy I" xfId="12548" xr:uid="{00000000-0005-0000-0000-000001310000}"/>
    <cellStyle name="1_Theo doi von TPCP (dang lam)_Book1_Hoan chinh KH 2012 Von ho tro co MT_Bao cao giai ngan quy I 2" xfId="12549" xr:uid="{00000000-0005-0000-0000-000002310000}"/>
    <cellStyle name="1_Theo doi von TPCP (dang lam)_Book1_Hoan chinh KH 2012 Von ho tro co MT_Bao cao giai ngan quy I 2 2" xfId="12550" xr:uid="{00000000-0005-0000-0000-000003310000}"/>
    <cellStyle name="1_Theo doi von TPCP (dang lam)_Book1_Hoan chinh KH 2012 Von ho tro co MT_Bao cao giai ngan quy I 2 3" xfId="12551" xr:uid="{00000000-0005-0000-0000-000004310000}"/>
    <cellStyle name="1_Theo doi von TPCP (dang lam)_Book1_Hoan chinh KH 2012 Von ho tro co MT_Bao cao giai ngan quy I 2 4" xfId="12552" xr:uid="{00000000-0005-0000-0000-000005310000}"/>
    <cellStyle name="1_Theo doi von TPCP (dang lam)_Book1_Hoan chinh KH 2012 Von ho tro co MT_Bao cao giai ngan quy I 3" xfId="12553" xr:uid="{00000000-0005-0000-0000-000006310000}"/>
    <cellStyle name="1_Theo doi von TPCP (dang lam)_Book1_Hoan chinh KH 2012 Von ho tro co MT_Bao cao giai ngan quy I 3 2" xfId="12554" xr:uid="{00000000-0005-0000-0000-000007310000}"/>
    <cellStyle name="1_Theo doi von TPCP (dang lam)_Book1_Hoan chinh KH 2012 Von ho tro co MT_Bao cao giai ngan quy I 3 3" xfId="12555" xr:uid="{00000000-0005-0000-0000-000008310000}"/>
    <cellStyle name="1_Theo doi von TPCP (dang lam)_Book1_Hoan chinh KH 2012 Von ho tro co MT_Bao cao giai ngan quy I 3 4" xfId="12556" xr:uid="{00000000-0005-0000-0000-000009310000}"/>
    <cellStyle name="1_Theo doi von TPCP (dang lam)_Book1_Hoan chinh KH 2012 Von ho tro co MT_Bao cao giai ngan quy I 4" xfId="12557" xr:uid="{00000000-0005-0000-0000-00000A310000}"/>
    <cellStyle name="1_Theo doi von TPCP (dang lam)_Book1_Hoan chinh KH 2012 Von ho tro co MT_Bao cao giai ngan quy I 5" xfId="12558" xr:uid="{00000000-0005-0000-0000-00000B310000}"/>
    <cellStyle name="1_Theo doi von TPCP (dang lam)_Book1_Hoan chinh KH 2012 Von ho tro co MT_Bao cao giai ngan quy I 6" xfId="12559" xr:uid="{00000000-0005-0000-0000-00000C310000}"/>
    <cellStyle name="1_Theo doi von TPCP (dang lam)_Book1_Hoan chinh KH 2012 Von ho tro co MT_BC von DTPT 6 thang 2012" xfId="12560" xr:uid="{00000000-0005-0000-0000-00000D310000}"/>
    <cellStyle name="1_Theo doi von TPCP (dang lam)_Book1_Hoan chinh KH 2012 Von ho tro co MT_BC von DTPT 6 thang 2012 2" xfId="12561" xr:uid="{00000000-0005-0000-0000-00000E310000}"/>
    <cellStyle name="1_Theo doi von TPCP (dang lam)_Book1_Hoan chinh KH 2012 Von ho tro co MT_BC von DTPT 6 thang 2012 2 2" xfId="12562" xr:uid="{00000000-0005-0000-0000-00000F310000}"/>
    <cellStyle name="1_Theo doi von TPCP (dang lam)_Book1_Hoan chinh KH 2012 Von ho tro co MT_BC von DTPT 6 thang 2012 2 3" xfId="12563" xr:uid="{00000000-0005-0000-0000-000010310000}"/>
    <cellStyle name="1_Theo doi von TPCP (dang lam)_Book1_Hoan chinh KH 2012 Von ho tro co MT_BC von DTPT 6 thang 2012 2 4" xfId="12564" xr:uid="{00000000-0005-0000-0000-000011310000}"/>
    <cellStyle name="1_Theo doi von TPCP (dang lam)_Book1_Hoan chinh KH 2012 Von ho tro co MT_BC von DTPT 6 thang 2012 3" xfId="12565" xr:uid="{00000000-0005-0000-0000-000012310000}"/>
    <cellStyle name="1_Theo doi von TPCP (dang lam)_Book1_Hoan chinh KH 2012 Von ho tro co MT_BC von DTPT 6 thang 2012 3 2" xfId="12566" xr:uid="{00000000-0005-0000-0000-000013310000}"/>
    <cellStyle name="1_Theo doi von TPCP (dang lam)_Book1_Hoan chinh KH 2012 Von ho tro co MT_BC von DTPT 6 thang 2012 3 3" xfId="12567" xr:uid="{00000000-0005-0000-0000-000014310000}"/>
    <cellStyle name="1_Theo doi von TPCP (dang lam)_Book1_Hoan chinh KH 2012 Von ho tro co MT_BC von DTPT 6 thang 2012 3 4" xfId="12568" xr:uid="{00000000-0005-0000-0000-000015310000}"/>
    <cellStyle name="1_Theo doi von TPCP (dang lam)_Book1_Hoan chinh KH 2012 Von ho tro co MT_BC von DTPT 6 thang 2012 4" xfId="12569" xr:uid="{00000000-0005-0000-0000-000016310000}"/>
    <cellStyle name="1_Theo doi von TPCP (dang lam)_Book1_Hoan chinh KH 2012 Von ho tro co MT_BC von DTPT 6 thang 2012 5" xfId="12570" xr:uid="{00000000-0005-0000-0000-000017310000}"/>
    <cellStyle name="1_Theo doi von TPCP (dang lam)_Book1_Hoan chinh KH 2012 Von ho tro co MT_BC von DTPT 6 thang 2012 6" xfId="12571" xr:uid="{00000000-0005-0000-0000-000018310000}"/>
    <cellStyle name="1_Theo doi von TPCP (dang lam)_Book1_Hoan chinh KH 2012 Von ho tro co MT_Bieu du thao QD von ho tro co MT" xfId="12572" xr:uid="{00000000-0005-0000-0000-000019310000}"/>
    <cellStyle name="1_Theo doi von TPCP (dang lam)_Book1_Hoan chinh KH 2012 Von ho tro co MT_Bieu du thao QD von ho tro co MT 2" xfId="12573" xr:uid="{00000000-0005-0000-0000-00001A310000}"/>
    <cellStyle name="1_Theo doi von TPCP (dang lam)_Book1_Hoan chinh KH 2012 Von ho tro co MT_Bieu du thao QD von ho tro co MT 2 2" xfId="12574" xr:uid="{00000000-0005-0000-0000-00001B310000}"/>
    <cellStyle name="1_Theo doi von TPCP (dang lam)_Book1_Hoan chinh KH 2012 Von ho tro co MT_Bieu du thao QD von ho tro co MT 2 3" xfId="12575" xr:uid="{00000000-0005-0000-0000-00001C310000}"/>
    <cellStyle name="1_Theo doi von TPCP (dang lam)_Book1_Hoan chinh KH 2012 Von ho tro co MT_Bieu du thao QD von ho tro co MT 2 4" xfId="12576" xr:uid="{00000000-0005-0000-0000-00001D310000}"/>
    <cellStyle name="1_Theo doi von TPCP (dang lam)_Book1_Hoan chinh KH 2012 Von ho tro co MT_Bieu du thao QD von ho tro co MT 3" xfId="12577" xr:uid="{00000000-0005-0000-0000-00001E310000}"/>
    <cellStyle name="1_Theo doi von TPCP (dang lam)_Book1_Hoan chinh KH 2012 Von ho tro co MT_Bieu du thao QD von ho tro co MT 3 2" xfId="12578" xr:uid="{00000000-0005-0000-0000-00001F310000}"/>
    <cellStyle name="1_Theo doi von TPCP (dang lam)_Book1_Hoan chinh KH 2012 Von ho tro co MT_Bieu du thao QD von ho tro co MT 3 3" xfId="12579" xr:uid="{00000000-0005-0000-0000-000020310000}"/>
    <cellStyle name="1_Theo doi von TPCP (dang lam)_Book1_Hoan chinh KH 2012 Von ho tro co MT_Bieu du thao QD von ho tro co MT 3 4" xfId="12580" xr:uid="{00000000-0005-0000-0000-000021310000}"/>
    <cellStyle name="1_Theo doi von TPCP (dang lam)_Book1_Hoan chinh KH 2012 Von ho tro co MT_Bieu du thao QD von ho tro co MT 4" xfId="12581" xr:uid="{00000000-0005-0000-0000-000022310000}"/>
    <cellStyle name="1_Theo doi von TPCP (dang lam)_Book1_Hoan chinh KH 2012 Von ho tro co MT_Bieu du thao QD von ho tro co MT 5" xfId="12582" xr:uid="{00000000-0005-0000-0000-000023310000}"/>
    <cellStyle name="1_Theo doi von TPCP (dang lam)_Book1_Hoan chinh KH 2012 Von ho tro co MT_Bieu du thao QD von ho tro co MT 6" xfId="12583" xr:uid="{00000000-0005-0000-0000-000024310000}"/>
    <cellStyle name="1_Theo doi von TPCP (dang lam)_Book1_Hoan chinh KH 2012 Von ho tro co MT_Ke hoach 2012 theo doi (giai ngan 30.6.12)" xfId="12584" xr:uid="{00000000-0005-0000-0000-000025310000}"/>
    <cellStyle name="1_Theo doi von TPCP (dang lam)_Book1_Hoan chinh KH 2012 Von ho tro co MT_Ke hoach 2012 theo doi (giai ngan 30.6.12) 2" xfId="12585" xr:uid="{00000000-0005-0000-0000-000026310000}"/>
    <cellStyle name="1_Theo doi von TPCP (dang lam)_Book1_Hoan chinh KH 2012 Von ho tro co MT_Ke hoach 2012 theo doi (giai ngan 30.6.12) 2 2" xfId="12586" xr:uid="{00000000-0005-0000-0000-000027310000}"/>
    <cellStyle name="1_Theo doi von TPCP (dang lam)_Book1_Hoan chinh KH 2012 Von ho tro co MT_Ke hoach 2012 theo doi (giai ngan 30.6.12) 2 3" xfId="12587" xr:uid="{00000000-0005-0000-0000-000028310000}"/>
    <cellStyle name="1_Theo doi von TPCP (dang lam)_Book1_Hoan chinh KH 2012 Von ho tro co MT_Ke hoach 2012 theo doi (giai ngan 30.6.12) 2 4" xfId="12588" xr:uid="{00000000-0005-0000-0000-000029310000}"/>
    <cellStyle name="1_Theo doi von TPCP (dang lam)_Book1_Hoan chinh KH 2012 Von ho tro co MT_Ke hoach 2012 theo doi (giai ngan 30.6.12) 3" xfId="12589" xr:uid="{00000000-0005-0000-0000-00002A310000}"/>
    <cellStyle name="1_Theo doi von TPCP (dang lam)_Book1_Hoan chinh KH 2012 Von ho tro co MT_Ke hoach 2012 theo doi (giai ngan 30.6.12) 3 2" xfId="12590" xr:uid="{00000000-0005-0000-0000-00002B310000}"/>
    <cellStyle name="1_Theo doi von TPCP (dang lam)_Book1_Hoan chinh KH 2012 Von ho tro co MT_Ke hoach 2012 theo doi (giai ngan 30.6.12) 3 3" xfId="12591" xr:uid="{00000000-0005-0000-0000-00002C310000}"/>
    <cellStyle name="1_Theo doi von TPCP (dang lam)_Book1_Hoan chinh KH 2012 Von ho tro co MT_Ke hoach 2012 theo doi (giai ngan 30.6.12) 3 4" xfId="12592" xr:uid="{00000000-0005-0000-0000-00002D310000}"/>
    <cellStyle name="1_Theo doi von TPCP (dang lam)_Book1_Hoan chinh KH 2012 Von ho tro co MT_Ke hoach 2012 theo doi (giai ngan 30.6.12) 4" xfId="12593" xr:uid="{00000000-0005-0000-0000-00002E310000}"/>
    <cellStyle name="1_Theo doi von TPCP (dang lam)_Book1_Hoan chinh KH 2012 Von ho tro co MT_Ke hoach 2012 theo doi (giai ngan 30.6.12) 5" xfId="12594" xr:uid="{00000000-0005-0000-0000-00002F310000}"/>
    <cellStyle name="1_Theo doi von TPCP (dang lam)_Book1_Hoan chinh KH 2012 Von ho tro co MT_Ke hoach 2012 theo doi (giai ngan 30.6.12) 6" xfId="12595" xr:uid="{00000000-0005-0000-0000-000030310000}"/>
    <cellStyle name="1_Theo doi von TPCP (dang lam)_Book1_Ke hoach 2012 (theo doi)" xfId="12596" xr:uid="{00000000-0005-0000-0000-000031310000}"/>
    <cellStyle name="1_Theo doi von TPCP (dang lam)_Book1_Ke hoach 2012 (theo doi) 2" xfId="12597" xr:uid="{00000000-0005-0000-0000-000032310000}"/>
    <cellStyle name="1_Theo doi von TPCP (dang lam)_Book1_Ke hoach 2012 (theo doi) 2 2" xfId="12598" xr:uid="{00000000-0005-0000-0000-000033310000}"/>
    <cellStyle name="1_Theo doi von TPCP (dang lam)_Book1_Ke hoach 2012 (theo doi) 2 3" xfId="12599" xr:uid="{00000000-0005-0000-0000-000034310000}"/>
    <cellStyle name="1_Theo doi von TPCP (dang lam)_Book1_Ke hoach 2012 (theo doi) 2 4" xfId="12600" xr:uid="{00000000-0005-0000-0000-000035310000}"/>
    <cellStyle name="1_Theo doi von TPCP (dang lam)_Book1_Ke hoach 2012 (theo doi) 3" xfId="12601" xr:uid="{00000000-0005-0000-0000-000036310000}"/>
    <cellStyle name="1_Theo doi von TPCP (dang lam)_Book1_Ke hoach 2012 (theo doi) 3 2" xfId="12602" xr:uid="{00000000-0005-0000-0000-000037310000}"/>
    <cellStyle name="1_Theo doi von TPCP (dang lam)_Book1_Ke hoach 2012 (theo doi) 3 3" xfId="12603" xr:uid="{00000000-0005-0000-0000-000038310000}"/>
    <cellStyle name="1_Theo doi von TPCP (dang lam)_Book1_Ke hoach 2012 (theo doi) 3 4" xfId="12604" xr:uid="{00000000-0005-0000-0000-000039310000}"/>
    <cellStyle name="1_Theo doi von TPCP (dang lam)_Book1_Ke hoach 2012 (theo doi) 4" xfId="12605" xr:uid="{00000000-0005-0000-0000-00003A310000}"/>
    <cellStyle name="1_Theo doi von TPCP (dang lam)_Book1_Ke hoach 2012 (theo doi) 5" xfId="12606" xr:uid="{00000000-0005-0000-0000-00003B310000}"/>
    <cellStyle name="1_Theo doi von TPCP (dang lam)_Book1_Ke hoach 2012 (theo doi) 6" xfId="12607" xr:uid="{00000000-0005-0000-0000-00003C310000}"/>
    <cellStyle name="1_Theo doi von TPCP (dang lam)_Book1_Ke hoach 2012 theo doi (giai ngan 30.6.12)" xfId="12608" xr:uid="{00000000-0005-0000-0000-00003D310000}"/>
    <cellStyle name="1_Theo doi von TPCP (dang lam)_Book1_Ke hoach 2012 theo doi (giai ngan 30.6.12) 2" xfId="12609" xr:uid="{00000000-0005-0000-0000-00003E310000}"/>
    <cellStyle name="1_Theo doi von TPCP (dang lam)_Book1_Ke hoach 2012 theo doi (giai ngan 30.6.12) 2 2" xfId="12610" xr:uid="{00000000-0005-0000-0000-00003F310000}"/>
    <cellStyle name="1_Theo doi von TPCP (dang lam)_Book1_Ke hoach 2012 theo doi (giai ngan 30.6.12) 2 3" xfId="12611" xr:uid="{00000000-0005-0000-0000-000040310000}"/>
    <cellStyle name="1_Theo doi von TPCP (dang lam)_Book1_Ke hoach 2012 theo doi (giai ngan 30.6.12) 2 4" xfId="12612" xr:uid="{00000000-0005-0000-0000-000041310000}"/>
    <cellStyle name="1_Theo doi von TPCP (dang lam)_Book1_Ke hoach 2012 theo doi (giai ngan 30.6.12) 3" xfId="12613" xr:uid="{00000000-0005-0000-0000-000042310000}"/>
    <cellStyle name="1_Theo doi von TPCP (dang lam)_Book1_Ke hoach 2012 theo doi (giai ngan 30.6.12) 3 2" xfId="12614" xr:uid="{00000000-0005-0000-0000-000043310000}"/>
    <cellStyle name="1_Theo doi von TPCP (dang lam)_Book1_Ke hoach 2012 theo doi (giai ngan 30.6.12) 3 3" xfId="12615" xr:uid="{00000000-0005-0000-0000-000044310000}"/>
    <cellStyle name="1_Theo doi von TPCP (dang lam)_Book1_Ke hoach 2012 theo doi (giai ngan 30.6.12) 3 4" xfId="12616" xr:uid="{00000000-0005-0000-0000-000045310000}"/>
    <cellStyle name="1_Theo doi von TPCP (dang lam)_Book1_Ke hoach 2012 theo doi (giai ngan 30.6.12) 4" xfId="12617" xr:uid="{00000000-0005-0000-0000-000046310000}"/>
    <cellStyle name="1_Theo doi von TPCP (dang lam)_Book1_Ke hoach 2012 theo doi (giai ngan 30.6.12) 5" xfId="12618" xr:uid="{00000000-0005-0000-0000-000047310000}"/>
    <cellStyle name="1_Theo doi von TPCP (dang lam)_Book1_Ke hoach 2012 theo doi (giai ngan 30.6.12) 6" xfId="12619" xr:uid="{00000000-0005-0000-0000-000048310000}"/>
    <cellStyle name="1_Theo doi von TPCP (dang lam)_Dang ky phan khai von ODA (gui Bo)" xfId="12620" xr:uid="{00000000-0005-0000-0000-000049310000}"/>
    <cellStyle name="1_Theo doi von TPCP (dang lam)_Dang ky phan khai von ODA (gui Bo) 2" xfId="12621" xr:uid="{00000000-0005-0000-0000-00004A310000}"/>
    <cellStyle name="1_Theo doi von TPCP (dang lam)_Dang ky phan khai von ODA (gui Bo) 2 2" xfId="12622" xr:uid="{00000000-0005-0000-0000-00004B310000}"/>
    <cellStyle name="1_Theo doi von TPCP (dang lam)_Dang ky phan khai von ODA (gui Bo) 2 3" xfId="12623" xr:uid="{00000000-0005-0000-0000-00004C310000}"/>
    <cellStyle name="1_Theo doi von TPCP (dang lam)_Dang ky phan khai von ODA (gui Bo) 2 4" xfId="12624" xr:uid="{00000000-0005-0000-0000-00004D310000}"/>
    <cellStyle name="1_Theo doi von TPCP (dang lam)_Dang ky phan khai von ODA (gui Bo) 3" xfId="12625" xr:uid="{00000000-0005-0000-0000-00004E310000}"/>
    <cellStyle name="1_Theo doi von TPCP (dang lam)_Dang ky phan khai von ODA (gui Bo) 4" xfId="12626" xr:uid="{00000000-0005-0000-0000-00004F310000}"/>
    <cellStyle name="1_Theo doi von TPCP (dang lam)_Dang ky phan khai von ODA (gui Bo) 5" xfId="12627" xr:uid="{00000000-0005-0000-0000-000050310000}"/>
    <cellStyle name="1_Theo doi von TPCP (dang lam)_Dang ky phan khai von ODA (gui Bo)_BC von DTPT 6 thang 2012" xfId="12628" xr:uid="{00000000-0005-0000-0000-000051310000}"/>
    <cellStyle name="1_Theo doi von TPCP (dang lam)_Dang ky phan khai von ODA (gui Bo)_BC von DTPT 6 thang 2012 2" xfId="12629" xr:uid="{00000000-0005-0000-0000-000052310000}"/>
    <cellStyle name="1_Theo doi von TPCP (dang lam)_Dang ky phan khai von ODA (gui Bo)_BC von DTPT 6 thang 2012 2 2" xfId="12630" xr:uid="{00000000-0005-0000-0000-000053310000}"/>
    <cellStyle name="1_Theo doi von TPCP (dang lam)_Dang ky phan khai von ODA (gui Bo)_BC von DTPT 6 thang 2012 2 3" xfId="12631" xr:uid="{00000000-0005-0000-0000-000054310000}"/>
    <cellStyle name="1_Theo doi von TPCP (dang lam)_Dang ky phan khai von ODA (gui Bo)_BC von DTPT 6 thang 2012 2 4" xfId="12632" xr:uid="{00000000-0005-0000-0000-000055310000}"/>
    <cellStyle name="1_Theo doi von TPCP (dang lam)_Dang ky phan khai von ODA (gui Bo)_BC von DTPT 6 thang 2012 3" xfId="12633" xr:uid="{00000000-0005-0000-0000-000056310000}"/>
    <cellStyle name="1_Theo doi von TPCP (dang lam)_Dang ky phan khai von ODA (gui Bo)_BC von DTPT 6 thang 2012 4" xfId="12634" xr:uid="{00000000-0005-0000-0000-000057310000}"/>
    <cellStyle name="1_Theo doi von TPCP (dang lam)_Dang ky phan khai von ODA (gui Bo)_BC von DTPT 6 thang 2012 5" xfId="12635" xr:uid="{00000000-0005-0000-0000-000058310000}"/>
    <cellStyle name="1_Theo doi von TPCP (dang lam)_Dang ky phan khai von ODA (gui Bo)_Bieu du thao QD von ho tro co MT" xfId="12636" xr:uid="{00000000-0005-0000-0000-000059310000}"/>
    <cellStyle name="1_Theo doi von TPCP (dang lam)_Dang ky phan khai von ODA (gui Bo)_Bieu du thao QD von ho tro co MT 2" xfId="12637" xr:uid="{00000000-0005-0000-0000-00005A310000}"/>
    <cellStyle name="1_Theo doi von TPCP (dang lam)_Dang ky phan khai von ODA (gui Bo)_Bieu du thao QD von ho tro co MT 2 2" xfId="12638" xr:uid="{00000000-0005-0000-0000-00005B310000}"/>
    <cellStyle name="1_Theo doi von TPCP (dang lam)_Dang ky phan khai von ODA (gui Bo)_Bieu du thao QD von ho tro co MT 2 3" xfId="12639" xr:uid="{00000000-0005-0000-0000-00005C310000}"/>
    <cellStyle name="1_Theo doi von TPCP (dang lam)_Dang ky phan khai von ODA (gui Bo)_Bieu du thao QD von ho tro co MT 2 4" xfId="12640" xr:uid="{00000000-0005-0000-0000-00005D310000}"/>
    <cellStyle name="1_Theo doi von TPCP (dang lam)_Dang ky phan khai von ODA (gui Bo)_Bieu du thao QD von ho tro co MT 3" xfId="12641" xr:uid="{00000000-0005-0000-0000-00005E310000}"/>
    <cellStyle name="1_Theo doi von TPCP (dang lam)_Dang ky phan khai von ODA (gui Bo)_Bieu du thao QD von ho tro co MT 4" xfId="12642" xr:uid="{00000000-0005-0000-0000-00005F310000}"/>
    <cellStyle name="1_Theo doi von TPCP (dang lam)_Dang ky phan khai von ODA (gui Bo)_Bieu du thao QD von ho tro co MT 5" xfId="12643" xr:uid="{00000000-0005-0000-0000-000060310000}"/>
    <cellStyle name="1_Theo doi von TPCP (dang lam)_Dang ky phan khai von ODA (gui Bo)_Ke hoach 2012 theo doi (giai ngan 30.6.12)" xfId="12644" xr:uid="{00000000-0005-0000-0000-000061310000}"/>
    <cellStyle name="1_Theo doi von TPCP (dang lam)_Dang ky phan khai von ODA (gui Bo)_Ke hoach 2012 theo doi (giai ngan 30.6.12) 2" xfId="12645" xr:uid="{00000000-0005-0000-0000-000062310000}"/>
    <cellStyle name="1_Theo doi von TPCP (dang lam)_Dang ky phan khai von ODA (gui Bo)_Ke hoach 2012 theo doi (giai ngan 30.6.12) 2 2" xfId="12646" xr:uid="{00000000-0005-0000-0000-000063310000}"/>
    <cellStyle name="1_Theo doi von TPCP (dang lam)_Dang ky phan khai von ODA (gui Bo)_Ke hoach 2012 theo doi (giai ngan 30.6.12) 2 3" xfId="12647" xr:uid="{00000000-0005-0000-0000-000064310000}"/>
    <cellStyle name="1_Theo doi von TPCP (dang lam)_Dang ky phan khai von ODA (gui Bo)_Ke hoach 2012 theo doi (giai ngan 30.6.12) 2 4" xfId="12648" xr:uid="{00000000-0005-0000-0000-000065310000}"/>
    <cellStyle name="1_Theo doi von TPCP (dang lam)_Dang ky phan khai von ODA (gui Bo)_Ke hoach 2012 theo doi (giai ngan 30.6.12) 3" xfId="12649" xr:uid="{00000000-0005-0000-0000-000066310000}"/>
    <cellStyle name="1_Theo doi von TPCP (dang lam)_Dang ky phan khai von ODA (gui Bo)_Ke hoach 2012 theo doi (giai ngan 30.6.12) 4" xfId="12650" xr:uid="{00000000-0005-0000-0000-000067310000}"/>
    <cellStyle name="1_Theo doi von TPCP (dang lam)_Dang ky phan khai von ODA (gui Bo)_Ke hoach 2012 theo doi (giai ngan 30.6.12) 5" xfId="12651" xr:uid="{00000000-0005-0000-0000-000068310000}"/>
    <cellStyle name="1_Theo doi von TPCP (dang lam)_Ke hoach 2012 (theo doi)" xfId="12652" xr:uid="{00000000-0005-0000-0000-000069310000}"/>
    <cellStyle name="1_Theo doi von TPCP (dang lam)_Ke hoach 2012 (theo doi) 2" xfId="12653" xr:uid="{00000000-0005-0000-0000-00006A310000}"/>
    <cellStyle name="1_Theo doi von TPCP (dang lam)_Ke hoach 2012 (theo doi) 2 2" xfId="12654" xr:uid="{00000000-0005-0000-0000-00006B310000}"/>
    <cellStyle name="1_Theo doi von TPCP (dang lam)_Ke hoach 2012 (theo doi) 2 3" xfId="12655" xr:uid="{00000000-0005-0000-0000-00006C310000}"/>
    <cellStyle name="1_Theo doi von TPCP (dang lam)_Ke hoach 2012 (theo doi) 2 4" xfId="12656" xr:uid="{00000000-0005-0000-0000-00006D310000}"/>
    <cellStyle name="1_Theo doi von TPCP (dang lam)_Ke hoach 2012 (theo doi) 3" xfId="12657" xr:uid="{00000000-0005-0000-0000-00006E310000}"/>
    <cellStyle name="1_Theo doi von TPCP (dang lam)_Ke hoach 2012 (theo doi) 4" xfId="12658" xr:uid="{00000000-0005-0000-0000-00006F310000}"/>
    <cellStyle name="1_Theo doi von TPCP (dang lam)_Ke hoach 2012 (theo doi) 5" xfId="12659" xr:uid="{00000000-0005-0000-0000-000070310000}"/>
    <cellStyle name="1_Theo doi von TPCP (dang lam)_Ke hoach 2012 theo doi (giai ngan 30.6.12)" xfId="12660" xr:uid="{00000000-0005-0000-0000-000071310000}"/>
    <cellStyle name="1_Theo doi von TPCP (dang lam)_Ke hoach 2012 theo doi (giai ngan 30.6.12) 2" xfId="12661" xr:uid="{00000000-0005-0000-0000-000072310000}"/>
    <cellStyle name="1_Theo doi von TPCP (dang lam)_Ke hoach 2012 theo doi (giai ngan 30.6.12) 2 2" xfId="12662" xr:uid="{00000000-0005-0000-0000-000073310000}"/>
    <cellStyle name="1_Theo doi von TPCP (dang lam)_Ke hoach 2012 theo doi (giai ngan 30.6.12) 2 3" xfId="12663" xr:uid="{00000000-0005-0000-0000-000074310000}"/>
    <cellStyle name="1_Theo doi von TPCP (dang lam)_Ke hoach 2012 theo doi (giai ngan 30.6.12) 2 4" xfId="12664" xr:uid="{00000000-0005-0000-0000-000075310000}"/>
    <cellStyle name="1_Theo doi von TPCP (dang lam)_Ke hoach 2012 theo doi (giai ngan 30.6.12) 3" xfId="12665" xr:uid="{00000000-0005-0000-0000-000076310000}"/>
    <cellStyle name="1_Theo doi von TPCP (dang lam)_Ke hoach 2012 theo doi (giai ngan 30.6.12) 4" xfId="12666" xr:uid="{00000000-0005-0000-0000-000077310000}"/>
    <cellStyle name="1_Theo doi von TPCP (dang lam)_Ke hoach 2012 theo doi (giai ngan 30.6.12) 5" xfId="12667" xr:uid="{00000000-0005-0000-0000-000078310000}"/>
    <cellStyle name="1_Theo doi von TPCP (dang lam)_Tong hop theo doi von TPCP (BC)" xfId="12668" xr:uid="{00000000-0005-0000-0000-000079310000}"/>
    <cellStyle name="1_Theo doi von TPCP (dang lam)_Tong hop theo doi von TPCP (BC) 2" xfId="12669" xr:uid="{00000000-0005-0000-0000-00007A310000}"/>
    <cellStyle name="1_Theo doi von TPCP (dang lam)_Tong hop theo doi von TPCP (BC) 2 2" xfId="12670" xr:uid="{00000000-0005-0000-0000-00007B310000}"/>
    <cellStyle name="1_Theo doi von TPCP (dang lam)_Tong hop theo doi von TPCP (BC) 2 3" xfId="12671" xr:uid="{00000000-0005-0000-0000-00007C310000}"/>
    <cellStyle name="1_Theo doi von TPCP (dang lam)_Tong hop theo doi von TPCP (BC) 2 4" xfId="12672" xr:uid="{00000000-0005-0000-0000-00007D310000}"/>
    <cellStyle name="1_Theo doi von TPCP (dang lam)_Tong hop theo doi von TPCP (BC) 3" xfId="12673" xr:uid="{00000000-0005-0000-0000-00007E310000}"/>
    <cellStyle name="1_Theo doi von TPCP (dang lam)_Tong hop theo doi von TPCP (BC) 4" xfId="12674" xr:uid="{00000000-0005-0000-0000-00007F310000}"/>
    <cellStyle name="1_Theo doi von TPCP (dang lam)_Tong hop theo doi von TPCP (BC) 5" xfId="12675" xr:uid="{00000000-0005-0000-0000-000080310000}"/>
    <cellStyle name="1_Theo doi von TPCP (dang lam)_Tong hop theo doi von TPCP (BC)_BC von DTPT 6 thang 2012" xfId="12676" xr:uid="{00000000-0005-0000-0000-000081310000}"/>
    <cellStyle name="1_Theo doi von TPCP (dang lam)_Tong hop theo doi von TPCP (BC)_BC von DTPT 6 thang 2012 2" xfId="12677" xr:uid="{00000000-0005-0000-0000-000082310000}"/>
    <cellStyle name="1_Theo doi von TPCP (dang lam)_Tong hop theo doi von TPCP (BC)_BC von DTPT 6 thang 2012 2 2" xfId="12678" xr:uid="{00000000-0005-0000-0000-000083310000}"/>
    <cellStyle name="1_Theo doi von TPCP (dang lam)_Tong hop theo doi von TPCP (BC)_BC von DTPT 6 thang 2012 2 3" xfId="12679" xr:uid="{00000000-0005-0000-0000-000084310000}"/>
    <cellStyle name="1_Theo doi von TPCP (dang lam)_Tong hop theo doi von TPCP (BC)_BC von DTPT 6 thang 2012 2 4" xfId="12680" xr:uid="{00000000-0005-0000-0000-000085310000}"/>
    <cellStyle name="1_Theo doi von TPCP (dang lam)_Tong hop theo doi von TPCP (BC)_BC von DTPT 6 thang 2012 3" xfId="12681" xr:uid="{00000000-0005-0000-0000-000086310000}"/>
    <cellStyle name="1_Theo doi von TPCP (dang lam)_Tong hop theo doi von TPCP (BC)_BC von DTPT 6 thang 2012 4" xfId="12682" xr:uid="{00000000-0005-0000-0000-000087310000}"/>
    <cellStyle name="1_Theo doi von TPCP (dang lam)_Tong hop theo doi von TPCP (BC)_BC von DTPT 6 thang 2012 5" xfId="12683" xr:uid="{00000000-0005-0000-0000-000088310000}"/>
    <cellStyle name="1_Theo doi von TPCP (dang lam)_Tong hop theo doi von TPCP (BC)_Bieu du thao QD von ho tro co MT" xfId="12684" xr:uid="{00000000-0005-0000-0000-000089310000}"/>
    <cellStyle name="1_Theo doi von TPCP (dang lam)_Tong hop theo doi von TPCP (BC)_Bieu du thao QD von ho tro co MT 2" xfId="12685" xr:uid="{00000000-0005-0000-0000-00008A310000}"/>
    <cellStyle name="1_Theo doi von TPCP (dang lam)_Tong hop theo doi von TPCP (BC)_Bieu du thao QD von ho tro co MT 2 2" xfId="12686" xr:uid="{00000000-0005-0000-0000-00008B310000}"/>
    <cellStyle name="1_Theo doi von TPCP (dang lam)_Tong hop theo doi von TPCP (BC)_Bieu du thao QD von ho tro co MT 2 3" xfId="12687" xr:uid="{00000000-0005-0000-0000-00008C310000}"/>
    <cellStyle name="1_Theo doi von TPCP (dang lam)_Tong hop theo doi von TPCP (BC)_Bieu du thao QD von ho tro co MT 2 4" xfId="12688" xr:uid="{00000000-0005-0000-0000-00008D310000}"/>
    <cellStyle name="1_Theo doi von TPCP (dang lam)_Tong hop theo doi von TPCP (BC)_Bieu du thao QD von ho tro co MT 3" xfId="12689" xr:uid="{00000000-0005-0000-0000-00008E310000}"/>
    <cellStyle name="1_Theo doi von TPCP (dang lam)_Tong hop theo doi von TPCP (BC)_Bieu du thao QD von ho tro co MT 4" xfId="12690" xr:uid="{00000000-0005-0000-0000-00008F310000}"/>
    <cellStyle name="1_Theo doi von TPCP (dang lam)_Tong hop theo doi von TPCP (BC)_Bieu du thao QD von ho tro co MT 5" xfId="12691" xr:uid="{00000000-0005-0000-0000-000090310000}"/>
    <cellStyle name="1_Theo doi von TPCP (dang lam)_Tong hop theo doi von TPCP (BC)_Ke hoach 2012 (theo doi)" xfId="12692" xr:uid="{00000000-0005-0000-0000-000091310000}"/>
    <cellStyle name="1_Theo doi von TPCP (dang lam)_Tong hop theo doi von TPCP (BC)_Ke hoach 2012 (theo doi) 2" xfId="12693" xr:uid="{00000000-0005-0000-0000-000092310000}"/>
    <cellStyle name="1_Theo doi von TPCP (dang lam)_Tong hop theo doi von TPCP (BC)_Ke hoach 2012 (theo doi) 2 2" xfId="12694" xr:uid="{00000000-0005-0000-0000-000093310000}"/>
    <cellStyle name="1_Theo doi von TPCP (dang lam)_Tong hop theo doi von TPCP (BC)_Ke hoach 2012 (theo doi) 2 3" xfId="12695" xr:uid="{00000000-0005-0000-0000-000094310000}"/>
    <cellStyle name="1_Theo doi von TPCP (dang lam)_Tong hop theo doi von TPCP (BC)_Ke hoach 2012 (theo doi) 2 4" xfId="12696" xr:uid="{00000000-0005-0000-0000-000095310000}"/>
    <cellStyle name="1_Theo doi von TPCP (dang lam)_Tong hop theo doi von TPCP (BC)_Ke hoach 2012 (theo doi) 3" xfId="12697" xr:uid="{00000000-0005-0000-0000-000096310000}"/>
    <cellStyle name="1_Theo doi von TPCP (dang lam)_Tong hop theo doi von TPCP (BC)_Ke hoach 2012 (theo doi) 4" xfId="12698" xr:uid="{00000000-0005-0000-0000-000097310000}"/>
    <cellStyle name="1_Theo doi von TPCP (dang lam)_Tong hop theo doi von TPCP (BC)_Ke hoach 2012 (theo doi) 5" xfId="12699" xr:uid="{00000000-0005-0000-0000-000098310000}"/>
    <cellStyle name="1_Theo doi von TPCP (dang lam)_Tong hop theo doi von TPCP (BC)_Ke hoach 2012 theo doi (giai ngan 30.6.12)" xfId="12700" xr:uid="{00000000-0005-0000-0000-000099310000}"/>
    <cellStyle name="1_Theo doi von TPCP (dang lam)_Tong hop theo doi von TPCP (BC)_Ke hoach 2012 theo doi (giai ngan 30.6.12) 2" xfId="12701" xr:uid="{00000000-0005-0000-0000-00009A310000}"/>
    <cellStyle name="1_Theo doi von TPCP (dang lam)_Tong hop theo doi von TPCP (BC)_Ke hoach 2012 theo doi (giai ngan 30.6.12) 2 2" xfId="12702" xr:uid="{00000000-0005-0000-0000-00009B310000}"/>
    <cellStyle name="1_Theo doi von TPCP (dang lam)_Tong hop theo doi von TPCP (BC)_Ke hoach 2012 theo doi (giai ngan 30.6.12) 2 3" xfId="12703" xr:uid="{00000000-0005-0000-0000-00009C310000}"/>
    <cellStyle name="1_Theo doi von TPCP (dang lam)_Tong hop theo doi von TPCP (BC)_Ke hoach 2012 theo doi (giai ngan 30.6.12) 2 4" xfId="12704" xr:uid="{00000000-0005-0000-0000-00009D310000}"/>
    <cellStyle name="1_Theo doi von TPCP (dang lam)_Tong hop theo doi von TPCP (BC)_Ke hoach 2012 theo doi (giai ngan 30.6.12) 3" xfId="12705" xr:uid="{00000000-0005-0000-0000-00009E310000}"/>
    <cellStyle name="1_Theo doi von TPCP (dang lam)_Tong hop theo doi von TPCP (BC)_Ke hoach 2012 theo doi (giai ngan 30.6.12) 4" xfId="12706" xr:uid="{00000000-0005-0000-0000-00009F310000}"/>
    <cellStyle name="1_Theo doi von TPCP (dang lam)_Tong hop theo doi von TPCP (BC)_Ke hoach 2012 theo doi (giai ngan 30.6.12) 5" xfId="12707" xr:uid="{00000000-0005-0000-0000-0000A0310000}"/>
    <cellStyle name="1_TN - Ho tro khac 2011" xfId="12708" xr:uid="{00000000-0005-0000-0000-0000A1310000}"/>
    <cellStyle name="1_Tong hop so lieu" xfId="12709" xr:uid="{00000000-0005-0000-0000-0000A2310000}"/>
    <cellStyle name="1_Tong hop so lieu 2" xfId="12710" xr:uid="{00000000-0005-0000-0000-0000A3310000}"/>
    <cellStyle name="1_Tong hop so lieu 2 2" xfId="12711" xr:uid="{00000000-0005-0000-0000-0000A4310000}"/>
    <cellStyle name="1_Tong hop so lieu 2 3" xfId="12712" xr:uid="{00000000-0005-0000-0000-0000A5310000}"/>
    <cellStyle name="1_Tong hop so lieu 2 4" xfId="12713" xr:uid="{00000000-0005-0000-0000-0000A6310000}"/>
    <cellStyle name="1_Tong hop so lieu 3" xfId="12714" xr:uid="{00000000-0005-0000-0000-0000A7310000}"/>
    <cellStyle name="1_Tong hop so lieu 4" xfId="12715" xr:uid="{00000000-0005-0000-0000-0000A8310000}"/>
    <cellStyle name="1_Tong hop so lieu 5" xfId="12716" xr:uid="{00000000-0005-0000-0000-0000A9310000}"/>
    <cellStyle name="1_Tong hop so lieu_BC cong trinh trong diem" xfId="12717" xr:uid="{00000000-0005-0000-0000-0000AA310000}"/>
    <cellStyle name="1_Tong hop so lieu_BC cong trinh trong diem 2" xfId="12718" xr:uid="{00000000-0005-0000-0000-0000AB310000}"/>
    <cellStyle name="1_Tong hop so lieu_BC cong trinh trong diem 2 2" xfId="12719" xr:uid="{00000000-0005-0000-0000-0000AC310000}"/>
    <cellStyle name="1_Tong hop so lieu_BC cong trinh trong diem 2 3" xfId="12720" xr:uid="{00000000-0005-0000-0000-0000AD310000}"/>
    <cellStyle name="1_Tong hop so lieu_BC cong trinh trong diem 2 4" xfId="12721" xr:uid="{00000000-0005-0000-0000-0000AE310000}"/>
    <cellStyle name="1_Tong hop so lieu_BC cong trinh trong diem 3" xfId="12722" xr:uid="{00000000-0005-0000-0000-0000AF310000}"/>
    <cellStyle name="1_Tong hop so lieu_BC cong trinh trong diem 4" xfId="12723" xr:uid="{00000000-0005-0000-0000-0000B0310000}"/>
    <cellStyle name="1_Tong hop so lieu_BC cong trinh trong diem 5" xfId="12724" xr:uid="{00000000-0005-0000-0000-0000B1310000}"/>
    <cellStyle name="1_Tong hop so lieu_BC cong trinh trong diem_BC von DTPT 6 thang 2012" xfId="12725" xr:uid="{00000000-0005-0000-0000-0000B2310000}"/>
    <cellStyle name="1_Tong hop so lieu_BC cong trinh trong diem_BC von DTPT 6 thang 2012 2" xfId="12726" xr:uid="{00000000-0005-0000-0000-0000B3310000}"/>
    <cellStyle name="1_Tong hop so lieu_BC cong trinh trong diem_BC von DTPT 6 thang 2012 2 2" xfId="12727" xr:uid="{00000000-0005-0000-0000-0000B4310000}"/>
    <cellStyle name="1_Tong hop so lieu_BC cong trinh trong diem_BC von DTPT 6 thang 2012 2 3" xfId="12728" xr:uid="{00000000-0005-0000-0000-0000B5310000}"/>
    <cellStyle name="1_Tong hop so lieu_BC cong trinh trong diem_BC von DTPT 6 thang 2012 2 4" xfId="12729" xr:uid="{00000000-0005-0000-0000-0000B6310000}"/>
    <cellStyle name="1_Tong hop so lieu_BC cong trinh trong diem_BC von DTPT 6 thang 2012 3" xfId="12730" xr:uid="{00000000-0005-0000-0000-0000B7310000}"/>
    <cellStyle name="1_Tong hop so lieu_BC cong trinh trong diem_BC von DTPT 6 thang 2012 4" xfId="12731" xr:uid="{00000000-0005-0000-0000-0000B8310000}"/>
    <cellStyle name="1_Tong hop so lieu_BC cong trinh trong diem_BC von DTPT 6 thang 2012 5" xfId="12732" xr:uid="{00000000-0005-0000-0000-0000B9310000}"/>
    <cellStyle name="1_Tong hop so lieu_BC cong trinh trong diem_Bieu du thao QD von ho tro co MT" xfId="12733" xr:uid="{00000000-0005-0000-0000-0000BA310000}"/>
    <cellStyle name="1_Tong hop so lieu_BC cong trinh trong diem_Bieu du thao QD von ho tro co MT 2" xfId="12734" xr:uid="{00000000-0005-0000-0000-0000BB310000}"/>
    <cellStyle name="1_Tong hop so lieu_BC cong trinh trong diem_Bieu du thao QD von ho tro co MT 2 2" xfId="12735" xr:uid="{00000000-0005-0000-0000-0000BC310000}"/>
    <cellStyle name="1_Tong hop so lieu_BC cong trinh trong diem_Bieu du thao QD von ho tro co MT 2 3" xfId="12736" xr:uid="{00000000-0005-0000-0000-0000BD310000}"/>
    <cellStyle name="1_Tong hop so lieu_BC cong trinh trong diem_Bieu du thao QD von ho tro co MT 2 4" xfId="12737" xr:uid="{00000000-0005-0000-0000-0000BE310000}"/>
    <cellStyle name="1_Tong hop so lieu_BC cong trinh trong diem_Bieu du thao QD von ho tro co MT 3" xfId="12738" xr:uid="{00000000-0005-0000-0000-0000BF310000}"/>
    <cellStyle name="1_Tong hop so lieu_BC cong trinh trong diem_Bieu du thao QD von ho tro co MT 4" xfId="12739" xr:uid="{00000000-0005-0000-0000-0000C0310000}"/>
    <cellStyle name="1_Tong hop so lieu_BC cong trinh trong diem_Bieu du thao QD von ho tro co MT 5" xfId="12740" xr:uid="{00000000-0005-0000-0000-0000C1310000}"/>
    <cellStyle name="1_Tong hop so lieu_BC cong trinh trong diem_Ke hoach 2012 (theo doi)" xfId="12741" xr:uid="{00000000-0005-0000-0000-0000C2310000}"/>
    <cellStyle name="1_Tong hop so lieu_BC cong trinh trong diem_Ke hoach 2012 (theo doi) 2" xfId="12742" xr:uid="{00000000-0005-0000-0000-0000C3310000}"/>
    <cellStyle name="1_Tong hop so lieu_BC cong trinh trong diem_Ke hoach 2012 (theo doi) 2 2" xfId="12743" xr:uid="{00000000-0005-0000-0000-0000C4310000}"/>
    <cellStyle name="1_Tong hop so lieu_BC cong trinh trong diem_Ke hoach 2012 (theo doi) 2 3" xfId="12744" xr:uid="{00000000-0005-0000-0000-0000C5310000}"/>
    <cellStyle name="1_Tong hop so lieu_BC cong trinh trong diem_Ke hoach 2012 (theo doi) 2 4" xfId="12745" xr:uid="{00000000-0005-0000-0000-0000C6310000}"/>
    <cellStyle name="1_Tong hop so lieu_BC cong trinh trong diem_Ke hoach 2012 (theo doi) 3" xfId="12746" xr:uid="{00000000-0005-0000-0000-0000C7310000}"/>
    <cellStyle name="1_Tong hop so lieu_BC cong trinh trong diem_Ke hoach 2012 (theo doi) 4" xfId="12747" xr:uid="{00000000-0005-0000-0000-0000C8310000}"/>
    <cellStyle name="1_Tong hop so lieu_BC cong trinh trong diem_Ke hoach 2012 (theo doi) 5" xfId="12748" xr:uid="{00000000-0005-0000-0000-0000C9310000}"/>
    <cellStyle name="1_Tong hop so lieu_BC cong trinh trong diem_Ke hoach 2012 theo doi (giai ngan 30.6.12)" xfId="12749" xr:uid="{00000000-0005-0000-0000-0000CA310000}"/>
    <cellStyle name="1_Tong hop so lieu_BC cong trinh trong diem_Ke hoach 2012 theo doi (giai ngan 30.6.12) 2" xfId="12750" xr:uid="{00000000-0005-0000-0000-0000CB310000}"/>
    <cellStyle name="1_Tong hop so lieu_BC cong trinh trong diem_Ke hoach 2012 theo doi (giai ngan 30.6.12) 2 2" xfId="12751" xr:uid="{00000000-0005-0000-0000-0000CC310000}"/>
    <cellStyle name="1_Tong hop so lieu_BC cong trinh trong diem_Ke hoach 2012 theo doi (giai ngan 30.6.12) 2 3" xfId="12752" xr:uid="{00000000-0005-0000-0000-0000CD310000}"/>
    <cellStyle name="1_Tong hop so lieu_BC cong trinh trong diem_Ke hoach 2012 theo doi (giai ngan 30.6.12) 2 4" xfId="12753" xr:uid="{00000000-0005-0000-0000-0000CE310000}"/>
    <cellStyle name="1_Tong hop so lieu_BC cong trinh trong diem_Ke hoach 2012 theo doi (giai ngan 30.6.12) 3" xfId="12754" xr:uid="{00000000-0005-0000-0000-0000CF310000}"/>
    <cellStyle name="1_Tong hop so lieu_BC cong trinh trong diem_Ke hoach 2012 theo doi (giai ngan 30.6.12) 4" xfId="12755" xr:uid="{00000000-0005-0000-0000-0000D0310000}"/>
    <cellStyle name="1_Tong hop so lieu_BC cong trinh trong diem_Ke hoach 2012 theo doi (giai ngan 30.6.12) 5" xfId="12756" xr:uid="{00000000-0005-0000-0000-0000D1310000}"/>
    <cellStyle name="1_Tong hop so lieu_BC von DTPT 6 thang 2012" xfId="12757" xr:uid="{00000000-0005-0000-0000-0000D2310000}"/>
    <cellStyle name="1_Tong hop so lieu_BC von DTPT 6 thang 2012 2" xfId="12758" xr:uid="{00000000-0005-0000-0000-0000D3310000}"/>
    <cellStyle name="1_Tong hop so lieu_BC von DTPT 6 thang 2012 2 2" xfId="12759" xr:uid="{00000000-0005-0000-0000-0000D4310000}"/>
    <cellStyle name="1_Tong hop so lieu_BC von DTPT 6 thang 2012 2 3" xfId="12760" xr:uid="{00000000-0005-0000-0000-0000D5310000}"/>
    <cellStyle name="1_Tong hop so lieu_BC von DTPT 6 thang 2012 2 4" xfId="12761" xr:uid="{00000000-0005-0000-0000-0000D6310000}"/>
    <cellStyle name="1_Tong hop so lieu_BC von DTPT 6 thang 2012 3" xfId="12762" xr:uid="{00000000-0005-0000-0000-0000D7310000}"/>
    <cellStyle name="1_Tong hop so lieu_BC von DTPT 6 thang 2012 4" xfId="12763" xr:uid="{00000000-0005-0000-0000-0000D8310000}"/>
    <cellStyle name="1_Tong hop so lieu_BC von DTPT 6 thang 2012 5" xfId="12764" xr:uid="{00000000-0005-0000-0000-0000D9310000}"/>
    <cellStyle name="1_Tong hop so lieu_Bieu du thao QD von ho tro co MT" xfId="12765" xr:uid="{00000000-0005-0000-0000-0000DA310000}"/>
    <cellStyle name="1_Tong hop so lieu_Bieu du thao QD von ho tro co MT 2" xfId="12766" xr:uid="{00000000-0005-0000-0000-0000DB310000}"/>
    <cellStyle name="1_Tong hop so lieu_Bieu du thao QD von ho tro co MT 2 2" xfId="12767" xr:uid="{00000000-0005-0000-0000-0000DC310000}"/>
    <cellStyle name="1_Tong hop so lieu_Bieu du thao QD von ho tro co MT 2 3" xfId="12768" xr:uid="{00000000-0005-0000-0000-0000DD310000}"/>
    <cellStyle name="1_Tong hop so lieu_Bieu du thao QD von ho tro co MT 2 4" xfId="12769" xr:uid="{00000000-0005-0000-0000-0000DE310000}"/>
    <cellStyle name="1_Tong hop so lieu_Bieu du thao QD von ho tro co MT 3" xfId="12770" xr:uid="{00000000-0005-0000-0000-0000DF310000}"/>
    <cellStyle name="1_Tong hop so lieu_Bieu du thao QD von ho tro co MT 4" xfId="12771" xr:uid="{00000000-0005-0000-0000-0000E0310000}"/>
    <cellStyle name="1_Tong hop so lieu_Bieu du thao QD von ho tro co MT 5" xfId="12772" xr:uid="{00000000-0005-0000-0000-0000E1310000}"/>
    <cellStyle name="1_Tong hop so lieu_Ke hoach 2012 (theo doi)" xfId="12773" xr:uid="{00000000-0005-0000-0000-0000E2310000}"/>
    <cellStyle name="1_Tong hop so lieu_Ke hoach 2012 (theo doi) 2" xfId="12774" xr:uid="{00000000-0005-0000-0000-0000E3310000}"/>
    <cellStyle name="1_Tong hop so lieu_Ke hoach 2012 (theo doi) 2 2" xfId="12775" xr:uid="{00000000-0005-0000-0000-0000E4310000}"/>
    <cellStyle name="1_Tong hop so lieu_Ke hoach 2012 (theo doi) 2 3" xfId="12776" xr:uid="{00000000-0005-0000-0000-0000E5310000}"/>
    <cellStyle name="1_Tong hop so lieu_Ke hoach 2012 (theo doi) 2 4" xfId="12777" xr:uid="{00000000-0005-0000-0000-0000E6310000}"/>
    <cellStyle name="1_Tong hop so lieu_Ke hoach 2012 (theo doi) 3" xfId="12778" xr:uid="{00000000-0005-0000-0000-0000E7310000}"/>
    <cellStyle name="1_Tong hop so lieu_Ke hoach 2012 (theo doi) 4" xfId="12779" xr:uid="{00000000-0005-0000-0000-0000E8310000}"/>
    <cellStyle name="1_Tong hop so lieu_Ke hoach 2012 (theo doi) 5" xfId="12780" xr:uid="{00000000-0005-0000-0000-0000E9310000}"/>
    <cellStyle name="1_Tong hop so lieu_Ke hoach 2012 theo doi (giai ngan 30.6.12)" xfId="12781" xr:uid="{00000000-0005-0000-0000-0000EA310000}"/>
    <cellStyle name="1_Tong hop so lieu_Ke hoach 2012 theo doi (giai ngan 30.6.12) 2" xfId="12782" xr:uid="{00000000-0005-0000-0000-0000EB310000}"/>
    <cellStyle name="1_Tong hop so lieu_Ke hoach 2012 theo doi (giai ngan 30.6.12) 2 2" xfId="12783" xr:uid="{00000000-0005-0000-0000-0000EC310000}"/>
    <cellStyle name="1_Tong hop so lieu_Ke hoach 2012 theo doi (giai ngan 30.6.12) 2 3" xfId="12784" xr:uid="{00000000-0005-0000-0000-0000ED310000}"/>
    <cellStyle name="1_Tong hop so lieu_Ke hoach 2012 theo doi (giai ngan 30.6.12) 2 4" xfId="12785" xr:uid="{00000000-0005-0000-0000-0000EE310000}"/>
    <cellStyle name="1_Tong hop so lieu_Ke hoach 2012 theo doi (giai ngan 30.6.12) 3" xfId="12786" xr:uid="{00000000-0005-0000-0000-0000EF310000}"/>
    <cellStyle name="1_Tong hop so lieu_Ke hoach 2012 theo doi (giai ngan 30.6.12) 4" xfId="12787" xr:uid="{00000000-0005-0000-0000-0000F0310000}"/>
    <cellStyle name="1_Tong hop so lieu_Ke hoach 2012 theo doi (giai ngan 30.6.12) 5" xfId="12788" xr:uid="{00000000-0005-0000-0000-0000F1310000}"/>
    <cellStyle name="1_Tong hop so lieu_pvhung.skhdt 20117113152041 Danh muc cong trinh trong diem" xfId="12789" xr:uid="{00000000-0005-0000-0000-0000F2310000}"/>
    <cellStyle name="1_Tong hop so lieu_pvhung.skhdt 20117113152041 Danh muc cong trinh trong diem 2" xfId="12790" xr:uid="{00000000-0005-0000-0000-0000F3310000}"/>
    <cellStyle name="1_Tong hop so lieu_pvhung.skhdt 20117113152041 Danh muc cong trinh trong diem 2 2" xfId="12791" xr:uid="{00000000-0005-0000-0000-0000F4310000}"/>
    <cellStyle name="1_Tong hop so lieu_pvhung.skhdt 20117113152041 Danh muc cong trinh trong diem 2 3" xfId="12792" xr:uid="{00000000-0005-0000-0000-0000F5310000}"/>
    <cellStyle name="1_Tong hop so lieu_pvhung.skhdt 20117113152041 Danh muc cong trinh trong diem 2 4" xfId="12793" xr:uid="{00000000-0005-0000-0000-0000F6310000}"/>
    <cellStyle name="1_Tong hop so lieu_pvhung.skhdt 20117113152041 Danh muc cong trinh trong diem 3" xfId="12794" xr:uid="{00000000-0005-0000-0000-0000F7310000}"/>
    <cellStyle name="1_Tong hop so lieu_pvhung.skhdt 20117113152041 Danh muc cong trinh trong diem 4" xfId="12795" xr:uid="{00000000-0005-0000-0000-0000F8310000}"/>
    <cellStyle name="1_Tong hop so lieu_pvhung.skhdt 20117113152041 Danh muc cong trinh trong diem 5" xfId="12796" xr:uid="{00000000-0005-0000-0000-0000F9310000}"/>
    <cellStyle name="1_Tong hop so lieu_pvhung.skhdt 20117113152041 Danh muc cong trinh trong diem_BC von DTPT 6 thang 2012" xfId="12797" xr:uid="{00000000-0005-0000-0000-0000FA310000}"/>
    <cellStyle name="1_Tong hop so lieu_pvhung.skhdt 20117113152041 Danh muc cong trinh trong diem_BC von DTPT 6 thang 2012 2" xfId="12798" xr:uid="{00000000-0005-0000-0000-0000FB310000}"/>
    <cellStyle name="1_Tong hop so lieu_pvhung.skhdt 20117113152041 Danh muc cong trinh trong diem_BC von DTPT 6 thang 2012 2 2" xfId="12799" xr:uid="{00000000-0005-0000-0000-0000FC310000}"/>
    <cellStyle name="1_Tong hop so lieu_pvhung.skhdt 20117113152041 Danh muc cong trinh trong diem_BC von DTPT 6 thang 2012 2 3" xfId="12800" xr:uid="{00000000-0005-0000-0000-0000FD310000}"/>
    <cellStyle name="1_Tong hop so lieu_pvhung.skhdt 20117113152041 Danh muc cong trinh trong diem_BC von DTPT 6 thang 2012 2 4" xfId="12801" xr:uid="{00000000-0005-0000-0000-0000FE310000}"/>
    <cellStyle name="1_Tong hop so lieu_pvhung.skhdt 20117113152041 Danh muc cong trinh trong diem_BC von DTPT 6 thang 2012 3" xfId="12802" xr:uid="{00000000-0005-0000-0000-0000FF310000}"/>
    <cellStyle name="1_Tong hop so lieu_pvhung.skhdt 20117113152041 Danh muc cong trinh trong diem_BC von DTPT 6 thang 2012 4" xfId="12803" xr:uid="{00000000-0005-0000-0000-000000320000}"/>
    <cellStyle name="1_Tong hop so lieu_pvhung.skhdt 20117113152041 Danh muc cong trinh trong diem_BC von DTPT 6 thang 2012 5" xfId="12804" xr:uid="{00000000-0005-0000-0000-000001320000}"/>
    <cellStyle name="1_Tong hop so lieu_pvhung.skhdt 20117113152041 Danh muc cong trinh trong diem_Bieu du thao QD von ho tro co MT" xfId="12805" xr:uid="{00000000-0005-0000-0000-000002320000}"/>
    <cellStyle name="1_Tong hop so lieu_pvhung.skhdt 20117113152041 Danh muc cong trinh trong diem_Bieu du thao QD von ho tro co MT 2" xfId="12806" xr:uid="{00000000-0005-0000-0000-000003320000}"/>
    <cellStyle name="1_Tong hop so lieu_pvhung.skhdt 20117113152041 Danh muc cong trinh trong diem_Bieu du thao QD von ho tro co MT 2 2" xfId="12807" xr:uid="{00000000-0005-0000-0000-000004320000}"/>
    <cellStyle name="1_Tong hop so lieu_pvhung.skhdt 20117113152041 Danh muc cong trinh trong diem_Bieu du thao QD von ho tro co MT 2 3" xfId="12808" xr:uid="{00000000-0005-0000-0000-000005320000}"/>
    <cellStyle name="1_Tong hop so lieu_pvhung.skhdt 20117113152041 Danh muc cong trinh trong diem_Bieu du thao QD von ho tro co MT 2 4" xfId="12809" xr:uid="{00000000-0005-0000-0000-000006320000}"/>
    <cellStyle name="1_Tong hop so lieu_pvhung.skhdt 20117113152041 Danh muc cong trinh trong diem_Bieu du thao QD von ho tro co MT 3" xfId="12810" xr:uid="{00000000-0005-0000-0000-000007320000}"/>
    <cellStyle name="1_Tong hop so lieu_pvhung.skhdt 20117113152041 Danh muc cong trinh trong diem_Bieu du thao QD von ho tro co MT 4" xfId="12811" xr:uid="{00000000-0005-0000-0000-000008320000}"/>
    <cellStyle name="1_Tong hop so lieu_pvhung.skhdt 20117113152041 Danh muc cong trinh trong diem_Bieu du thao QD von ho tro co MT 5" xfId="12812" xr:uid="{00000000-0005-0000-0000-000009320000}"/>
    <cellStyle name="1_Tong hop so lieu_pvhung.skhdt 20117113152041 Danh muc cong trinh trong diem_Ke hoach 2012 (theo doi)" xfId="12813" xr:uid="{00000000-0005-0000-0000-00000A320000}"/>
    <cellStyle name="1_Tong hop so lieu_pvhung.skhdt 20117113152041 Danh muc cong trinh trong diem_Ke hoach 2012 (theo doi) 2" xfId="12814" xr:uid="{00000000-0005-0000-0000-00000B320000}"/>
    <cellStyle name="1_Tong hop so lieu_pvhung.skhdt 20117113152041 Danh muc cong trinh trong diem_Ke hoach 2012 (theo doi) 2 2" xfId="12815" xr:uid="{00000000-0005-0000-0000-00000C320000}"/>
    <cellStyle name="1_Tong hop so lieu_pvhung.skhdt 20117113152041 Danh muc cong trinh trong diem_Ke hoach 2012 (theo doi) 2 3" xfId="12816" xr:uid="{00000000-0005-0000-0000-00000D320000}"/>
    <cellStyle name="1_Tong hop so lieu_pvhung.skhdt 20117113152041 Danh muc cong trinh trong diem_Ke hoach 2012 (theo doi) 2 4" xfId="12817" xr:uid="{00000000-0005-0000-0000-00000E320000}"/>
    <cellStyle name="1_Tong hop so lieu_pvhung.skhdt 20117113152041 Danh muc cong trinh trong diem_Ke hoach 2012 (theo doi) 3" xfId="12818" xr:uid="{00000000-0005-0000-0000-00000F320000}"/>
    <cellStyle name="1_Tong hop so lieu_pvhung.skhdt 20117113152041 Danh muc cong trinh trong diem_Ke hoach 2012 (theo doi) 4" xfId="12819" xr:uid="{00000000-0005-0000-0000-000010320000}"/>
    <cellStyle name="1_Tong hop so lieu_pvhung.skhdt 20117113152041 Danh muc cong trinh trong diem_Ke hoach 2012 (theo doi) 5" xfId="12820" xr:uid="{00000000-0005-0000-0000-000011320000}"/>
    <cellStyle name="1_Tong hop so lieu_pvhung.skhdt 20117113152041 Danh muc cong trinh trong diem_Ke hoach 2012 theo doi (giai ngan 30.6.12)" xfId="12821" xr:uid="{00000000-0005-0000-0000-000012320000}"/>
    <cellStyle name="1_Tong hop so lieu_pvhung.skhdt 20117113152041 Danh muc cong trinh trong diem_Ke hoach 2012 theo doi (giai ngan 30.6.12) 2" xfId="12822" xr:uid="{00000000-0005-0000-0000-000013320000}"/>
    <cellStyle name="1_Tong hop so lieu_pvhung.skhdt 20117113152041 Danh muc cong trinh trong diem_Ke hoach 2012 theo doi (giai ngan 30.6.12) 2 2" xfId="12823" xr:uid="{00000000-0005-0000-0000-000014320000}"/>
    <cellStyle name="1_Tong hop so lieu_pvhung.skhdt 20117113152041 Danh muc cong trinh trong diem_Ke hoach 2012 theo doi (giai ngan 30.6.12) 2 3" xfId="12824" xr:uid="{00000000-0005-0000-0000-000015320000}"/>
    <cellStyle name="1_Tong hop so lieu_pvhung.skhdt 20117113152041 Danh muc cong trinh trong diem_Ke hoach 2012 theo doi (giai ngan 30.6.12) 2 4" xfId="12825" xr:uid="{00000000-0005-0000-0000-000016320000}"/>
    <cellStyle name="1_Tong hop so lieu_pvhung.skhdt 20117113152041 Danh muc cong trinh trong diem_Ke hoach 2012 theo doi (giai ngan 30.6.12) 3" xfId="12826" xr:uid="{00000000-0005-0000-0000-000017320000}"/>
    <cellStyle name="1_Tong hop so lieu_pvhung.skhdt 20117113152041 Danh muc cong trinh trong diem_Ke hoach 2012 theo doi (giai ngan 30.6.12) 4" xfId="12827" xr:uid="{00000000-0005-0000-0000-000018320000}"/>
    <cellStyle name="1_Tong hop so lieu_pvhung.skhdt 20117113152041 Danh muc cong trinh trong diem_Ke hoach 2012 theo doi (giai ngan 30.6.12) 5" xfId="12828" xr:uid="{00000000-0005-0000-0000-000019320000}"/>
    <cellStyle name="1_Tong hop theo doi von TPCP (BC)" xfId="12829" xr:uid="{00000000-0005-0000-0000-00001A320000}"/>
    <cellStyle name="1_Tong hop theo doi von TPCP (BC) 2" xfId="12830" xr:uid="{00000000-0005-0000-0000-00001B320000}"/>
    <cellStyle name="1_Tong hop theo doi von TPCP (BC) 2 2" xfId="12831" xr:uid="{00000000-0005-0000-0000-00001C320000}"/>
    <cellStyle name="1_Tong hop theo doi von TPCP (BC) 2 3" xfId="12832" xr:uid="{00000000-0005-0000-0000-00001D320000}"/>
    <cellStyle name="1_Tong hop theo doi von TPCP (BC) 2 4" xfId="12833" xr:uid="{00000000-0005-0000-0000-00001E320000}"/>
    <cellStyle name="1_Tong hop theo doi von TPCP (BC) 3" xfId="12834" xr:uid="{00000000-0005-0000-0000-00001F320000}"/>
    <cellStyle name="1_Tong hop theo doi von TPCP (BC) 4" xfId="12835" xr:uid="{00000000-0005-0000-0000-000020320000}"/>
    <cellStyle name="1_Tong hop theo doi von TPCP (BC) 5" xfId="12836" xr:uid="{00000000-0005-0000-0000-000021320000}"/>
    <cellStyle name="1_Tong hop theo doi von TPCP (BC)_BC von DTPT 6 thang 2012" xfId="12837" xr:uid="{00000000-0005-0000-0000-000022320000}"/>
    <cellStyle name="1_Tong hop theo doi von TPCP (BC)_BC von DTPT 6 thang 2012 2" xfId="12838" xr:uid="{00000000-0005-0000-0000-000023320000}"/>
    <cellStyle name="1_Tong hop theo doi von TPCP (BC)_BC von DTPT 6 thang 2012 2 2" xfId="12839" xr:uid="{00000000-0005-0000-0000-000024320000}"/>
    <cellStyle name="1_Tong hop theo doi von TPCP (BC)_BC von DTPT 6 thang 2012 2 3" xfId="12840" xr:uid="{00000000-0005-0000-0000-000025320000}"/>
    <cellStyle name="1_Tong hop theo doi von TPCP (BC)_BC von DTPT 6 thang 2012 2 4" xfId="12841" xr:uid="{00000000-0005-0000-0000-000026320000}"/>
    <cellStyle name="1_Tong hop theo doi von TPCP (BC)_BC von DTPT 6 thang 2012 3" xfId="12842" xr:uid="{00000000-0005-0000-0000-000027320000}"/>
    <cellStyle name="1_Tong hop theo doi von TPCP (BC)_BC von DTPT 6 thang 2012 4" xfId="12843" xr:uid="{00000000-0005-0000-0000-000028320000}"/>
    <cellStyle name="1_Tong hop theo doi von TPCP (BC)_BC von DTPT 6 thang 2012 5" xfId="12844" xr:uid="{00000000-0005-0000-0000-000029320000}"/>
    <cellStyle name="1_Tong hop theo doi von TPCP (BC)_Bieu du thao QD von ho tro co MT" xfId="12845" xr:uid="{00000000-0005-0000-0000-00002A320000}"/>
    <cellStyle name="1_Tong hop theo doi von TPCP (BC)_Bieu du thao QD von ho tro co MT 2" xfId="12846" xr:uid="{00000000-0005-0000-0000-00002B320000}"/>
    <cellStyle name="1_Tong hop theo doi von TPCP (BC)_Bieu du thao QD von ho tro co MT 2 2" xfId="12847" xr:uid="{00000000-0005-0000-0000-00002C320000}"/>
    <cellStyle name="1_Tong hop theo doi von TPCP (BC)_Bieu du thao QD von ho tro co MT 2 3" xfId="12848" xr:uid="{00000000-0005-0000-0000-00002D320000}"/>
    <cellStyle name="1_Tong hop theo doi von TPCP (BC)_Bieu du thao QD von ho tro co MT 2 4" xfId="12849" xr:uid="{00000000-0005-0000-0000-00002E320000}"/>
    <cellStyle name="1_Tong hop theo doi von TPCP (BC)_Bieu du thao QD von ho tro co MT 3" xfId="12850" xr:uid="{00000000-0005-0000-0000-00002F320000}"/>
    <cellStyle name="1_Tong hop theo doi von TPCP (BC)_Bieu du thao QD von ho tro co MT 4" xfId="12851" xr:uid="{00000000-0005-0000-0000-000030320000}"/>
    <cellStyle name="1_Tong hop theo doi von TPCP (BC)_Bieu du thao QD von ho tro co MT 5" xfId="12852" xr:uid="{00000000-0005-0000-0000-000031320000}"/>
    <cellStyle name="1_Tong hop theo doi von TPCP (BC)_Ke hoach 2012 (theo doi)" xfId="12853" xr:uid="{00000000-0005-0000-0000-000032320000}"/>
    <cellStyle name="1_Tong hop theo doi von TPCP (BC)_Ke hoach 2012 (theo doi) 2" xfId="12854" xr:uid="{00000000-0005-0000-0000-000033320000}"/>
    <cellStyle name="1_Tong hop theo doi von TPCP (BC)_Ke hoach 2012 (theo doi) 2 2" xfId="12855" xr:uid="{00000000-0005-0000-0000-000034320000}"/>
    <cellStyle name="1_Tong hop theo doi von TPCP (BC)_Ke hoach 2012 (theo doi) 2 3" xfId="12856" xr:uid="{00000000-0005-0000-0000-000035320000}"/>
    <cellStyle name="1_Tong hop theo doi von TPCP (BC)_Ke hoach 2012 (theo doi) 2 4" xfId="12857" xr:uid="{00000000-0005-0000-0000-000036320000}"/>
    <cellStyle name="1_Tong hop theo doi von TPCP (BC)_Ke hoach 2012 (theo doi) 3" xfId="12858" xr:uid="{00000000-0005-0000-0000-000037320000}"/>
    <cellStyle name="1_Tong hop theo doi von TPCP (BC)_Ke hoach 2012 (theo doi) 4" xfId="12859" xr:uid="{00000000-0005-0000-0000-000038320000}"/>
    <cellStyle name="1_Tong hop theo doi von TPCP (BC)_Ke hoach 2012 (theo doi) 5" xfId="12860" xr:uid="{00000000-0005-0000-0000-000039320000}"/>
    <cellStyle name="1_Tong hop theo doi von TPCP (BC)_Ke hoach 2012 theo doi (giai ngan 30.6.12)" xfId="12861" xr:uid="{00000000-0005-0000-0000-00003A320000}"/>
    <cellStyle name="1_Tong hop theo doi von TPCP (BC)_Ke hoach 2012 theo doi (giai ngan 30.6.12) 2" xfId="12862" xr:uid="{00000000-0005-0000-0000-00003B320000}"/>
    <cellStyle name="1_Tong hop theo doi von TPCP (BC)_Ke hoach 2012 theo doi (giai ngan 30.6.12) 2 2" xfId="12863" xr:uid="{00000000-0005-0000-0000-00003C320000}"/>
    <cellStyle name="1_Tong hop theo doi von TPCP (BC)_Ke hoach 2012 theo doi (giai ngan 30.6.12) 2 3" xfId="12864" xr:uid="{00000000-0005-0000-0000-00003D320000}"/>
    <cellStyle name="1_Tong hop theo doi von TPCP (BC)_Ke hoach 2012 theo doi (giai ngan 30.6.12) 2 4" xfId="12865" xr:uid="{00000000-0005-0000-0000-00003E320000}"/>
    <cellStyle name="1_Tong hop theo doi von TPCP (BC)_Ke hoach 2012 theo doi (giai ngan 30.6.12) 3" xfId="12866" xr:uid="{00000000-0005-0000-0000-00003F320000}"/>
    <cellStyle name="1_Tong hop theo doi von TPCP (BC)_Ke hoach 2012 theo doi (giai ngan 30.6.12) 4" xfId="12867" xr:uid="{00000000-0005-0000-0000-000040320000}"/>
    <cellStyle name="1_Tong hop theo doi von TPCP (BC)_Ke hoach 2012 theo doi (giai ngan 30.6.12) 5" xfId="12868" xr:uid="{00000000-0005-0000-0000-000041320000}"/>
    <cellStyle name="1_TRUNG PMU 5" xfId="12869" xr:uid="{00000000-0005-0000-0000-000042320000}"/>
    <cellStyle name="1_Tumorong" xfId="12870" xr:uid="{00000000-0005-0000-0000-000043320000}"/>
    <cellStyle name="1_Tumorong 2" xfId="12871" xr:uid="{00000000-0005-0000-0000-000044320000}"/>
    <cellStyle name="1_Tumorong 2 2" xfId="12872" xr:uid="{00000000-0005-0000-0000-000045320000}"/>
    <cellStyle name="1_Tumorong 2 2 2" xfId="12873" xr:uid="{00000000-0005-0000-0000-000046320000}"/>
    <cellStyle name="1_Tumorong 2 2 3" xfId="12874" xr:uid="{00000000-0005-0000-0000-000047320000}"/>
    <cellStyle name="1_Tumorong 2 2 4" xfId="12875" xr:uid="{00000000-0005-0000-0000-000048320000}"/>
    <cellStyle name="1_Tumorong 2 3" xfId="12876" xr:uid="{00000000-0005-0000-0000-000049320000}"/>
    <cellStyle name="1_Tumorong 2 4" xfId="12877" xr:uid="{00000000-0005-0000-0000-00004A320000}"/>
    <cellStyle name="1_Tumorong 2 5" xfId="12878" xr:uid="{00000000-0005-0000-0000-00004B320000}"/>
    <cellStyle name="1_Tumorong 3" xfId="12879" xr:uid="{00000000-0005-0000-0000-00004C320000}"/>
    <cellStyle name="1_Tumorong 3 2" xfId="12880" xr:uid="{00000000-0005-0000-0000-00004D320000}"/>
    <cellStyle name="1_Tumorong 3 3" xfId="12881" xr:uid="{00000000-0005-0000-0000-00004E320000}"/>
    <cellStyle name="1_Tumorong 3 4" xfId="12882" xr:uid="{00000000-0005-0000-0000-00004F320000}"/>
    <cellStyle name="1_Tumorong 4" xfId="12883" xr:uid="{00000000-0005-0000-0000-000050320000}"/>
    <cellStyle name="1_Tumorong 5" xfId="12884" xr:uid="{00000000-0005-0000-0000-000051320000}"/>
    <cellStyle name="1_Tumorong 6" xfId="12885" xr:uid="{00000000-0005-0000-0000-000052320000}"/>
    <cellStyle name="1_Tumorong_BC von DTPT 6 thang 2012" xfId="12886" xr:uid="{00000000-0005-0000-0000-000053320000}"/>
    <cellStyle name="1_Tumorong_BC von DTPT 6 thang 2012 2" xfId="12887" xr:uid="{00000000-0005-0000-0000-000054320000}"/>
    <cellStyle name="1_Tumorong_BC von DTPT 6 thang 2012 2 2" xfId="12888" xr:uid="{00000000-0005-0000-0000-000055320000}"/>
    <cellStyle name="1_Tumorong_BC von DTPT 6 thang 2012 2 2 2" xfId="12889" xr:uid="{00000000-0005-0000-0000-000056320000}"/>
    <cellStyle name="1_Tumorong_BC von DTPT 6 thang 2012 2 2 3" xfId="12890" xr:uid="{00000000-0005-0000-0000-000057320000}"/>
    <cellStyle name="1_Tumorong_BC von DTPT 6 thang 2012 2 2 4" xfId="12891" xr:uid="{00000000-0005-0000-0000-000058320000}"/>
    <cellStyle name="1_Tumorong_BC von DTPT 6 thang 2012 2 3" xfId="12892" xr:uid="{00000000-0005-0000-0000-000059320000}"/>
    <cellStyle name="1_Tumorong_BC von DTPT 6 thang 2012 2 4" xfId="12893" xr:uid="{00000000-0005-0000-0000-00005A320000}"/>
    <cellStyle name="1_Tumorong_BC von DTPT 6 thang 2012 2 5" xfId="12894" xr:uid="{00000000-0005-0000-0000-00005B320000}"/>
    <cellStyle name="1_Tumorong_BC von DTPT 6 thang 2012 3" xfId="12895" xr:uid="{00000000-0005-0000-0000-00005C320000}"/>
    <cellStyle name="1_Tumorong_BC von DTPT 6 thang 2012 3 2" xfId="12896" xr:uid="{00000000-0005-0000-0000-00005D320000}"/>
    <cellStyle name="1_Tumorong_BC von DTPT 6 thang 2012 3 3" xfId="12897" xr:uid="{00000000-0005-0000-0000-00005E320000}"/>
    <cellStyle name="1_Tumorong_BC von DTPT 6 thang 2012 3 4" xfId="12898" xr:uid="{00000000-0005-0000-0000-00005F320000}"/>
    <cellStyle name="1_Tumorong_BC von DTPT 6 thang 2012 4" xfId="12899" xr:uid="{00000000-0005-0000-0000-000060320000}"/>
    <cellStyle name="1_Tumorong_BC von DTPT 6 thang 2012 5" xfId="12900" xr:uid="{00000000-0005-0000-0000-000061320000}"/>
    <cellStyle name="1_Tumorong_BC von DTPT 6 thang 2012 6" xfId="12901" xr:uid="{00000000-0005-0000-0000-000062320000}"/>
    <cellStyle name="1_Tumorong_Bieu du thao QD von ho tro co MT" xfId="12902" xr:uid="{00000000-0005-0000-0000-000063320000}"/>
    <cellStyle name="1_Tumorong_Bieu du thao QD von ho tro co MT 2" xfId="12903" xr:uid="{00000000-0005-0000-0000-000064320000}"/>
    <cellStyle name="1_Tumorong_Bieu du thao QD von ho tro co MT 2 2" xfId="12904" xr:uid="{00000000-0005-0000-0000-000065320000}"/>
    <cellStyle name="1_Tumorong_Bieu du thao QD von ho tro co MT 2 2 2" xfId="12905" xr:uid="{00000000-0005-0000-0000-000066320000}"/>
    <cellStyle name="1_Tumorong_Bieu du thao QD von ho tro co MT 2 2 3" xfId="12906" xr:uid="{00000000-0005-0000-0000-000067320000}"/>
    <cellStyle name="1_Tumorong_Bieu du thao QD von ho tro co MT 2 2 4" xfId="12907" xr:uid="{00000000-0005-0000-0000-000068320000}"/>
    <cellStyle name="1_Tumorong_Bieu du thao QD von ho tro co MT 2 3" xfId="12908" xr:uid="{00000000-0005-0000-0000-000069320000}"/>
    <cellStyle name="1_Tumorong_Bieu du thao QD von ho tro co MT 2 4" xfId="12909" xr:uid="{00000000-0005-0000-0000-00006A320000}"/>
    <cellStyle name="1_Tumorong_Bieu du thao QD von ho tro co MT 2 5" xfId="12910" xr:uid="{00000000-0005-0000-0000-00006B320000}"/>
    <cellStyle name="1_Tumorong_Bieu du thao QD von ho tro co MT 3" xfId="12911" xr:uid="{00000000-0005-0000-0000-00006C320000}"/>
    <cellStyle name="1_Tumorong_Bieu du thao QD von ho tro co MT 3 2" xfId="12912" xr:uid="{00000000-0005-0000-0000-00006D320000}"/>
    <cellStyle name="1_Tumorong_Bieu du thao QD von ho tro co MT 3 3" xfId="12913" xr:uid="{00000000-0005-0000-0000-00006E320000}"/>
    <cellStyle name="1_Tumorong_Bieu du thao QD von ho tro co MT 3 4" xfId="12914" xr:uid="{00000000-0005-0000-0000-00006F320000}"/>
    <cellStyle name="1_Tumorong_Bieu du thao QD von ho tro co MT 4" xfId="12915" xr:uid="{00000000-0005-0000-0000-000070320000}"/>
    <cellStyle name="1_Tumorong_Bieu du thao QD von ho tro co MT 5" xfId="12916" xr:uid="{00000000-0005-0000-0000-000071320000}"/>
    <cellStyle name="1_Tumorong_Bieu du thao QD von ho tro co MT 6" xfId="12917" xr:uid="{00000000-0005-0000-0000-000072320000}"/>
    <cellStyle name="1_Tumorong_Ke hoach 2012 theo doi (giai ngan 30.6.12)" xfId="12918" xr:uid="{00000000-0005-0000-0000-000073320000}"/>
    <cellStyle name="1_Tumorong_Ke hoach 2012 theo doi (giai ngan 30.6.12) 2" xfId="12919" xr:uid="{00000000-0005-0000-0000-000074320000}"/>
    <cellStyle name="1_Tumorong_Ke hoach 2012 theo doi (giai ngan 30.6.12) 2 2" xfId="12920" xr:uid="{00000000-0005-0000-0000-000075320000}"/>
    <cellStyle name="1_Tumorong_Ke hoach 2012 theo doi (giai ngan 30.6.12) 2 2 2" xfId="12921" xr:uid="{00000000-0005-0000-0000-000076320000}"/>
    <cellStyle name="1_Tumorong_Ke hoach 2012 theo doi (giai ngan 30.6.12) 2 2 3" xfId="12922" xr:uid="{00000000-0005-0000-0000-000077320000}"/>
    <cellStyle name="1_Tumorong_Ke hoach 2012 theo doi (giai ngan 30.6.12) 2 2 4" xfId="12923" xr:uid="{00000000-0005-0000-0000-000078320000}"/>
    <cellStyle name="1_Tumorong_Ke hoach 2012 theo doi (giai ngan 30.6.12) 2 3" xfId="12924" xr:uid="{00000000-0005-0000-0000-000079320000}"/>
    <cellStyle name="1_Tumorong_Ke hoach 2012 theo doi (giai ngan 30.6.12) 2 4" xfId="12925" xr:uid="{00000000-0005-0000-0000-00007A320000}"/>
    <cellStyle name="1_Tumorong_Ke hoach 2012 theo doi (giai ngan 30.6.12) 2 5" xfId="12926" xr:uid="{00000000-0005-0000-0000-00007B320000}"/>
    <cellStyle name="1_Tumorong_Ke hoach 2012 theo doi (giai ngan 30.6.12) 3" xfId="12927" xr:uid="{00000000-0005-0000-0000-00007C320000}"/>
    <cellStyle name="1_Tumorong_Ke hoach 2012 theo doi (giai ngan 30.6.12) 3 2" xfId="12928" xr:uid="{00000000-0005-0000-0000-00007D320000}"/>
    <cellStyle name="1_Tumorong_Ke hoach 2012 theo doi (giai ngan 30.6.12) 3 3" xfId="12929" xr:uid="{00000000-0005-0000-0000-00007E320000}"/>
    <cellStyle name="1_Tumorong_Ke hoach 2012 theo doi (giai ngan 30.6.12) 3 4" xfId="12930" xr:uid="{00000000-0005-0000-0000-00007F320000}"/>
    <cellStyle name="1_Tumorong_Ke hoach 2012 theo doi (giai ngan 30.6.12) 4" xfId="12931" xr:uid="{00000000-0005-0000-0000-000080320000}"/>
    <cellStyle name="1_Tumorong_Ke hoach 2012 theo doi (giai ngan 30.6.12) 5" xfId="12932" xr:uid="{00000000-0005-0000-0000-000081320000}"/>
    <cellStyle name="1_Tumorong_Ke hoach 2012 theo doi (giai ngan 30.6.12) 6" xfId="12933" xr:uid="{00000000-0005-0000-0000-000082320000}"/>
    <cellStyle name="1_Worksheet in D: My Documents Ke Hoach KH cac nam Nam 2014 Bao cao ve Ke hoach nam 2014 ( Hoan chinh sau TL voi Bo KH)" xfId="12934" xr:uid="{00000000-0005-0000-0000-000083320000}"/>
    <cellStyle name="1_Worksheet in D: My Documents Ke Hoach KH cac nam Nam 2014 Bao cao ve Ke hoach nam 2014 ( Hoan chinh sau TL voi Bo KH) 2" xfId="12935" xr:uid="{00000000-0005-0000-0000-000084320000}"/>
    <cellStyle name="1_Worksheet in D: My Documents Ke Hoach KH cac nam Nam 2014 Bao cao ve Ke hoach nam 2014 ( Hoan chinh sau TL voi Bo KH) 2 2" xfId="12936" xr:uid="{00000000-0005-0000-0000-000085320000}"/>
    <cellStyle name="1_Worksheet in D: My Documents Ke Hoach KH cac nam Nam 2014 Bao cao ve Ke hoach nam 2014 ( Hoan chinh sau TL voi Bo KH) 2 3" xfId="12937" xr:uid="{00000000-0005-0000-0000-000086320000}"/>
    <cellStyle name="1_Worksheet in D: My Documents Ke Hoach KH cac nam Nam 2014 Bao cao ve Ke hoach nam 2014 ( Hoan chinh sau TL voi Bo KH) 2 4" xfId="12938" xr:uid="{00000000-0005-0000-0000-000087320000}"/>
    <cellStyle name="1_Worksheet in D: My Documents Ke Hoach KH cac nam Nam 2014 Bao cao ve Ke hoach nam 2014 ( Hoan chinh sau TL voi Bo KH) 3" xfId="12939" xr:uid="{00000000-0005-0000-0000-000088320000}"/>
    <cellStyle name="1_Worksheet in D: My Documents Ke Hoach KH cac nam Nam 2014 Bao cao ve Ke hoach nam 2014 ( Hoan chinh sau TL voi Bo KH) 4" xfId="12940" xr:uid="{00000000-0005-0000-0000-000089320000}"/>
    <cellStyle name="1_Worksheet in D: My Documents Ke Hoach KH cac nam Nam 2014 Bao cao ve Ke hoach nam 2014 ( Hoan chinh sau TL voi Bo KH) 5" xfId="12941" xr:uid="{00000000-0005-0000-0000-00008A320000}"/>
    <cellStyle name="1_ÿÿÿÿÿ" xfId="12942" xr:uid="{00000000-0005-0000-0000-00008B320000}"/>
    <cellStyle name="1_ÿÿÿÿÿ 2" xfId="12943" xr:uid="{00000000-0005-0000-0000-00008C320000}"/>
    <cellStyle name="1_ÿÿÿÿÿ 2 2" xfId="12944" xr:uid="{00000000-0005-0000-0000-00008D320000}"/>
    <cellStyle name="1_ÿÿÿÿÿ 2 3" xfId="12945" xr:uid="{00000000-0005-0000-0000-00008E320000}"/>
    <cellStyle name="1_ÿÿÿÿÿ 2 4" xfId="12946" xr:uid="{00000000-0005-0000-0000-00008F320000}"/>
    <cellStyle name="1_ÿÿÿÿÿ 3" xfId="12947" xr:uid="{00000000-0005-0000-0000-000090320000}"/>
    <cellStyle name="1_ÿÿÿÿÿ 4" xfId="12948" xr:uid="{00000000-0005-0000-0000-000091320000}"/>
    <cellStyle name="1_ÿÿÿÿÿ 5" xfId="12949" xr:uid="{00000000-0005-0000-0000-000092320000}"/>
    <cellStyle name="1_ÿÿÿÿÿ_Bao cao tinh hinh thuc hien KH 2009 den 31-01-10" xfId="12950" xr:uid="{00000000-0005-0000-0000-000093320000}"/>
    <cellStyle name="1_ÿÿÿÿÿ_Bao cao tinh hinh thuc hien KH 2009 den 31-01-10 2" xfId="12951" xr:uid="{00000000-0005-0000-0000-000094320000}"/>
    <cellStyle name="1_ÿÿÿÿÿ_Bao cao tinh hinh thuc hien KH 2009 den 31-01-10 2 2" xfId="12952" xr:uid="{00000000-0005-0000-0000-000095320000}"/>
    <cellStyle name="1_ÿÿÿÿÿ_Bao cao tinh hinh thuc hien KH 2009 den 31-01-10 2 2 2" xfId="12953" xr:uid="{00000000-0005-0000-0000-000096320000}"/>
    <cellStyle name="1_ÿÿÿÿÿ_Bao cao tinh hinh thuc hien KH 2009 den 31-01-10 2 2 3" xfId="12954" xr:uid="{00000000-0005-0000-0000-000097320000}"/>
    <cellStyle name="1_ÿÿÿÿÿ_Bao cao tinh hinh thuc hien KH 2009 den 31-01-10 2 2 4" xfId="12955" xr:uid="{00000000-0005-0000-0000-000098320000}"/>
    <cellStyle name="1_ÿÿÿÿÿ_Bao cao tinh hinh thuc hien KH 2009 den 31-01-10 2 3" xfId="12956" xr:uid="{00000000-0005-0000-0000-000099320000}"/>
    <cellStyle name="1_ÿÿÿÿÿ_Bao cao tinh hinh thuc hien KH 2009 den 31-01-10 2 4" xfId="12957" xr:uid="{00000000-0005-0000-0000-00009A320000}"/>
    <cellStyle name="1_ÿÿÿÿÿ_Bao cao tinh hinh thuc hien KH 2009 den 31-01-10 2 5" xfId="12958" xr:uid="{00000000-0005-0000-0000-00009B320000}"/>
    <cellStyle name="1_ÿÿÿÿÿ_Bao cao tinh hinh thuc hien KH 2009 den 31-01-10 3" xfId="12959" xr:uid="{00000000-0005-0000-0000-00009C320000}"/>
    <cellStyle name="1_ÿÿÿÿÿ_Bao cao tinh hinh thuc hien KH 2009 den 31-01-10 3 2" xfId="12960" xr:uid="{00000000-0005-0000-0000-00009D320000}"/>
    <cellStyle name="1_ÿÿÿÿÿ_Bao cao tinh hinh thuc hien KH 2009 den 31-01-10 3 3" xfId="12961" xr:uid="{00000000-0005-0000-0000-00009E320000}"/>
    <cellStyle name="1_ÿÿÿÿÿ_Bao cao tinh hinh thuc hien KH 2009 den 31-01-10 3 4" xfId="12962" xr:uid="{00000000-0005-0000-0000-00009F320000}"/>
    <cellStyle name="1_ÿÿÿÿÿ_Bao cao tinh hinh thuc hien KH 2009 den 31-01-10 4" xfId="12963" xr:uid="{00000000-0005-0000-0000-0000A0320000}"/>
    <cellStyle name="1_ÿÿÿÿÿ_Bao cao tinh hinh thuc hien KH 2009 den 31-01-10 5" xfId="12964" xr:uid="{00000000-0005-0000-0000-0000A1320000}"/>
    <cellStyle name="1_ÿÿÿÿÿ_Bao cao tinh hinh thuc hien KH 2009 den 31-01-10 6" xfId="12965" xr:uid="{00000000-0005-0000-0000-0000A2320000}"/>
    <cellStyle name="1_ÿÿÿÿÿ_Bao cao tinh hinh thuc hien KH 2009 den 31-01-10_BC von DTPT 6 thang 2012" xfId="12966" xr:uid="{00000000-0005-0000-0000-0000A3320000}"/>
    <cellStyle name="1_ÿÿÿÿÿ_Bao cao tinh hinh thuc hien KH 2009 den 31-01-10_BC von DTPT 6 thang 2012 2" xfId="12967" xr:uid="{00000000-0005-0000-0000-0000A4320000}"/>
    <cellStyle name="1_ÿÿÿÿÿ_Bao cao tinh hinh thuc hien KH 2009 den 31-01-10_BC von DTPT 6 thang 2012 2 2" xfId="12968" xr:uid="{00000000-0005-0000-0000-0000A5320000}"/>
    <cellStyle name="1_ÿÿÿÿÿ_Bao cao tinh hinh thuc hien KH 2009 den 31-01-10_BC von DTPT 6 thang 2012 2 2 2" xfId="12969" xr:uid="{00000000-0005-0000-0000-0000A6320000}"/>
    <cellStyle name="1_ÿÿÿÿÿ_Bao cao tinh hinh thuc hien KH 2009 den 31-01-10_BC von DTPT 6 thang 2012 2 2 3" xfId="12970" xr:uid="{00000000-0005-0000-0000-0000A7320000}"/>
    <cellStyle name="1_ÿÿÿÿÿ_Bao cao tinh hinh thuc hien KH 2009 den 31-01-10_BC von DTPT 6 thang 2012 2 2 4" xfId="12971" xr:uid="{00000000-0005-0000-0000-0000A8320000}"/>
    <cellStyle name="1_ÿÿÿÿÿ_Bao cao tinh hinh thuc hien KH 2009 den 31-01-10_BC von DTPT 6 thang 2012 2 3" xfId="12972" xr:uid="{00000000-0005-0000-0000-0000A9320000}"/>
    <cellStyle name="1_ÿÿÿÿÿ_Bao cao tinh hinh thuc hien KH 2009 den 31-01-10_BC von DTPT 6 thang 2012 2 4" xfId="12973" xr:uid="{00000000-0005-0000-0000-0000AA320000}"/>
    <cellStyle name="1_ÿÿÿÿÿ_Bao cao tinh hinh thuc hien KH 2009 den 31-01-10_BC von DTPT 6 thang 2012 2 5" xfId="12974" xr:uid="{00000000-0005-0000-0000-0000AB320000}"/>
    <cellStyle name="1_ÿÿÿÿÿ_Bao cao tinh hinh thuc hien KH 2009 den 31-01-10_BC von DTPT 6 thang 2012 3" xfId="12975" xr:uid="{00000000-0005-0000-0000-0000AC320000}"/>
    <cellStyle name="1_ÿÿÿÿÿ_Bao cao tinh hinh thuc hien KH 2009 den 31-01-10_BC von DTPT 6 thang 2012 3 2" xfId="12976" xr:uid="{00000000-0005-0000-0000-0000AD320000}"/>
    <cellStyle name="1_ÿÿÿÿÿ_Bao cao tinh hinh thuc hien KH 2009 den 31-01-10_BC von DTPT 6 thang 2012 3 3" xfId="12977" xr:uid="{00000000-0005-0000-0000-0000AE320000}"/>
    <cellStyle name="1_ÿÿÿÿÿ_Bao cao tinh hinh thuc hien KH 2009 den 31-01-10_BC von DTPT 6 thang 2012 3 4" xfId="12978" xr:uid="{00000000-0005-0000-0000-0000AF320000}"/>
    <cellStyle name="1_ÿÿÿÿÿ_Bao cao tinh hinh thuc hien KH 2009 den 31-01-10_BC von DTPT 6 thang 2012 4" xfId="12979" xr:uid="{00000000-0005-0000-0000-0000B0320000}"/>
    <cellStyle name="1_ÿÿÿÿÿ_Bao cao tinh hinh thuc hien KH 2009 den 31-01-10_BC von DTPT 6 thang 2012 5" xfId="12980" xr:uid="{00000000-0005-0000-0000-0000B1320000}"/>
    <cellStyle name="1_ÿÿÿÿÿ_Bao cao tinh hinh thuc hien KH 2009 den 31-01-10_BC von DTPT 6 thang 2012 6" xfId="12981" xr:uid="{00000000-0005-0000-0000-0000B2320000}"/>
    <cellStyle name="1_ÿÿÿÿÿ_Bao cao tinh hinh thuc hien KH 2009 den 31-01-10_Bieu du thao QD von ho tro co MT" xfId="12982" xr:uid="{00000000-0005-0000-0000-0000B3320000}"/>
    <cellStyle name="1_ÿÿÿÿÿ_Bao cao tinh hinh thuc hien KH 2009 den 31-01-10_Bieu du thao QD von ho tro co MT 2" xfId="12983" xr:uid="{00000000-0005-0000-0000-0000B4320000}"/>
    <cellStyle name="1_ÿÿÿÿÿ_Bao cao tinh hinh thuc hien KH 2009 den 31-01-10_Bieu du thao QD von ho tro co MT 2 2" xfId="12984" xr:uid="{00000000-0005-0000-0000-0000B5320000}"/>
    <cellStyle name="1_ÿÿÿÿÿ_Bao cao tinh hinh thuc hien KH 2009 den 31-01-10_Bieu du thao QD von ho tro co MT 2 2 2" xfId="12985" xr:uid="{00000000-0005-0000-0000-0000B6320000}"/>
    <cellStyle name="1_ÿÿÿÿÿ_Bao cao tinh hinh thuc hien KH 2009 den 31-01-10_Bieu du thao QD von ho tro co MT 2 2 3" xfId="12986" xr:uid="{00000000-0005-0000-0000-0000B7320000}"/>
    <cellStyle name="1_ÿÿÿÿÿ_Bao cao tinh hinh thuc hien KH 2009 den 31-01-10_Bieu du thao QD von ho tro co MT 2 2 4" xfId="12987" xr:uid="{00000000-0005-0000-0000-0000B8320000}"/>
    <cellStyle name="1_ÿÿÿÿÿ_Bao cao tinh hinh thuc hien KH 2009 den 31-01-10_Bieu du thao QD von ho tro co MT 2 3" xfId="12988" xr:uid="{00000000-0005-0000-0000-0000B9320000}"/>
    <cellStyle name="1_ÿÿÿÿÿ_Bao cao tinh hinh thuc hien KH 2009 den 31-01-10_Bieu du thao QD von ho tro co MT 2 4" xfId="12989" xr:uid="{00000000-0005-0000-0000-0000BA320000}"/>
    <cellStyle name="1_ÿÿÿÿÿ_Bao cao tinh hinh thuc hien KH 2009 den 31-01-10_Bieu du thao QD von ho tro co MT 2 5" xfId="12990" xr:uid="{00000000-0005-0000-0000-0000BB320000}"/>
    <cellStyle name="1_ÿÿÿÿÿ_Bao cao tinh hinh thuc hien KH 2009 den 31-01-10_Bieu du thao QD von ho tro co MT 3" xfId="12991" xr:uid="{00000000-0005-0000-0000-0000BC320000}"/>
    <cellStyle name="1_ÿÿÿÿÿ_Bao cao tinh hinh thuc hien KH 2009 den 31-01-10_Bieu du thao QD von ho tro co MT 3 2" xfId="12992" xr:uid="{00000000-0005-0000-0000-0000BD320000}"/>
    <cellStyle name="1_ÿÿÿÿÿ_Bao cao tinh hinh thuc hien KH 2009 den 31-01-10_Bieu du thao QD von ho tro co MT 3 3" xfId="12993" xr:uid="{00000000-0005-0000-0000-0000BE320000}"/>
    <cellStyle name="1_ÿÿÿÿÿ_Bao cao tinh hinh thuc hien KH 2009 den 31-01-10_Bieu du thao QD von ho tro co MT 3 4" xfId="12994" xr:uid="{00000000-0005-0000-0000-0000BF320000}"/>
    <cellStyle name="1_ÿÿÿÿÿ_Bao cao tinh hinh thuc hien KH 2009 den 31-01-10_Bieu du thao QD von ho tro co MT 4" xfId="12995" xr:uid="{00000000-0005-0000-0000-0000C0320000}"/>
    <cellStyle name="1_ÿÿÿÿÿ_Bao cao tinh hinh thuc hien KH 2009 den 31-01-10_Bieu du thao QD von ho tro co MT 5" xfId="12996" xr:uid="{00000000-0005-0000-0000-0000C1320000}"/>
    <cellStyle name="1_ÿÿÿÿÿ_Bao cao tinh hinh thuc hien KH 2009 den 31-01-10_Bieu du thao QD von ho tro co MT 6" xfId="12997" xr:uid="{00000000-0005-0000-0000-0000C2320000}"/>
    <cellStyle name="1_ÿÿÿÿÿ_Bao cao tinh hinh thuc hien KH 2009 den 31-01-10_Ke hoach 2012 (theo doi)" xfId="12998" xr:uid="{00000000-0005-0000-0000-0000C3320000}"/>
    <cellStyle name="1_ÿÿÿÿÿ_Bao cao tinh hinh thuc hien KH 2009 den 31-01-10_Ke hoach 2012 (theo doi) 2" xfId="12999" xr:uid="{00000000-0005-0000-0000-0000C4320000}"/>
    <cellStyle name="1_ÿÿÿÿÿ_Bao cao tinh hinh thuc hien KH 2009 den 31-01-10_Ke hoach 2012 (theo doi) 2 2" xfId="13000" xr:uid="{00000000-0005-0000-0000-0000C5320000}"/>
    <cellStyle name="1_ÿÿÿÿÿ_Bao cao tinh hinh thuc hien KH 2009 den 31-01-10_Ke hoach 2012 (theo doi) 2 2 2" xfId="13001" xr:uid="{00000000-0005-0000-0000-0000C6320000}"/>
    <cellStyle name="1_ÿÿÿÿÿ_Bao cao tinh hinh thuc hien KH 2009 den 31-01-10_Ke hoach 2012 (theo doi) 2 2 3" xfId="13002" xr:uid="{00000000-0005-0000-0000-0000C7320000}"/>
    <cellStyle name="1_ÿÿÿÿÿ_Bao cao tinh hinh thuc hien KH 2009 den 31-01-10_Ke hoach 2012 (theo doi) 2 2 4" xfId="13003" xr:uid="{00000000-0005-0000-0000-0000C8320000}"/>
    <cellStyle name="1_ÿÿÿÿÿ_Bao cao tinh hinh thuc hien KH 2009 den 31-01-10_Ke hoach 2012 (theo doi) 2 3" xfId="13004" xr:uid="{00000000-0005-0000-0000-0000C9320000}"/>
    <cellStyle name="1_ÿÿÿÿÿ_Bao cao tinh hinh thuc hien KH 2009 den 31-01-10_Ke hoach 2012 (theo doi) 2 4" xfId="13005" xr:uid="{00000000-0005-0000-0000-0000CA320000}"/>
    <cellStyle name="1_ÿÿÿÿÿ_Bao cao tinh hinh thuc hien KH 2009 den 31-01-10_Ke hoach 2012 (theo doi) 2 5" xfId="13006" xr:uid="{00000000-0005-0000-0000-0000CB320000}"/>
    <cellStyle name="1_ÿÿÿÿÿ_Bao cao tinh hinh thuc hien KH 2009 den 31-01-10_Ke hoach 2012 (theo doi) 3" xfId="13007" xr:uid="{00000000-0005-0000-0000-0000CC320000}"/>
    <cellStyle name="1_ÿÿÿÿÿ_Bao cao tinh hinh thuc hien KH 2009 den 31-01-10_Ke hoach 2012 (theo doi) 3 2" xfId="13008" xr:uid="{00000000-0005-0000-0000-0000CD320000}"/>
    <cellStyle name="1_ÿÿÿÿÿ_Bao cao tinh hinh thuc hien KH 2009 den 31-01-10_Ke hoach 2012 (theo doi) 3 3" xfId="13009" xr:uid="{00000000-0005-0000-0000-0000CE320000}"/>
    <cellStyle name="1_ÿÿÿÿÿ_Bao cao tinh hinh thuc hien KH 2009 den 31-01-10_Ke hoach 2012 (theo doi) 3 4" xfId="13010" xr:uid="{00000000-0005-0000-0000-0000CF320000}"/>
    <cellStyle name="1_ÿÿÿÿÿ_Bao cao tinh hinh thuc hien KH 2009 den 31-01-10_Ke hoach 2012 (theo doi) 4" xfId="13011" xr:uid="{00000000-0005-0000-0000-0000D0320000}"/>
    <cellStyle name="1_ÿÿÿÿÿ_Bao cao tinh hinh thuc hien KH 2009 den 31-01-10_Ke hoach 2012 (theo doi) 5" xfId="13012" xr:uid="{00000000-0005-0000-0000-0000D1320000}"/>
    <cellStyle name="1_ÿÿÿÿÿ_Bao cao tinh hinh thuc hien KH 2009 den 31-01-10_Ke hoach 2012 (theo doi) 6" xfId="13013" xr:uid="{00000000-0005-0000-0000-0000D2320000}"/>
    <cellStyle name="1_ÿÿÿÿÿ_Bao cao tinh hinh thuc hien KH 2009 den 31-01-10_Ke hoach 2012 theo doi (giai ngan 30.6.12)" xfId="13014" xr:uid="{00000000-0005-0000-0000-0000D3320000}"/>
    <cellStyle name="1_ÿÿÿÿÿ_Bao cao tinh hinh thuc hien KH 2009 den 31-01-10_Ke hoach 2012 theo doi (giai ngan 30.6.12) 2" xfId="13015" xr:uid="{00000000-0005-0000-0000-0000D4320000}"/>
    <cellStyle name="1_ÿÿÿÿÿ_Bao cao tinh hinh thuc hien KH 2009 den 31-01-10_Ke hoach 2012 theo doi (giai ngan 30.6.12) 2 2" xfId="13016" xr:uid="{00000000-0005-0000-0000-0000D5320000}"/>
    <cellStyle name="1_ÿÿÿÿÿ_Bao cao tinh hinh thuc hien KH 2009 den 31-01-10_Ke hoach 2012 theo doi (giai ngan 30.6.12) 2 2 2" xfId="13017" xr:uid="{00000000-0005-0000-0000-0000D6320000}"/>
    <cellStyle name="1_ÿÿÿÿÿ_Bao cao tinh hinh thuc hien KH 2009 den 31-01-10_Ke hoach 2012 theo doi (giai ngan 30.6.12) 2 2 3" xfId="13018" xr:uid="{00000000-0005-0000-0000-0000D7320000}"/>
    <cellStyle name="1_ÿÿÿÿÿ_Bao cao tinh hinh thuc hien KH 2009 den 31-01-10_Ke hoach 2012 theo doi (giai ngan 30.6.12) 2 2 4" xfId="13019" xr:uid="{00000000-0005-0000-0000-0000D8320000}"/>
    <cellStyle name="1_ÿÿÿÿÿ_Bao cao tinh hinh thuc hien KH 2009 den 31-01-10_Ke hoach 2012 theo doi (giai ngan 30.6.12) 2 3" xfId="13020" xr:uid="{00000000-0005-0000-0000-0000D9320000}"/>
    <cellStyle name="1_ÿÿÿÿÿ_Bao cao tinh hinh thuc hien KH 2009 den 31-01-10_Ke hoach 2012 theo doi (giai ngan 30.6.12) 2 4" xfId="13021" xr:uid="{00000000-0005-0000-0000-0000DA320000}"/>
    <cellStyle name="1_ÿÿÿÿÿ_Bao cao tinh hinh thuc hien KH 2009 den 31-01-10_Ke hoach 2012 theo doi (giai ngan 30.6.12) 2 5" xfId="13022" xr:uid="{00000000-0005-0000-0000-0000DB320000}"/>
    <cellStyle name="1_ÿÿÿÿÿ_Bao cao tinh hinh thuc hien KH 2009 den 31-01-10_Ke hoach 2012 theo doi (giai ngan 30.6.12) 3" xfId="13023" xr:uid="{00000000-0005-0000-0000-0000DC320000}"/>
    <cellStyle name="1_ÿÿÿÿÿ_Bao cao tinh hinh thuc hien KH 2009 den 31-01-10_Ke hoach 2012 theo doi (giai ngan 30.6.12) 3 2" xfId="13024" xr:uid="{00000000-0005-0000-0000-0000DD320000}"/>
    <cellStyle name="1_ÿÿÿÿÿ_Bao cao tinh hinh thuc hien KH 2009 den 31-01-10_Ke hoach 2012 theo doi (giai ngan 30.6.12) 3 3" xfId="13025" xr:uid="{00000000-0005-0000-0000-0000DE320000}"/>
    <cellStyle name="1_ÿÿÿÿÿ_Bao cao tinh hinh thuc hien KH 2009 den 31-01-10_Ke hoach 2012 theo doi (giai ngan 30.6.12) 3 4" xfId="13026" xr:uid="{00000000-0005-0000-0000-0000DF320000}"/>
    <cellStyle name="1_ÿÿÿÿÿ_Bao cao tinh hinh thuc hien KH 2009 den 31-01-10_Ke hoach 2012 theo doi (giai ngan 30.6.12) 4" xfId="13027" xr:uid="{00000000-0005-0000-0000-0000E0320000}"/>
    <cellStyle name="1_ÿÿÿÿÿ_Bao cao tinh hinh thuc hien KH 2009 den 31-01-10_Ke hoach 2012 theo doi (giai ngan 30.6.12) 5" xfId="13028" xr:uid="{00000000-0005-0000-0000-0000E1320000}"/>
    <cellStyle name="1_ÿÿÿÿÿ_Bao cao tinh hinh thuc hien KH 2009 den 31-01-10_Ke hoach 2012 theo doi (giai ngan 30.6.12) 6" xfId="13029" xr:uid="{00000000-0005-0000-0000-0000E2320000}"/>
    <cellStyle name="1_ÿÿÿÿÿ_BC von DTPT 6 thang 2012" xfId="13030" xr:uid="{00000000-0005-0000-0000-0000E3320000}"/>
    <cellStyle name="1_ÿÿÿÿÿ_BC von DTPT 6 thang 2012 2" xfId="13031" xr:uid="{00000000-0005-0000-0000-0000E4320000}"/>
    <cellStyle name="1_ÿÿÿÿÿ_BC von DTPT 6 thang 2012 2 2" xfId="13032" xr:uid="{00000000-0005-0000-0000-0000E5320000}"/>
    <cellStyle name="1_ÿÿÿÿÿ_BC von DTPT 6 thang 2012 2 3" xfId="13033" xr:uid="{00000000-0005-0000-0000-0000E6320000}"/>
    <cellStyle name="1_ÿÿÿÿÿ_BC von DTPT 6 thang 2012 2 4" xfId="13034" xr:uid="{00000000-0005-0000-0000-0000E7320000}"/>
    <cellStyle name="1_ÿÿÿÿÿ_BC von DTPT 6 thang 2012 3" xfId="13035" xr:uid="{00000000-0005-0000-0000-0000E8320000}"/>
    <cellStyle name="1_ÿÿÿÿÿ_BC von DTPT 6 thang 2012 4" xfId="13036" xr:uid="{00000000-0005-0000-0000-0000E9320000}"/>
    <cellStyle name="1_ÿÿÿÿÿ_BC von DTPT 6 thang 2012 5" xfId="13037" xr:uid="{00000000-0005-0000-0000-0000EA320000}"/>
    <cellStyle name="1_ÿÿÿÿÿ_Bieu du thao QD von ho tro co MT" xfId="13038" xr:uid="{00000000-0005-0000-0000-0000EB320000}"/>
    <cellStyle name="1_ÿÿÿÿÿ_Bieu du thao QD von ho tro co MT 2" xfId="13039" xr:uid="{00000000-0005-0000-0000-0000EC320000}"/>
    <cellStyle name="1_ÿÿÿÿÿ_Bieu du thao QD von ho tro co MT 2 2" xfId="13040" xr:uid="{00000000-0005-0000-0000-0000ED320000}"/>
    <cellStyle name="1_ÿÿÿÿÿ_Bieu du thao QD von ho tro co MT 2 3" xfId="13041" xr:uid="{00000000-0005-0000-0000-0000EE320000}"/>
    <cellStyle name="1_ÿÿÿÿÿ_Bieu du thao QD von ho tro co MT 2 4" xfId="13042" xr:uid="{00000000-0005-0000-0000-0000EF320000}"/>
    <cellStyle name="1_ÿÿÿÿÿ_Bieu du thao QD von ho tro co MT 3" xfId="13043" xr:uid="{00000000-0005-0000-0000-0000F0320000}"/>
    <cellStyle name="1_ÿÿÿÿÿ_Bieu du thao QD von ho tro co MT 4" xfId="13044" xr:uid="{00000000-0005-0000-0000-0000F1320000}"/>
    <cellStyle name="1_ÿÿÿÿÿ_Bieu du thao QD von ho tro co MT 5" xfId="13045" xr:uid="{00000000-0005-0000-0000-0000F2320000}"/>
    <cellStyle name="1_ÿÿÿÿÿ_Bieu tong hop nhu cau ung 2011 da chon loc -Mien nui" xfId="13046" xr:uid="{00000000-0005-0000-0000-0000F3320000}"/>
    <cellStyle name="1_ÿÿÿÿÿ_Bieu tong hop nhu cau ung 2011 da chon loc -Mien nui 2" xfId="13047" xr:uid="{00000000-0005-0000-0000-0000F4320000}"/>
    <cellStyle name="1_ÿÿÿÿÿ_Bieu tong hop nhu cau ung 2011 da chon loc -Mien nui 2 2" xfId="13048" xr:uid="{00000000-0005-0000-0000-0000F5320000}"/>
    <cellStyle name="1_ÿÿÿÿÿ_Bieu tong hop nhu cau ung 2011 da chon loc -Mien nui 3" xfId="13049" xr:uid="{00000000-0005-0000-0000-0000F6320000}"/>
    <cellStyle name="1_ÿÿÿÿÿ_Book1" xfId="13050" xr:uid="{00000000-0005-0000-0000-0000F7320000}"/>
    <cellStyle name="1_ÿÿÿÿÿ_Book1 2" xfId="13051" xr:uid="{00000000-0005-0000-0000-0000F8320000}"/>
    <cellStyle name="1_ÿÿÿÿÿ_Book1 2 2" xfId="13052" xr:uid="{00000000-0005-0000-0000-0000F9320000}"/>
    <cellStyle name="1_ÿÿÿÿÿ_Book1 2 3" xfId="13053" xr:uid="{00000000-0005-0000-0000-0000FA320000}"/>
    <cellStyle name="1_ÿÿÿÿÿ_Book1 2 4" xfId="13054" xr:uid="{00000000-0005-0000-0000-0000FB320000}"/>
    <cellStyle name="1_ÿÿÿÿÿ_Book1 3" xfId="13055" xr:uid="{00000000-0005-0000-0000-0000FC320000}"/>
    <cellStyle name="1_ÿÿÿÿÿ_Book1 3 2" xfId="13056" xr:uid="{00000000-0005-0000-0000-0000FD320000}"/>
    <cellStyle name="1_ÿÿÿÿÿ_Book1 3 3" xfId="13057" xr:uid="{00000000-0005-0000-0000-0000FE320000}"/>
    <cellStyle name="1_ÿÿÿÿÿ_Book1 3 4" xfId="13058" xr:uid="{00000000-0005-0000-0000-0000FF320000}"/>
    <cellStyle name="1_ÿÿÿÿÿ_Book1 4" xfId="13059" xr:uid="{00000000-0005-0000-0000-000000330000}"/>
    <cellStyle name="1_ÿÿÿÿÿ_Book1 5" xfId="13060" xr:uid="{00000000-0005-0000-0000-000001330000}"/>
    <cellStyle name="1_ÿÿÿÿÿ_Book1 6" xfId="13061" xr:uid="{00000000-0005-0000-0000-000002330000}"/>
    <cellStyle name="1_ÿÿÿÿÿ_Book1_BC von DTPT 6 thang 2012" xfId="13062" xr:uid="{00000000-0005-0000-0000-000003330000}"/>
    <cellStyle name="1_ÿÿÿÿÿ_Book1_BC von DTPT 6 thang 2012 2" xfId="13063" xr:uid="{00000000-0005-0000-0000-000004330000}"/>
    <cellStyle name="1_ÿÿÿÿÿ_Book1_BC von DTPT 6 thang 2012 2 2" xfId="13064" xr:uid="{00000000-0005-0000-0000-000005330000}"/>
    <cellStyle name="1_ÿÿÿÿÿ_Book1_BC von DTPT 6 thang 2012 2 3" xfId="13065" xr:uid="{00000000-0005-0000-0000-000006330000}"/>
    <cellStyle name="1_ÿÿÿÿÿ_Book1_BC von DTPT 6 thang 2012 2 4" xfId="13066" xr:uid="{00000000-0005-0000-0000-000007330000}"/>
    <cellStyle name="1_ÿÿÿÿÿ_Book1_BC von DTPT 6 thang 2012 3" xfId="13067" xr:uid="{00000000-0005-0000-0000-000008330000}"/>
    <cellStyle name="1_ÿÿÿÿÿ_Book1_BC von DTPT 6 thang 2012 3 2" xfId="13068" xr:uid="{00000000-0005-0000-0000-000009330000}"/>
    <cellStyle name="1_ÿÿÿÿÿ_Book1_BC von DTPT 6 thang 2012 3 3" xfId="13069" xr:uid="{00000000-0005-0000-0000-00000A330000}"/>
    <cellStyle name="1_ÿÿÿÿÿ_Book1_BC von DTPT 6 thang 2012 3 4" xfId="13070" xr:uid="{00000000-0005-0000-0000-00000B330000}"/>
    <cellStyle name="1_ÿÿÿÿÿ_Book1_BC von DTPT 6 thang 2012 4" xfId="13071" xr:uid="{00000000-0005-0000-0000-00000C330000}"/>
    <cellStyle name="1_ÿÿÿÿÿ_Book1_BC von DTPT 6 thang 2012 5" xfId="13072" xr:uid="{00000000-0005-0000-0000-00000D330000}"/>
    <cellStyle name="1_ÿÿÿÿÿ_Book1_BC von DTPT 6 thang 2012 6" xfId="13073" xr:uid="{00000000-0005-0000-0000-00000E330000}"/>
    <cellStyle name="1_ÿÿÿÿÿ_Book1_Bieu du thao QD von ho tro co MT" xfId="13074" xr:uid="{00000000-0005-0000-0000-00000F330000}"/>
    <cellStyle name="1_ÿÿÿÿÿ_Book1_Bieu du thao QD von ho tro co MT 2" xfId="13075" xr:uid="{00000000-0005-0000-0000-000010330000}"/>
    <cellStyle name="1_ÿÿÿÿÿ_Book1_Bieu du thao QD von ho tro co MT 2 2" xfId="13076" xr:uid="{00000000-0005-0000-0000-000011330000}"/>
    <cellStyle name="1_ÿÿÿÿÿ_Book1_Bieu du thao QD von ho tro co MT 2 3" xfId="13077" xr:uid="{00000000-0005-0000-0000-000012330000}"/>
    <cellStyle name="1_ÿÿÿÿÿ_Book1_Bieu du thao QD von ho tro co MT 2 4" xfId="13078" xr:uid="{00000000-0005-0000-0000-000013330000}"/>
    <cellStyle name="1_ÿÿÿÿÿ_Book1_Bieu du thao QD von ho tro co MT 3" xfId="13079" xr:uid="{00000000-0005-0000-0000-000014330000}"/>
    <cellStyle name="1_ÿÿÿÿÿ_Book1_Bieu du thao QD von ho tro co MT 3 2" xfId="13080" xr:uid="{00000000-0005-0000-0000-000015330000}"/>
    <cellStyle name="1_ÿÿÿÿÿ_Book1_Bieu du thao QD von ho tro co MT 3 3" xfId="13081" xr:uid="{00000000-0005-0000-0000-000016330000}"/>
    <cellStyle name="1_ÿÿÿÿÿ_Book1_Bieu du thao QD von ho tro co MT 3 4" xfId="13082" xr:uid="{00000000-0005-0000-0000-000017330000}"/>
    <cellStyle name="1_ÿÿÿÿÿ_Book1_Bieu du thao QD von ho tro co MT 4" xfId="13083" xr:uid="{00000000-0005-0000-0000-000018330000}"/>
    <cellStyle name="1_ÿÿÿÿÿ_Book1_Bieu du thao QD von ho tro co MT 5" xfId="13084" xr:uid="{00000000-0005-0000-0000-000019330000}"/>
    <cellStyle name="1_ÿÿÿÿÿ_Book1_Bieu du thao QD von ho tro co MT 6" xfId="13085" xr:uid="{00000000-0005-0000-0000-00001A330000}"/>
    <cellStyle name="1_ÿÿÿÿÿ_Book1_Hoan chinh KH 2012 (o nha)" xfId="13086" xr:uid="{00000000-0005-0000-0000-00001B330000}"/>
    <cellStyle name="1_ÿÿÿÿÿ_Book1_Hoan chinh KH 2012 (o nha) 2" xfId="13087" xr:uid="{00000000-0005-0000-0000-00001C330000}"/>
    <cellStyle name="1_ÿÿÿÿÿ_Book1_Hoan chinh KH 2012 (o nha) 2 2" xfId="13088" xr:uid="{00000000-0005-0000-0000-00001D330000}"/>
    <cellStyle name="1_ÿÿÿÿÿ_Book1_Hoan chinh KH 2012 (o nha) 2 3" xfId="13089" xr:uid="{00000000-0005-0000-0000-00001E330000}"/>
    <cellStyle name="1_ÿÿÿÿÿ_Book1_Hoan chinh KH 2012 (o nha) 2 4" xfId="13090" xr:uid="{00000000-0005-0000-0000-00001F330000}"/>
    <cellStyle name="1_ÿÿÿÿÿ_Book1_Hoan chinh KH 2012 (o nha) 3" xfId="13091" xr:uid="{00000000-0005-0000-0000-000020330000}"/>
    <cellStyle name="1_ÿÿÿÿÿ_Book1_Hoan chinh KH 2012 (o nha) 3 2" xfId="13092" xr:uid="{00000000-0005-0000-0000-000021330000}"/>
    <cellStyle name="1_ÿÿÿÿÿ_Book1_Hoan chinh KH 2012 (o nha) 3 3" xfId="13093" xr:uid="{00000000-0005-0000-0000-000022330000}"/>
    <cellStyle name="1_ÿÿÿÿÿ_Book1_Hoan chinh KH 2012 (o nha) 3 4" xfId="13094" xr:uid="{00000000-0005-0000-0000-000023330000}"/>
    <cellStyle name="1_ÿÿÿÿÿ_Book1_Hoan chinh KH 2012 (o nha) 4" xfId="13095" xr:uid="{00000000-0005-0000-0000-000024330000}"/>
    <cellStyle name="1_ÿÿÿÿÿ_Book1_Hoan chinh KH 2012 (o nha) 5" xfId="13096" xr:uid="{00000000-0005-0000-0000-000025330000}"/>
    <cellStyle name="1_ÿÿÿÿÿ_Book1_Hoan chinh KH 2012 (o nha) 6" xfId="13097" xr:uid="{00000000-0005-0000-0000-000026330000}"/>
    <cellStyle name="1_ÿÿÿÿÿ_Book1_Hoan chinh KH 2012 (o nha)_Bao cao giai ngan quy I" xfId="13098" xr:uid="{00000000-0005-0000-0000-000027330000}"/>
    <cellStyle name="1_ÿÿÿÿÿ_Book1_Hoan chinh KH 2012 (o nha)_Bao cao giai ngan quy I 2" xfId="13099" xr:uid="{00000000-0005-0000-0000-000028330000}"/>
    <cellStyle name="1_ÿÿÿÿÿ_Book1_Hoan chinh KH 2012 (o nha)_Bao cao giai ngan quy I 2 2" xfId="13100" xr:uid="{00000000-0005-0000-0000-000029330000}"/>
    <cellStyle name="1_ÿÿÿÿÿ_Book1_Hoan chinh KH 2012 (o nha)_Bao cao giai ngan quy I 2 3" xfId="13101" xr:uid="{00000000-0005-0000-0000-00002A330000}"/>
    <cellStyle name="1_ÿÿÿÿÿ_Book1_Hoan chinh KH 2012 (o nha)_Bao cao giai ngan quy I 2 4" xfId="13102" xr:uid="{00000000-0005-0000-0000-00002B330000}"/>
    <cellStyle name="1_ÿÿÿÿÿ_Book1_Hoan chinh KH 2012 (o nha)_Bao cao giai ngan quy I 3" xfId="13103" xr:uid="{00000000-0005-0000-0000-00002C330000}"/>
    <cellStyle name="1_ÿÿÿÿÿ_Book1_Hoan chinh KH 2012 (o nha)_Bao cao giai ngan quy I 3 2" xfId="13104" xr:uid="{00000000-0005-0000-0000-00002D330000}"/>
    <cellStyle name="1_ÿÿÿÿÿ_Book1_Hoan chinh KH 2012 (o nha)_Bao cao giai ngan quy I 3 3" xfId="13105" xr:uid="{00000000-0005-0000-0000-00002E330000}"/>
    <cellStyle name="1_ÿÿÿÿÿ_Book1_Hoan chinh KH 2012 (o nha)_Bao cao giai ngan quy I 3 4" xfId="13106" xr:uid="{00000000-0005-0000-0000-00002F330000}"/>
    <cellStyle name="1_ÿÿÿÿÿ_Book1_Hoan chinh KH 2012 (o nha)_Bao cao giai ngan quy I 4" xfId="13107" xr:uid="{00000000-0005-0000-0000-000030330000}"/>
    <cellStyle name="1_ÿÿÿÿÿ_Book1_Hoan chinh KH 2012 (o nha)_Bao cao giai ngan quy I 5" xfId="13108" xr:uid="{00000000-0005-0000-0000-000031330000}"/>
    <cellStyle name="1_ÿÿÿÿÿ_Book1_Hoan chinh KH 2012 (o nha)_Bao cao giai ngan quy I 6" xfId="13109" xr:uid="{00000000-0005-0000-0000-000032330000}"/>
    <cellStyle name="1_ÿÿÿÿÿ_Book1_Hoan chinh KH 2012 (o nha)_BC von DTPT 6 thang 2012" xfId="13110" xr:uid="{00000000-0005-0000-0000-000033330000}"/>
    <cellStyle name="1_ÿÿÿÿÿ_Book1_Hoan chinh KH 2012 (o nha)_BC von DTPT 6 thang 2012 2" xfId="13111" xr:uid="{00000000-0005-0000-0000-000034330000}"/>
    <cellStyle name="1_ÿÿÿÿÿ_Book1_Hoan chinh KH 2012 (o nha)_BC von DTPT 6 thang 2012 2 2" xfId="13112" xr:uid="{00000000-0005-0000-0000-000035330000}"/>
    <cellStyle name="1_ÿÿÿÿÿ_Book1_Hoan chinh KH 2012 (o nha)_BC von DTPT 6 thang 2012 2 3" xfId="13113" xr:uid="{00000000-0005-0000-0000-000036330000}"/>
    <cellStyle name="1_ÿÿÿÿÿ_Book1_Hoan chinh KH 2012 (o nha)_BC von DTPT 6 thang 2012 2 4" xfId="13114" xr:uid="{00000000-0005-0000-0000-000037330000}"/>
    <cellStyle name="1_ÿÿÿÿÿ_Book1_Hoan chinh KH 2012 (o nha)_BC von DTPT 6 thang 2012 3" xfId="13115" xr:uid="{00000000-0005-0000-0000-000038330000}"/>
    <cellStyle name="1_ÿÿÿÿÿ_Book1_Hoan chinh KH 2012 (o nha)_BC von DTPT 6 thang 2012 3 2" xfId="13116" xr:uid="{00000000-0005-0000-0000-000039330000}"/>
    <cellStyle name="1_ÿÿÿÿÿ_Book1_Hoan chinh KH 2012 (o nha)_BC von DTPT 6 thang 2012 3 3" xfId="13117" xr:uid="{00000000-0005-0000-0000-00003A330000}"/>
    <cellStyle name="1_ÿÿÿÿÿ_Book1_Hoan chinh KH 2012 (o nha)_BC von DTPT 6 thang 2012 3 4" xfId="13118" xr:uid="{00000000-0005-0000-0000-00003B330000}"/>
    <cellStyle name="1_ÿÿÿÿÿ_Book1_Hoan chinh KH 2012 (o nha)_BC von DTPT 6 thang 2012 4" xfId="13119" xr:uid="{00000000-0005-0000-0000-00003C330000}"/>
    <cellStyle name="1_ÿÿÿÿÿ_Book1_Hoan chinh KH 2012 (o nha)_BC von DTPT 6 thang 2012 5" xfId="13120" xr:uid="{00000000-0005-0000-0000-00003D330000}"/>
    <cellStyle name="1_ÿÿÿÿÿ_Book1_Hoan chinh KH 2012 (o nha)_BC von DTPT 6 thang 2012 6" xfId="13121" xr:uid="{00000000-0005-0000-0000-00003E330000}"/>
    <cellStyle name="1_ÿÿÿÿÿ_Book1_Hoan chinh KH 2012 (o nha)_Bieu du thao QD von ho tro co MT" xfId="13122" xr:uid="{00000000-0005-0000-0000-00003F330000}"/>
    <cellStyle name="1_ÿÿÿÿÿ_Book1_Hoan chinh KH 2012 (o nha)_Bieu du thao QD von ho tro co MT 2" xfId="13123" xr:uid="{00000000-0005-0000-0000-000040330000}"/>
    <cellStyle name="1_ÿÿÿÿÿ_Book1_Hoan chinh KH 2012 (o nha)_Bieu du thao QD von ho tro co MT 2 2" xfId="13124" xr:uid="{00000000-0005-0000-0000-000041330000}"/>
    <cellStyle name="1_ÿÿÿÿÿ_Book1_Hoan chinh KH 2012 (o nha)_Bieu du thao QD von ho tro co MT 2 3" xfId="13125" xr:uid="{00000000-0005-0000-0000-000042330000}"/>
    <cellStyle name="1_ÿÿÿÿÿ_Book1_Hoan chinh KH 2012 (o nha)_Bieu du thao QD von ho tro co MT 2 4" xfId="13126" xr:uid="{00000000-0005-0000-0000-000043330000}"/>
    <cellStyle name="1_ÿÿÿÿÿ_Book1_Hoan chinh KH 2012 (o nha)_Bieu du thao QD von ho tro co MT 3" xfId="13127" xr:uid="{00000000-0005-0000-0000-000044330000}"/>
    <cellStyle name="1_ÿÿÿÿÿ_Book1_Hoan chinh KH 2012 (o nha)_Bieu du thao QD von ho tro co MT 3 2" xfId="13128" xr:uid="{00000000-0005-0000-0000-000045330000}"/>
    <cellStyle name="1_ÿÿÿÿÿ_Book1_Hoan chinh KH 2012 (o nha)_Bieu du thao QD von ho tro co MT 3 3" xfId="13129" xr:uid="{00000000-0005-0000-0000-000046330000}"/>
    <cellStyle name="1_ÿÿÿÿÿ_Book1_Hoan chinh KH 2012 (o nha)_Bieu du thao QD von ho tro co MT 3 4" xfId="13130" xr:uid="{00000000-0005-0000-0000-000047330000}"/>
    <cellStyle name="1_ÿÿÿÿÿ_Book1_Hoan chinh KH 2012 (o nha)_Bieu du thao QD von ho tro co MT 4" xfId="13131" xr:uid="{00000000-0005-0000-0000-000048330000}"/>
    <cellStyle name="1_ÿÿÿÿÿ_Book1_Hoan chinh KH 2012 (o nha)_Bieu du thao QD von ho tro co MT 5" xfId="13132" xr:uid="{00000000-0005-0000-0000-000049330000}"/>
    <cellStyle name="1_ÿÿÿÿÿ_Book1_Hoan chinh KH 2012 (o nha)_Bieu du thao QD von ho tro co MT 6" xfId="13133" xr:uid="{00000000-0005-0000-0000-00004A330000}"/>
    <cellStyle name="1_ÿÿÿÿÿ_Book1_Hoan chinh KH 2012 (o nha)_Ke hoach 2012 theo doi (giai ngan 30.6.12)" xfId="13134" xr:uid="{00000000-0005-0000-0000-00004B330000}"/>
    <cellStyle name="1_ÿÿÿÿÿ_Book1_Hoan chinh KH 2012 (o nha)_Ke hoach 2012 theo doi (giai ngan 30.6.12) 2" xfId="13135" xr:uid="{00000000-0005-0000-0000-00004C330000}"/>
    <cellStyle name="1_ÿÿÿÿÿ_Book1_Hoan chinh KH 2012 (o nha)_Ke hoach 2012 theo doi (giai ngan 30.6.12) 2 2" xfId="13136" xr:uid="{00000000-0005-0000-0000-00004D330000}"/>
    <cellStyle name="1_ÿÿÿÿÿ_Book1_Hoan chinh KH 2012 (o nha)_Ke hoach 2012 theo doi (giai ngan 30.6.12) 2 3" xfId="13137" xr:uid="{00000000-0005-0000-0000-00004E330000}"/>
    <cellStyle name="1_ÿÿÿÿÿ_Book1_Hoan chinh KH 2012 (o nha)_Ke hoach 2012 theo doi (giai ngan 30.6.12) 2 4" xfId="13138" xr:uid="{00000000-0005-0000-0000-00004F330000}"/>
    <cellStyle name="1_ÿÿÿÿÿ_Book1_Hoan chinh KH 2012 (o nha)_Ke hoach 2012 theo doi (giai ngan 30.6.12) 3" xfId="13139" xr:uid="{00000000-0005-0000-0000-000050330000}"/>
    <cellStyle name="1_ÿÿÿÿÿ_Book1_Hoan chinh KH 2012 (o nha)_Ke hoach 2012 theo doi (giai ngan 30.6.12) 3 2" xfId="13140" xr:uid="{00000000-0005-0000-0000-000051330000}"/>
    <cellStyle name="1_ÿÿÿÿÿ_Book1_Hoan chinh KH 2012 (o nha)_Ke hoach 2012 theo doi (giai ngan 30.6.12) 3 3" xfId="13141" xr:uid="{00000000-0005-0000-0000-000052330000}"/>
    <cellStyle name="1_ÿÿÿÿÿ_Book1_Hoan chinh KH 2012 (o nha)_Ke hoach 2012 theo doi (giai ngan 30.6.12) 3 4" xfId="13142" xr:uid="{00000000-0005-0000-0000-000053330000}"/>
    <cellStyle name="1_ÿÿÿÿÿ_Book1_Hoan chinh KH 2012 (o nha)_Ke hoach 2012 theo doi (giai ngan 30.6.12) 4" xfId="13143" xr:uid="{00000000-0005-0000-0000-000054330000}"/>
    <cellStyle name="1_ÿÿÿÿÿ_Book1_Hoan chinh KH 2012 (o nha)_Ke hoach 2012 theo doi (giai ngan 30.6.12) 5" xfId="13144" xr:uid="{00000000-0005-0000-0000-000055330000}"/>
    <cellStyle name="1_ÿÿÿÿÿ_Book1_Hoan chinh KH 2012 (o nha)_Ke hoach 2012 theo doi (giai ngan 30.6.12) 6" xfId="13145" xr:uid="{00000000-0005-0000-0000-000056330000}"/>
    <cellStyle name="1_ÿÿÿÿÿ_Book1_Hoan chinh KH 2012 Von ho tro co MT" xfId="13146" xr:uid="{00000000-0005-0000-0000-000057330000}"/>
    <cellStyle name="1_ÿÿÿÿÿ_Book1_Hoan chinh KH 2012 Von ho tro co MT (chi tiet)" xfId="13147" xr:uid="{00000000-0005-0000-0000-000058330000}"/>
    <cellStyle name="1_ÿÿÿÿÿ_Book1_Hoan chinh KH 2012 Von ho tro co MT (chi tiet) 2" xfId="13148" xr:uid="{00000000-0005-0000-0000-000059330000}"/>
    <cellStyle name="1_ÿÿÿÿÿ_Book1_Hoan chinh KH 2012 Von ho tro co MT (chi tiet) 2 2" xfId="13149" xr:uid="{00000000-0005-0000-0000-00005A330000}"/>
    <cellStyle name="1_ÿÿÿÿÿ_Book1_Hoan chinh KH 2012 Von ho tro co MT (chi tiet) 2 3" xfId="13150" xr:uid="{00000000-0005-0000-0000-00005B330000}"/>
    <cellStyle name="1_ÿÿÿÿÿ_Book1_Hoan chinh KH 2012 Von ho tro co MT (chi tiet) 2 4" xfId="13151" xr:uid="{00000000-0005-0000-0000-00005C330000}"/>
    <cellStyle name="1_ÿÿÿÿÿ_Book1_Hoan chinh KH 2012 Von ho tro co MT (chi tiet) 3" xfId="13152" xr:uid="{00000000-0005-0000-0000-00005D330000}"/>
    <cellStyle name="1_ÿÿÿÿÿ_Book1_Hoan chinh KH 2012 Von ho tro co MT (chi tiet) 3 2" xfId="13153" xr:uid="{00000000-0005-0000-0000-00005E330000}"/>
    <cellStyle name="1_ÿÿÿÿÿ_Book1_Hoan chinh KH 2012 Von ho tro co MT (chi tiet) 3 3" xfId="13154" xr:uid="{00000000-0005-0000-0000-00005F330000}"/>
    <cellStyle name="1_ÿÿÿÿÿ_Book1_Hoan chinh KH 2012 Von ho tro co MT (chi tiet) 3 4" xfId="13155" xr:uid="{00000000-0005-0000-0000-000060330000}"/>
    <cellStyle name="1_ÿÿÿÿÿ_Book1_Hoan chinh KH 2012 Von ho tro co MT (chi tiet) 4" xfId="13156" xr:uid="{00000000-0005-0000-0000-000061330000}"/>
    <cellStyle name="1_ÿÿÿÿÿ_Book1_Hoan chinh KH 2012 Von ho tro co MT (chi tiet) 5" xfId="13157" xr:uid="{00000000-0005-0000-0000-000062330000}"/>
    <cellStyle name="1_ÿÿÿÿÿ_Book1_Hoan chinh KH 2012 Von ho tro co MT (chi tiet) 6" xfId="13158" xr:uid="{00000000-0005-0000-0000-000063330000}"/>
    <cellStyle name="1_ÿÿÿÿÿ_Book1_Hoan chinh KH 2012 Von ho tro co MT 10" xfId="13159" xr:uid="{00000000-0005-0000-0000-000064330000}"/>
    <cellStyle name="1_ÿÿÿÿÿ_Book1_Hoan chinh KH 2012 Von ho tro co MT 10 2" xfId="13160" xr:uid="{00000000-0005-0000-0000-000065330000}"/>
    <cellStyle name="1_ÿÿÿÿÿ_Book1_Hoan chinh KH 2012 Von ho tro co MT 10 3" xfId="13161" xr:uid="{00000000-0005-0000-0000-000066330000}"/>
    <cellStyle name="1_ÿÿÿÿÿ_Book1_Hoan chinh KH 2012 Von ho tro co MT 10 4" xfId="13162" xr:uid="{00000000-0005-0000-0000-000067330000}"/>
    <cellStyle name="1_ÿÿÿÿÿ_Book1_Hoan chinh KH 2012 Von ho tro co MT 11" xfId="13163" xr:uid="{00000000-0005-0000-0000-000068330000}"/>
    <cellStyle name="1_ÿÿÿÿÿ_Book1_Hoan chinh KH 2012 Von ho tro co MT 11 2" xfId="13164" xr:uid="{00000000-0005-0000-0000-000069330000}"/>
    <cellStyle name="1_ÿÿÿÿÿ_Book1_Hoan chinh KH 2012 Von ho tro co MT 11 3" xfId="13165" xr:uid="{00000000-0005-0000-0000-00006A330000}"/>
    <cellStyle name="1_ÿÿÿÿÿ_Book1_Hoan chinh KH 2012 Von ho tro co MT 11 4" xfId="13166" xr:uid="{00000000-0005-0000-0000-00006B330000}"/>
    <cellStyle name="1_ÿÿÿÿÿ_Book1_Hoan chinh KH 2012 Von ho tro co MT 12" xfId="13167" xr:uid="{00000000-0005-0000-0000-00006C330000}"/>
    <cellStyle name="1_ÿÿÿÿÿ_Book1_Hoan chinh KH 2012 Von ho tro co MT 12 2" xfId="13168" xr:uid="{00000000-0005-0000-0000-00006D330000}"/>
    <cellStyle name="1_ÿÿÿÿÿ_Book1_Hoan chinh KH 2012 Von ho tro co MT 12 3" xfId="13169" xr:uid="{00000000-0005-0000-0000-00006E330000}"/>
    <cellStyle name="1_ÿÿÿÿÿ_Book1_Hoan chinh KH 2012 Von ho tro co MT 12 4" xfId="13170" xr:uid="{00000000-0005-0000-0000-00006F330000}"/>
    <cellStyle name="1_ÿÿÿÿÿ_Book1_Hoan chinh KH 2012 Von ho tro co MT 13" xfId="13171" xr:uid="{00000000-0005-0000-0000-000070330000}"/>
    <cellStyle name="1_ÿÿÿÿÿ_Book1_Hoan chinh KH 2012 Von ho tro co MT 13 2" xfId="13172" xr:uid="{00000000-0005-0000-0000-000071330000}"/>
    <cellStyle name="1_ÿÿÿÿÿ_Book1_Hoan chinh KH 2012 Von ho tro co MT 13 3" xfId="13173" xr:uid="{00000000-0005-0000-0000-000072330000}"/>
    <cellStyle name="1_ÿÿÿÿÿ_Book1_Hoan chinh KH 2012 Von ho tro co MT 13 4" xfId="13174" xr:uid="{00000000-0005-0000-0000-000073330000}"/>
    <cellStyle name="1_ÿÿÿÿÿ_Book1_Hoan chinh KH 2012 Von ho tro co MT 14" xfId="13175" xr:uid="{00000000-0005-0000-0000-000074330000}"/>
    <cellStyle name="1_ÿÿÿÿÿ_Book1_Hoan chinh KH 2012 Von ho tro co MT 14 2" xfId="13176" xr:uid="{00000000-0005-0000-0000-000075330000}"/>
    <cellStyle name="1_ÿÿÿÿÿ_Book1_Hoan chinh KH 2012 Von ho tro co MT 14 3" xfId="13177" xr:uid="{00000000-0005-0000-0000-000076330000}"/>
    <cellStyle name="1_ÿÿÿÿÿ_Book1_Hoan chinh KH 2012 Von ho tro co MT 14 4" xfId="13178" xr:uid="{00000000-0005-0000-0000-000077330000}"/>
    <cellStyle name="1_ÿÿÿÿÿ_Book1_Hoan chinh KH 2012 Von ho tro co MT 15" xfId="13179" xr:uid="{00000000-0005-0000-0000-000078330000}"/>
    <cellStyle name="1_ÿÿÿÿÿ_Book1_Hoan chinh KH 2012 Von ho tro co MT 15 2" xfId="13180" xr:uid="{00000000-0005-0000-0000-000079330000}"/>
    <cellStyle name="1_ÿÿÿÿÿ_Book1_Hoan chinh KH 2012 Von ho tro co MT 15 3" xfId="13181" xr:uid="{00000000-0005-0000-0000-00007A330000}"/>
    <cellStyle name="1_ÿÿÿÿÿ_Book1_Hoan chinh KH 2012 Von ho tro co MT 15 4" xfId="13182" xr:uid="{00000000-0005-0000-0000-00007B330000}"/>
    <cellStyle name="1_ÿÿÿÿÿ_Book1_Hoan chinh KH 2012 Von ho tro co MT 16" xfId="13183" xr:uid="{00000000-0005-0000-0000-00007C330000}"/>
    <cellStyle name="1_ÿÿÿÿÿ_Book1_Hoan chinh KH 2012 Von ho tro co MT 16 2" xfId="13184" xr:uid="{00000000-0005-0000-0000-00007D330000}"/>
    <cellStyle name="1_ÿÿÿÿÿ_Book1_Hoan chinh KH 2012 Von ho tro co MT 16 3" xfId="13185" xr:uid="{00000000-0005-0000-0000-00007E330000}"/>
    <cellStyle name="1_ÿÿÿÿÿ_Book1_Hoan chinh KH 2012 Von ho tro co MT 16 4" xfId="13186" xr:uid="{00000000-0005-0000-0000-00007F330000}"/>
    <cellStyle name="1_ÿÿÿÿÿ_Book1_Hoan chinh KH 2012 Von ho tro co MT 17" xfId="13187" xr:uid="{00000000-0005-0000-0000-000080330000}"/>
    <cellStyle name="1_ÿÿÿÿÿ_Book1_Hoan chinh KH 2012 Von ho tro co MT 17 2" xfId="13188" xr:uid="{00000000-0005-0000-0000-000081330000}"/>
    <cellStyle name="1_ÿÿÿÿÿ_Book1_Hoan chinh KH 2012 Von ho tro co MT 17 3" xfId="13189" xr:uid="{00000000-0005-0000-0000-000082330000}"/>
    <cellStyle name="1_ÿÿÿÿÿ_Book1_Hoan chinh KH 2012 Von ho tro co MT 17 4" xfId="13190" xr:uid="{00000000-0005-0000-0000-000083330000}"/>
    <cellStyle name="1_ÿÿÿÿÿ_Book1_Hoan chinh KH 2012 Von ho tro co MT 18" xfId="13191" xr:uid="{00000000-0005-0000-0000-000084330000}"/>
    <cellStyle name="1_ÿÿÿÿÿ_Book1_Hoan chinh KH 2012 Von ho tro co MT 19" xfId="13192" xr:uid="{00000000-0005-0000-0000-000085330000}"/>
    <cellStyle name="1_ÿÿÿÿÿ_Book1_Hoan chinh KH 2012 Von ho tro co MT 2" xfId="13193" xr:uid="{00000000-0005-0000-0000-000086330000}"/>
    <cellStyle name="1_ÿÿÿÿÿ_Book1_Hoan chinh KH 2012 Von ho tro co MT 2 2" xfId="13194" xr:uid="{00000000-0005-0000-0000-000087330000}"/>
    <cellStyle name="1_ÿÿÿÿÿ_Book1_Hoan chinh KH 2012 Von ho tro co MT 2 3" xfId="13195" xr:uid="{00000000-0005-0000-0000-000088330000}"/>
    <cellStyle name="1_ÿÿÿÿÿ_Book1_Hoan chinh KH 2012 Von ho tro co MT 2 4" xfId="13196" xr:uid="{00000000-0005-0000-0000-000089330000}"/>
    <cellStyle name="1_ÿÿÿÿÿ_Book1_Hoan chinh KH 2012 Von ho tro co MT 20" xfId="13197" xr:uid="{00000000-0005-0000-0000-00008A330000}"/>
    <cellStyle name="1_ÿÿÿÿÿ_Book1_Hoan chinh KH 2012 Von ho tro co MT 3" xfId="13198" xr:uid="{00000000-0005-0000-0000-00008B330000}"/>
    <cellStyle name="1_ÿÿÿÿÿ_Book1_Hoan chinh KH 2012 Von ho tro co MT 3 2" xfId="13199" xr:uid="{00000000-0005-0000-0000-00008C330000}"/>
    <cellStyle name="1_ÿÿÿÿÿ_Book1_Hoan chinh KH 2012 Von ho tro co MT 3 3" xfId="13200" xr:uid="{00000000-0005-0000-0000-00008D330000}"/>
    <cellStyle name="1_ÿÿÿÿÿ_Book1_Hoan chinh KH 2012 Von ho tro co MT 3 4" xfId="13201" xr:uid="{00000000-0005-0000-0000-00008E330000}"/>
    <cellStyle name="1_ÿÿÿÿÿ_Book1_Hoan chinh KH 2012 Von ho tro co MT 4" xfId="13202" xr:uid="{00000000-0005-0000-0000-00008F330000}"/>
    <cellStyle name="1_ÿÿÿÿÿ_Book1_Hoan chinh KH 2012 Von ho tro co MT 4 2" xfId="13203" xr:uid="{00000000-0005-0000-0000-000090330000}"/>
    <cellStyle name="1_ÿÿÿÿÿ_Book1_Hoan chinh KH 2012 Von ho tro co MT 4 3" xfId="13204" xr:uid="{00000000-0005-0000-0000-000091330000}"/>
    <cellStyle name="1_ÿÿÿÿÿ_Book1_Hoan chinh KH 2012 Von ho tro co MT 4 4" xfId="13205" xr:uid="{00000000-0005-0000-0000-000092330000}"/>
    <cellStyle name="1_ÿÿÿÿÿ_Book1_Hoan chinh KH 2012 Von ho tro co MT 5" xfId="13206" xr:uid="{00000000-0005-0000-0000-000093330000}"/>
    <cellStyle name="1_ÿÿÿÿÿ_Book1_Hoan chinh KH 2012 Von ho tro co MT 5 2" xfId="13207" xr:uid="{00000000-0005-0000-0000-000094330000}"/>
    <cellStyle name="1_ÿÿÿÿÿ_Book1_Hoan chinh KH 2012 Von ho tro co MT 5 3" xfId="13208" xr:uid="{00000000-0005-0000-0000-000095330000}"/>
    <cellStyle name="1_ÿÿÿÿÿ_Book1_Hoan chinh KH 2012 Von ho tro co MT 5 4" xfId="13209" xr:uid="{00000000-0005-0000-0000-000096330000}"/>
    <cellStyle name="1_ÿÿÿÿÿ_Book1_Hoan chinh KH 2012 Von ho tro co MT 6" xfId="13210" xr:uid="{00000000-0005-0000-0000-000097330000}"/>
    <cellStyle name="1_ÿÿÿÿÿ_Book1_Hoan chinh KH 2012 Von ho tro co MT 6 2" xfId="13211" xr:uid="{00000000-0005-0000-0000-000098330000}"/>
    <cellStyle name="1_ÿÿÿÿÿ_Book1_Hoan chinh KH 2012 Von ho tro co MT 6 3" xfId="13212" xr:uid="{00000000-0005-0000-0000-000099330000}"/>
    <cellStyle name="1_ÿÿÿÿÿ_Book1_Hoan chinh KH 2012 Von ho tro co MT 6 4" xfId="13213" xr:uid="{00000000-0005-0000-0000-00009A330000}"/>
    <cellStyle name="1_ÿÿÿÿÿ_Book1_Hoan chinh KH 2012 Von ho tro co MT 7" xfId="13214" xr:uid="{00000000-0005-0000-0000-00009B330000}"/>
    <cellStyle name="1_ÿÿÿÿÿ_Book1_Hoan chinh KH 2012 Von ho tro co MT 7 2" xfId="13215" xr:uid="{00000000-0005-0000-0000-00009C330000}"/>
    <cellStyle name="1_ÿÿÿÿÿ_Book1_Hoan chinh KH 2012 Von ho tro co MT 7 3" xfId="13216" xr:uid="{00000000-0005-0000-0000-00009D330000}"/>
    <cellStyle name="1_ÿÿÿÿÿ_Book1_Hoan chinh KH 2012 Von ho tro co MT 7 4" xfId="13217" xr:uid="{00000000-0005-0000-0000-00009E330000}"/>
    <cellStyle name="1_ÿÿÿÿÿ_Book1_Hoan chinh KH 2012 Von ho tro co MT 8" xfId="13218" xr:uid="{00000000-0005-0000-0000-00009F330000}"/>
    <cellStyle name="1_ÿÿÿÿÿ_Book1_Hoan chinh KH 2012 Von ho tro co MT 8 2" xfId="13219" xr:uid="{00000000-0005-0000-0000-0000A0330000}"/>
    <cellStyle name="1_ÿÿÿÿÿ_Book1_Hoan chinh KH 2012 Von ho tro co MT 8 3" xfId="13220" xr:uid="{00000000-0005-0000-0000-0000A1330000}"/>
    <cellStyle name="1_ÿÿÿÿÿ_Book1_Hoan chinh KH 2012 Von ho tro co MT 8 4" xfId="13221" xr:uid="{00000000-0005-0000-0000-0000A2330000}"/>
    <cellStyle name="1_ÿÿÿÿÿ_Book1_Hoan chinh KH 2012 Von ho tro co MT 9" xfId="13222" xr:uid="{00000000-0005-0000-0000-0000A3330000}"/>
    <cellStyle name="1_ÿÿÿÿÿ_Book1_Hoan chinh KH 2012 Von ho tro co MT 9 2" xfId="13223" xr:uid="{00000000-0005-0000-0000-0000A4330000}"/>
    <cellStyle name="1_ÿÿÿÿÿ_Book1_Hoan chinh KH 2012 Von ho tro co MT 9 3" xfId="13224" xr:uid="{00000000-0005-0000-0000-0000A5330000}"/>
    <cellStyle name="1_ÿÿÿÿÿ_Book1_Hoan chinh KH 2012 Von ho tro co MT 9 4" xfId="13225" xr:uid="{00000000-0005-0000-0000-0000A6330000}"/>
    <cellStyle name="1_ÿÿÿÿÿ_Book1_Hoan chinh KH 2012 Von ho tro co MT_Bao cao giai ngan quy I" xfId="13226" xr:uid="{00000000-0005-0000-0000-0000A7330000}"/>
    <cellStyle name="1_ÿÿÿÿÿ_Book1_Hoan chinh KH 2012 Von ho tro co MT_Bao cao giai ngan quy I 2" xfId="13227" xr:uid="{00000000-0005-0000-0000-0000A8330000}"/>
    <cellStyle name="1_ÿÿÿÿÿ_Book1_Hoan chinh KH 2012 Von ho tro co MT_Bao cao giai ngan quy I 2 2" xfId="13228" xr:uid="{00000000-0005-0000-0000-0000A9330000}"/>
    <cellStyle name="1_ÿÿÿÿÿ_Book1_Hoan chinh KH 2012 Von ho tro co MT_Bao cao giai ngan quy I 2 3" xfId="13229" xr:uid="{00000000-0005-0000-0000-0000AA330000}"/>
    <cellStyle name="1_ÿÿÿÿÿ_Book1_Hoan chinh KH 2012 Von ho tro co MT_Bao cao giai ngan quy I 2 4" xfId="13230" xr:uid="{00000000-0005-0000-0000-0000AB330000}"/>
    <cellStyle name="1_ÿÿÿÿÿ_Book1_Hoan chinh KH 2012 Von ho tro co MT_Bao cao giai ngan quy I 3" xfId="13231" xr:uid="{00000000-0005-0000-0000-0000AC330000}"/>
    <cellStyle name="1_ÿÿÿÿÿ_Book1_Hoan chinh KH 2012 Von ho tro co MT_Bao cao giai ngan quy I 3 2" xfId="13232" xr:uid="{00000000-0005-0000-0000-0000AD330000}"/>
    <cellStyle name="1_ÿÿÿÿÿ_Book1_Hoan chinh KH 2012 Von ho tro co MT_Bao cao giai ngan quy I 3 3" xfId="13233" xr:uid="{00000000-0005-0000-0000-0000AE330000}"/>
    <cellStyle name="1_ÿÿÿÿÿ_Book1_Hoan chinh KH 2012 Von ho tro co MT_Bao cao giai ngan quy I 3 4" xfId="13234" xr:uid="{00000000-0005-0000-0000-0000AF330000}"/>
    <cellStyle name="1_ÿÿÿÿÿ_Book1_Hoan chinh KH 2012 Von ho tro co MT_Bao cao giai ngan quy I 4" xfId="13235" xr:uid="{00000000-0005-0000-0000-0000B0330000}"/>
    <cellStyle name="1_ÿÿÿÿÿ_Book1_Hoan chinh KH 2012 Von ho tro co MT_Bao cao giai ngan quy I 5" xfId="13236" xr:uid="{00000000-0005-0000-0000-0000B1330000}"/>
    <cellStyle name="1_ÿÿÿÿÿ_Book1_Hoan chinh KH 2012 Von ho tro co MT_Bao cao giai ngan quy I 6" xfId="13237" xr:uid="{00000000-0005-0000-0000-0000B2330000}"/>
    <cellStyle name="1_ÿÿÿÿÿ_Book1_Hoan chinh KH 2012 Von ho tro co MT_BC von DTPT 6 thang 2012" xfId="13238" xr:uid="{00000000-0005-0000-0000-0000B3330000}"/>
    <cellStyle name="1_ÿÿÿÿÿ_Book1_Hoan chinh KH 2012 Von ho tro co MT_BC von DTPT 6 thang 2012 2" xfId="13239" xr:uid="{00000000-0005-0000-0000-0000B4330000}"/>
    <cellStyle name="1_ÿÿÿÿÿ_Book1_Hoan chinh KH 2012 Von ho tro co MT_BC von DTPT 6 thang 2012 2 2" xfId="13240" xr:uid="{00000000-0005-0000-0000-0000B5330000}"/>
    <cellStyle name="1_ÿÿÿÿÿ_Book1_Hoan chinh KH 2012 Von ho tro co MT_BC von DTPT 6 thang 2012 2 3" xfId="13241" xr:uid="{00000000-0005-0000-0000-0000B6330000}"/>
    <cellStyle name="1_ÿÿÿÿÿ_Book1_Hoan chinh KH 2012 Von ho tro co MT_BC von DTPT 6 thang 2012 2 4" xfId="13242" xr:uid="{00000000-0005-0000-0000-0000B7330000}"/>
    <cellStyle name="1_ÿÿÿÿÿ_Book1_Hoan chinh KH 2012 Von ho tro co MT_BC von DTPT 6 thang 2012 3" xfId="13243" xr:uid="{00000000-0005-0000-0000-0000B8330000}"/>
    <cellStyle name="1_ÿÿÿÿÿ_Book1_Hoan chinh KH 2012 Von ho tro co MT_BC von DTPT 6 thang 2012 3 2" xfId="13244" xr:uid="{00000000-0005-0000-0000-0000B9330000}"/>
    <cellStyle name="1_ÿÿÿÿÿ_Book1_Hoan chinh KH 2012 Von ho tro co MT_BC von DTPT 6 thang 2012 3 3" xfId="13245" xr:uid="{00000000-0005-0000-0000-0000BA330000}"/>
    <cellStyle name="1_ÿÿÿÿÿ_Book1_Hoan chinh KH 2012 Von ho tro co MT_BC von DTPT 6 thang 2012 3 4" xfId="13246" xr:uid="{00000000-0005-0000-0000-0000BB330000}"/>
    <cellStyle name="1_ÿÿÿÿÿ_Book1_Hoan chinh KH 2012 Von ho tro co MT_BC von DTPT 6 thang 2012 4" xfId="13247" xr:uid="{00000000-0005-0000-0000-0000BC330000}"/>
    <cellStyle name="1_ÿÿÿÿÿ_Book1_Hoan chinh KH 2012 Von ho tro co MT_BC von DTPT 6 thang 2012 5" xfId="13248" xr:uid="{00000000-0005-0000-0000-0000BD330000}"/>
    <cellStyle name="1_ÿÿÿÿÿ_Book1_Hoan chinh KH 2012 Von ho tro co MT_BC von DTPT 6 thang 2012 6" xfId="13249" xr:uid="{00000000-0005-0000-0000-0000BE330000}"/>
    <cellStyle name="1_ÿÿÿÿÿ_Book1_Hoan chinh KH 2012 Von ho tro co MT_Bieu du thao QD von ho tro co MT" xfId="13250" xr:uid="{00000000-0005-0000-0000-0000BF330000}"/>
    <cellStyle name="1_ÿÿÿÿÿ_Book1_Hoan chinh KH 2012 Von ho tro co MT_Bieu du thao QD von ho tro co MT 2" xfId="13251" xr:uid="{00000000-0005-0000-0000-0000C0330000}"/>
    <cellStyle name="1_ÿÿÿÿÿ_Book1_Hoan chinh KH 2012 Von ho tro co MT_Bieu du thao QD von ho tro co MT 2 2" xfId="13252" xr:uid="{00000000-0005-0000-0000-0000C1330000}"/>
    <cellStyle name="1_ÿÿÿÿÿ_Book1_Hoan chinh KH 2012 Von ho tro co MT_Bieu du thao QD von ho tro co MT 2 3" xfId="13253" xr:uid="{00000000-0005-0000-0000-0000C2330000}"/>
    <cellStyle name="1_ÿÿÿÿÿ_Book1_Hoan chinh KH 2012 Von ho tro co MT_Bieu du thao QD von ho tro co MT 2 4" xfId="13254" xr:uid="{00000000-0005-0000-0000-0000C3330000}"/>
    <cellStyle name="1_ÿÿÿÿÿ_Book1_Hoan chinh KH 2012 Von ho tro co MT_Bieu du thao QD von ho tro co MT 3" xfId="13255" xr:uid="{00000000-0005-0000-0000-0000C4330000}"/>
    <cellStyle name="1_ÿÿÿÿÿ_Book1_Hoan chinh KH 2012 Von ho tro co MT_Bieu du thao QD von ho tro co MT 3 2" xfId="13256" xr:uid="{00000000-0005-0000-0000-0000C5330000}"/>
    <cellStyle name="1_ÿÿÿÿÿ_Book1_Hoan chinh KH 2012 Von ho tro co MT_Bieu du thao QD von ho tro co MT 3 3" xfId="13257" xr:uid="{00000000-0005-0000-0000-0000C6330000}"/>
    <cellStyle name="1_ÿÿÿÿÿ_Book1_Hoan chinh KH 2012 Von ho tro co MT_Bieu du thao QD von ho tro co MT 3 4" xfId="13258" xr:uid="{00000000-0005-0000-0000-0000C7330000}"/>
    <cellStyle name="1_ÿÿÿÿÿ_Book1_Hoan chinh KH 2012 Von ho tro co MT_Bieu du thao QD von ho tro co MT 4" xfId="13259" xr:uid="{00000000-0005-0000-0000-0000C8330000}"/>
    <cellStyle name="1_ÿÿÿÿÿ_Book1_Hoan chinh KH 2012 Von ho tro co MT_Bieu du thao QD von ho tro co MT 5" xfId="13260" xr:uid="{00000000-0005-0000-0000-0000C9330000}"/>
    <cellStyle name="1_ÿÿÿÿÿ_Book1_Hoan chinh KH 2012 Von ho tro co MT_Bieu du thao QD von ho tro co MT 6" xfId="13261" xr:uid="{00000000-0005-0000-0000-0000CA330000}"/>
    <cellStyle name="1_ÿÿÿÿÿ_Book1_Hoan chinh KH 2012 Von ho tro co MT_Ke hoach 2012 theo doi (giai ngan 30.6.12)" xfId="13262" xr:uid="{00000000-0005-0000-0000-0000CB330000}"/>
    <cellStyle name="1_ÿÿÿÿÿ_Book1_Hoan chinh KH 2012 Von ho tro co MT_Ke hoach 2012 theo doi (giai ngan 30.6.12) 2" xfId="13263" xr:uid="{00000000-0005-0000-0000-0000CC330000}"/>
    <cellStyle name="1_ÿÿÿÿÿ_Book1_Hoan chinh KH 2012 Von ho tro co MT_Ke hoach 2012 theo doi (giai ngan 30.6.12) 2 2" xfId="13264" xr:uid="{00000000-0005-0000-0000-0000CD330000}"/>
    <cellStyle name="1_ÿÿÿÿÿ_Book1_Hoan chinh KH 2012 Von ho tro co MT_Ke hoach 2012 theo doi (giai ngan 30.6.12) 2 3" xfId="13265" xr:uid="{00000000-0005-0000-0000-0000CE330000}"/>
    <cellStyle name="1_ÿÿÿÿÿ_Book1_Hoan chinh KH 2012 Von ho tro co MT_Ke hoach 2012 theo doi (giai ngan 30.6.12) 2 4" xfId="13266" xr:uid="{00000000-0005-0000-0000-0000CF330000}"/>
    <cellStyle name="1_ÿÿÿÿÿ_Book1_Hoan chinh KH 2012 Von ho tro co MT_Ke hoach 2012 theo doi (giai ngan 30.6.12) 3" xfId="13267" xr:uid="{00000000-0005-0000-0000-0000D0330000}"/>
    <cellStyle name="1_ÿÿÿÿÿ_Book1_Hoan chinh KH 2012 Von ho tro co MT_Ke hoach 2012 theo doi (giai ngan 30.6.12) 3 2" xfId="13268" xr:uid="{00000000-0005-0000-0000-0000D1330000}"/>
    <cellStyle name="1_ÿÿÿÿÿ_Book1_Hoan chinh KH 2012 Von ho tro co MT_Ke hoach 2012 theo doi (giai ngan 30.6.12) 3 3" xfId="13269" xr:uid="{00000000-0005-0000-0000-0000D2330000}"/>
    <cellStyle name="1_ÿÿÿÿÿ_Book1_Hoan chinh KH 2012 Von ho tro co MT_Ke hoach 2012 theo doi (giai ngan 30.6.12) 3 4" xfId="13270" xr:uid="{00000000-0005-0000-0000-0000D3330000}"/>
    <cellStyle name="1_ÿÿÿÿÿ_Book1_Hoan chinh KH 2012 Von ho tro co MT_Ke hoach 2012 theo doi (giai ngan 30.6.12) 4" xfId="13271" xr:uid="{00000000-0005-0000-0000-0000D4330000}"/>
    <cellStyle name="1_ÿÿÿÿÿ_Book1_Hoan chinh KH 2012 Von ho tro co MT_Ke hoach 2012 theo doi (giai ngan 30.6.12) 5" xfId="13272" xr:uid="{00000000-0005-0000-0000-0000D5330000}"/>
    <cellStyle name="1_ÿÿÿÿÿ_Book1_Hoan chinh KH 2012 Von ho tro co MT_Ke hoach 2012 theo doi (giai ngan 30.6.12) 6" xfId="13273" xr:uid="{00000000-0005-0000-0000-0000D6330000}"/>
    <cellStyle name="1_ÿÿÿÿÿ_Book1_Ke hoach 2012 (theo doi)" xfId="13274" xr:uid="{00000000-0005-0000-0000-0000D7330000}"/>
    <cellStyle name="1_ÿÿÿÿÿ_Book1_Ke hoach 2012 (theo doi) 2" xfId="13275" xr:uid="{00000000-0005-0000-0000-0000D8330000}"/>
    <cellStyle name="1_ÿÿÿÿÿ_Book1_Ke hoach 2012 (theo doi) 2 2" xfId="13276" xr:uid="{00000000-0005-0000-0000-0000D9330000}"/>
    <cellStyle name="1_ÿÿÿÿÿ_Book1_Ke hoach 2012 (theo doi) 2 3" xfId="13277" xr:uid="{00000000-0005-0000-0000-0000DA330000}"/>
    <cellStyle name="1_ÿÿÿÿÿ_Book1_Ke hoach 2012 (theo doi) 2 4" xfId="13278" xr:uid="{00000000-0005-0000-0000-0000DB330000}"/>
    <cellStyle name="1_ÿÿÿÿÿ_Book1_Ke hoach 2012 (theo doi) 3" xfId="13279" xr:uid="{00000000-0005-0000-0000-0000DC330000}"/>
    <cellStyle name="1_ÿÿÿÿÿ_Book1_Ke hoach 2012 (theo doi) 3 2" xfId="13280" xr:uid="{00000000-0005-0000-0000-0000DD330000}"/>
    <cellStyle name="1_ÿÿÿÿÿ_Book1_Ke hoach 2012 (theo doi) 3 3" xfId="13281" xr:uid="{00000000-0005-0000-0000-0000DE330000}"/>
    <cellStyle name="1_ÿÿÿÿÿ_Book1_Ke hoach 2012 (theo doi) 3 4" xfId="13282" xr:uid="{00000000-0005-0000-0000-0000DF330000}"/>
    <cellStyle name="1_ÿÿÿÿÿ_Book1_Ke hoach 2012 (theo doi) 4" xfId="13283" xr:uid="{00000000-0005-0000-0000-0000E0330000}"/>
    <cellStyle name="1_ÿÿÿÿÿ_Book1_Ke hoach 2012 (theo doi) 5" xfId="13284" xr:uid="{00000000-0005-0000-0000-0000E1330000}"/>
    <cellStyle name="1_ÿÿÿÿÿ_Book1_Ke hoach 2012 (theo doi) 6" xfId="13285" xr:uid="{00000000-0005-0000-0000-0000E2330000}"/>
    <cellStyle name="1_ÿÿÿÿÿ_Book1_Ke hoach 2012 theo doi (giai ngan 30.6.12)" xfId="13286" xr:uid="{00000000-0005-0000-0000-0000E3330000}"/>
    <cellStyle name="1_ÿÿÿÿÿ_Book1_Ke hoach 2012 theo doi (giai ngan 30.6.12) 2" xfId="13287" xr:uid="{00000000-0005-0000-0000-0000E4330000}"/>
    <cellStyle name="1_ÿÿÿÿÿ_Book1_Ke hoach 2012 theo doi (giai ngan 30.6.12) 2 2" xfId="13288" xr:uid="{00000000-0005-0000-0000-0000E5330000}"/>
    <cellStyle name="1_ÿÿÿÿÿ_Book1_Ke hoach 2012 theo doi (giai ngan 30.6.12) 2 3" xfId="13289" xr:uid="{00000000-0005-0000-0000-0000E6330000}"/>
    <cellStyle name="1_ÿÿÿÿÿ_Book1_Ke hoach 2012 theo doi (giai ngan 30.6.12) 2 4" xfId="13290" xr:uid="{00000000-0005-0000-0000-0000E7330000}"/>
    <cellStyle name="1_ÿÿÿÿÿ_Book1_Ke hoach 2012 theo doi (giai ngan 30.6.12) 3" xfId="13291" xr:uid="{00000000-0005-0000-0000-0000E8330000}"/>
    <cellStyle name="1_ÿÿÿÿÿ_Book1_Ke hoach 2012 theo doi (giai ngan 30.6.12) 3 2" xfId="13292" xr:uid="{00000000-0005-0000-0000-0000E9330000}"/>
    <cellStyle name="1_ÿÿÿÿÿ_Book1_Ke hoach 2012 theo doi (giai ngan 30.6.12) 3 3" xfId="13293" xr:uid="{00000000-0005-0000-0000-0000EA330000}"/>
    <cellStyle name="1_ÿÿÿÿÿ_Book1_Ke hoach 2012 theo doi (giai ngan 30.6.12) 3 4" xfId="13294" xr:uid="{00000000-0005-0000-0000-0000EB330000}"/>
    <cellStyle name="1_ÿÿÿÿÿ_Book1_Ke hoach 2012 theo doi (giai ngan 30.6.12) 4" xfId="13295" xr:uid="{00000000-0005-0000-0000-0000EC330000}"/>
    <cellStyle name="1_ÿÿÿÿÿ_Book1_Ke hoach 2012 theo doi (giai ngan 30.6.12) 5" xfId="13296" xr:uid="{00000000-0005-0000-0000-0000ED330000}"/>
    <cellStyle name="1_ÿÿÿÿÿ_Book1_Ke hoach 2012 theo doi (giai ngan 30.6.12) 6" xfId="13297" xr:uid="{00000000-0005-0000-0000-0000EE330000}"/>
    <cellStyle name="1_ÿÿÿÿÿ_Dang ky phan khai von ODA (gui Bo)" xfId="13298" xr:uid="{00000000-0005-0000-0000-0000EF330000}"/>
    <cellStyle name="1_ÿÿÿÿÿ_Dang ky phan khai von ODA (gui Bo) 2" xfId="13299" xr:uid="{00000000-0005-0000-0000-0000F0330000}"/>
    <cellStyle name="1_ÿÿÿÿÿ_Dang ky phan khai von ODA (gui Bo) 2 2" xfId="13300" xr:uid="{00000000-0005-0000-0000-0000F1330000}"/>
    <cellStyle name="1_ÿÿÿÿÿ_Dang ky phan khai von ODA (gui Bo) 2 3" xfId="13301" xr:uid="{00000000-0005-0000-0000-0000F2330000}"/>
    <cellStyle name="1_ÿÿÿÿÿ_Dang ky phan khai von ODA (gui Bo) 2 4" xfId="13302" xr:uid="{00000000-0005-0000-0000-0000F3330000}"/>
    <cellStyle name="1_ÿÿÿÿÿ_Dang ky phan khai von ODA (gui Bo) 3" xfId="13303" xr:uid="{00000000-0005-0000-0000-0000F4330000}"/>
    <cellStyle name="1_ÿÿÿÿÿ_Dang ky phan khai von ODA (gui Bo) 4" xfId="13304" xr:uid="{00000000-0005-0000-0000-0000F5330000}"/>
    <cellStyle name="1_ÿÿÿÿÿ_Dang ky phan khai von ODA (gui Bo) 5" xfId="13305" xr:uid="{00000000-0005-0000-0000-0000F6330000}"/>
    <cellStyle name="1_ÿÿÿÿÿ_Dang ky phan khai von ODA (gui Bo)_BC von DTPT 6 thang 2012" xfId="13306" xr:uid="{00000000-0005-0000-0000-0000F7330000}"/>
    <cellStyle name="1_ÿÿÿÿÿ_Dang ky phan khai von ODA (gui Bo)_BC von DTPT 6 thang 2012 2" xfId="13307" xr:uid="{00000000-0005-0000-0000-0000F8330000}"/>
    <cellStyle name="1_ÿÿÿÿÿ_Dang ky phan khai von ODA (gui Bo)_BC von DTPT 6 thang 2012 2 2" xfId="13308" xr:uid="{00000000-0005-0000-0000-0000F9330000}"/>
    <cellStyle name="1_ÿÿÿÿÿ_Dang ky phan khai von ODA (gui Bo)_BC von DTPT 6 thang 2012 2 3" xfId="13309" xr:uid="{00000000-0005-0000-0000-0000FA330000}"/>
    <cellStyle name="1_ÿÿÿÿÿ_Dang ky phan khai von ODA (gui Bo)_BC von DTPT 6 thang 2012 2 4" xfId="13310" xr:uid="{00000000-0005-0000-0000-0000FB330000}"/>
    <cellStyle name="1_ÿÿÿÿÿ_Dang ky phan khai von ODA (gui Bo)_BC von DTPT 6 thang 2012 3" xfId="13311" xr:uid="{00000000-0005-0000-0000-0000FC330000}"/>
    <cellStyle name="1_ÿÿÿÿÿ_Dang ky phan khai von ODA (gui Bo)_BC von DTPT 6 thang 2012 4" xfId="13312" xr:uid="{00000000-0005-0000-0000-0000FD330000}"/>
    <cellStyle name="1_ÿÿÿÿÿ_Dang ky phan khai von ODA (gui Bo)_BC von DTPT 6 thang 2012 5" xfId="13313" xr:uid="{00000000-0005-0000-0000-0000FE330000}"/>
    <cellStyle name="1_ÿÿÿÿÿ_Dang ky phan khai von ODA (gui Bo)_Bieu du thao QD von ho tro co MT" xfId="13314" xr:uid="{00000000-0005-0000-0000-0000FF330000}"/>
    <cellStyle name="1_ÿÿÿÿÿ_Dang ky phan khai von ODA (gui Bo)_Bieu du thao QD von ho tro co MT 2" xfId="13315" xr:uid="{00000000-0005-0000-0000-000000340000}"/>
    <cellStyle name="1_ÿÿÿÿÿ_Dang ky phan khai von ODA (gui Bo)_Bieu du thao QD von ho tro co MT 2 2" xfId="13316" xr:uid="{00000000-0005-0000-0000-000001340000}"/>
    <cellStyle name="1_ÿÿÿÿÿ_Dang ky phan khai von ODA (gui Bo)_Bieu du thao QD von ho tro co MT 2 3" xfId="13317" xr:uid="{00000000-0005-0000-0000-000002340000}"/>
    <cellStyle name="1_ÿÿÿÿÿ_Dang ky phan khai von ODA (gui Bo)_Bieu du thao QD von ho tro co MT 2 4" xfId="13318" xr:uid="{00000000-0005-0000-0000-000003340000}"/>
    <cellStyle name="1_ÿÿÿÿÿ_Dang ky phan khai von ODA (gui Bo)_Bieu du thao QD von ho tro co MT 3" xfId="13319" xr:uid="{00000000-0005-0000-0000-000004340000}"/>
    <cellStyle name="1_ÿÿÿÿÿ_Dang ky phan khai von ODA (gui Bo)_Bieu du thao QD von ho tro co MT 4" xfId="13320" xr:uid="{00000000-0005-0000-0000-000005340000}"/>
    <cellStyle name="1_ÿÿÿÿÿ_Dang ky phan khai von ODA (gui Bo)_Bieu du thao QD von ho tro co MT 5" xfId="13321" xr:uid="{00000000-0005-0000-0000-000006340000}"/>
    <cellStyle name="1_ÿÿÿÿÿ_Dang ky phan khai von ODA (gui Bo)_Ke hoach 2012 theo doi (giai ngan 30.6.12)" xfId="13322" xr:uid="{00000000-0005-0000-0000-000007340000}"/>
    <cellStyle name="1_ÿÿÿÿÿ_Dang ky phan khai von ODA (gui Bo)_Ke hoach 2012 theo doi (giai ngan 30.6.12) 2" xfId="13323" xr:uid="{00000000-0005-0000-0000-000008340000}"/>
    <cellStyle name="1_ÿÿÿÿÿ_Dang ky phan khai von ODA (gui Bo)_Ke hoach 2012 theo doi (giai ngan 30.6.12) 2 2" xfId="13324" xr:uid="{00000000-0005-0000-0000-000009340000}"/>
    <cellStyle name="1_ÿÿÿÿÿ_Dang ky phan khai von ODA (gui Bo)_Ke hoach 2012 theo doi (giai ngan 30.6.12) 2 3" xfId="13325" xr:uid="{00000000-0005-0000-0000-00000A340000}"/>
    <cellStyle name="1_ÿÿÿÿÿ_Dang ky phan khai von ODA (gui Bo)_Ke hoach 2012 theo doi (giai ngan 30.6.12) 2 4" xfId="13326" xr:uid="{00000000-0005-0000-0000-00000B340000}"/>
    <cellStyle name="1_ÿÿÿÿÿ_Dang ky phan khai von ODA (gui Bo)_Ke hoach 2012 theo doi (giai ngan 30.6.12) 3" xfId="13327" xr:uid="{00000000-0005-0000-0000-00000C340000}"/>
    <cellStyle name="1_ÿÿÿÿÿ_Dang ky phan khai von ODA (gui Bo)_Ke hoach 2012 theo doi (giai ngan 30.6.12) 4" xfId="13328" xr:uid="{00000000-0005-0000-0000-00000D340000}"/>
    <cellStyle name="1_ÿÿÿÿÿ_Dang ky phan khai von ODA (gui Bo)_Ke hoach 2012 theo doi (giai ngan 30.6.12) 5" xfId="13329" xr:uid="{00000000-0005-0000-0000-00000E340000}"/>
    <cellStyle name="1_ÿÿÿÿÿ_Ke hoach 2012 (theo doi)" xfId="13330" xr:uid="{00000000-0005-0000-0000-00000F340000}"/>
    <cellStyle name="1_ÿÿÿÿÿ_Ke hoach 2012 (theo doi) 2" xfId="13331" xr:uid="{00000000-0005-0000-0000-000010340000}"/>
    <cellStyle name="1_ÿÿÿÿÿ_Ke hoach 2012 (theo doi) 2 2" xfId="13332" xr:uid="{00000000-0005-0000-0000-000011340000}"/>
    <cellStyle name="1_ÿÿÿÿÿ_Ke hoach 2012 (theo doi) 2 3" xfId="13333" xr:uid="{00000000-0005-0000-0000-000012340000}"/>
    <cellStyle name="1_ÿÿÿÿÿ_Ke hoach 2012 (theo doi) 2 4" xfId="13334" xr:uid="{00000000-0005-0000-0000-000013340000}"/>
    <cellStyle name="1_ÿÿÿÿÿ_Ke hoach 2012 (theo doi) 3" xfId="13335" xr:uid="{00000000-0005-0000-0000-000014340000}"/>
    <cellStyle name="1_ÿÿÿÿÿ_Ke hoach 2012 (theo doi) 4" xfId="13336" xr:uid="{00000000-0005-0000-0000-000015340000}"/>
    <cellStyle name="1_ÿÿÿÿÿ_Ke hoach 2012 (theo doi) 5" xfId="13337" xr:uid="{00000000-0005-0000-0000-000016340000}"/>
    <cellStyle name="1_ÿÿÿÿÿ_Ke hoach 2012 theo doi (giai ngan 30.6.12)" xfId="13338" xr:uid="{00000000-0005-0000-0000-000017340000}"/>
    <cellStyle name="1_ÿÿÿÿÿ_Ke hoach 2012 theo doi (giai ngan 30.6.12) 2" xfId="13339" xr:uid="{00000000-0005-0000-0000-000018340000}"/>
    <cellStyle name="1_ÿÿÿÿÿ_Ke hoach 2012 theo doi (giai ngan 30.6.12) 2 2" xfId="13340" xr:uid="{00000000-0005-0000-0000-000019340000}"/>
    <cellStyle name="1_ÿÿÿÿÿ_Ke hoach 2012 theo doi (giai ngan 30.6.12) 2 3" xfId="13341" xr:uid="{00000000-0005-0000-0000-00001A340000}"/>
    <cellStyle name="1_ÿÿÿÿÿ_Ke hoach 2012 theo doi (giai ngan 30.6.12) 2 4" xfId="13342" xr:uid="{00000000-0005-0000-0000-00001B340000}"/>
    <cellStyle name="1_ÿÿÿÿÿ_Ke hoach 2012 theo doi (giai ngan 30.6.12) 3" xfId="13343" xr:uid="{00000000-0005-0000-0000-00001C340000}"/>
    <cellStyle name="1_ÿÿÿÿÿ_Ke hoach 2012 theo doi (giai ngan 30.6.12) 4" xfId="13344" xr:uid="{00000000-0005-0000-0000-00001D340000}"/>
    <cellStyle name="1_ÿÿÿÿÿ_Ke hoach 2012 theo doi (giai ngan 30.6.12) 5" xfId="13345" xr:uid="{00000000-0005-0000-0000-00001E340000}"/>
    <cellStyle name="1_ÿÿÿÿÿ_Kh ql62 (2010) 11-09" xfId="13346" xr:uid="{00000000-0005-0000-0000-00001F340000}"/>
    <cellStyle name="1_ÿÿÿÿÿ_Khung 2012" xfId="13347" xr:uid="{00000000-0005-0000-0000-000020340000}"/>
    <cellStyle name="1_ÿÿÿÿÿ_Tong hop theo doi von TPCP (BC)" xfId="13348" xr:uid="{00000000-0005-0000-0000-000021340000}"/>
    <cellStyle name="1_ÿÿÿÿÿ_Tong hop theo doi von TPCP (BC) 2" xfId="13349" xr:uid="{00000000-0005-0000-0000-000022340000}"/>
    <cellStyle name="1_ÿÿÿÿÿ_Tong hop theo doi von TPCP (BC) 2 2" xfId="13350" xr:uid="{00000000-0005-0000-0000-000023340000}"/>
    <cellStyle name="1_ÿÿÿÿÿ_Tong hop theo doi von TPCP (BC) 2 3" xfId="13351" xr:uid="{00000000-0005-0000-0000-000024340000}"/>
    <cellStyle name="1_ÿÿÿÿÿ_Tong hop theo doi von TPCP (BC) 2 4" xfId="13352" xr:uid="{00000000-0005-0000-0000-000025340000}"/>
    <cellStyle name="1_ÿÿÿÿÿ_Tong hop theo doi von TPCP (BC) 3" xfId="13353" xr:uid="{00000000-0005-0000-0000-000026340000}"/>
    <cellStyle name="1_ÿÿÿÿÿ_Tong hop theo doi von TPCP (BC) 4" xfId="13354" xr:uid="{00000000-0005-0000-0000-000027340000}"/>
    <cellStyle name="1_ÿÿÿÿÿ_Tong hop theo doi von TPCP (BC) 5" xfId="13355" xr:uid="{00000000-0005-0000-0000-000028340000}"/>
    <cellStyle name="1_ÿÿÿÿÿ_Tong hop theo doi von TPCP (BC)_BC von DTPT 6 thang 2012" xfId="13356" xr:uid="{00000000-0005-0000-0000-000029340000}"/>
    <cellStyle name="1_ÿÿÿÿÿ_Tong hop theo doi von TPCP (BC)_BC von DTPT 6 thang 2012 2" xfId="13357" xr:uid="{00000000-0005-0000-0000-00002A340000}"/>
    <cellStyle name="1_ÿÿÿÿÿ_Tong hop theo doi von TPCP (BC)_BC von DTPT 6 thang 2012 2 2" xfId="13358" xr:uid="{00000000-0005-0000-0000-00002B340000}"/>
    <cellStyle name="1_ÿÿÿÿÿ_Tong hop theo doi von TPCP (BC)_BC von DTPT 6 thang 2012 2 3" xfId="13359" xr:uid="{00000000-0005-0000-0000-00002C340000}"/>
    <cellStyle name="1_ÿÿÿÿÿ_Tong hop theo doi von TPCP (BC)_BC von DTPT 6 thang 2012 2 4" xfId="13360" xr:uid="{00000000-0005-0000-0000-00002D340000}"/>
    <cellStyle name="1_ÿÿÿÿÿ_Tong hop theo doi von TPCP (BC)_BC von DTPT 6 thang 2012 3" xfId="13361" xr:uid="{00000000-0005-0000-0000-00002E340000}"/>
    <cellStyle name="1_ÿÿÿÿÿ_Tong hop theo doi von TPCP (BC)_BC von DTPT 6 thang 2012 4" xfId="13362" xr:uid="{00000000-0005-0000-0000-00002F340000}"/>
    <cellStyle name="1_ÿÿÿÿÿ_Tong hop theo doi von TPCP (BC)_BC von DTPT 6 thang 2012 5" xfId="13363" xr:uid="{00000000-0005-0000-0000-000030340000}"/>
    <cellStyle name="1_ÿÿÿÿÿ_Tong hop theo doi von TPCP (BC)_Bieu du thao QD von ho tro co MT" xfId="13364" xr:uid="{00000000-0005-0000-0000-000031340000}"/>
    <cellStyle name="1_ÿÿÿÿÿ_Tong hop theo doi von TPCP (BC)_Bieu du thao QD von ho tro co MT 2" xfId="13365" xr:uid="{00000000-0005-0000-0000-000032340000}"/>
    <cellStyle name="1_ÿÿÿÿÿ_Tong hop theo doi von TPCP (BC)_Bieu du thao QD von ho tro co MT 2 2" xfId="13366" xr:uid="{00000000-0005-0000-0000-000033340000}"/>
    <cellStyle name="1_ÿÿÿÿÿ_Tong hop theo doi von TPCP (BC)_Bieu du thao QD von ho tro co MT 2 3" xfId="13367" xr:uid="{00000000-0005-0000-0000-000034340000}"/>
    <cellStyle name="1_ÿÿÿÿÿ_Tong hop theo doi von TPCP (BC)_Bieu du thao QD von ho tro co MT 2 4" xfId="13368" xr:uid="{00000000-0005-0000-0000-000035340000}"/>
    <cellStyle name="1_ÿÿÿÿÿ_Tong hop theo doi von TPCP (BC)_Bieu du thao QD von ho tro co MT 3" xfId="13369" xr:uid="{00000000-0005-0000-0000-000036340000}"/>
    <cellStyle name="1_ÿÿÿÿÿ_Tong hop theo doi von TPCP (BC)_Bieu du thao QD von ho tro co MT 4" xfId="13370" xr:uid="{00000000-0005-0000-0000-000037340000}"/>
    <cellStyle name="1_ÿÿÿÿÿ_Tong hop theo doi von TPCP (BC)_Bieu du thao QD von ho tro co MT 5" xfId="13371" xr:uid="{00000000-0005-0000-0000-000038340000}"/>
    <cellStyle name="1_ÿÿÿÿÿ_Tong hop theo doi von TPCP (BC)_Ke hoach 2012 (theo doi)" xfId="13372" xr:uid="{00000000-0005-0000-0000-000039340000}"/>
    <cellStyle name="1_ÿÿÿÿÿ_Tong hop theo doi von TPCP (BC)_Ke hoach 2012 (theo doi) 2" xfId="13373" xr:uid="{00000000-0005-0000-0000-00003A340000}"/>
    <cellStyle name="1_ÿÿÿÿÿ_Tong hop theo doi von TPCP (BC)_Ke hoach 2012 (theo doi) 2 2" xfId="13374" xr:uid="{00000000-0005-0000-0000-00003B340000}"/>
    <cellStyle name="1_ÿÿÿÿÿ_Tong hop theo doi von TPCP (BC)_Ke hoach 2012 (theo doi) 2 3" xfId="13375" xr:uid="{00000000-0005-0000-0000-00003C340000}"/>
    <cellStyle name="1_ÿÿÿÿÿ_Tong hop theo doi von TPCP (BC)_Ke hoach 2012 (theo doi) 2 4" xfId="13376" xr:uid="{00000000-0005-0000-0000-00003D340000}"/>
    <cellStyle name="1_ÿÿÿÿÿ_Tong hop theo doi von TPCP (BC)_Ke hoach 2012 (theo doi) 3" xfId="13377" xr:uid="{00000000-0005-0000-0000-00003E340000}"/>
    <cellStyle name="1_ÿÿÿÿÿ_Tong hop theo doi von TPCP (BC)_Ke hoach 2012 (theo doi) 4" xfId="13378" xr:uid="{00000000-0005-0000-0000-00003F340000}"/>
    <cellStyle name="1_ÿÿÿÿÿ_Tong hop theo doi von TPCP (BC)_Ke hoach 2012 (theo doi) 5" xfId="13379" xr:uid="{00000000-0005-0000-0000-000040340000}"/>
    <cellStyle name="1_ÿÿÿÿÿ_Tong hop theo doi von TPCP (BC)_Ke hoach 2012 theo doi (giai ngan 30.6.12)" xfId="13380" xr:uid="{00000000-0005-0000-0000-000041340000}"/>
    <cellStyle name="1_ÿÿÿÿÿ_Tong hop theo doi von TPCP (BC)_Ke hoach 2012 theo doi (giai ngan 30.6.12) 2" xfId="13381" xr:uid="{00000000-0005-0000-0000-000042340000}"/>
    <cellStyle name="1_ÿÿÿÿÿ_Tong hop theo doi von TPCP (BC)_Ke hoach 2012 theo doi (giai ngan 30.6.12) 2 2" xfId="13382" xr:uid="{00000000-0005-0000-0000-000043340000}"/>
    <cellStyle name="1_ÿÿÿÿÿ_Tong hop theo doi von TPCP (BC)_Ke hoach 2012 theo doi (giai ngan 30.6.12) 2 3" xfId="13383" xr:uid="{00000000-0005-0000-0000-000044340000}"/>
    <cellStyle name="1_ÿÿÿÿÿ_Tong hop theo doi von TPCP (BC)_Ke hoach 2012 theo doi (giai ngan 30.6.12) 2 4" xfId="13384" xr:uid="{00000000-0005-0000-0000-000045340000}"/>
    <cellStyle name="1_ÿÿÿÿÿ_Tong hop theo doi von TPCP (BC)_Ke hoach 2012 theo doi (giai ngan 30.6.12) 3" xfId="13385" xr:uid="{00000000-0005-0000-0000-000046340000}"/>
    <cellStyle name="1_ÿÿÿÿÿ_Tong hop theo doi von TPCP (BC)_Ke hoach 2012 theo doi (giai ngan 30.6.12) 4" xfId="13386" xr:uid="{00000000-0005-0000-0000-000047340000}"/>
    <cellStyle name="1_ÿÿÿÿÿ_Tong hop theo doi von TPCP (BC)_Ke hoach 2012 theo doi (giai ngan 30.6.12) 5" xfId="13387" xr:uid="{00000000-0005-0000-0000-000048340000}"/>
    <cellStyle name="_x0001_1¼„½(" xfId="13388" xr:uid="{00000000-0005-0000-0000-000049340000}"/>
    <cellStyle name="_x0001_1¼½(" xfId="13389" xr:uid="{00000000-0005-0000-0000-00004A340000}"/>
    <cellStyle name="123" xfId="13390" xr:uid="{00000000-0005-0000-0000-00004B340000}"/>
    <cellStyle name="15" xfId="13391" xr:uid="{00000000-0005-0000-0000-00004C340000}"/>
    <cellStyle name="18" xfId="13392" xr:uid="{00000000-0005-0000-0000-00004D340000}"/>
    <cellStyle name="18 2" xfId="13393" xr:uid="{00000000-0005-0000-0000-00004E340000}"/>
    <cellStyle name="18 2 2" xfId="13394" xr:uid="{00000000-0005-0000-0000-00004F340000}"/>
    <cellStyle name="18 2 3" xfId="13395" xr:uid="{00000000-0005-0000-0000-000050340000}"/>
    <cellStyle name="18 2 4" xfId="13396" xr:uid="{00000000-0005-0000-0000-000051340000}"/>
    <cellStyle name="18 3" xfId="13397" xr:uid="{00000000-0005-0000-0000-000052340000}"/>
    <cellStyle name="18 4" xfId="13398" xr:uid="{00000000-0005-0000-0000-000053340000}"/>
    <cellStyle name="18 5" xfId="13399" xr:uid="{00000000-0005-0000-0000-000054340000}"/>
    <cellStyle name="¹éºÐÀ²_      " xfId="13400" xr:uid="{00000000-0005-0000-0000-000055340000}"/>
    <cellStyle name="2" xfId="13401" xr:uid="{00000000-0005-0000-0000-000056340000}"/>
    <cellStyle name="2 2" xfId="13402" xr:uid="{00000000-0005-0000-0000-000057340000}"/>
    <cellStyle name="2 2 2" xfId="13403" xr:uid="{00000000-0005-0000-0000-000058340000}"/>
    <cellStyle name="2 2 3" xfId="13404" xr:uid="{00000000-0005-0000-0000-000059340000}"/>
    <cellStyle name="2 2 4" xfId="13405" xr:uid="{00000000-0005-0000-0000-00005A340000}"/>
    <cellStyle name="2 3" xfId="13406" xr:uid="{00000000-0005-0000-0000-00005B340000}"/>
    <cellStyle name="2 4" xfId="13407" xr:uid="{00000000-0005-0000-0000-00005C340000}"/>
    <cellStyle name="2 5" xfId="13408" xr:uid="{00000000-0005-0000-0000-00005D340000}"/>
    <cellStyle name="2_1 Bieu 6 thang nam 2011" xfId="13409" xr:uid="{00000000-0005-0000-0000-00005E340000}"/>
    <cellStyle name="2_1 Bieu 6 thang nam 2011 2" xfId="13410" xr:uid="{00000000-0005-0000-0000-00005F340000}"/>
    <cellStyle name="2_1 Bieu 6 thang nam 2011 2 2" xfId="13411" xr:uid="{00000000-0005-0000-0000-000060340000}"/>
    <cellStyle name="2_1 Bieu 6 thang nam 2011 2 2 2" xfId="13412" xr:uid="{00000000-0005-0000-0000-000061340000}"/>
    <cellStyle name="2_1 Bieu 6 thang nam 2011 2 2 3" xfId="13413" xr:uid="{00000000-0005-0000-0000-000062340000}"/>
    <cellStyle name="2_1 Bieu 6 thang nam 2011 2 2 4" xfId="13414" xr:uid="{00000000-0005-0000-0000-000063340000}"/>
    <cellStyle name="2_1 Bieu 6 thang nam 2011 2 3" xfId="13415" xr:uid="{00000000-0005-0000-0000-000064340000}"/>
    <cellStyle name="2_1 Bieu 6 thang nam 2011 2 4" xfId="13416" xr:uid="{00000000-0005-0000-0000-000065340000}"/>
    <cellStyle name="2_1 Bieu 6 thang nam 2011 2 5" xfId="13417" xr:uid="{00000000-0005-0000-0000-000066340000}"/>
    <cellStyle name="2_1 Bieu 6 thang nam 2011 3" xfId="13418" xr:uid="{00000000-0005-0000-0000-000067340000}"/>
    <cellStyle name="2_1 Bieu 6 thang nam 2011 3 2" xfId="13419" xr:uid="{00000000-0005-0000-0000-000068340000}"/>
    <cellStyle name="2_1 Bieu 6 thang nam 2011 3 3" xfId="13420" xr:uid="{00000000-0005-0000-0000-000069340000}"/>
    <cellStyle name="2_1 Bieu 6 thang nam 2011 3 4" xfId="13421" xr:uid="{00000000-0005-0000-0000-00006A340000}"/>
    <cellStyle name="2_1 Bieu 6 thang nam 2011 4" xfId="13422" xr:uid="{00000000-0005-0000-0000-00006B340000}"/>
    <cellStyle name="2_1 Bieu 6 thang nam 2011 5" xfId="13423" xr:uid="{00000000-0005-0000-0000-00006C340000}"/>
    <cellStyle name="2_1 Bieu 6 thang nam 2011 6" xfId="13424" xr:uid="{00000000-0005-0000-0000-00006D340000}"/>
    <cellStyle name="2_1 Bieu 6 thang nam 2011_BC von DTPT 6 thang 2012" xfId="13425" xr:uid="{00000000-0005-0000-0000-00006E340000}"/>
    <cellStyle name="2_1 Bieu 6 thang nam 2011_BC von DTPT 6 thang 2012 2" xfId="13426" xr:uid="{00000000-0005-0000-0000-00006F340000}"/>
    <cellStyle name="2_1 Bieu 6 thang nam 2011_BC von DTPT 6 thang 2012 2 2" xfId="13427" xr:uid="{00000000-0005-0000-0000-000070340000}"/>
    <cellStyle name="2_1 Bieu 6 thang nam 2011_BC von DTPT 6 thang 2012 2 2 2" xfId="13428" xr:uid="{00000000-0005-0000-0000-000071340000}"/>
    <cellStyle name="2_1 Bieu 6 thang nam 2011_BC von DTPT 6 thang 2012 2 2 3" xfId="13429" xr:uid="{00000000-0005-0000-0000-000072340000}"/>
    <cellStyle name="2_1 Bieu 6 thang nam 2011_BC von DTPT 6 thang 2012 2 2 4" xfId="13430" xr:uid="{00000000-0005-0000-0000-000073340000}"/>
    <cellStyle name="2_1 Bieu 6 thang nam 2011_BC von DTPT 6 thang 2012 2 3" xfId="13431" xr:uid="{00000000-0005-0000-0000-000074340000}"/>
    <cellStyle name="2_1 Bieu 6 thang nam 2011_BC von DTPT 6 thang 2012 2 4" xfId="13432" xr:uid="{00000000-0005-0000-0000-000075340000}"/>
    <cellStyle name="2_1 Bieu 6 thang nam 2011_BC von DTPT 6 thang 2012 2 5" xfId="13433" xr:uid="{00000000-0005-0000-0000-000076340000}"/>
    <cellStyle name="2_1 Bieu 6 thang nam 2011_BC von DTPT 6 thang 2012 3" xfId="13434" xr:uid="{00000000-0005-0000-0000-000077340000}"/>
    <cellStyle name="2_1 Bieu 6 thang nam 2011_BC von DTPT 6 thang 2012 3 2" xfId="13435" xr:uid="{00000000-0005-0000-0000-000078340000}"/>
    <cellStyle name="2_1 Bieu 6 thang nam 2011_BC von DTPT 6 thang 2012 3 3" xfId="13436" xr:uid="{00000000-0005-0000-0000-000079340000}"/>
    <cellStyle name="2_1 Bieu 6 thang nam 2011_BC von DTPT 6 thang 2012 3 4" xfId="13437" xr:uid="{00000000-0005-0000-0000-00007A340000}"/>
    <cellStyle name="2_1 Bieu 6 thang nam 2011_BC von DTPT 6 thang 2012 4" xfId="13438" xr:uid="{00000000-0005-0000-0000-00007B340000}"/>
    <cellStyle name="2_1 Bieu 6 thang nam 2011_BC von DTPT 6 thang 2012 5" xfId="13439" xr:uid="{00000000-0005-0000-0000-00007C340000}"/>
    <cellStyle name="2_1 Bieu 6 thang nam 2011_BC von DTPT 6 thang 2012 6" xfId="13440" xr:uid="{00000000-0005-0000-0000-00007D340000}"/>
    <cellStyle name="2_1 Bieu 6 thang nam 2011_Bieu du thao QD von ho tro co MT" xfId="13441" xr:uid="{00000000-0005-0000-0000-00007E340000}"/>
    <cellStyle name="2_1 Bieu 6 thang nam 2011_Bieu du thao QD von ho tro co MT 2" xfId="13442" xr:uid="{00000000-0005-0000-0000-00007F340000}"/>
    <cellStyle name="2_1 Bieu 6 thang nam 2011_Bieu du thao QD von ho tro co MT 2 2" xfId="13443" xr:uid="{00000000-0005-0000-0000-000080340000}"/>
    <cellStyle name="2_1 Bieu 6 thang nam 2011_Bieu du thao QD von ho tro co MT 2 2 2" xfId="13444" xr:uid="{00000000-0005-0000-0000-000081340000}"/>
    <cellStyle name="2_1 Bieu 6 thang nam 2011_Bieu du thao QD von ho tro co MT 2 2 3" xfId="13445" xr:uid="{00000000-0005-0000-0000-000082340000}"/>
    <cellStyle name="2_1 Bieu 6 thang nam 2011_Bieu du thao QD von ho tro co MT 2 2 4" xfId="13446" xr:uid="{00000000-0005-0000-0000-000083340000}"/>
    <cellStyle name="2_1 Bieu 6 thang nam 2011_Bieu du thao QD von ho tro co MT 2 3" xfId="13447" xr:uid="{00000000-0005-0000-0000-000084340000}"/>
    <cellStyle name="2_1 Bieu 6 thang nam 2011_Bieu du thao QD von ho tro co MT 2 4" xfId="13448" xr:uid="{00000000-0005-0000-0000-000085340000}"/>
    <cellStyle name="2_1 Bieu 6 thang nam 2011_Bieu du thao QD von ho tro co MT 2 5" xfId="13449" xr:uid="{00000000-0005-0000-0000-000086340000}"/>
    <cellStyle name="2_1 Bieu 6 thang nam 2011_Bieu du thao QD von ho tro co MT 3" xfId="13450" xr:uid="{00000000-0005-0000-0000-000087340000}"/>
    <cellStyle name="2_1 Bieu 6 thang nam 2011_Bieu du thao QD von ho tro co MT 3 2" xfId="13451" xr:uid="{00000000-0005-0000-0000-000088340000}"/>
    <cellStyle name="2_1 Bieu 6 thang nam 2011_Bieu du thao QD von ho tro co MT 3 3" xfId="13452" xr:uid="{00000000-0005-0000-0000-000089340000}"/>
    <cellStyle name="2_1 Bieu 6 thang nam 2011_Bieu du thao QD von ho tro co MT 3 4" xfId="13453" xr:uid="{00000000-0005-0000-0000-00008A340000}"/>
    <cellStyle name="2_1 Bieu 6 thang nam 2011_Bieu du thao QD von ho tro co MT 4" xfId="13454" xr:uid="{00000000-0005-0000-0000-00008B340000}"/>
    <cellStyle name="2_1 Bieu 6 thang nam 2011_Bieu du thao QD von ho tro co MT 5" xfId="13455" xr:uid="{00000000-0005-0000-0000-00008C340000}"/>
    <cellStyle name="2_1 Bieu 6 thang nam 2011_Bieu du thao QD von ho tro co MT 6" xfId="13456" xr:uid="{00000000-0005-0000-0000-00008D340000}"/>
    <cellStyle name="2_1 Bieu 6 thang nam 2011_Ke hoach 2012 (theo doi)" xfId="13457" xr:uid="{00000000-0005-0000-0000-00008E340000}"/>
    <cellStyle name="2_1 Bieu 6 thang nam 2011_Ke hoach 2012 (theo doi) 2" xfId="13458" xr:uid="{00000000-0005-0000-0000-00008F340000}"/>
    <cellStyle name="2_1 Bieu 6 thang nam 2011_Ke hoach 2012 (theo doi) 2 2" xfId="13459" xr:uid="{00000000-0005-0000-0000-000090340000}"/>
    <cellStyle name="2_1 Bieu 6 thang nam 2011_Ke hoach 2012 (theo doi) 2 2 2" xfId="13460" xr:uid="{00000000-0005-0000-0000-000091340000}"/>
    <cellStyle name="2_1 Bieu 6 thang nam 2011_Ke hoach 2012 (theo doi) 2 2 3" xfId="13461" xr:uid="{00000000-0005-0000-0000-000092340000}"/>
    <cellStyle name="2_1 Bieu 6 thang nam 2011_Ke hoach 2012 (theo doi) 2 2 4" xfId="13462" xr:uid="{00000000-0005-0000-0000-000093340000}"/>
    <cellStyle name="2_1 Bieu 6 thang nam 2011_Ke hoach 2012 (theo doi) 2 3" xfId="13463" xr:uid="{00000000-0005-0000-0000-000094340000}"/>
    <cellStyle name="2_1 Bieu 6 thang nam 2011_Ke hoach 2012 (theo doi) 2 4" xfId="13464" xr:uid="{00000000-0005-0000-0000-000095340000}"/>
    <cellStyle name="2_1 Bieu 6 thang nam 2011_Ke hoach 2012 (theo doi) 2 5" xfId="13465" xr:uid="{00000000-0005-0000-0000-000096340000}"/>
    <cellStyle name="2_1 Bieu 6 thang nam 2011_Ke hoach 2012 (theo doi) 3" xfId="13466" xr:uid="{00000000-0005-0000-0000-000097340000}"/>
    <cellStyle name="2_1 Bieu 6 thang nam 2011_Ke hoach 2012 (theo doi) 3 2" xfId="13467" xr:uid="{00000000-0005-0000-0000-000098340000}"/>
    <cellStyle name="2_1 Bieu 6 thang nam 2011_Ke hoach 2012 (theo doi) 3 3" xfId="13468" xr:uid="{00000000-0005-0000-0000-000099340000}"/>
    <cellStyle name="2_1 Bieu 6 thang nam 2011_Ke hoach 2012 (theo doi) 3 4" xfId="13469" xr:uid="{00000000-0005-0000-0000-00009A340000}"/>
    <cellStyle name="2_1 Bieu 6 thang nam 2011_Ke hoach 2012 (theo doi) 4" xfId="13470" xr:uid="{00000000-0005-0000-0000-00009B340000}"/>
    <cellStyle name="2_1 Bieu 6 thang nam 2011_Ke hoach 2012 (theo doi) 5" xfId="13471" xr:uid="{00000000-0005-0000-0000-00009C340000}"/>
    <cellStyle name="2_1 Bieu 6 thang nam 2011_Ke hoach 2012 (theo doi) 6" xfId="13472" xr:uid="{00000000-0005-0000-0000-00009D340000}"/>
    <cellStyle name="2_1 Bieu 6 thang nam 2011_Ke hoach 2012 theo doi (giai ngan 30.6.12)" xfId="13473" xr:uid="{00000000-0005-0000-0000-00009E340000}"/>
    <cellStyle name="2_1 Bieu 6 thang nam 2011_Ke hoach 2012 theo doi (giai ngan 30.6.12) 2" xfId="13474" xr:uid="{00000000-0005-0000-0000-00009F340000}"/>
    <cellStyle name="2_1 Bieu 6 thang nam 2011_Ke hoach 2012 theo doi (giai ngan 30.6.12) 2 2" xfId="13475" xr:uid="{00000000-0005-0000-0000-0000A0340000}"/>
    <cellStyle name="2_1 Bieu 6 thang nam 2011_Ke hoach 2012 theo doi (giai ngan 30.6.12) 2 2 2" xfId="13476" xr:uid="{00000000-0005-0000-0000-0000A1340000}"/>
    <cellStyle name="2_1 Bieu 6 thang nam 2011_Ke hoach 2012 theo doi (giai ngan 30.6.12) 2 2 3" xfId="13477" xr:uid="{00000000-0005-0000-0000-0000A2340000}"/>
    <cellStyle name="2_1 Bieu 6 thang nam 2011_Ke hoach 2012 theo doi (giai ngan 30.6.12) 2 2 4" xfId="13478" xr:uid="{00000000-0005-0000-0000-0000A3340000}"/>
    <cellStyle name="2_1 Bieu 6 thang nam 2011_Ke hoach 2012 theo doi (giai ngan 30.6.12) 2 3" xfId="13479" xr:uid="{00000000-0005-0000-0000-0000A4340000}"/>
    <cellStyle name="2_1 Bieu 6 thang nam 2011_Ke hoach 2012 theo doi (giai ngan 30.6.12) 2 4" xfId="13480" xr:uid="{00000000-0005-0000-0000-0000A5340000}"/>
    <cellStyle name="2_1 Bieu 6 thang nam 2011_Ke hoach 2012 theo doi (giai ngan 30.6.12) 2 5" xfId="13481" xr:uid="{00000000-0005-0000-0000-0000A6340000}"/>
    <cellStyle name="2_1 Bieu 6 thang nam 2011_Ke hoach 2012 theo doi (giai ngan 30.6.12) 3" xfId="13482" xr:uid="{00000000-0005-0000-0000-0000A7340000}"/>
    <cellStyle name="2_1 Bieu 6 thang nam 2011_Ke hoach 2012 theo doi (giai ngan 30.6.12) 3 2" xfId="13483" xr:uid="{00000000-0005-0000-0000-0000A8340000}"/>
    <cellStyle name="2_1 Bieu 6 thang nam 2011_Ke hoach 2012 theo doi (giai ngan 30.6.12) 3 3" xfId="13484" xr:uid="{00000000-0005-0000-0000-0000A9340000}"/>
    <cellStyle name="2_1 Bieu 6 thang nam 2011_Ke hoach 2012 theo doi (giai ngan 30.6.12) 3 4" xfId="13485" xr:uid="{00000000-0005-0000-0000-0000AA340000}"/>
    <cellStyle name="2_1 Bieu 6 thang nam 2011_Ke hoach 2012 theo doi (giai ngan 30.6.12) 4" xfId="13486" xr:uid="{00000000-0005-0000-0000-0000AB340000}"/>
    <cellStyle name="2_1 Bieu 6 thang nam 2011_Ke hoach 2012 theo doi (giai ngan 30.6.12) 5" xfId="13487" xr:uid="{00000000-0005-0000-0000-0000AC340000}"/>
    <cellStyle name="2_1 Bieu 6 thang nam 2011_Ke hoach 2012 theo doi (giai ngan 30.6.12) 6" xfId="13488" xr:uid="{00000000-0005-0000-0000-0000AD340000}"/>
    <cellStyle name="2_Bao cao tinh hinh thuc hien KH 2009 den 31-01-10" xfId="13489" xr:uid="{00000000-0005-0000-0000-0000AE340000}"/>
    <cellStyle name="2_Bao cao tinh hinh thuc hien KH 2009 den 31-01-10 2" xfId="13490" xr:uid="{00000000-0005-0000-0000-0000AF340000}"/>
    <cellStyle name="2_Bao cao tinh hinh thuc hien KH 2009 den 31-01-10 2 2" xfId="13491" xr:uid="{00000000-0005-0000-0000-0000B0340000}"/>
    <cellStyle name="2_Bao cao tinh hinh thuc hien KH 2009 den 31-01-10 2 2 2" xfId="13492" xr:uid="{00000000-0005-0000-0000-0000B1340000}"/>
    <cellStyle name="2_Bao cao tinh hinh thuc hien KH 2009 den 31-01-10 2 2 3" xfId="13493" xr:uid="{00000000-0005-0000-0000-0000B2340000}"/>
    <cellStyle name="2_Bao cao tinh hinh thuc hien KH 2009 den 31-01-10 2 2 4" xfId="13494" xr:uid="{00000000-0005-0000-0000-0000B3340000}"/>
    <cellStyle name="2_Bao cao tinh hinh thuc hien KH 2009 den 31-01-10 2 3" xfId="13495" xr:uid="{00000000-0005-0000-0000-0000B4340000}"/>
    <cellStyle name="2_Bao cao tinh hinh thuc hien KH 2009 den 31-01-10 2 4" xfId="13496" xr:uid="{00000000-0005-0000-0000-0000B5340000}"/>
    <cellStyle name="2_Bao cao tinh hinh thuc hien KH 2009 den 31-01-10 2 5" xfId="13497" xr:uid="{00000000-0005-0000-0000-0000B6340000}"/>
    <cellStyle name="2_Bao cao tinh hinh thuc hien KH 2009 den 31-01-10 3" xfId="13498" xr:uid="{00000000-0005-0000-0000-0000B7340000}"/>
    <cellStyle name="2_Bao cao tinh hinh thuc hien KH 2009 den 31-01-10 3 2" xfId="13499" xr:uid="{00000000-0005-0000-0000-0000B8340000}"/>
    <cellStyle name="2_Bao cao tinh hinh thuc hien KH 2009 den 31-01-10 3 3" xfId="13500" xr:uid="{00000000-0005-0000-0000-0000B9340000}"/>
    <cellStyle name="2_Bao cao tinh hinh thuc hien KH 2009 den 31-01-10 3 4" xfId="13501" xr:uid="{00000000-0005-0000-0000-0000BA340000}"/>
    <cellStyle name="2_Bao cao tinh hinh thuc hien KH 2009 den 31-01-10 4" xfId="13502" xr:uid="{00000000-0005-0000-0000-0000BB340000}"/>
    <cellStyle name="2_Bao cao tinh hinh thuc hien KH 2009 den 31-01-10 5" xfId="13503" xr:uid="{00000000-0005-0000-0000-0000BC340000}"/>
    <cellStyle name="2_Bao cao tinh hinh thuc hien KH 2009 den 31-01-10 6" xfId="13504" xr:uid="{00000000-0005-0000-0000-0000BD340000}"/>
    <cellStyle name="2_Bao cao tinh hinh thuc hien KH 2009 den 31-01-10_BC von DTPT 6 thang 2012" xfId="13505" xr:uid="{00000000-0005-0000-0000-0000BE340000}"/>
    <cellStyle name="2_Bao cao tinh hinh thuc hien KH 2009 den 31-01-10_BC von DTPT 6 thang 2012 2" xfId="13506" xr:uid="{00000000-0005-0000-0000-0000BF340000}"/>
    <cellStyle name="2_Bao cao tinh hinh thuc hien KH 2009 den 31-01-10_BC von DTPT 6 thang 2012 2 2" xfId="13507" xr:uid="{00000000-0005-0000-0000-0000C0340000}"/>
    <cellStyle name="2_Bao cao tinh hinh thuc hien KH 2009 den 31-01-10_BC von DTPT 6 thang 2012 2 2 2" xfId="13508" xr:uid="{00000000-0005-0000-0000-0000C1340000}"/>
    <cellStyle name="2_Bao cao tinh hinh thuc hien KH 2009 den 31-01-10_BC von DTPT 6 thang 2012 2 2 3" xfId="13509" xr:uid="{00000000-0005-0000-0000-0000C2340000}"/>
    <cellStyle name="2_Bao cao tinh hinh thuc hien KH 2009 den 31-01-10_BC von DTPT 6 thang 2012 2 2 4" xfId="13510" xr:uid="{00000000-0005-0000-0000-0000C3340000}"/>
    <cellStyle name="2_Bao cao tinh hinh thuc hien KH 2009 den 31-01-10_BC von DTPT 6 thang 2012 2 3" xfId="13511" xr:uid="{00000000-0005-0000-0000-0000C4340000}"/>
    <cellStyle name="2_Bao cao tinh hinh thuc hien KH 2009 den 31-01-10_BC von DTPT 6 thang 2012 2 4" xfId="13512" xr:uid="{00000000-0005-0000-0000-0000C5340000}"/>
    <cellStyle name="2_Bao cao tinh hinh thuc hien KH 2009 den 31-01-10_BC von DTPT 6 thang 2012 2 5" xfId="13513" xr:uid="{00000000-0005-0000-0000-0000C6340000}"/>
    <cellStyle name="2_Bao cao tinh hinh thuc hien KH 2009 den 31-01-10_BC von DTPT 6 thang 2012 3" xfId="13514" xr:uid="{00000000-0005-0000-0000-0000C7340000}"/>
    <cellStyle name="2_Bao cao tinh hinh thuc hien KH 2009 den 31-01-10_BC von DTPT 6 thang 2012 3 2" xfId="13515" xr:uid="{00000000-0005-0000-0000-0000C8340000}"/>
    <cellStyle name="2_Bao cao tinh hinh thuc hien KH 2009 den 31-01-10_BC von DTPT 6 thang 2012 3 3" xfId="13516" xr:uid="{00000000-0005-0000-0000-0000C9340000}"/>
    <cellStyle name="2_Bao cao tinh hinh thuc hien KH 2009 den 31-01-10_BC von DTPT 6 thang 2012 3 4" xfId="13517" xr:uid="{00000000-0005-0000-0000-0000CA340000}"/>
    <cellStyle name="2_Bao cao tinh hinh thuc hien KH 2009 den 31-01-10_BC von DTPT 6 thang 2012 4" xfId="13518" xr:uid="{00000000-0005-0000-0000-0000CB340000}"/>
    <cellStyle name="2_Bao cao tinh hinh thuc hien KH 2009 den 31-01-10_BC von DTPT 6 thang 2012 5" xfId="13519" xr:uid="{00000000-0005-0000-0000-0000CC340000}"/>
    <cellStyle name="2_Bao cao tinh hinh thuc hien KH 2009 den 31-01-10_BC von DTPT 6 thang 2012 6" xfId="13520" xr:uid="{00000000-0005-0000-0000-0000CD340000}"/>
    <cellStyle name="2_Bao cao tinh hinh thuc hien KH 2009 den 31-01-10_Bieu du thao QD von ho tro co MT" xfId="13521" xr:uid="{00000000-0005-0000-0000-0000CE340000}"/>
    <cellStyle name="2_Bao cao tinh hinh thuc hien KH 2009 den 31-01-10_Bieu du thao QD von ho tro co MT 2" xfId="13522" xr:uid="{00000000-0005-0000-0000-0000CF340000}"/>
    <cellStyle name="2_Bao cao tinh hinh thuc hien KH 2009 den 31-01-10_Bieu du thao QD von ho tro co MT 2 2" xfId="13523" xr:uid="{00000000-0005-0000-0000-0000D0340000}"/>
    <cellStyle name="2_Bao cao tinh hinh thuc hien KH 2009 den 31-01-10_Bieu du thao QD von ho tro co MT 2 2 2" xfId="13524" xr:uid="{00000000-0005-0000-0000-0000D1340000}"/>
    <cellStyle name="2_Bao cao tinh hinh thuc hien KH 2009 den 31-01-10_Bieu du thao QD von ho tro co MT 2 2 3" xfId="13525" xr:uid="{00000000-0005-0000-0000-0000D2340000}"/>
    <cellStyle name="2_Bao cao tinh hinh thuc hien KH 2009 den 31-01-10_Bieu du thao QD von ho tro co MT 2 2 4" xfId="13526" xr:uid="{00000000-0005-0000-0000-0000D3340000}"/>
    <cellStyle name="2_Bao cao tinh hinh thuc hien KH 2009 den 31-01-10_Bieu du thao QD von ho tro co MT 2 3" xfId="13527" xr:uid="{00000000-0005-0000-0000-0000D4340000}"/>
    <cellStyle name="2_Bao cao tinh hinh thuc hien KH 2009 den 31-01-10_Bieu du thao QD von ho tro co MT 2 4" xfId="13528" xr:uid="{00000000-0005-0000-0000-0000D5340000}"/>
    <cellStyle name="2_Bao cao tinh hinh thuc hien KH 2009 den 31-01-10_Bieu du thao QD von ho tro co MT 2 5" xfId="13529" xr:uid="{00000000-0005-0000-0000-0000D6340000}"/>
    <cellStyle name="2_Bao cao tinh hinh thuc hien KH 2009 den 31-01-10_Bieu du thao QD von ho tro co MT 3" xfId="13530" xr:uid="{00000000-0005-0000-0000-0000D7340000}"/>
    <cellStyle name="2_Bao cao tinh hinh thuc hien KH 2009 den 31-01-10_Bieu du thao QD von ho tro co MT 3 2" xfId="13531" xr:uid="{00000000-0005-0000-0000-0000D8340000}"/>
    <cellStyle name="2_Bao cao tinh hinh thuc hien KH 2009 den 31-01-10_Bieu du thao QD von ho tro co MT 3 3" xfId="13532" xr:uid="{00000000-0005-0000-0000-0000D9340000}"/>
    <cellStyle name="2_Bao cao tinh hinh thuc hien KH 2009 den 31-01-10_Bieu du thao QD von ho tro co MT 3 4" xfId="13533" xr:uid="{00000000-0005-0000-0000-0000DA340000}"/>
    <cellStyle name="2_Bao cao tinh hinh thuc hien KH 2009 den 31-01-10_Bieu du thao QD von ho tro co MT 4" xfId="13534" xr:uid="{00000000-0005-0000-0000-0000DB340000}"/>
    <cellStyle name="2_Bao cao tinh hinh thuc hien KH 2009 den 31-01-10_Bieu du thao QD von ho tro co MT 5" xfId="13535" xr:uid="{00000000-0005-0000-0000-0000DC340000}"/>
    <cellStyle name="2_Bao cao tinh hinh thuc hien KH 2009 den 31-01-10_Bieu du thao QD von ho tro co MT 6" xfId="13536" xr:uid="{00000000-0005-0000-0000-0000DD340000}"/>
    <cellStyle name="2_Bao cao tinh hinh thuc hien KH 2009 den 31-01-10_Ke hoach 2012 (theo doi)" xfId="13537" xr:uid="{00000000-0005-0000-0000-0000DE340000}"/>
    <cellStyle name="2_Bao cao tinh hinh thuc hien KH 2009 den 31-01-10_Ke hoach 2012 (theo doi) 2" xfId="13538" xr:uid="{00000000-0005-0000-0000-0000DF340000}"/>
    <cellStyle name="2_Bao cao tinh hinh thuc hien KH 2009 den 31-01-10_Ke hoach 2012 (theo doi) 2 2" xfId="13539" xr:uid="{00000000-0005-0000-0000-0000E0340000}"/>
    <cellStyle name="2_Bao cao tinh hinh thuc hien KH 2009 den 31-01-10_Ke hoach 2012 (theo doi) 2 2 2" xfId="13540" xr:uid="{00000000-0005-0000-0000-0000E1340000}"/>
    <cellStyle name="2_Bao cao tinh hinh thuc hien KH 2009 den 31-01-10_Ke hoach 2012 (theo doi) 2 2 3" xfId="13541" xr:uid="{00000000-0005-0000-0000-0000E2340000}"/>
    <cellStyle name="2_Bao cao tinh hinh thuc hien KH 2009 den 31-01-10_Ke hoach 2012 (theo doi) 2 2 4" xfId="13542" xr:uid="{00000000-0005-0000-0000-0000E3340000}"/>
    <cellStyle name="2_Bao cao tinh hinh thuc hien KH 2009 den 31-01-10_Ke hoach 2012 (theo doi) 2 3" xfId="13543" xr:uid="{00000000-0005-0000-0000-0000E4340000}"/>
    <cellStyle name="2_Bao cao tinh hinh thuc hien KH 2009 den 31-01-10_Ke hoach 2012 (theo doi) 2 4" xfId="13544" xr:uid="{00000000-0005-0000-0000-0000E5340000}"/>
    <cellStyle name="2_Bao cao tinh hinh thuc hien KH 2009 den 31-01-10_Ke hoach 2012 (theo doi) 2 5" xfId="13545" xr:uid="{00000000-0005-0000-0000-0000E6340000}"/>
    <cellStyle name="2_Bao cao tinh hinh thuc hien KH 2009 den 31-01-10_Ke hoach 2012 (theo doi) 3" xfId="13546" xr:uid="{00000000-0005-0000-0000-0000E7340000}"/>
    <cellStyle name="2_Bao cao tinh hinh thuc hien KH 2009 den 31-01-10_Ke hoach 2012 (theo doi) 3 2" xfId="13547" xr:uid="{00000000-0005-0000-0000-0000E8340000}"/>
    <cellStyle name="2_Bao cao tinh hinh thuc hien KH 2009 den 31-01-10_Ke hoach 2012 (theo doi) 3 3" xfId="13548" xr:uid="{00000000-0005-0000-0000-0000E9340000}"/>
    <cellStyle name="2_Bao cao tinh hinh thuc hien KH 2009 den 31-01-10_Ke hoach 2012 (theo doi) 3 4" xfId="13549" xr:uid="{00000000-0005-0000-0000-0000EA340000}"/>
    <cellStyle name="2_Bao cao tinh hinh thuc hien KH 2009 den 31-01-10_Ke hoach 2012 (theo doi) 4" xfId="13550" xr:uid="{00000000-0005-0000-0000-0000EB340000}"/>
    <cellStyle name="2_Bao cao tinh hinh thuc hien KH 2009 den 31-01-10_Ke hoach 2012 (theo doi) 5" xfId="13551" xr:uid="{00000000-0005-0000-0000-0000EC340000}"/>
    <cellStyle name="2_Bao cao tinh hinh thuc hien KH 2009 den 31-01-10_Ke hoach 2012 (theo doi) 6" xfId="13552" xr:uid="{00000000-0005-0000-0000-0000ED340000}"/>
    <cellStyle name="2_Bao cao tinh hinh thuc hien KH 2009 den 31-01-10_Ke hoach 2012 theo doi (giai ngan 30.6.12)" xfId="13553" xr:uid="{00000000-0005-0000-0000-0000EE340000}"/>
    <cellStyle name="2_Bao cao tinh hinh thuc hien KH 2009 den 31-01-10_Ke hoach 2012 theo doi (giai ngan 30.6.12) 2" xfId="13554" xr:uid="{00000000-0005-0000-0000-0000EF340000}"/>
    <cellStyle name="2_Bao cao tinh hinh thuc hien KH 2009 den 31-01-10_Ke hoach 2012 theo doi (giai ngan 30.6.12) 2 2" xfId="13555" xr:uid="{00000000-0005-0000-0000-0000F0340000}"/>
    <cellStyle name="2_Bao cao tinh hinh thuc hien KH 2009 den 31-01-10_Ke hoach 2012 theo doi (giai ngan 30.6.12) 2 2 2" xfId="13556" xr:uid="{00000000-0005-0000-0000-0000F1340000}"/>
    <cellStyle name="2_Bao cao tinh hinh thuc hien KH 2009 den 31-01-10_Ke hoach 2012 theo doi (giai ngan 30.6.12) 2 2 3" xfId="13557" xr:uid="{00000000-0005-0000-0000-0000F2340000}"/>
    <cellStyle name="2_Bao cao tinh hinh thuc hien KH 2009 den 31-01-10_Ke hoach 2012 theo doi (giai ngan 30.6.12) 2 2 4" xfId="13558" xr:uid="{00000000-0005-0000-0000-0000F3340000}"/>
    <cellStyle name="2_Bao cao tinh hinh thuc hien KH 2009 den 31-01-10_Ke hoach 2012 theo doi (giai ngan 30.6.12) 2 3" xfId="13559" xr:uid="{00000000-0005-0000-0000-0000F4340000}"/>
    <cellStyle name="2_Bao cao tinh hinh thuc hien KH 2009 den 31-01-10_Ke hoach 2012 theo doi (giai ngan 30.6.12) 2 4" xfId="13560" xr:uid="{00000000-0005-0000-0000-0000F5340000}"/>
    <cellStyle name="2_Bao cao tinh hinh thuc hien KH 2009 den 31-01-10_Ke hoach 2012 theo doi (giai ngan 30.6.12) 2 5" xfId="13561" xr:uid="{00000000-0005-0000-0000-0000F6340000}"/>
    <cellStyle name="2_Bao cao tinh hinh thuc hien KH 2009 den 31-01-10_Ke hoach 2012 theo doi (giai ngan 30.6.12) 3" xfId="13562" xr:uid="{00000000-0005-0000-0000-0000F7340000}"/>
    <cellStyle name="2_Bao cao tinh hinh thuc hien KH 2009 den 31-01-10_Ke hoach 2012 theo doi (giai ngan 30.6.12) 3 2" xfId="13563" xr:uid="{00000000-0005-0000-0000-0000F8340000}"/>
    <cellStyle name="2_Bao cao tinh hinh thuc hien KH 2009 den 31-01-10_Ke hoach 2012 theo doi (giai ngan 30.6.12) 3 3" xfId="13564" xr:uid="{00000000-0005-0000-0000-0000F9340000}"/>
    <cellStyle name="2_Bao cao tinh hinh thuc hien KH 2009 den 31-01-10_Ke hoach 2012 theo doi (giai ngan 30.6.12) 3 4" xfId="13565" xr:uid="{00000000-0005-0000-0000-0000FA340000}"/>
    <cellStyle name="2_Bao cao tinh hinh thuc hien KH 2009 den 31-01-10_Ke hoach 2012 theo doi (giai ngan 30.6.12) 4" xfId="13566" xr:uid="{00000000-0005-0000-0000-0000FB340000}"/>
    <cellStyle name="2_Bao cao tinh hinh thuc hien KH 2009 den 31-01-10_Ke hoach 2012 theo doi (giai ngan 30.6.12) 5" xfId="13567" xr:uid="{00000000-0005-0000-0000-0000FC340000}"/>
    <cellStyle name="2_Bao cao tinh hinh thuc hien KH 2009 den 31-01-10_Ke hoach 2012 theo doi (giai ngan 30.6.12) 6" xfId="13568" xr:uid="{00000000-0005-0000-0000-0000FD340000}"/>
    <cellStyle name="2_BC cong trinh trong diem" xfId="13569" xr:uid="{00000000-0005-0000-0000-0000FE340000}"/>
    <cellStyle name="2_BC cong trinh trong diem 2" xfId="13570" xr:uid="{00000000-0005-0000-0000-0000FF340000}"/>
    <cellStyle name="2_BC cong trinh trong diem 2 2" xfId="13571" xr:uid="{00000000-0005-0000-0000-000000350000}"/>
    <cellStyle name="2_BC cong trinh trong diem 2 2 2" xfId="13572" xr:uid="{00000000-0005-0000-0000-000001350000}"/>
    <cellStyle name="2_BC cong trinh trong diem 2 2 3" xfId="13573" xr:uid="{00000000-0005-0000-0000-000002350000}"/>
    <cellStyle name="2_BC cong trinh trong diem 2 2 4" xfId="13574" xr:uid="{00000000-0005-0000-0000-000003350000}"/>
    <cellStyle name="2_BC cong trinh trong diem 2 3" xfId="13575" xr:uid="{00000000-0005-0000-0000-000004350000}"/>
    <cellStyle name="2_BC cong trinh trong diem 2 4" xfId="13576" xr:uid="{00000000-0005-0000-0000-000005350000}"/>
    <cellStyle name="2_BC cong trinh trong diem 2 5" xfId="13577" xr:uid="{00000000-0005-0000-0000-000006350000}"/>
    <cellStyle name="2_BC cong trinh trong diem 3" xfId="13578" xr:uid="{00000000-0005-0000-0000-000007350000}"/>
    <cellStyle name="2_BC cong trinh trong diem 3 2" xfId="13579" xr:uid="{00000000-0005-0000-0000-000008350000}"/>
    <cellStyle name="2_BC cong trinh trong diem 3 3" xfId="13580" xr:uid="{00000000-0005-0000-0000-000009350000}"/>
    <cellStyle name="2_BC cong trinh trong diem 3 4" xfId="13581" xr:uid="{00000000-0005-0000-0000-00000A350000}"/>
    <cellStyle name="2_BC cong trinh trong diem 4" xfId="13582" xr:uid="{00000000-0005-0000-0000-00000B350000}"/>
    <cellStyle name="2_BC cong trinh trong diem 5" xfId="13583" xr:uid="{00000000-0005-0000-0000-00000C350000}"/>
    <cellStyle name="2_BC cong trinh trong diem 6" xfId="13584" xr:uid="{00000000-0005-0000-0000-00000D350000}"/>
    <cellStyle name="2_BC cong trinh trong diem_BC von DTPT 6 thang 2012" xfId="13585" xr:uid="{00000000-0005-0000-0000-00000E350000}"/>
    <cellStyle name="2_BC cong trinh trong diem_BC von DTPT 6 thang 2012 2" xfId="13586" xr:uid="{00000000-0005-0000-0000-00000F350000}"/>
    <cellStyle name="2_BC cong trinh trong diem_BC von DTPT 6 thang 2012 2 2" xfId="13587" xr:uid="{00000000-0005-0000-0000-000010350000}"/>
    <cellStyle name="2_BC cong trinh trong diem_BC von DTPT 6 thang 2012 2 2 2" xfId="13588" xr:uid="{00000000-0005-0000-0000-000011350000}"/>
    <cellStyle name="2_BC cong trinh trong diem_BC von DTPT 6 thang 2012 2 2 3" xfId="13589" xr:uid="{00000000-0005-0000-0000-000012350000}"/>
    <cellStyle name="2_BC cong trinh trong diem_BC von DTPT 6 thang 2012 2 2 4" xfId="13590" xr:uid="{00000000-0005-0000-0000-000013350000}"/>
    <cellStyle name="2_BC cong trinh trong diem_BC von DTPT 6 thang 2012 2 3" xfId="13591" xr:uid="{00000000-0005-0000-0000-000014350000}"/>
    <cellStyle name="2_BC cong trinh trong diem_BC von DTPT 6 thang 2012 2 4" xfId="13592" xr:uid="{00000000-0005-0000-0000-000015350000}"/>
    <cellStyle name="2_BC cong trinh trong diem_BC von DTPT 6 thang 2012 2 5" xfId="13593" xr:uid="{00000000-0005-0000-0000-000016350000}"/>
    <cellStyle name="2_BC cong trinh trong diem_BC von DTPT 6 thang 2012 3" xfId="13594" xr:uid="{00000000-0005-0000-0000-000017350000}"/>
    <cellStyle name="2_BC cong trinh trong diem_BC von DTPT 6 thang 2012 3 2" xfId="13595" xr:uid="{00000000-0005-0000-0000-000018350000}"/>
    <cellStyle name="2_BC cong trinh trong diem_BC von DTPT 6 thang 2012 3 3" xfId="13596" xr:uid="{00000000-0005-0000-0000-000019350000}"/>
    <cellStyle name="2_BC cong trinh trong diem_BC von DTPT 6 thang 2012 3 4" xfId="13597" xr:uid="{00000000-0005-0000-0000-00001A350000}"/>
    <cellStyle name="2_BC cong trinh trong diem_BC von DTPT 6 thang 2012 4" xfId="13598" xr:uid="{00000000-0005-0000-0000-00001B350000}"/>
    <cellStyle name="2_BC cong trinh trong diem_BC von DTPT 6 thang 2012 5" xfId="13599" xr:uid="{00000000-0005-0000-0000-00001C350000}"/>
    <cellStyle name="2_BC cong trinh trong diem_BC von DTPT 6 thang 2012 6" xfId="13600" xr:uid="{00000000-0005-0000-0000-00001D350000}"/>
    <cellStyle name="2_BC cong trinh trong diem_Bieu du thao QD von ho tro co MT" xfId="13601" xr:uid="{00000000-0005-0000-0000-00001E350000}"/>
    <cellStyle name="2_BC cong trinh trong diem_Bieu du thao QD von ho tro co MT 2" xfId="13602" xr:uid="{00000000-0005-0000-0000-00001F350000}"/>
    <cellStyle name="2_BC cong trinh trong diem_Bieu du thao QD von ho tro co MT 2 2" xfId="13603" xr:uid="{00000000-0005-0000-0000-000020350000}"/>
    <cellStyle name="2_BC cong trinh trong diem_Bieu du thao QD von ho tro co MT 2 2 2" xfId="13604" xr:uid="{00000000-0005-0000-0000-000021350000}"/>
    <cellStyle name="2_BC cong trinh trong diem_Bieu du thao QD von ho tro co MT 2 2 3" xfId="13605" xr:uid="{00000000-0005-0000-0000-000022350000}"/>
    <cellStyle name="2_BC cong trinh trong diem_Bieu du thao QD von ho tro co MT 2 2 4" xfId="13606" xr:uid="{00000000-0005-0000-0000-000023350000}"/>
    <cellStyle name="2_BC cong trinh trong diem_Bieu du thao QD von ho tro co MT 2 3" xfId="13607" xr:uid="{00000000-0005-0000-0000-000024350000}"/>
    <cellStyle name="2_BC cong trinh trong diem_Bieu du thao QD von ho tro co MT 2 4" xfId="13608" xr:uid="{00000000-0005-0000-0000-000025350000}"/>
    <cellStyle name="2_BC cong trinh trong diem_Bieu du thao QD von ho tro co MT 2 5" xfId="13609" xr:uid="{00000000-0005-0000-0000-000026350000}"/>
    <cellStyle name="2_BC cong trinh trong diem_Bieu du thao QD von ho tro co MT 3" xfId="13610" xr:uid="{00000000-0005-0000-0000-000027350000}"/>
    <cellStyle name="2_BC cong trinh trong diem_Bieu du thao QD von ho tro co MT 3 2" xfId="13611" xr:uid="{00000000-0005-0000-0000-000028350000}"/>
    <cellStyle name="2_BC cong trinh trong diem_Bieu du thao QD von ho tro co MT 3 3" xfId="13612" xr:uid="{00000000-0005-0000-0000-000029350000}"/>
    <cellStyle name="2_BC cong trinh trong diem_Bieu du thao QD von ho tro co MT 3 4" xfId="13613" xr:uid="{00000000-0005-0000-0000-00002A350000}"/>
    <cellStyle name="2_BC cong trinh trong diem_Bieu du thao QD von ho tro co MT 4" xfId="13614" xr:uid="{00000000-0005-0000-0000-00002B350000}"/>
    <cellStyle name="2_BC cong trinh trong diem_Bieu du thao QD von ho tro co MT 5" xfId="13615" xr:uid="{00000000-0005-0000-0000-00002C350000}"/>
    <cellStyle name="2_BC cong trinh trong diem_Bieu du thao QD von ho tro co MT 6" xfId="13616" xr:uid="{00000000-0005-0000-0000-00002D350000}"/>
    <cellStyle name="2_BC cong trinh trong diem_Ke hoach 2012 (theo doi)" xfId="13617" xr:uid="{00000000-0005-0000-0000-00002E350000}"/>
    <cellStyle name="2_BC cong trinh trong diem_Ke hoach 2012 (theo doi) 2" xfId="13618" xr:uid="{00000000-0005-0000-0000-00002F350000}"/>
    <cellStyle name="2_BC cong trinh trong diem_Ke hoach 2012 (theo doi) 2 2" xfId="13619" xr:uid="{00000000-0005-0000-0000-000030350000}"/>
    <cellStyle name="2_BC cong trinh trong diem_Ke hoach 2012 (theo doi) 2 2 2" xfId="13620" xr:uid="{00000000-0005-0000-0000-000031350000}"/>
    <cellStyle name="2_BC cong trinh trong diem_Ke hoach 2012 (theo doi) 2 2 3" xfId="13621" xr:uid="{00000000-0005-0000-0000-000032350000}"/>
    <cellStyle name="2_BC cong trinh trong diem_Ke hoach 2012 (theo doi) 2 2 4" xfId="13622" xr:uid="{00000000-0005-0000-0000-000033350000}"/>
    <cellStyle name="2_BC cong trinh trong diem_Ke hoach 2012 (theo doi) 2 3" xfId="13623" xr:uid="{00000000-0005-0000-0000-000034350000}"/>
    <cellStyle name="2_BC cong trinh trong diem_Ke hoach 2012 (theo doi) 2 4" xfId="13624" xr:uid="{00000000-0005-0000-0000-000035350000}"/>
    <cellStyle name="2_BC cong trinh trong diem_Ke hoach 2012 (theo doi) 2 5" xfId="13625" xr:uid="{00000000-0005-0000-0000-000036350000}"/>
    <cellStyle name="2_BC cong trinh trong diem_Ke hoach 2012 (theo doi) 3" xfId="13626" xr:uid="{00000000-0005-0000-0000-000037350000}"/>
    <cellStyle name="2_BC cong trinh trong diem_Ke hoach 2012 (theo doi) 3 2" xfId="13627" xr:uid="{00000000-0005-0000-0000-000038350000}"/>
    <cellStyle name="2_BC cong trinh trong diem_Ke hoach 2012 (theo doi) 3 3" xfId="13628" xr:uid="{00000000-0005-0000-0000-000039350000}"/>
    <cellStyle name="2_BC cong trinh trong diem_Ke hoach 2012 (theo doi) 3 4" xfId="13629" xr:uid="{00000000-0005-0000-0000-00003A350000}"/>
    <cellStyle name="2_BC cong trinh trong diem_Ke hoach 2012 (theo doi) 4" xfId="13630" xr:uid="{00000000-0005-0000-0000-00003B350000}"/>
    <cellStyle name="2_BC cong trinh trong diem_Ke hoach 2012 (theo doi) 5" xfId="13631" xr:uid="{00000000-0005-0000-0000-00003C350000}"/>
    <cellStyle name="2_BC cong trinh trong diem_Ke hoach 2012 (theo doi) 6" xfId="13632" xr:uid="{00000000-0005-0000-0000-00003D350000}"/>
    <cellStyle name="2_BC cong trinh trong diem_Ke hoach 2012 theo doi (giai ngan 30.6.12)" xfId="13633" xr:uid="{00000000-0005-0000-0000-00003E350000}"/>
    <cellStyle name="2_BC cong trinh trong diem_Ke hoach 2012 theo doi (giai ngan 30.6.12) 2" xfId="13634" xr:uid="{00000000-0005-0000-0000-00003F350000}"/>
    <cellStyle name="2_BC cong trinh trong diem_Ke hoach 2012 theo doi (giai ngan 30.6.12) 2 2" xfId="13635" xr:uid="{00000000-0005-0000-0000-000040350000}"/>
    <cellStyle name="2_BC cong trinh trong diem_Ke hoach 2012 theo doi (giai ngan 30.6.12) 2 2 2" xfId="13636" xr:uid="{00000000-0005-0000-0000-000041350000}"/>
    <cellStyle name="2_BC cong trinh trong diem_Ke hoach 2012 theo doi (giai ngan 30.6.12) 2 2 3" xfId="13637" xr:uid="{00000000-0005-0000-0000-000042350000}"/>
    <cellStyle name="2_BC cong trinh trong diem_Ke hoach 2012 theo doi (giai ngan 30.6.12) 2 2 4" xfId="13638" xr:uid="{00000000-0005-0000-0000-000043350000}"/>
    <cellStyle name="2_BC cong trinh trong diem_Ke hoach 2012 theo doi (giai ngan 30.6.12) 2 3" xfId="13639" xr:uid="{00000000-0005-0000-0000-000044350000}"/>
    <cellStyle name="2_BC cong trinh trong diem_Ke hoach 2012 theo doi (giai ngan 30.6.12) 2 4" xfId="13640" xr:uid="{00000000-0005-0000-0000-000045350000}"/>
    <cellStyle name="2_BC cong trinh trong diem_Ke hoach 2012 theo doi (giai ngan 30.6.12) 2 5" xfId="13641" xr:uid="{00000000-0005-0000-0000-000046350000}"/>
    <cellStyle name="2_BC cong trinh trong diem_Ke hoach 2012 theo doi (giai ngan 30.6.12) 3" xfId="13642" xr:uid="{00000000-0005-0000-0000-000047350000}"/>
    <cellStyle name="2_BC cong trinh trong diem_Ke hoach 2012 theo doi (giai ngan 30.6.12) 3 2" xfId="13643" xr:uid="{00000000-0005-0000-0000-000048350000}"/>
    <cellStyle name="2_BC cong trinh trong diem_Ke hoach 2012 theo doi (giai ngan 30.6.12) 3 3" xfId="13644" xr:uid="{00000000-0005-0000-0000-000049350000}"/>
    <cellStyle name="2_BC cong trinh trong diem_Ke hoach 2012 theo doi (giai ngan 30.6.12) 3 4" xfId="13645" xr:uid="{00000000-0005-0000-0000-00004A350000}"/>
    <cellStyle name="2_BC cong trinh trong diem_Ke hoach 2012 theo doi (giai ngan 30.6.12) 4" xfId="13646" xr:uid="{00000000-0005-0000-0000-00004B350000}"/>
    <cellStyle name="2_BC cong trinh trong diem_Ke hoach 2012 theo doi (giai ngan 30.6.12) 5" xfId="13647" xr:uid="{00000000-0005-0000-0000-00004C350000}"/>
    <cellStyle name="2_BC cong trinh trong diem_Ke hoach 2012 theo doi (giai ngan 30.6.12) 6" xfId="13648" xr:uid="{00000000-0005-0000-0000-00004D350000}"/>
    <cellStyle name="2_BC von DTPT 6 thang 2012" xfId="13649" xr:uid="{00000000-0005-0000-0000-00004E350000}"/>
    <cellStyle name="2_BC von DTPT 6 thang 2012 2" xfId="13650" xr:uid="{00000000-0005-0000-0000-00004F350000}"/>
    <cellStyle name="2_BC von DTPT 6 thang 2012 2 2" xfId="13651" xr:uid="{00000000-0005-0000-0000-000050350000}"/>
    <cellStyle name="2_BC von DTPT 6 thang 2012 2 3" xfId="13652" xr:uid="{00000000-0005-0000-0000-000051350000}"/>
    <cellStyle name="2_BC von DTPT 6 thang 2012 2 4" xfId="13653" xr:uid="{00000000-0005-0000-0000-000052350000}"/>
    <cellStyle name="2_BC von DTPT 6 thang 2012 3" xfId="13654" xr:uid="{00000000-0005-0000-0000-000053350000}"/>
    <cellStyle name="2_BC von DTPT 6 thang 2012 4" xfId="13655" xr:uid="{00000000-0005-0000-0000-000054350000}"/>
    <cellStyle name="2_BC von DTPT 6 thang 2012 5" xfId="13656" xr:uid="{00000000-0005-0000-0000-000055350000}"/>
    <cellStyle name="2_Bieu 01 UB(hung)" xfId="13657" xr:uid="{00000000-0005-0000-0000-000056350000}"/>
    <cellStyle name="2_Bieu 01 UB(hung) 2" xfId="13658" xr:uid="{00000000-0005-0000-0000-000057350000}"/>
    <cellStyle name="2_Bieu 01 UB(hung) 2 2" xfId="13659" xr:uid="{00000000-0005-0000-0000-000058350000}"/>
    <cellStyle name="2_Bieu 01 UB(hung) 2 2 2" xfId="13660" xr:uid="{00000000-0005-0000-0000-000059350000}"/>
    <cellStyle name="2_Bieu 01 UB(hung) 2 2 3" xfId="13661" xr:uid="{00000000-0005-0000-0000-00005A350000}"/>
    <cellStyle name="2_Bieu 01 UB(hung) 2 2 4" xfId="13662" xr:uid="{00000000-0005-0000-0000-00005B350000}"/>
    <cellStyle name="2_Bieu 01 UB(hung) 2 3" xfId="13663" xr:uid="{00000000-0005-0000-0000-00005C350000}"/>
    <cellStyle name="2_Bieu 01 UB(hung) 2 4" xfId="13664" xr:uid="{00000000-0005-0000-0000-00005D350000}"/>
    <cellStyle name="2_Bieu 01 UB(hung) 2 5" xfId="13665" xr:uid="{00000000-0005-0000-0000-00005E350000}"/>
    <cellStyle name="2_Bieu 01 UB(hung) 3" xfId="13666" xr:uid="{00000000-0005-0000-0000-00005F350000}"/>
    <cellStyle name="2_Bieu 01 UB(hung) 3 2" xfId="13667" xr:uid="{00000000-0005-0000-0000-000060350000}"/>
    <cellStyle name="2_Bieu 01 UB(hung) 3 3" xfId="13668" xr:uid="{00000000-0005-0000-0000-000061350000}"/>
    <cellStyle name="2_Bieu 01 UB(hung) 3 4" xfId="13669" xr:uid="{00000000-0005-0000-0000-000062350000}"/>
    <cellStyle name="2_Bieu 01 UB(hung) 4" xfId="13670" xr:uid="{00000000-0005-0000-0000-000063350000}"/>
    <cellStyle name="2_Bieu 01 UB(hung) 5" xfId="13671" xr:uid="{00000000-0005-0000-0000-000064350000}"/>
    <cellStyle name="2_Bieu 01 UB(hung) 6" xfId="13672" xr:uid="{00000000-0005-0000-0000-000065350000}"/>
    <cellStyle name="2_Bieu du thao QD von ho tro co MT" xfId="13673" xr:uid="{00000000-0005-0000-0000-000066350000}"/>
    <cellStyle name="2_Bieu du thao QD von ho tro co MT 2" xfId="13674" xr:uid="{00000000-0005-0000-0000-000067350000}"/>
    <cellStyle name="2_Bieu du thao QD von ho tro co MT 2 2" xfId="13675" xr:uid="{00000000-0005-0000-0000-000068350000}"/>
    <cellStyle name="2_Bieu du thao QD von ho tro co MT 2 3" xfId="13676" xr:uid="{00000000-0005-0000-0000-000069350000}"/>
    <cellStyle name="2_Bieu du thao QD von ho tro co MT 2 4" xfId="13677" xr:uid="{00000000-0005-0000-0000-00006A350000}"/>
    <cellStyle name="2_Bieu du thao QD von ho tro co MT 3" xfId="13678" xr:uid="{00000000-0005-0000-0000-00006B350000}"/>
    <cellStyle name="2_Bieu du thao QD von ho tro co MT 4" xfId="13679" xr:uid="{00000000-0005-0000-0000-00006C350000}"/>
    <cellStyle name="2_Bieu du thao QD von ho tro co MT 5" xfId="13680" xr:uid="{00000000-0005-0000-0000-00006D350000}"/>
    <cellStyle name="2_BL vu" xfId="13681" xr:uid="{00000000-0005-0000-0000-00006E350000}"/>
    <cellStyle name="2_BL vu_Bao cao tinh hinh thuc hien KH 2009 den 31-01-10" xfId="13682" xr:uid="{00000000-0005-0000-0000-00006F350000}"/>
    <cellStyle name="2_BL vu_Bao cao tinh hinh thuc hien KH 2009 den 31-01-10 2" xfId="13683" xr:uid="{00000000-0005-0000-0000-000070350000}"/>
    <cellStyle name="2_Book1" xfId="13684" xr:uid="{00000000-0005-0000-0000-000071350000}"/>
    <cellStyle name="2_Book1 2" xfId="13685" xr:uid="{00000000-0005-0000-0000-000072350000}"/>
    <cellStyle name="2_Book1 2 2" xfId="13686" xr:uid="{00000000-0005-0000-0000-000073350000}"/>
    <cellStyle name="2_Book1 2 3" xfId="13687" xr:uid="{00000000-0005-0000-0000-000074350000}"/>
    <cellStyle name="2_Book1 2 4" xfId="13688" xr:uid="{00000000-0005-0000-0000-000075350000}"/>
    <cellStyle name="2_Book1 3" xfId="13689" xr:uid="{00000000-0005-0000-0000-000076350000}"/>
    <cellStyle name="2_Book1 4" xfId="13690" xr:uid="{00000000-0005-0000-0000-000077350000}"/>
    <cellStyle name="2_Book1 5" xfId="13691" xr:uid="{00000000-0005-0000-0000-000078350000}"/>
    <cellStyle name="2_Book1_1" xfId="13692" xr:uid="{00000000-0005-0000-0000-000079350000}"/>
    <cellStyle name="2_Book1_1_!1 1 bao cao giao KH ve HTCMT vung TNB   12-12-2011" xfId="13693" xr:uid="{00000000-0005-0000-0000-00007A350000}"/>
    <cellStyle name="2_Book1_1_Bieu4HTMT" xfId="13694" xr:uid="{00000000-0005-0000-0000-00007B350000}"/>
    <cellStyle name="2_Book1_1_Bieu4HTMT_!1 1 bao cao giao KH ve HTCMT vung TNB   12-12-2011" xfId="13695" xr:uid="{00000000-0005-0000-0000-00007C350000}"/>
    <cellStyle name="2_Book1_1_Bieu4HTMT_KH TPCP vung TNB (03-1-2012)" xfId="13696" xr:uid="{00000000-0005-0000-0000-00007D350000}"/>
    <cellStyle name="2_Book1_1_KH TPCP vung TNB (03-1-2012)" xfId="13697" xr:uid="{00000000-0005-0000-0000-00007E350000}"/>
    <cellStyle name="2_Book1_Bao cao tinh hinh thuc hien KH 2009 den 31-01-10" xfId="13698" xr:uid="{00000000-0005-0000-0000-00007F350000}"/>
    <cellStyle name="2_Book1_Bao cao tinh hinh thuc hien KH 2009 den 31-01-10 2" xfId="13699" xr:uid="{00000000-0005-0000-0000-000080350000}"/>
    <cellStyle name="2_Book1_Bao cao tinh hinh thuc hien KH 2009 den 31-01-10 2 2" xfId="13700" xr:uid="{00000000-0005-0000-0000-000081350000}"/>
    <cellStyle name="2_Book1_Bao cao tinh hinh thuc hien KH 2009 den 31-01-10 2 2 2" xfId="13701" xr:uid="{00000000-0005-0000-0000-000082350000}"/>
    <cellStyle name="2_Book1_Bao cao tinh hinh thuc hien KH 2009 den 31-01-10 2 2 3" xfId="13702" xr:uid="{00000000-0005-0000-0000-000083350000}"/>
    <cellStyle name="2_Book1_Bao cao tinh hinh thuc hien KH 2009 den 31-01-10 2 2 4" xfId="13703" xr:uid="{00000000-0005-0000-0000-000084350000}"/>
    <cellStyle name="2_Book1_Bao cao tinh hinh thuc hien KH 2009 den 31-01-10 2 3" xfId="13704" xr:uid="{00000000-0005-0000-0000-000085350000}"/>
    <cellStyle name="2_Book1_Bao cao tinh hinh thuc hien KH 2009 den 31-01-10 2 4" xfId="13705" xr:uid="{00000000-0005-0000-0000-000086350000}"/>
    <cellStyle name="2_Book1_Bao cao tinh hinh thuc hien KH 2009 den 31-01-10 2 5" xfId="13706" xr:uid="{00000000-0005-0000-0000-000087350000}"/>
    <cellStyle name="2_Book1_Bao cao tinh hinh thuc hien KH 2009 den 31-01-10 3" xfId="13707" xr:uid="{00000000-0005-0000-0000-000088350000}"/>
    <cellStyle name="2_Book1_Bao cao tinh hinh thuc hien KH 2009 den 31-01-10 3 2" xfId="13708" xr:uid="{00000000-0005-0000-0000-000089350000}"/>
    <cellStyle name="2_Book1_Bao cao tinh hinh thuc hien KH 2009 den 31-01-10 3 3" xfId="13709" xr:uid="{00000000-0005-0000-0000-00008A350000}"/>
    <cellStyle name="2_Book1_Bao cao tinh hinh thuc hien KH 2009 den 31-01-10 3 4" xfId="13710" xr:uid="{00000000-0005-0000-0000-00008B350000}"/>
    <cellStyle name="2_Book1_Bao cao tinh hinh thuc hien KH 2009 den 31-01-10 4" xfId="13711" xr:uid="{00000000-0005-0000-0000-00008C350000}"/>
    <cellStyle name="2_Book1_Bao cao tinh hinh thuc hien KH 2009 den 31-01-10 5" xfId="13712" xr:uid="{00000000-0005-0000-0000-00008D350000}"/>
    <cellStyle name="2_Book1_Bao cao tinh hinh thuc hien KH 2009 den 31-01-10 6" xfId="13713" xr:uid="{00000000-0005-0000-0000-00008E350000}"/>
    <cellStyle name="2_Book1_Bao cao tinh hinh thuc hien KH 2009 den 31-01-10_BC von DTPT 6 thang 2012" xfId="13714" xr:uid="{00000000-0005-0000-0000-00008F350000}"/>
    <cellStyle name="2_Book1_Bao cao tinh hinh thuc hien KH 2009 den 31-01-10_BC von DTPT 6 thang 2012 2" xfId="13715" xr:uid="{00000000-0005-0000-0000-000090350000}"/>
    <cellStyle name="2_Book1_Bao cao tinh hinh thuc hien KH 2009 den 31-01-10_BC von DTPT 6 thang 2012 2 2" xfId="13716" xr:uid="{00000000-0005-0000-0000-000091350000}"/>
    <cellStyle name="2_Book1_Bao cao tinh hinh thuc hien KH 2009 den 31-01-10_BC von DTPT 6 thang 2012 2 2 2" xfId="13717" xr:uid="{00000000-0005-0000-0000-000092350000}"/>
    <cellStyle name="2_Book1_Bao cao tinh hinh thuc hien KH 2009 den 31-01-10_BC von DTPT 6 thang 2012 2 2 3" xfId="13718" xr:uid="{00000000-0005-0000-0000-000093350000}"/>
    <cellStyle name="2_Book1_Bao cao tinh hinh thuc hien KH 2009 den 31-01-10_BC von DTPT 6 thang 2012 2 2 4" xfId="13719" xr:uid="{00000000-0005-0000-0000-000094350000}"/>
    <cellStyle name="2_Book1_Bao cao tinh hinh thuc hien KH 2009 den 31-01-10_BC von DTPT 6 thang 2012 2 3" xfId="13720" xr:uid="{00000000-0005-0000-0000-000095350000}"/>
    <cellStyle name="2_Book1_Bao cao tinh hinh thuc hien KH 2009 den 31-01-10_BC von DTPT 6 thang 2012 2 4" xfId="13721" xr:uid="{00000000-0005-0000-0000-000096350000}"/>
    <cellStyle name="2_Book1_Bao cao tinh hinh thuc hien KH 2009 den 31-01-10_BC von DTPT 6 thang 2012 2 5" xfId="13722" xr:uid="{00000000-0005-0000-0000-000097350000}"/>
    <cellStyle name="2_Book1_Bao cao tinh hinh thuc hien KH 2009 den 31-01-10_BC von DTPT 6 thang 2012 3" xfId="13723" xr:uid="{00000000-0005-0000-0000-000098350000}"/>
    <cellStyle name="2_Book1_Bao cao tinh hinh thuc hien KH 2009 den 31-01-10_BC von DTPT 6 thang 2012 3 2" xfId="13724" xr:uid="{00000000-0005-0000-0000-000099350000}"/>
    <cellStyle name="2_Book1_Bao cao tinh hinh thuc hien KH 2009 den 31-01-10_BC von DTPT 6 thang 2012 3 3" xfId="13725" xr:uid="{00000000-0005-0000-0000-00009A350000}"/>
    <cellStyle name="2_Book1_Bao cao tinh hinh thuc hien KH 2009 den 31-01-10_BC von DTPT 6 thang 2012 3 4" xfId="13726" xr:uid="{00000000-0005-0000-0000-00009B350000}"/>
    <cellStyle name="2_Book1_Bao cao tinh hinh thuc hien KH 2009 den 31-01-10_BC von DTPT 6 thang 2012 4" xfId="13727" xr:uid="{00000000-0005-0000-0000-00009C350000}"/>
    <cellStyle name="2_Book1_Bao cao tinh hinh thuc hien KH 2009 den 31-01-10_BC von DTPT 6 thang 2012 5" xfId="13728" xr:uid="{00000000-0005-0000-0000-00009D350000}"/>
    <cellStyle name="2_Book1_Bao cao tinh hinh thuc hien KH 2009 den 31-01-10_BC von DTPT 6 thang 2012 6" xfId="13729" xr:uid="{00000000-0005-0000-0000-00009E350000}"/>
    <cellStyle name="2_Book1_Bao cao tinh hinh thuc hien KH 2009 den 31-01-10_Bieu du thao QD von ho tro co MT" xfId="13730" xr:uid="{00000000-0005-0000-0000-00009F350000}"/>
    <cellStyle name="2_Book1_Bao cao tinh hinh thuc hien KH 2009 den 31-01-10_Bieu du thao QD von ho tro co MT 2" xfId="13731" xr:uid="{00000000-0005-0000-0000-0000A0350000}"/>
    <cellStyle name="2_Book1_Bao cao tinh hinh thuc hien KH 2009 den 31-01-10_Bieu du thao QD von ho tro co MT 2 2" xfId="13732" xr:uid="{00000000-0005-0000-0000-0000A1350000}"/>
    <cellStyle name="2_Book1_Bao cao tinh hinh thuc hien KH 2009 den 31-01-10_Bieu du thao QD von ho tro co MT 2 2 2" xfId="13733" xr:uid="{00000000-0005-0000-0000-0000A2350000}"/>
    <cellStyle name="2_Book1_Bao cao tinh hinh thuc hien KH 2009 den 31-01-10_Bieu du thao QD von ho tro co MT 2 2 3" xfId="13734" xr:uid="{00000000-0005-0000-0000-0000A3350000}"/>
    <cellStyle name="2_Book1_Bao cao tinh hinh thuc hien KH 2009 den 31-01-10_Bieu du thao QD von ho tro co MT 2 2 4" xfId="13735" xr:uid="{00000000-0005-0000-0000-0000A4350000}"/>
    <cellStyle name="2_Book1_Bao cao tinh hinh thuc hien KH 2009 den 31-01-10_Bieu du thao QD von ho tro co MT 2 3" xfId="13736" xr:uid="{00000000-0005-0000-0000-0000A5350000}"/>
    <cellStyle name="2_Book1_Bao cao tinh hinh thuc hien KH 2009 den 31-01-10_Bieu du thao QD von ho tro co MT 2 4" xfId="13737" xr:uid="{00000000-0005-0000-0000-0000A6350000}"/>
    <cellStyle name="2_Book1_Bao cao tinh hinh thuc hien KH 2009 den 31-01-10_Bieu du thao QD von ho tro co MT 2 5" xfId="13738" xr:uid="{00000000-0005-0000-0000-0000A7350000}"/>
    <cellStyle name="2_Book1_Bao cao tinh hinh thuc hien KH 2009 den 31-01-10_Bieu du thao QD von ho tro co MT 3" xfId="13739" xr:uid="{00000000-0005-0000-0000-0000A8350000}"/>
    <cellStyle name="2_Book1_Bao cao tinh hinh thuc hien KH 2009 den 31-01-10_Bieu du thao QD von ho tro co MT 3 2" xfId="13740" xr:uid="{00000000-0005-0000-0000-0000A9350000}"/>
    <cellStyle name="2_Book1_Bao cao tinh hinh thuc hien KH 2009 den 31-01-10_Bieu du thao QD von ho tro co MT 3 3" xfId="13741" xr:uid="{00000000-0005-0000-0000-0000AA350000}"/>
    <cellStyle name="2_Book1_Bao cao tinh hinh thuc hien KH 2009 den 31-01-10_Bieu du thao QD von ho tro co MT 3 4" xfId="13742" xr:uid="{00000000-0005-0000-0000-0000AB350000}"/>
    <cellStyle name="2_Book1_Bao cao tinh hinh thuc hien KH 2009 den 31-01-10_Bieu du thao QD von ho tro co MT 4" xfId="13743" xr:uid="{00000000-0005-0000-0000-0000AC350000}"/>
    <cellStyle name="2_Book1_Bao cao tinh hinh thuc hien KH 2009 den 31-01-10_Bieu du thao QD von ho tro co MT 5" xfId="13744" xr:uid="{00000000-0005-0000-0000-0000AD350000}"/>
    <cellStyle name="2_Book1_Bao cao tinh hinh thuc hien KH 2009 den 31-01-10_Bieu du thao QD von ho tro co MT 6" xfId="13745" xr:uid="{00000000-0005-0000-0000-0000AE350000}"/>
    <cellStyle name="2_Book1_Bao cao tinh hinh thuc hien KH 2009 den 31-01-10_Ke hoach 2012 (theo doi)" xfId="13746" xr:uid="{00000000-0005-0000-0000-0000AF350000}"/>
    <cellStyle name="2_Book1_Bao cao tinh hinh thuc hien KH 2009 den 31-01-10_Ke hoach 2012 (theo doi) 2" xfId="13747" xr:uid="{00000000-0005-0000-0000-0000B0350000}"/>
    <cellStyle name="2_Book1_Bao cao tinh hinh thuc hien KH 2009 den 31-01-10_Ke hoach 2012 (theo doi) 2 2" xfId="13748" xr:uid="{00000000-0005-0000-0000-0000B1350000}"/>
    <cellStyle name="2_Book1_Bao cao tinh hinh thuc hien KH 2009 den 31-01-10_Ke hoach 2012 (theo doi) 2 2 2" xfId="13749" xr:uid="{00000000-0005-0000-0000-0000B2350000}"/>
    <cellStyle name="2_Book1_Bao cao tinh hinh thuc hien KH 2009 den 31-01-10_Ke hoach 2012 (theo doi) 2 2 3" xfId="13750" xr:uid="{00000000-0005-0000-0000-0000B3350000}"/>
    <cellStyle name="2_Book1_Bao cao tinh hinh thuc hien KH 2009 den 31-01-10_Ke hoach 2012 (theo doi) 2 2 4" xfId="13751" xr:uid="{00000000-0005-0000-0000-0000B4350000}"/>
    <cellStyle name="2_Book1_Bao cao tinh hinh thuc hien KH 2009 den 31-01-10_Ke hoach 2012 (theo doi) 2 3" xfId="13752" xr:uid="{00000000-0005-0000-0000-0000B5350000}"/>
    <cellStyle name="2_Book1_Bao cao tinh hinh thuc hien KH 2009 den 31-01-10_Ke hoach 2012 (theo doi) 2 4" xfId="13753" xr:uid="{00000000-0005-0000-0000-0000B6350000}"/>
    <cellStyle name="2_Book1_Bao cao tinh hinh thuc hien KH 2009 den 31-01-10_Ke hoach 2012 (theo doi) 2 5" xfId="13754" xr:uid="{00000000-0005-0000-0000-0000B7350000}"/>
    <cellStyle name="2_Book1_Bao cao tinh hinh thuc hien KH 2009 den 31-01-10_Ke hoach 2012 (theo doi) 3" xfId="13755" xr:uid="{00000000-0005-0000-0000-0000B8350000}"/>
    <cellStyle name="2_Book1_Bao cao tinh hinh thuc hien KH 2009 den 31-01-10_Ke hoach 2012 (theo doi) 3 2" xfId="13756" xr:uid="{00000000-0005-0000-0000-0000B9350000}"/>
    <cellStyle name="2_Book1_Bao cao tinh hinh thuc hien KH 2009 den 31-01-10_Ke hoach 2012 (theo doi) 3 3" xfId="13757" xr:uid="{00000000-0005-0000-0000-0000BA350000}"/>
    <cellStyle name="2_Book1_Bao cao tinh hinh thuc hien KH 2009 den 31-01-10_Ke hoach 2012 (theo doi) 3 4" xfId="13758" xr:uid="{00000000-0005-0000-0000-0000BB350000}"/>
    <cellStyle name="2_Book1_Bao cao tinh hinh thuc hien KH 2009 den 31-01-10_Ke hoach 2012 (theo doi) 4" xfId="13759" xr:uid="{00000000-0005-0000-0000-0000BC350000}"/>
    <cellStyle name="2_Book1_Bao cao tinh hinh thuc hien KH 2009 den 31-01-10_Ke hoach 2012 (theo doi) 5" xfId="13760" xr:uid="{00000000-0005-0000-0000-0000BD350000}"/>
    <cellStyle name="2_Book1_Bao cao tinh hinh thuc hien KH 2009 den 31-01-10_Ke hoach 2012 (theo doi) 6" xfId="13761" xr:uid="{00000000-0005-0000-0000-0000BE350000}"/>
    <cellStyle name="2_Book1_Bao cao tinh hinh thuc hien KH 2009 den 31-01-10_Ke hoach 2012 theo doi (giai ngan 30.6.12)" xfId="13762" xr:uid="{00000000-0005-0000-0000-0000BF350000}"/>
    <cellStyle name="2_Book1_Bao cao tinh hinh thuc hien KH 2009 den 31-01-10_Ke hoach 2012 theo doi (giai ngan 30.6.12) 2" xfId="13763" xr:uid="{00000000-0005-0000-0000-0000C0350000}"/>
    <cellStyle name="2_Book1_Bao cao tinh hinh thuc hien KH 2009 den 31-01-10_Ke hoach 2012 theo doi (giai ngan 30.6.12) 2 2" xfId="13764" xr:uid="{00000000-0005-0000-0000-0000C1350000}"/>
    <cellStyle name="2_Book1_Bao cao tinh hinh thuc hien KH 2009 den 31-01-10_Ke hoach 2012 theo doi (giai ngan 30.6.12) 2 2 2" xfId="13765" xr:uid="{00000000-0005-0000-0000-0000C2350000}"/>
    <cellStyle name="2_Book1_Bao cao tinh hinh thuc hien KH 2009 den 31-01-10_Ke hoach 2012 theo doi (giai ngan 30.6.12) 2 2 3" xfId="13766" xr:uid="{00000000-0005-0000-0000-0000C3350000}"/>
    <cellStyle name="2_Book1_Bao cao tinh hinh thuc hien KH 2009 den 31-01-10_Ke hoach 2012 theo doi (giai ngan 30.6.12) 2 2 4" xfId="13767" xr:uid="{00000000-0005-0000-0000-0000C4350000}"/>
    <cellStyle name="2_Book1_Bao cao tinh hinh thuc hien KH 2009 den 31-01-10_Ke hoach 2012 theo doi (giai ngan 30.6.12) 2 3" xfId="13768" xr:uid="{00000000-0005-0000-0000-0000C5350000}"/>
    <cellStyle name="2_Book1_Bao cao tinh hinh thuc hien KH 2009 den 31-01-10_Ke hoach 2012 theo doi (giai ngan 30.6.12) 2 4" xfId="13769" xr:uid="{00000000-0005-0000-0000-0000C6350000}"/>
    <cellStyle name="2_Book1_Bao cao tinh hinh thuc hien KH 2009 den 31-01-10_Ke hoach 2012 theo doi (giai ngan 30.6.12) 2 5" xfId="13770" xr:uid="{00000000-0005-0000-0000-0000C7350000}"/>
    <cellStyle name="2_Book1_Bao cao tinh hinh thuc hien KH 2009 den 31-01-10_Ke hoach 2012 theo doi (giai ngan 30.6.12) 3" xfId="13771" xr:uid="{00000000-0005-0000-0000-0000C8350000}"/>
    <cellStyle name="2_Book1_Bao cao tinh hinh thuc hien KH 2009 den 31-01-10_Ke hoach 2012 theo doi (giai ngan 30.6.12) 3 2" xfId="13772" xr:uid="{00000000-0005-0000-0000-0000C9350000}"/>
    <cellStyle name="2_Book1_Bao cao tinh hinh thuc hien KH 2009 den 31-01-10_Ke hoach 2012 theo doi (giai ngan 30.6.12) 3 3" xfId="13773" xr:uid="{00000000-0005-0000-0000-0000CA350000}"/>
    <cellStyle name="2_Book1_Bao cao tinh hinh thuc hien KH 2009 den 31-01-10_Ke hoach 2012 theo doi (giai ngan 30.6.12) 3 4" xfId="13774" xr:uid="{00000000-0005-0000-0000-0000CB350000}"/>
    <cellStyle name="2_Book1_Bao cao tinh hinh thuc hien KH 2009 den 31-01-10_Ke hoach 2012 theo doi (giai ngan 30.6.12) 4" xfId="13775" xr:uid="{00000000-0005-0000-0000-0000CC350000}"/>
    <cellStyle name="2_Book1_Bao cao tinh hinh thuc hien KH 2009 den 31-01-10_Ke hoach 2012 theo doi (giai ngan 30.6.12) 5" xfId="13776" xr:uid="{00000000-0005-0000-0000-0000CD350000}"/>
    <cellStyle name="2_Book1_Bao cao tinh hinh thuc hien KH 2009 den 31-01-10_Ke hoach 2012 theo doi (giai ngan 30.6.12) 6" xfId="13777" xr:uid="{00000000-0005-0000-0000-0000CE350000}"/>
    <cellStyle name="2_Book1_BC von DTPT 6 thang 2012" xfId="13778" xr:uid="{00000000-0005-0000-0000-0000CF350000}"/>
    <cellStyle name="2_Book1_BC von DTPT 6 thang 2012 2" xfId="13779" xr:uid="{00000000-0005-0000-0000-0000D0350000}"/>
    <cellStyle name="2_Book1_BC von DTPT 6 thang 2012 2 2" xfId="13780" xr:uid="{00000000-0005-0000-0000-0000D1350000}"/>
    <cellStyle name="2_Book1_BC von DTPT 6 thang 2012 2 3" xfId="13781" xr:uid="{00000000-0005-0000-0000-0000D2350000}"/>
    <cellStyle name="2_Book1_BC von DTPT 6 thang 2012 2 4" xfId="13782" xr:uid="{00000000-0005-0000-0000-0000D3350000}"/>
    <cellStyle name="2_Book1_BC von DTPT 6 thang 2012 3" xfId="13783" xr:uid="{00000000-0005-0000-0000-0000D4350000}"/>
    <cellStyle name="2_Book1_BC von DTPT 6 thang 2012 4" xfId="13784" xr:uid="{00000000-0005-0000-0000-0000D5350000}"/>
    <cellStyle name="2_Book1_BC von DTPT 6 thang 2012 5" xfId="13785" xr:uid="{00000000-0005-0000-0000-0000D6350000}"/>
    <cellStyle name="2_Book1_Bieu du thao QD von ho tro co MT" xfId="13786" xr:uid="{00000000-0005-0000-0000-0000D7350000}"/>
    <cellStyle name="2_Book1_Bieu du thao QD von ho tro co MT 2" xfId="13787" xr:uid="{00000000-0005-0000-0000-0000D8350000}"/>
    <cellStyle name="2_Book1_Bieu du thao QD von ho tro co MT 2 2" xfId="13788" xr:uid="{00000000-0005-0000-0000-0000D9350000}"/>
    <cellStyle name="2_Book1_Bieu du thao QD von ho tro co MT 2 3" xfId="13789" xr:uid="{00000000-0005-0000-0000-0000DA350000}"/>
    <cellStyle name="2_Book1_Bieu du thao QD von ho tro co MT 2 4" xfId="13790" xr:uid="{00000000-0005-0000-0000-0000DB350000}"/>
    <cellStyle name="2_Book1_Bieu du thao QD von ho tro co MT 3" xfId="13791" xr:uid="{00000000-0005-0000-0000-0000DC350000}"/>
    <cellStyle name="2_Book1_Bieu du thao QD von ho tro co MT 4" xfId="13792" xr:uid="{00000000-0005-0000-0000-0000DD350000}"/>
    <cellStyle name="2_Book1_Bieu du thao QD von ho tro co MT 5" xfId="13793" xr:uid="{00000000-0005-0000-0000-0000DE350000}"/>
    <cellStyle name="2_Book1_Book1" xfId="13794" xr:uid="{00000000-0005-0000-0000-0000DF350000}"/>
    <cellStyle name="2_Book1_Book1 2" xfId="13795" xr:uid="{00000000-0005-0000-0000-0000E0350000}"/>
    <cellStyle name="2_Book1_Book1 2 2" xfId="13796" xr:uid="{00000000-0005-0000-0000-0000E1350000}"/>
    <cellStyle name="2_Book1_Book1 2 3" xfId="13797" xr:uid="{00000000-0005-0000-0000-0000E2350000}"/>
    <cellStyle name="2_Book1_Book1 2 4" xfId="13798" xr:uid="{00000000-0005-0000-0000-0000E3350000}"/>
    <cellStyle name="2_Book1_Book1 3" xfId="13799" xr:uid="{00000000-0005-0000-0000-0000E4350000}"/>
    <cellStyle name="2_Book1_Book1 4" xfId="13800" xr:uid="{00000000-0005-0000-0000-0000E5350000}"/>
    <cellStyle name="2_Book1_Book1 5" xfId="13801" xr:uid="{00000000-0005-0000-0000-0000E6350000}"/>
    <cellStyle name="2_Book1_Book1_BC von DTPT 6 thang 2012" xfId="13802" xr:uid="{00000000-0005-0000-0000-0000E7350000}"/>
    <cellStyle name="2_Book1_Book1_BC von DTPT 6 thang 2012 2" xfId="13803" xr:uid="{00000000-0005-0000-0000-0000E8350000}"/>
    <cellStyle name="2_Book1_Book1_BC von DTPT 6 thang 2012 2 2" xfId="13804" xr:uid="{00000000-0005-0000-0000-0000E9350000}"/>
    <cellStyle name="2_Book1_Book1_BC von DTPT 6 thang 2012 2 3" xfId="13805" xr:uid="{00000000-0005-0000-0000-0000EA350000}"/>
    <cellStyle name="2_Book1_Book1_BC von DTPT 6 thang 2012 2 4" xfId="13806" xr:uid="{00000000-0005-0000-0000-0000EB350000}"/>
    <cellStyle name="2_Book1_Book1_BC von DTPT 6 thang 2012 3" xfId="13807" xr:uid="{00000000-0005-0000-0000-0000EC350000}"/>
    <cellStyle name="2_Book1_Book1_BC von DTPT 6 thang 2012 4" xfId="13808" xr:uid="{00000000-0005-0000-0000-0000ED350000}"/>
    <cellStyle name="2_Book1_Book1_BC von DTPT 6 thang 2012 5" xfId="13809" xr:uid="{00000000-0005-0000-0000-0000EE350000}"/>
    <cellStyle name="2_Book1_Book1_Bieu du thao QD von ho tro co MT" xfId="13810" xr:uid="{00000000-0005-0000-0000-0000EF350000}"/>
    <cellStyle name="2_Book1_Book1_Bieu du thao QD von ho tro co MT 2" xfId="13811" xr:uid="{00000000-0005-0000-0000-0000F0350000}"/>
    <cellStyle name="2_Book1_Book1_Bieu du thao QD von ho tro co MT 2 2" xfId="13812" xr:uid="{00000000-0005-0000-0000-0000F1350000}"/>
    <cellStyle name="2_Book1_Book1_Bieu du thao QD von ho tro co MT 2 3" xfId="13813" xr:uid="{00000000-0005-0000-0000-0000F2350000}"/>
    <cellStyle name="2_Book1_Book1_Bieu du thao QD von ho tro co MT 2 4" xfId="13814" xr:uid="{00000000-0005-0000-0000-0000F3350000}"/>
    <cellStyle name="2_Book1_Book1_Bieu du thao QD von ho tro co MT 3" xfId="13815" xr:uid="{00000000-0005-0000-0000-0000F4350000}"/>
    <cellStyle name="2_Book1_Book1_Bieu du thao QD von ho tro co MT 4" xfId="13816" xr:uid="{00000000-0005-0000-0000-0000F5350000}"/>
    <cellStyle name="2_Book1_Book1_Bieu du thao QD von ho tro co MT 5" xfId="13817" xr:uid="{00000000-0005-0000-0000-0000F6350000}"/>
    <cellStyle name="2_Book1_Book1_Ke hoach 2012 (theo doi)" xfId="13818" xr:uid="{00000000-0005-0000-0000-0000F7350000}"/>
    <cellStyle name="2_Book1_Book1_Ke hoach 2012 (theo doi) 2" xfId="13819" xr:uid="{00000000-0005-0000-0000-0000F8350000}"/>
    <cellStyle name="2_Book1_Book1_Ke hoach 2012 (theo doi) 2 2" xfId="13820" xr:uid="{00000000-0005-0000-0000-0000F9350000}"/>
    <cellStyle name="2_Book1_Book1_Ke hoach 2012 (theo doi) 2 3" xfId="13821" xr:uid="{00000000-0005-0000-0000-0000FA350000}"/>
    <cellStyle name="2_Book1_Book1_Ke hoach 2012 (theo doi) 2 4" xfId="13822" xr:uid="{00000000-0005-0000-0000-0000FB350000}"/>
    <cellStyle name="2_Book1_Book1_Ke hoach 2012 (theo doi) 3" xfId="13823" xr:uid="{00000000-0005-0000-0000-0000FC350000}"/>
    <cellStyle name="2_Book1_Book1_Ke hoach 2012 (theo doi) 4" xfId="13824" xr:uid="{00000000-0005-0000-0000-0000FD350000}"/>
    <cellStyle name="2_Book1_Book1_Ke hoach 2012 (theo doi) 5" xfId="13825" xr:uid="{00000000-0005-0000-0000-0000FE350000}"/>
    <cellStyle name="2_Book1_Book1_Ke hoach 2012 theo doi (giai ngan 30.6.12)" xfId="13826" xr:uid="{00000000-0005-0000-0000-0000FF350000}"/>
    <cellStyle name="2_Book1_Book1_Ke hoach 2012 theo doi (giai ngan 30.6.12) 2" xfId="13827" xr:uid="{00000000-0005-0000-0000-000000360000}"/>
    <cellStyle name="2_Book1_Book1_Ke hoach 2012 theo doi (giai ngan 30.6.12) 2 2" xfId="13828" xr:uid="{00000000-0005-0000-0000-000001360000}"/>
    <cellStyle name="2_Book1_Book1_Ke hoach 2012 theo doi (giai ngan 30.6.12) 2 3" xfId="13829" xr:uid="{00000000-0005-0000-0000-000002360000}"/>
    <cellStyle name="2_Book1_Book1_Ke hoach 2012 theo doi (giai ngan 30.6.12) 2 4" xfId="13830" xr:uid="{00000000-0005-0000-0000-000003360000}"/>
    <cellStyle name="2_Book1_Book1_Ke hoach 2012 theo doi (giai ngan 30.6.12) 3" xfId="13831" xr:uid="{00000000-0005-0000-0000-000004360000}"/>
    <cellStyle name="2_Book1_Book1_Ke hoach 2012 theo doi (giai ngan 30.6.12) 4" xfId="13832" xr:uid="{00000000-0005-0000-0000-000005360000}"/>
    <cellStyle name="2_Book1_Book1_Ke hoach 2012 theo doi (giai ngan 30.6.12) 5" xfId="13833" xr:uid="{00000000-0005-0000-0000-000006360000}"/>
    <cellStyle name="2_Book1_Dang ky phan khai von ODA (gui Bo)" xfId="13834" xr:uid="{00000000-0005-0000-0000-000007360000}"/>
    <cellStyle name="2_Book1_Dang ky phan khai von ODA (gui Bo) 2" xfId="13835" xr:uid="{00000000-0005-0000-0000-000008360000}"/>
    <cellStyle name="2_Book1_Dang ky phan khai von ODA (gui Bo) 2 2" xfId="13836" xr:uid="{00000000-0005-0000-0000-000009360000}"/>
    <cellStyle name="2_Book1_Dang ky phan khai von ODA (gui Bo) 2 3" xfId="13837" xr:uid="{00000000-0005-0000-0000-00000A360000}"/>
    <cellStyle name="2_Book1_Dang ky phan khai von ODA (gui Bo) 2 4" xfId="13838" xr:uid="{00000000-0005-0000-0000-00000B360000}"/>
    <cellStyle name="2_Book1_Dang ky phan khai von ODA (gui Bo) 3" xfId="13839" xr:uid="{00000000-0005-0000-0000-00000C360000}"/>
    <cellStyle name="2_Book1_Dang ky phan khai von ODA (gui Bo) 4" xfId="13840" xr:uid="{00000000-0005-0000-0000-00000D360000}"/>
    <cellStyle name="2_Book1_Dang ky phan khai von ODA (gui Bo) 5" xfId="13841" xr:uid="{00000000-0005-0000-0000-00000E360000}"/>
    <cellStyle name="2_Book1_Dang ky phan khai von ODA (gui Bo)_BC von DTPT 6 thang 2012" xfId="13842" xr:uid="{00000000-0005-0000-0000-00000F360000}"/>
    <cellStyle name="2_Book1_Dang ky phan khai von ODA (gui Bo)_BC von DTPT 6 thang 2012 2" xfId="13843" xr:uid="{00000000-0005-0000-0000-000010360000}"/>
    <cellStyle name="2_Book1_Dang ky phan khai von ODA (gui Bo)_BC von DTPT 6 thang 2012 2 2" xfId="13844" xr:uid="{00000000-0005-0000-0000-000011360000}"/>
    <cellStyle name="2_Book1_Dang ky phan khai von ODA (gui Bo)_BC von DTPT 6 thang 2012 2 3" xfId="13845" xr:uid="{00000000-0005-0000-0000-000012360000}"/>
    <cellStyle name="2_Book1_Dang ky phan khai von ODA (gui Bo)_BC von DTPT 6 thang 2012 2 4" xfId="13846" xr:uid="{00000000-0005-0000-0000-000013360000}"/>
    <cellStyle name="2_Book1_Dang ky phan khai von ODA (gui Bo)_BC von DTPT 6 thang 2012 3" xfId="13847" xr:uid="{00000000-0005-0000-0000-000014360000}"/>
    <cellStyle name="2_Book1_Dang ky phan khai von ODA (gui Bo)_BC von DTPT 6 thang 2012 4" xfId="13848" xr:uid="{00000000-0005-0000-0000-000015360000}"/>
    <cellStyle name="2_Book1_Dang ky phan khai von ODA (gui Bo)_BC von DTPT 6 thang 2012 5" xfId="13849" xr:uid="{00000000-0005-0000-0000-000016360000}"/>
    <cellStyle name="2_Book1_Dang ky phan khai von ODA (gui Bo)_Bieu du thao QD von ho tro co MT" xfId="13850" xr:uid="{00000000-0005-0000-0000-000017360000}"/>
    <cellStyle name="2_Book1_Dang ky phan khai von ODA (gui Bo)_Bieu du thao QD von ho tro co MT 2" xfId="13851" xr:uid="{00000000-0005-0000-0000-000018360000}"/>
    <cellStyle name="2_Book1_Dang ky phan khai von ODA (gui Bo)_Bieu du thao QD von ho tro co MT 2 2" xfId="13852" xr:uid="{00000000-0005-0000-0000-000019360000}"/>
    <cellStyle name="2_Book1_Dang ky phan khai von ODA (gui Bo)_Bieu du thao QD von ho tro co MT 2 3" xfId="13853" xr:uid="{00000000-0005-0000-0000-00001A360000}"/>
    <cellStyle name="2_Book1_Dang ky phan khai von ODA (gui Bo)_Bieu du thao QD von ho tro co MT 2 4" xfId="13854" xr:uid="{00000000-0005-0000-0000-00001B360000}"/>
    <cellStyle name="2_Book1_Dang ky phan khai von ODA (gui Bo)_Bieu du thao QD von ho tro co MT 3" xfId="13855" xr:uid="{00000000-0005-0000-0000-00001C360000}"/>
    <cellStyle name="2_Book1_Dang ky phan khai von ODA (gui Bo)_Bieu du thao QD von ho tro co MT 4" xfId="13856" xr:uid="{00000000-0005-0000-0000-00001D360000}"/>
    <cellStyle name="2_Book1_Dang ky phan khai von ODA (gui Bo)_Bieu du thao QD von ho tro co MT 5" xfId="13857" xr:uid="{00000000-0005-0000-0000-00001E360000}"/>
    <cellStyle name="2_Book1_Dang ky phan khai von ODA (gui Bo)_Ke hoach 2012 theo doi (giai ngan 30.6.12)" xfId="13858" xr:uid="{00000000-0005-0000-0000-00001F360000}"/>
    <cellStyle name="2_Book1_Dang ky phan khai von ODA (gui Bo)_Ke hoach 2012 theo doi (giai ngan 30.6.12) 2" xfId="13859" xr:uid="{00000000-0005-0000-0000-000020360000}"/>
    <cellStyle name="2_Book1_Dang ky phan khai von ODA (gui Bo)_Ke hoach 2012 theo doi (giai ngan 30.6.12) 2 2" xfId="13860" xr:uid="{00000000-0005-0000-0000-000021360000}"/>
    <cellStyle name="2_Book1_Dang ky phan khai von ODA (gui Bo)_Ke hoach 2012 theo doi (giai ngan 30.6.12) 2 3" xfId="13861" xr:uid="{00000000-0005-0000-0000-000022360000}"/>
    <cellStyle name="2_Book1_Dang ky phan khai von ODA (gui Bo)_Ke hoach 2012 theo doi (giai ngan 30.6.12) 2 4" xfId="13862" xr:uid="{00000000-0005-0000-0000-000023360000}"/>
    <cellStyle name="2_Book1_Dang ky phan khai von ODA (gui Bo)_Ke hoach 2012 theo doi (giai ngan 30.6.12) 3" xfId="13863" xr:uid="{00000000-0005-0000-0000-000024360000}"/>
    <cellStyle name="2_Book1_Dang ky phan khai von ODA (gui Bo)_Ke hoach 2012 theo doi (giai ngan 30.6.12) 4" xfId="13864" xr:uid="{00000000-0005-0000-0000-000025360000}"/>
    <cellStyle name="2_Book1_Dang ky phan khai von ODA (gui Bo)_Ke hoach 2012 theo doi (giai ngan 30.6.12) 5" xfId="13865" xr:uid="{00000000-0005-0000-0000-000026360000}"/>
    <cellStyle name="2_Book1_Ke hoach 2012 (theo doi)" xfId="13866" xr:uid="{00000000-0005-0000-0000-000027360000}"/>
    <cellStyle name="2_Book1_Ke hoach 2012 (theo doi) 2" xfId="13867" xr:uid="{00000000-0005-0000-0000-000028360000}"/>
    <cellStyle name="2_Book1_Ke hoach 2012 (theo doi) 2 2" xfId="13868" xr:uid="{00000000-0005-0000-0000-000029360000}"/>
    <cellStyle name="2_Book1_Ke hoach 2012 (theo doi) 2 3" xfId="13869" xr:uid="{00000000-0005-0000-0000-00002A360000}"/>
    <cellStyle name="2_Book1_Ke hoach 2012 (theo doi) 2 4" xfId="13870" xr:uid="{00000000-0005-0000-0000-00002B360000}"/>
    <cellStyle name="2_Book1_Ke hoach 2012 (theo doi) 3" xfId="13871" xr:uid="{00000000-0005-0000-0000-00002C360000}"/>
    <cellStyle name="2_Book1_Ke hoach 2012 (theo doi) 4" xfId="13872" xr:uid="{00000000-0005-0000-0000-00002D360000}"/>
    <cellStyle name="2_Book1_Ke hoach 2012 (theo doi) 5" xfId="13873" xr:uid="{00000000-0005-0000-0000-00002E360000}"/>
    <cellStyle name="2_Book1_Ke hoach 2012 theo doi (giai ngan 30.6.12)" xfId="13874" xr:uid="{00000000-0005-0000-0000-00002F360000}"/>
    <cellStyle name="2_Book1_Ke hoach 2012 theo doi (giai ngan 30.6.12) 2" xfId="13875" xr:uid="{00000000-0005-0000-0000-000030360000}"/>
    <cellStyle name="2_Book1_Ke hoach 2012 theo doi (giai ngan 30.6.12) 2 2" xfId="13876" xr:uid="{00000000-0005-0000-0000-000031360000}"/>
    <cellStyle name="2_Book1_Ke hoach 2012 theo doi (giai ngan 30.6.12) 2 3" xfId="13877" xr:uid="{00000000-0005-0000-0000-000032360000}"/>
    <cellStyle name="2_Book1_Ke hoach 2012 theo doi (giai ngan 30.6.12) 2 4" xfId="13878" xr:uid="{00000000-0005-0000-0000-000033360000}"/>
    <cellStyle name="2_Book1_Ke hoach 2012 theo doi (giai ngan 30.6.12) 3" xfId="13879" xr:uid="{00000000-0005-0000-0000-000034360000}"/>
    <cellStyle name="2_Book1_Ke hoach 2012 theo doi (giai ngan 30.6.12) 4" xfId="13880" xr:uid="{00000000-0005-0000-0000-000035360000}"/>
    <cellStyle name="2_Book1_Ke hoach 2012 theo doi (giai ngan 30.6.12) 5" xfId="13881" xr:uid="{00000000-0005-0000-0000-000036360000}"/>
    <cellStyle name="2_Book1_Ra soat KH 2009 (chinh thuc o nha)" xfId="13882" xr:uid="{00000000-0005-0000-0000-000037360000}"/>
    <cellStyle name="2_Book1_Ra soat KH 2009 (chinh thuc o nha) 2" xfId="13883" xr:uid="{00000000-0005-0000-0000-000038360000}"/>
    <cellStyle name="2_Book1_Ra soat KH 2009 (chinh thuc o nha) 2 2" xfId="13884" xr:uid="{00000000-0005-0000-0000-000039360000}"/>
    <cellStyle name="2_Book1_Ra soat KH 2009 (chinh thuc o nha) 2 3" xfId="13885" xr:uid="{00000000-0005-0000-0000-00003A360000}"/>
    <cellStyle name="2_Book1_Ra soat KH 2009 (chinh thuc o nha) 2 4" xfId="13886" xr:uid="{00000000-0005-0000-0000-00003B360000}"/>
    <cellStyle name="2_Book1_Ra soat KH 2009 (chinh thuc o nha) 3" xfId="13887" xr:uid="{00000000-0005-0000-0000-00003C360000}"/>
    <cellStyle name="2_Book1_Ra soat KH 2009 (chinh thuc o nha) 4" xfId="13888" xr:uid="{00000000-0005-0000-0000-00003D360000}"/>
    <cellStyle name="2_Book1_Ra soat KH 2009 (chinh thuc o nha) 5" xfId="13889" xr:uid="{00000000-0005-0000-0000-00003E360000}"/>
    <cellStyle name="2_Book1_Ra soat KH 2009 (chinh thuc o nha)_BC von DTPT 6 thang 2012" xfId="13890" xr:uid="{00000000-0005-0000-0000-00003F360000}"/>
    <cellStyle name="2_Book1_Ra soat KH 2009 (chinh thuc o nha)_BC von DTPT 6 thang 2012 2" xfId="13891" xr:uid="{00000000-0005-0000-0000-000040360000}"/>
    <cellStyle name="2_Book1_Ra soat KH 2009 (chinh thuc o nha)_BC von DTPT 6 thang 2012 2 2" xfId="13892" xr:uid="{00000000-0005-0000-0000-000041360000}"/>
    <cellStyle name="2_Book1_Ra soat KH 2009 (chinh thuc o nha)_BC von DTPT 6 thang 2012 2 3" xfId="13893" xr:uid="{00000000-0005-0000-0000-000042360000}"/>
    <cellStyle name="2_Book1_Ra soat KH 2009 (chinh thuc o nha)_BC von DTPT 6 thang 2012 2 4" xfId="13894" xr:uid="{00000000-0005-0000-0000-000043360000}"/>
    <cellStyle name="2_Book1_Ra soat KH 2009 (chinh thuc o nha)_BC von DTPT 6 thang 2012 3" xfId="13895" xr:uid="{00000000-0005-0000-0000-000044360000}"/>
    <cellStyle name="2_Book1_Ra soat KH 2009 (chinh thuc o nha)_BC von DTPT 6 thang 2012 4" xfId="13896" xr:uid="{00000000-0005-0000-0000-000045360000}"/>
    <cellStyle name="2_Book1_Ra soat KH 2009 (chinh thuc o nha)_BC von DTPT 6 thang 2012 5" xfId="13897" xr:uid="{00000000-0005-0000-0000-000046360000}"/>
    <cellStyle name="2_Book1_Ra soat KH 2009 (chinh thuc o nha)_Bieu du thao QD von ho tro co MT" xfId="13898" xr:uid="{00000000-0005-0000-0000-000047360000}"/>
    <cellStyle name="2_Book1_Ra soat KH 2009 (chinh thuc o nha)_Bieu du thao QD von ho tro co MT 2" xfId="13899" xr:uid="{00000000-0005-0000-0000-000048360000}"/>
    <cellStyle name="2_Book1_Ra soat KH 2009 (chinh thuc o nha)_Bieu du thao QD von ho tro co MT 2 2" xfId="13900" xr:uid="{00000000-0005-0000-0000-000049360000}"/>
    <cellStyle name="2_Book1_Ra soat KH 2009 (chinh thuc o nha)_Bieu du thao QD von ho tro co MT 2 3" xfId="13901" xr:uid="{00000000-0005-0000-0000-00004A360000}"/>
    <cellStyle name="2_Book1_Ra soat KH 2009 (chinh thuc o nha)_Bieu du thao QD von ho tro co MT 2 4" xfId="13902" xr:uid="{00000000-0005-0000-0000-00004B360000}"/>
    <cellStyle name="2_Book1_Ra soat KH 2009 (chinh thuc o nha)_Bieu du thao QD von ho tro co MT 3" xfId="13903" xr:uid="{00000000-0005-0000-0000-00004C360000}"/>
    <cellStyle name="2_Book1_Ra soat KH 2009 (chinh thuc o nha)_Bieu du thao QD von ho tro co MT 4" xfId="13904" xr:uid="{00000000-0005-0000-0000-00004D360000}"/>
    <cellStyle name="2_Book1_Ra soat KH 2009 (chinh thuc o nha)_Bieu du thao QD von ho tro co MT 5" xfId="13905" xr:uid="{00000000-0005-0000-0000-00004E360000}"/>
    <cellStyle name="2_Book1_Ra soat KH 2009 (chinh thuc o nha)_Ke hoach 2012 (theo doi)" xfId="13906" xr:uid="{00000000-0005-0000-0000-00004F360000}"/>
    <cellStyle name="2_Book1_Ra soat KH 2009 (chinh thuc o nha)_Ke hoach 2012 (theo doi) 2" xfId="13907" xr:uid="{00000000-0005-0000-0000-000050360000}"/>
    <cellStyle name="2_Book1_Ra soat KH 2009 (chinh thuc o nha)_Ke hoach 2012 (theo doi) 2 2" xfId="13908" xr:uid="{00000000-0005-0000-0000-000051360000}"/>
    <cellStyle name="2_Book1_Ra soat KH 2009 (chinh thuc o nha)_Ke hoach 2012 (theo doi) 2 3" xfId="13909" xr:uid="{00000000-0005-0000-0000-000052360000}"/>
    <cellStyle name="2_Book1_Ra soat KH 2009 (chinh thuc o nha)_Ke hoach 2012 (theo doi) 2 4" xfId="13910" xr:uid="{00000000-0005-0000-0000-000053360000}"/>
    <cellStyle name="2_Book1_Ra soat KH 2009 (chinh thuc o nha)_Ke hoach 2012 (theo doi) 3" xfId="13911" xr:uid="{00000000-0005-0000-0000-000054360000}"/>
    <cellStyle name="2_Book1_Ra soat KH 2009 (chinh thuc o nha)_Ke hoach 2012 (theo doi) 4" xfId="13912" xr:uid="{00000000-0005-0000-0000-000055360000}"/>
    <cellStyle name="2_Book1_Ra soat KH 2009 (chinh thuc o nha)_Ke hoach 2012 (theo doi) 5" xfId="13913" xr:uid="{00000000-0005-0000-0000-000056360000}"/>
    <cellStyle name="2_Book1_Ra soat KH 2009 (chinh thuc o nha)_Ke hoach 2012 theo doi (giai ngan 30.6.12)" xfId="13914" xr:uid="{00000000-0005-0000-0000-000057360000}"/>
    <cellStyle name="2_Book1_Ra soat KH 2009 (chinh thuc o nha)_Ke hoach 2012 theo doi (giai ngan 30.6.12) 2" xfId="13915" xr:uid="{00000000-0005-0000-0000-000058360000}"/>
    <cellStyle name="2_Book1_Ra soat KH 2009 (chinh thuc o nha)_Ke hoach 2012 theo doi (giai ngan 30.6.12) 2 2" xfId="13916" xr:uid="{00000000-0005-0000-0000-000059360000}"/>
    <cellStyle name="2_Book1_Ra soat KH 2009 (chinh thuc o nha)_Ke hoach 2012 theo doi (giai ngan 30.6.12) 2 3" xfId="13917" xr:uid="{00000000-0005-0000-0000-00005A360000}"/>
    <cellStyle name="2_Book1_Ra soat KH 2009 (chinh thuc o nha)_Ke hoach 2012 theo doi (giai ngan 30.6.12) 2 4" xfId="13918" xr:uid="{00000000-0005-0000-0000-00005B360000}"/>
    <cellStyle name="2_Book1_Ra soat KH 2009 (chinh thuc o nha)_Ke hoach 2012 theo doi (giai ngan 30.6.12) 3" xfId="13919" xr:uid="{00000000-0005-0000-0000-00005C360000}"/>
    <cellStyle name="2_Book1_Ra soat KH 2009 (chinh thuc o nha)_Ke hoach 2012 theo doi (giai ngan 30.6.12) 4" xfId="13920" xr:uid="{00000000-0005-0000-0000-00005D360000}"/>
    <cellStyle name="2_Book1_Ra soat KH 2009 (chinh thuc o nha)_Ke hoach 2012 theo doi (giai ngan 30.6.12) 5" xfId="13921" xr:uid="{00000000-0005-0000-0000-00005E360000}"/>
    <cellStyle name="2_Cau thuy dien Ban La (Cu Anh)" xfId="13922" xr:uid="{00000000-0005-0000-0000-00005F360000}"/>
    <cellStyle name="2_Cau thuy dien Ban La (Cu Anh)_!1 1 bao cao giao KH ve HTCMT vung TNB   12-12-2011" xfId="13923" xr:uid="{00000000-0005-0000-0000-000060360000}"/>
    <cellStyle name="2_Cau thuy dien Ban La (Cu Anh)_Bieu4HTMT" xfId="13924" xr:uid="{00000000-0005-0000-0000-000061360000}"/>
    <cellStyle name="2_Cau thuy dien Ban La (Cu Anh)_Bieu4HTMT_!1 1 bao cao giao KH ve HTCMT vung TNB   12-12-2011" xfId="13925" xr:uid="{00000000-0005-0000-0000-000062360000}"/>
    <cellStyle name="2_Cau thuy dien Ban La (Cu Anh)_Bieu4HTMT_KH TPCP vung TNB (03-1-2012)" xfId="13926" xr:uid="{00000000-0005-0000-0000-000063360000}"/>
    <cellStyle name="2_Cau thuy dien Ban La (Cu Anh)_KH TPCP vung TNB (03-1-2012)" xfId="13927" xr:uid="{00000000-0005-0000-0000-000064360000}"/>
    <cellStyle name="2_Chi tieu 5 nam" xfId="13928" xr:uid="{00000000-0005-0000-0000-000065360000}"/>
    <cellStyle name="2_Chi tieu 5 nam 2" xfId="13929" xr:uid="{00000000-0005-0000-0000-000066360000}"/>
    <cellStyle name="2_Chi tieu 5 nam 2 2" xfId="13930" xr:uid="{00000000-0005-0000-0000-000067360000}"/>
    <cellStyle name="2_Chi tieu 5 nam 2 3" xfId="13931" xr:uid="{00000000-0005-0000-0000-000068360000}"/>
    <cellStyle name="2_Chi tieu 5 nam 2 4" xfId="13932" xr:uid="{00000000-0005-0000-0000-000069360000}"/>
    <cellStyle name="2_Chi tieu 5 nam 3" xfId="13933" xr:uid="{00000000-0005-0000-0000-00006A360000}"/>
    <cellStyle name="2_Chi tieu 5 nam 4" xfId="13934" xr:uid="{00000000-0005-0000-0000-00006B360000}"/>
    <cellStyle name="2_Chi tieu 5 nam 5" xfId="13935" xr:uid="{00000000-0005-0000-0000-00006C360000}"/>
    <cellStyle name="2_Chi tieu 5 nam_BC cong trinh trong diem" xfId="13936" xr:uid="{00000000-0005-0000-0000-00006D360000}"/>
    <cellStyle name="2_Chi tieu 5 nam_BC cong trinh trong diem 2" xfId="13937" xr:uid="{00000000-0005-0000-0000-00006E360000}"/>
    <cellStyle name="2_Chi tieu 5 nam_BC cong trinh trong diem 2 2" xfId="13938" xr:uid="{00000000-0005-0000-0000-00006F360000}"/>
    <cellStyle name="2_Chi tieu 5 nam_BC cong trinh trong diem 2 3" xfId="13939" xr:uid="{00000000-0005-0000-0000-000070360000}"/>
    <cellStyle name="2_Chi tieu 5 nam_BC cong trinh trong diem 2 4" xfId="13940" xr:uid="{00000000-0005-0000-0000-000071360000}"/>
    <cellStyle name="2_Chi tieu 5 nam_BC cong trinh trong diem 3" xfId="13941" xr:uid="{00000000-0005-0000-0000-000072360000}"/>
    <cellStyle name="2_Chi tieu 5 nam_BC cong trinh trong diem 4" xfId="13942" xr:uid="{00000000-0005-0000-0000-000073360000}"/>
    <cellStyle name="2_Chi tieu 5 nam_BC cong trinh trong diem 5" xfId="13943" xr:uid="{00000000-0005-0000-0000-000074360000}"/>
    <cellStyle name="2_Chi tieu 5 nam_BC cong trinh trong diem_BC von DTPT 6 thang 2012" xfId="13944" xr:uid="{00000000-0005-0000-0000-000075360000}"/>
    <cellStyle name="2_Chi tieu 5 nam_BC cong trinh trong diem_BC von DTPT 6 thang 2012 2" xfId="13945" xr:uid="{00000000-0005-0000-0000-000076360000}"/>
    <cellStyle name="2_Chi tieu 5 nam_BC cong trinh trong diem_BC von DTPT 6 thang 2012 2 2" xfId="13946" xr:uid="{00000000-0005-0000-0000-000077360000}"/>
    <cellStyle name="2_Chi tieu 5 nam_BC cong trinh trong diem_BC von DTPT 6 thang 2012 2 3" xfId="13947" xr:uid="{00000000-0005-0000-0000-000078360000}"/>
    <cellStyle name="2_Chi tieu 5 nam_BC cong trinh trong diem_BC von DTPT 6 thang 2012 2 4" xfId="13948" xr:uid="{00000000-0005-0000-0000-000079360000}"/>
    <cellStyle name="2_Chi tieu 5 nam_BC cong trinh trong diem_BC von DTPT 6 thang 2012 3" xfId="13949" xr:uid="{00000000-0005-0000-0000-00007A360000}"/>
    <cellStyle name="2_Chi tieu 5 nam_BC cong trinh trong diem_BC von DTPT 6 thang 2012 4" xfId="13950" xr:uid="{00000000-0005-0000-0000-00007B360000}"/>
    <cellStyle name="2_Chi tieu 5 nam_BC cong trinh trong diem_BC von DTPT 6 thang 2012 5" xfId="13951" xr:uid="{00000000-0005-0000-0000-00007C360000}"/>
    <cellStyle name="2_Chi tieu 5 nam_BC cong trinh trong diem_Bieu du thao QD von ho tro co MT" xfId="13952" xr:uid="{00000000-0005-0000-0000-00007D360000}"/>
    <cellStyle name="2_Chi tieu 5 nam_BC cong trinh trong diem_Bieu du thao QD von ho tro co MT 2" xfId="13953" xr:uid="{00000000-0005-0000-0000-00007E360000}"/>
    <cellStyle name="2_Chi tieu 5 nam_BC cong trinh trong diem_Bieu du thao QD von ho tro co MT 2 2" xfId="13954" xr:uid="{00000000-0005-0000-0000-00007F360000}"/>
    <cellStyle name="2_Chi tieu 5 nam_BC cong trinh trong diem_Bieu du thao QD von ho tro co MT 2 3" xfId="13955" xr:uid="{00000000-0005-0000-0000-000080360000}"/>
    <cellStyle name="2_Chi tieu 5 nam_BC cong trinh trong diem_Bieu du thao QD von ho tro co MT 2 4" xfId="13956" xr:uid="{00000000-0005-0000-0000-000081360000}"/>
    <cellStyle name="2_Chi tieu 5 nam_BC cong trinh trong diem_Bieu du thao QD von ho tro co MT 3" xfId="13957" xr:uid="{00000000-0005-0000-0000-000082360000}"/>
    <cellStyle name="2_Chi tieu 5 nam_BC cong trinh trong diem_Bieu du thao QD von ho tro co MT 4" xfId="13958" xr:uid="{00000000-0005-0000-0000-000083360000}"/>
    <cellStyle name="2_Chi tieu 5 nam_BC cong trinh trong diem_Bieu du thao QD von ho tro co MT 5" xfId="13959" xr:uid="{00000000-0005-0000-0000-000084360000}"/>
    <cellStyle name="2_Chi tieu 5 nam_BC cong trinh trong diem_Ke hoach 2012 (theo doi)" xfId="13960" xr:uid="{00000000-0005-0000-0000-000085360000}"/>
    <cellStyle name="2_Chi tieu 5 nam_BC cong trinh trong diem_Ke hoach 2012 (theo doi) 2" xfId="13961" xr:uid="{00000000-0005-0000-0000-000086360000}"/>
    <cellStyle name="2_Chi tieu 5 nam_BC cong trinh trong diem_Ke hoach 2012 (theo doi) 2 2" xfId="13962" xr:uid="{00000000-0005-0000-0000-000087360000}"/>
    <cellStyle name="2_Chi tieu 5 nam_BC cong trinh trong diem_Ke hoach 2012 (theo doi) 2 3" xfId="13963" xr:uid="{00000000-0005-0000-0000-000088360000}"/>
    <cellStyle name="2_Chi tieu 5 nam_BC cong trinh trong diem_Ke hoach 2012 (theo doi) 2 4" xfId="13964" xr:uid="{00000000-0005-0000-0000-000089360000}"/>
    <cellStyle name="2_Chi tieu 5 nam_BC cong trinh trong diem_Ke hoach 2012 (theo doi) 3" xfId="13965" xr:uid="{00000000-0005-0000-0000-00008A360000}"/>
    <cellStyle name="2_Chi tieu 5 nam_BC cong trinh trong diem_Ke hoach 2012 (theo doi) 4" xfId="13966" xr:uid="{00000000-0005-0000-0000-00008B360000}"/>
    <cellStyle name="2_Chi tieu 5 nam_BC cong trinh trong diem_Ke hoach 2012 (theo doi) 5" xfId="13967" xr:uid="{00000000-0005-0000-0000-00008C360000}"/>
    <cellStyle name="2_Chi tieu 5 nam_BC cong trinh trong diem_Ke hoach 2012 theo doi (giai ngan 30.6.12)" xfId="13968" xr:uid="{00000000-0005-0000-0000-00008D360000}"/>
    <cellStyle name="2_Chi tieu 5 nam_BC cong trinh trong diem_Ke hoach 2012 theo doi (giai ngan 30.6.12) 2" xfId="13969" xr:uid="{00000000-0005-0000-0000-00008E360000}"/>
    <cellStyle name="2_Chi tieu 5 nam_BC cong trinh trong diem_Ke hoach 2012 theo doi (giai ngan 30.6.12) 2 2" xfId="13970" xr:uid="{00000000-0005-0000-0000-00008F360000}"/>
    <cellStyle name="2_Chi tieu 5 nam_BC cong trinh trong diem_Ke hoach 2012 theo doi (giai ngan 30.6.12) 2 3" xfId="13971" xr:uid="{00000000-0005-0000-0000-000090360000}"/>
    <cellStyle name="2_Chi tieu 5 nam_BC cong trinh trong diem_Ke hoach 2012 theo doi (giai ngan 30.6.12) 2 4" xfId="13972" xr:uid="{00000000-0005-0000-0000-000091360000}"/>
    <cellStyle name="2_Chi tieu 5 nam_BC cong trinh trong diem_Ke hoach 2012 theo doi (giai ngan 30.6.12) 3" xfId="13973" xr:uid="{00000000-0005-0000-0000-000092360000}"/>
    <cellStyle name="2_Chi tieu 5 nam_BC cong trinh trong diem_Ke hoach 2012 theo doi (giai ngan 30.6.12) 4" xfId="13974" xr:uid="{00000000-0005-0000-0000-000093360000}"/>
    <cellStyle name="2_Chi tieu 5 nam_BC cong trinh trong diem_Ke hoach 2012 theo doi (giai ngan 30.6.12) 5" xfId="13975" xr:uid="{00000000-0005-0000-0000-000094360000}"/>
    <cellStyle name="2_Chi tieu 5 nam_BC von DTPT 6 thang 2012" xfId="13976" xr:uid="{00000000-0005-0000-0000-000095360000}"/>
    <cellStyle name="2_Chi tieu 5 nam_BC von DTPT 6 thang 2012 2" xfId="13977" xr:uid="{00000000-0005-0000-0000-000096360000}"/>
    <cellStyle name="2_Chi tieu 5 nam_BC von DTPT 6 thang 2012 2 2" xfId="13978" xr:uid="{00000000-0005-0000-0000-000097360000}"/>
    <cellStyle name="2_Chi tieu 5 nam_BC von DTPT 6 thang 2012 2 3" xfId="13979" xr:uid="{00000000-0005-0000-0000-000098360000}"/>
    <cellStyle name="2_Chi tieu 5 nam_BC von DTPT 6 thang 2012 2 4" xfId="13980" xr:uid="{00000000-0005-0000-0000-000099360000}"/>
    <cellStyle name="2_Chi tieu 5 nam_BC von DTPT 6 thang 2012 3" xfId="13981" xr:uid="{00000000-0005-0000-0000-00009A360000}"/>
    <cellStyle name="2_Chi tieu 5 nam_BC von DTPT 6 thang 2012 4" xfId="13982" xr:uid="{00000000-0005-0000-0000-00009B360000}"/>
    <cellStyle name="2_Chi tieu 5 nam_BC von DTPT 6 thang 2012 5" xfId="13983" xr:uid="{00000000-0005-0000-0000-00009C360000}"/>
    <cellStyle name="2_Chi tieu 5 nam_Bieu du thao QD von ho tro co MT" xfId="13984" xr:uid="{00000000-0005-0000-0000-00009D360000}"/>
    <cellStyle name="2_Chi tieu 5 nam_Bieu du thao QD von ho tro co MT 2" xfId="13985" xr:uid="{00000000-0005-0000-0000-00009E360000}"/>
    <cellStyle name="2_Chi tieu 5 nam_Bieu du thao QD von ho tro co MT 2 2" xfId="13986" xr:uid="{00000000-0005-0000-0000-00009F360000}"/>
    <cellStyle name="2_Chi tieu 5 nam_Bieu du thao QD von ho tro co MT 2 3" xfId="13987" xr:uid="{00000000-0005-0000-0000-0000A0360000}"/>
    <cellStyle name="2_Chi tieu 5 nam_Bieu du thao QD von ho tro co MT 2 4" xfId="13988" xr:uid="{00000000-0005-0000-0000-0000A1360000}"/>
    <cellStyle name="2_Chi tieu 5 nam_Bieu du thao QD von ho tro co MT 3" xfId="13989" xr:uid="{00000000-0005-0000-0000-0000A2360000}"/>
    <cellStyle name="2_Chi tieu 5 nam_Bieu du thao QD von ho tro co MT 4" xfId="13990" xr:uid="{00000000-0005-0000-0000-0000A3360000}"/>
    <cellStyle name="2_Chi tieu 5 nam_Bieu du thao QD von ho tro co MT 5" xfId="13991" xr:uid="{00000000-0005-0000-0000-0000A4360000}"/>
    <cellStyle name="2_Chi tieu 5 nam_Ke hoach 2012 (theo doi)" xfId="13992" xr:uid="{00000000-0005-0000-0000-0000A5360000}"/>
    <cellStyle name="2_Chi tieu 5 nam_Ke hoach 2012 (theo doi) 2" xfId="13993" xr:uid="{00000000-0005-0000-0000-0000A6360000}"/>
    <cellStyle name="2_Chi tieu 5 nam_Ke hoach 2012 (theo doi) 2 2" xfId="13994" xr:uid="{00000000-0005-0000-0000-0000A7360000}"/>
    <cellStyle name="2_Chi tieu 5 nam_Ke hoach 2012 (theo doi) 2 3" xfId="13995" xr:uid="{00000000-0005-0000-0000-0000A8360000}"/>
    <cellStyle name="2_Chi tieu 5 nam_Ke hoach 2012 (theo doi) 2 4" xfId="13996" xr:uid="{00000000-0005-0000-0000-0000A9360000}"/>
    <cellStyle name="2_Chi tieu 5 nam_Ke hoach 2012 (theo doi) 3" xfId="13997" xr:uid="{00000000-0005-0000-0000-0000AA360000}"/>
    <cellStyle name="2_Chi tieu 5 nam_Ke hoach 2012 (theo doi) 4" xfId="13998" xr:uid="{00000000-0005-0000-0000-0000AB360000}"/>
    <cellStyle name="2_Chi tieu 5 nam_Ke hoach 2012 (theo doi) 5" xfId="13999" xr:uid="{00000000-0005-0000-0000-0000AC360000}"/>
    <cellStyle name="2_Chi tieu 5 nam_Ke hoach 2012 theo doi (giai ngan 30.6.12)" xfId="14000" xr:uid="{00000000-0005-0000-0000-0000AD360000}"/>
    <cellStyle name="2_Chi tieu 5 nam_Ke hoach 2012 theo doi (giai ngan 30.6.12) 2" xfId="14001" xr:uid="{00000000-0005-0000-0000-0000AE360000}"/>
    <cellStyle name="2_Chi tieu 5 nam_Ke hoach 2012 theo doi (giai ngan 30.6.12) 2 2" xfId="14002" xr:uid="{00000000-0005-0000-0000-0000AF360000}"/>
    <cellStyle name="2_Chi tieu 5 nam_Ke hoach 2012 theo doi (giai ngan 30.6.12) 2 3" xfId="14003" xr:uid="{00000000-0005-0000-0000-0000B0360000}"/>
    <cellStyle name="2_Chi tieu 5 nam_Ke hoach 2012 theo doi (giai ngan 30.6.12) 2 4" xfId="14004" xr:uid="{00000000-0005-0000-0000-0000B1360000}"/>
    <cellStyle name="2_Chi tieu 5 nam_Ke hoach 2012 theo doi (giai ngan 30.6.12) 3" xfId="14005" xr:uid="{00000000-0005-0000-0000-0000B2360000}"/>
    <cellStyle name="2_Chi tieu 5 nam_Ke hoach 2012 theo doi (giai ngan 30.6.12) 4" xfId="14006" xr:uid="{00000000-0005-0000-0000-0000B3360000}"/>
    <cellStyle name="2_Chi tieu 5 nam_Ke hoach 2012 theo doi (giai ngan 30.6.12) 5" xfId="14007" xr:uid="{00000000-0005-0000-0000-0000B4360000}"/>
    <cellStyle name="2_Chi tieu 5 nam_pvhung.skhdt 20117113152041 Danh muc cong trinh trong diem" xfId="14008" xr:uid="{00000000-0005-0000-0000-0000B5360000}"/>
    <cellStyle name="2_Chi tieu 5 nam_pvhung.skhdt 20117113152041 Danh muc cong trinh trong diem 2" xfId="14009" xr:uid="{00000000-0005-0000-0000-0000B6360000}"/>
    <cellStyle name="2_Chi tieu 5 nam_pvhung.skhdt 20117113152041 Danh muc cong trinh trong diem 2 2" xfId="14010" xr:uid="{00000000-0005-0000-0000-0000B7360000}"/>
    <cellStyle name="2_Chi tieu 5 nam_pvhung.skhdt 20117113152041 Danh muc cong trinh trong diem 2 3" xfId="14011" xr:uid="{00000000-0005-0000-0000-0000B8360000}"/>
    <cellStyle name="2_Chi tieu 5 nam_pvhung.skhdt 20117113152041 Danh muc cong trinh trong diem 2 4" xfId="14012" xr:uid="{00000000-0005-0000-0000-0000B9360000}"/>
    <cellStyle name="2_Chi tieu 5 nam_pvhung.skhdt 20117113152041 Danh muc cong trinh trong diem 3" xfId="14013" xr:uid="{00000000-0005-0000-0000-0000BA360000}"/>
    <cellStyle name="2_Chi tieu 5 nam_pvhung.skhdt 20117113152041 Danh muc cong trinh trong diem 4" xfId="14014" xr:uid="{00000000-0005-0000-0000-0000BB360000}"/>
    <cellStyle name="2_Chi tieu 5 nam_pvhung.skhdt 20117113152041 Danh muc cong trinh trong diem 5" xfId="14015" xr:uid="{00000000-0005-0000-0000-0000BC360000}"/>
    <cellStyle name="2_Chi tieu 5 nam_pvhung.skhdt 20117113152041 Danh muc cong trinh trong diem_BC von DTPT 6 thang 2012" xfId="14016" xr:uid="{00000000-0005-0000-0000-0000BD360000}"/>
    <cellStyle name="2_Chi tieu 5 nam_pvhung.skhdt 20117113152041 Danh muc cong trinh trong diem_BC von DTPT 6 thang 2012 2" xfId="14017" xr:uid="{00000000-0005-0000-0000-0000BE360000}"/>
    <cellStyle name="2_Chi tieu 5 nam_pvhung.skhdt 20117113152041 Danh muc cong trinh trong diem_BC von DTPT 6 thang 2012 2 2" xfId="14018" xr:uid="{00000000-0005-0000-0000-0000BF360000}"/>
    <cellStyle name="2_Chi tieu 5 nam_pvhung.skhdt 20117113152041 Danh muc cong trinh trong diem_BC von DTPT 6 thang 2012 2 3" xfId="14019" xr:uid="{00000000-0005-0000-0000-0000C0360000}"/>
    <cellStyle name="2_Chi tieu 5 nam_pvhung.skhdt 20117113152041 Danh muc cong trinh trong diem_BC von DTPT 6 thang 2012 2 4" xfId="14020" xr:uid="{00000000-0005-0000-0000-0000C1360000}"/>
    <cellStyle name="2_Chi tieu 5 nam_pvhung.skhdt 20117113152041 Danh muc cong trinh trong diem_BC von DTPT 6 thang 2012 3" xfId="14021" xr:uid="{00000000-0005-0000-0000-0000C2360000}"/>
    <cellStyle name="2_Chi tieu 5 nam_pvhung.skhdt 20117113152041 Danh muc cong trinh trong diem_BC von DTPT 6 thang 2012 4" xfId="14022" xr:uid="{00000000-0005-0000-0000-0000C3360000}"/>
    <cellStyle name="2_Chi tieu 5 nam_pvhung.skhdt 20117113152041 Danh muc cong trinh trong diem_BC von DTPT 6 thang 2012 5" xfId="14023" xr:uid="{00000000-0005-0000-0000-0000C4360000}"/>
    <cellStyle name="2_Chi tieu 5 nam_pvhung.skhdt 20117113152041 Danh muc cong trinh trong diem_Bieu du thao QD von ho tro co MT" xfId="14024" xr:uid="{00000000-0005-0000-0000-0000C5360000}"/>
    <cellStyle name="2_Chi tieu 5 nam_pvhung.skhdt 20117113152041 Danh muc cong trinh trong diem_Bieu du thao QD von ho tro co MT 2" xfId="14025" xr:uid="{00000000-0005-0000-0000-0000C6360000}"/>
    <cellStyle name="2_Chi tieu 5 nam_pvhung.skhdt 20117113152041 Danh muc cong trinh trong diem_Bieu du thao QD von ho tro co MT 2 2" xfId="14026" xr:uid="{00000000-0005-0000-0000-0000C7360000}"/>
    <cellStyle name="2_Chi tieu 5 nam_pvhung.skhdt 20117113152041 Danh muc cong trinh trong diem_Bieu du thao QD von ho tro co MT 2 3" xfId="14027" xr:uid="{00000000-0005-0000-0000-0000C8360000}"/>
    <cellStyle name="2_Chi tieu 5 nam_pvhung.skhdt 20117113152041 Danh muc cong trinh trong diem_Bieu du thao QD von ho tro co MT 2 4" xfId="14028" xr:uid="{00000000-0005-0000-0000-0000C9360000}"/>
    <cellStyle name="2_Chi tieu 5 nam_pvhung.skhdt 20117113152041 Danh muc cong trinh trong diem_Bieu du thao QD von ho tro co MT 3" xfId="14029" xr:uid="{00000000-0005-0000-0000-0000CA360000}"/>
    <cellStyle name="2_Chi tieu 5 nam_pvhung.skhdt 20117113152041 Danh muc cong trinh trong diem_Bieu du thao QD von ho tro co MT 4" xfId="14030" xr:uid="{00000000-0005-0000-0000-0000CB360000}"/>
    <cellStyle name="2_Chi tieu 5 nam_pvhung.skhdt 20117113152041 Danh muc cong trinh trong diem_Bieu du thao QD von ho tro co MT 5" xfId="14031" xr:uid="{00000000-0005-0000-0000-0000CC360000}"/>
    <cellStyle name="2_Chi tieu 5 nam_pvhung.skhdt 20117113152041 Danh muc cong trinh trong diem_Ke hoach 2012 (theo doi)" xfId="14032" xr:uid="{00000000-0005-0000-0000-0000CD360000}"/>
    <cellStyle name="2_Chi tieu 5 nam_pvhung.skhdt 20117113152041 Danh muc cong trinh trong diem_Ke hoach 2012 (theo doi) 2" xfId="14033" xr:uid="{00000000-0005-0000-0000-0000CE360000}"/>
    <cellStyle name="2_Chi tieu 5 nam_pvhung.skhdt 20117113152041 Danh muc cong trinh trong diem_Ke hoach 2012 (theo doi) 2 2" xfId="14034" xr:uid="{00000000-0005-0000-0000-0000CF360000}"/>
    <cellStyle name="2_Chi tieu 5 nam_pvhung.skhdt 20117113152041 Danh muc cong trinh trong diem_Ke hoach 2012 (theo doi) 2 3" xfId="14035" xr:uid="{00000000-0005-0000-0000-0000D0360000}"/>
    <cellStyle name="2_Chi tieu 5 nam_pvhung.skhdt 20117113152041 Danh muc cong trinh trong diem_Ke hoach 2012 (theo doi) 2 4" xfId="14036" xr:uid="{00000000-0005-0000-0000-0000D1360000}"/>
    <cellStyle name="2_Chi tieu 5 nam_pvhung.skhdt 20117113152041 Danh muc cong trinh trong diem_Ke hoach 2012 (theo doi) 3" xfId="14037" xr:uid="{00000000-0005-0000-0000-0000D2360000}"/>
    <cellStyle name="2_Chi tieu 5 nam_pvhung.skhdt 20117113152041 Danh muc cong trinh trong diem_Ke hoach 2012 (theo doi) 4" xfId="14038" xr:uid="{00000000-0005-0000-0000-0000D3360000}"/>
    <cellStyle name="2_Chi tieu 5 nam_pvhung.skhdt 20117113152041 Danh muc cong trinh trong diem_Ke hoach 2012 (theo doi) 5" xfId="14039" xr:uid="{00000000-0005-0000-0000-0000D4360000}"/>
    <cellStyle name="2_Chi tieu 5 nam_pvhung.skhdt 20117113152041 Danh muc cong trinh trong diem_Ke hoach 2012 theo doi (giai ngan 30.6.12)" xfId="14040" xr:uid="{00000000-0005-0000-0000-0000D5360000}"/>
    <cellStyle name="2_Chi tieu 5 nam_pvhung.skhdt 20117113152041 Danh muc cong trinh trong diem_Ke hoach 2012 theo doi (giai ngan 30.6.12) 2" xfId="14041" xr:uid="{00000000-0005-0000-0000-0000D6360000}"/>
    <cellStyle name="2_Chi tieu 5 nam_pvhung.skhdt 20117113152041 Danh muc cong trinh trong diem_Ke hoach 2012 theo doi (giai ngan 30.6.12) 2 2" xfId="14042" xr:uid="{00000000-0005-0000-0000-0000D7360000}"/>
    <cellStyle name="2_Chi tieu 5 nam_pvhung.skhdt 20117113152041 Danh muc cong trinh trong diem_Ke hoach 2012 theo doi (giai ngan 30.6.12) 2 3" xfId="14043" xr:uid="{00000000-0005-0000-0000-0000D8360000}"/>
    <cellStyle name="2_Chi tieu 5 nam_pvhung.skhdt 20117113152041 Danh muc cong trinh trong diem_Ke hoach 2012 theo doi (giai ngan 30.6.12) 2 4" xfId="14044" xr:uid="{00000000-0005-0000-0000-0000D9360000}"/>
    <cellStyle name="2_Chi tieu 5 nam_pvhung.skhdt 20117113152041 Danh muc cong trinh trong diem_Ke hoach 2012 theo doi (giai ngan 30.6.12) 3" xfId="14045" xr:uid="{00000000-0005-0000-0000-0000DA360000}"/>
    <cellStyle name="2_Chi tieu 5 nam_pvhung.skhdt 20117113152041 Danh muc cong trinh trong diem_Ke hoach 2012 theo doi (giai ngan 30.6.12) 4" xfId="14046" xr:uid="{00000000-0005-0000-0000-0000DB360000}"/>
    <cellStyle name="2_Chi tieu 5 nam_pvhung.skhdt 20117113152041 Danh muc cong trinh trong diem_Ke hoach 2012 theo doi (giai ngan 30.6.12) 5" xfId="14047" xr:uid="{00000000-0005-0000-0000-0000DC360000}"/>
    <cellStyle name="2_Dang ky phan khai von ODA (gui Bo)" xfId="14048" xr:uid="{00000000-0005-0000-0000-0000DD360000}"/>
    <cellStyle name="2_Dang ky phan khai von ODA (gui Bo) 2" xfId="14049" xr:uid="{00000000-0005-0000-0000-0000DE360000}"/>
    <cellStyle name="2_Dang ky phan khai von ODA (gui Bo) 2 2" xfId="14050" xr:uid="{00000000-0005-0000-0000-0000DF360000}"/>
    <cellStyle name="2_Dang ky phan khai von ODA (gui Bo) 2 3" xfId="14051" xr:uid="{00000000-0005-0000-0000-0000E0360000}"/>
    <cellStyle name="2_Dang ky phan khai von ODA (gui Bo) 2 4" xfId="14052" xr:uid="{00000000-0005-0000-0000-0000E1360000}"/>
    <cellStyle name="2_Dang ky phan khai von ODA (gui Bo) 3" xfId="14053" xr:uid="{00000000-0005-0000-0000-0000E2360000}"/>
    <cellStyle name="2_Dang ky phan khai von ODA (gui Bo) 4" xfId="14054" xr:uid="{00000000-0005-0000-0000-0000E3360000}"/>
    <cellStyle name="2_Dang ky phan khai von ODA (gui Bo) 5" xfId="14055" xr:uid="{00000000-0005-0000-0000-0000E4360000}"/>
    <cellStyle name="2_Dang ky phan khai von ODA (gui Bo)_BC von DTPT 6 thang 2012" xfId="14056" xr:uid="{00000000-0005-0000-0000-0000E5360000}"/>
    <cellStyle name="2_Dang ky phan khai von ODA (gui Bo)_BC von DTPT 6 thang 2012 2" xfId="14057" xr:uid="{00000000-0005-0000-0000-0000E6360000}"/>
    <cellStyle name="2_Dang ky phan khai von ODA (gui Bo)_BC von DTPT 6 thang 2012 2 2" xfId="14058" xr:uid="{00000000-0005-0000-0000-0000E7360000}"/>
    <cellStyle name="2_Dang ky phan khai von ODA (gui Bo)_BC von DTPT 6 thang 2012 2 3" xfId="14059" xr:uid="{00000000-0005-0000-0000-0000E8360000}"/>
    <cellStyle name="2_Dang ky phan khai von ODA (gui Bo)_BC von DTPT 6 thang 2012 2 4" xfId="14060" xr:uid="{00000000-0005-0000-0000-0000E9360000}"/>
    <cellStyle name="2_Dang ky phan khai von ODA (gui Bo)_BC von DTPT 6 thang 2012 3" xfId="14061" xr:uid="{00000000-0005-0000-0000-0000EA360000}"/>
    <cellStyle name="2_Dang ky phan khai von ODA (gui Bo)_BC von DTPT 6 thang 2012 4" xfId="14062" xr:uid="{00000000-0005-0000-0000-0000EB360000}"/>
    <cellStyle name="2_Dang ky phan khai von ODA (gui Bo)_BC von DTPT 6 thang 2012 5" xfId="14063" xr:uid="{00000000-0005-0000-0000-0000EC360000}"/>
    <cellStyle name="2_Dang ky phan khai von ODA (gui Bo)_Bieu du thao QD von ho tro co MT" xfId="14064" xr:uid="{00000000-0005-0000-0000-0000ED360000}"/>
    <cellStyle name="2_Dang ky phan khai von ODA (gui Bo)_Bieu du thao QD von ho tro co MT 2" xfId="14065" xr:uid="{00000000-0005-0000-0000-0000EE360000}"/>
    <cellStyle name="2_Dang ky phan khai von ODA (gui Bo)_Bieu du thao QD von ho tro co MT 2 2" xfId="14066" xr:uid="{00000000-0005-0000-0000-0000EF360000}"/>
    <cellStyle name="2_Dang ky phan khai von ODA (gui Bo)_Bieu du thao QD von ho tro co MT 2 3" xfId="14067" xr:uid="{00000000-0005-0000-0000-0000F0360000}"/>
    <cellStyle name="2_Dang ky phan khai von ODA (gui Bo)_Bieu du thao QD von ho tro co MT 2 4" xfId="14068" xr:uid="{00000000-0005-0000-0000-0000F1360000}"/>
    <cellStyle name="2_Dang ky phan khai von ODA (gui Bo)_Bieu du thao QD von ho tro co MT 3" xfId="14069" xr:uid="{00000000-0005-0000-0000-0000F2360000}"/>
    <cellStyle name="2_Dang ky phan khai von ODA (gui Bo)_Bieu du thao QD von ho tro co MT 4" xfId="14070" xr:uid="{00000000-0005-0000-0000-0000F3360000}"/>
    <cellStyle name="2_Dang ky phan khai von ODA (gui Bo)_Bieu du thao QD von ho tro co MT 5" xfId="14071" xr:uid="{00000000-0005-0000-0000-0000F4360000}"/>
    <cellStyle name="2_Dang ky phan khai von ODA (gui Bo)_Ke hoach 2012 theo doi (giai ngan 30.6.12)" xfId="14072" xr:uid="{00000000-0005-0000-0000-0000F5360000}"/>
    <cellStyle name="2_Dang ky phan khai von ODA (gui Bo)_Ke hoach 2012 theo doi (giai ngan 30.6.12) 2" xfId="14073" xr:uid="{00000000-0005-0000-0000-0000F6360000}"/>
    <cellStyle name="2_Dang ky phan khai von ODA (gui Bo)_Ke hoach 2012 theo doi (giai ngan 30.6.12) 2 2" xfId="14074" xr:uid="{00000000-0005-0000-0000-0000F7360000}"/>
    <cellStyle name="2_Dang ky phan khai von ODA (gui Bo)_Ke hoach 2012 theo doi (giai ngan 30.6.12) 2 3" xfId="14075" xr:uid="{00000000-0005-0000-0000-0000F8360000}"/>
    <cellStyle name="2_Dang ky phan khai von ODA (gui Bo)_Ke hoach 2012 theo doi (giai ngan 30.6.12) 2 4" xfId="14076" xr:uid="{00000000-0005-0000-0000-0000F9360000}"/>
    <cellStyle name="2_Dang ky phan khai von ODA (gui Bo)_Ke hoach 2012 theo doi (giai ngan 30.6.12) 3" xfId="14077" xr:uid="{00000000-0005-0000-0000-0000FA360000}"/>
    <cellStyle name="2_Dang ky phan khai von ODA (gui Bo)_Ke hoach 2012 theo doi (giai ngan 30.6.12) 4" xfId="14078" xr:uid="{00000000-0005-0000-0000-0000FB360000}"/>
    <cellStyle name="2_Dang ky phan khai von ODA (gui Bo)_Ke hoach 2012 theo doi (giai ngan 30.6.12) 5" xfId="14079" xr:uid="{00000000-0005-0000-0000-0000FC360000}"/>
    <cellStyle name="2_DK bo tri lai (chinh thuc)" xfId="14080" xr:uid="{00000000-0005-0000-0000-0000FD360000}"/>
    <cellStyle name="2_DK bo tri lai (chinh thuc) 2" xfId="14081" xr:uid="{00000000-0005-0000-0000-0000FE360000}"/>
    <cellStyle name="2_DK bo tri lai (chinh thuc) 2 2" xfId="14082" xr:uid="{00000000-0005-0000-0000-0000FF360000}"/>
    <cellStyle name="2_DK bo tri lai (chinh thuc) 2 3" xfId="14083" xr:uid="{00000000-0005-0000-0000-000000370000}"/>
    <cellStyle name="2_DK bo tri lai (chinh thuc) 2 4" xfId="14084" xr:uid="{00000000-0005-0000-0000-000001370000}"/>
    <cellStyle name="2_DK bo tri lai (chinh thuc) 3" xfId="14085" xr:uid="{00000000-0005-0000-0000-000002370000}"/>
    <cellStyle name="2_DK bo tri lai (chinh thuc) 4" xfId="14086" xr:uid="{00000000-0005-0000-0000-000003370000}"/>
    <cellStyle name="2_DK bo tri lai (chinh thuc) 5" xfId="14087" xr:uid="{00000000-0005-0000-0000-000004370000}"/>
    <cellStyle name="2_DK bo tri lai (chinh thuc)_BC von DTPT 6 thang 2012" xfId="14088" xr:uid="{00000000-0005-0000-0000-000005370000}"/>
    <cellStyle name="2_DK bo tri lai (chinh thuc)_BC von DTPT 6 thang 2012 2" xfId="14089" xr:uid="{00000000-0005-0000-0000-000006370000}"/>
    <cellStyle name="2_DK bo tri lai (chinh thuc)_BC von DTPT 6 thang 2012 2 2" xfId="14090" xr:uid="{00000000-0005-0000-0000-000007370000}"/>
    <cellStyle name="2_DK bo tri lai (chinh thuc)_BC von DTPT 6 thang 2012 2 3" xfId="14091" xr:uid="{00000000-0005-0000-0000-000008370000}"/>
    <cellStyle name="2_DK bo tri lai (chinh thuc)_BC von DTPT 6 thang 2012 2 4" xfId="14092" xr:uid="{00000000-0005-0000-0000-000009370000}"/>
    <cellStyle name="2_DK bo tri lai (chinh thuc)_BC von DTPT 6 thang 2012 3" xfId="14093" xr:uid="{00000000-0005-0000-0000-00000A370000}"/>
    <cellStyle name="2_DK bo tri lai (chinh thuc)_BC von DTPT 6 thang 2012 4" xfId="14094" xr:uid="{00000000-0005-0000-0000-00000B370000}"/>
    <cellStyle name="2_DK bo tri lai (chinh thuc)_BC von DTPT 6 thang 2012 5" xfId="14095" xr:uid="{00000000-0005-0000-0000-00000C370000}"/>
    <cellStyle name="2_DK bo tri lai (chinh thuc)_Bieu du thao QD von ho tro co MT" xfId="14096" xr:uid="{00000000-0005-0000-0000-00000D370000}"/>
    <cellStyle name="2_DK bo tri lai (chinh thuc)_Bieu du thao QD von ho tro co MT 2" xfId="14097" xr:uid="{00000000-0005-0000-0000-00000E370000}"/>
    <cellStyle name="2_DK bo tri lai (chinh thuc)_Bieu du thao QD von ho tro co MT 2 2" xfId="14098" xr:uid="{00000000-0005-0000-0000-00000F370000}"/>
    <cellStyle name="2_DK bo tri lai (chinh thuc)_Bieu du thao QD von ho tro co MT 2 3" xfId="14099" xr:uid="{00000000-0005-0000-0000-000010370000}"/>
    <cellStyle name="2_DK bo tri lai (chinh thuc)_Bieu du thao QD von ho tro co MT 2 4" xfId="14100" xr:uid="{00000000-0005-0000-0000-000011370000}"/>
    <cellStyle name="2_DK bo tri lai (chinh thuc)_Bieu du thao QD von ho tro co MT 3" xfId="14101" xr:uid="{00000000-0005-0000-0000-000012370000}"/>
    <cellStyle name="2_DK bo tri lai (chinh thuc)_Bieu du thao QD von ho tro co MT 4" xfId="14102" xr:uid="{00000000-0005-0000-0000-000013370000}"/>
    <cellStyle name="2_DK bo tri lai (chinh thuc)_Bieu du thao QD von ho tro co MT 5" xfId="14103" xr:uid="{00000000-0005-0000-0000-000014370000}"/>
    <cellStyle name="2_DK bo tri lai (chinh thuc)_Ke hoach 2012 (theo doi)" xfId="14104" xr:uid="{00000000-0005-0000-0000-000015370000}"/>
    <cellStyle name="2_DK bo tri lai (chinh thuc)_Ke hoach 2012 (theo doi) 2" xfId="14105" xr:uid="{00000000-0005-0000-0000-000016370000}"/>
    <cellStyle name="2_DK bo tri lai (chinh thuc)_Ke hoach 2012 (theo doi) 2 2" xfId="14106" xr:uid="{00000000-0005-0000-0000-000017370000}"/>
    <cellStyle name="2_DK bo tri lai (chinh thuc)_Ke hoach 2012 (theo doi) 2 3" xfId="14107" xr:uid="{00000000-0005-0000-0000-000018370000}"/>
    <cellStyle name="2_DK bo tri lai (chinh thuc)_Ke hoach 2012 (theo doi) 2 4" xfId="14108" xr:uid="{00000000-0005-0000-0000-000019370000}"/>
    <cellStyle name="2_DK bo tri lai (chinh thuc)_Ke hoach 2012 (theo doi) 3" xfId="14109" xr:uid="{00000000-0005-0000-0000-00001A370000}"/>
    <cellStyle name="2_DK bo tri lai (chinh thuc)_Ke hoach 2012 (theo doi) 4" xfId="14110" xr:uid="{00000000-0005-0000-0000-00001B370000}"/>
    <cellStyle name="2_DK bo tri lai (chinh thuc)_Ke hoach 2012 (theo doi) 5" xfId="14111" xr:uid="{00000000-0005-0000-0000-00001C370000}"/>
    <cellStyle name="2_DK bo tri lai (chinh thuc)_Ke hoach 2012 theo doi (giai ngan 30.6.12)" xfId="14112" xr:uid="{00000000-0005-0000-0000-00001D370000}"/>
    <cellStyle name="2_DK bo tri lai (chinh thuc)_Ke hoach 2012 theo doi (giai ngan 30.6.12) 2" xfId="14113" xr:uid="{00000000-0005-0000-0000-00001E370000}"/>
    <cellStyle name="2_DK bo tri lai (chinh thuc)_Ke hoach 2012 theo doi (giai ngan 30.6.12) 2 2" xfId="14114" xr:uid="{00000000-0005-0000-0000-00001F370000}"/>
    <cellStyle name="2_DK bo tri lai (chinh thuc)_Ke hoach 2012 theo doi (giai ngan 30.6.12) 2 3" xfId="14115" xr:uid="{00000000-0005-0000-0000-000020370000}"/>
    <cellStyle name="2_DK bo tri lai (chinh thuc)_Ke hoach 2012 theo doi (giai ngan 30.6.12) 2 4" xfId="14116" xr:uid="{00000000-0005-0000-0000-000021370000}"/>
    <cellStyle name="2_DK bo tri lai (chinh thuc)_Ke hoach 2012 theo doi (giai ngan 30.6.12) 3" xfId="14117" xr:uid="{00000000-0005-0000-0000-000022370000}"/>
    <cellStyle name="2_DK bo tri lai (chinh thuc)_Ke hoach 2012 theo doi (giai ngan 30.6.12) 4" xfId="14118" xr:uid="{00000000-0005-0000-0000-000023370000}"/>
    <cellStyle name="2_DK bo tri lai (chinh thuc)_Ke hoach 2012 theo doi (giai ngan 30.6.12) 5" xfId="14119" xr:uid="{00000000-0005-0000-0000-000024370000}"/>
    <cellStyle name="2_Dtdchinh2397" xfId="14120" xr:uid="{00000000-0005-0000-0000-000025370000}"/>
    <cellStyle name="2_Dtdchinh2397_Nhu cau von dau tu 2013-2015 (LD Vụ sua)" xfId="14121" xr:uid="{00000000-0005-0000-0000-000026370000}"/>
    <cellStyle name="2_Du toan 558 (Km17+508.12 - Km 22)" xfId="14122" xr:uid="{00000000-0005-0000-0000-000027370000}"/>
    <cellStyle name="2_Du toan 558 (Km17+508.12 - Km 22)_!1 1 bao cao giao KH ve HTCMT vung TNB   12-12-2011" xfId="14123" xr:uid="{00000000-0005-0000-0000-000028370000}"/>
    <cellStyle name="2_Du toan 558 (Km17+508.12 - Km 22)_Bieu4HTMT" xfId="14124" xr:uid="{00000000-0005-0000-0000-000029370000}"/>
    <cellStyle name="2_Du toan 558 (Km17+508.12 - Km 22)_Bieu4HTMT_!1 1 bao cao giao KH ve HTCMT vung TNB   12-12-2011" xfId="14125" xr:uid="{00000000-0005-0000-0000-00002A370000}"/>
    <cellStyle name="2_Du toan 558 (Km17+508.12 - Km 22)_Bieu4HTMT_KH TPCP vung TNB (03-1-2012)" xfId="14126" xr:uid="{00000000-0005-0000-0000-00002B370000}"/>
    <cellStyle name="2_Du toan 558 (Km17+508.12 - Km 22)_KH TPCP vung TNB (03-1-2012)" xfId="14127" xr:uid="{00000000-0005-0000-0000-00002C370000}"/>
    <cellStyle name="2_Gia_VLQL48_duyet " xfId="14128" xr:uid="{00000000-0005-0000-0000-00002D370000}"/>
    <cellStyle name="2_Gia_VLQL48_duyet  2" xfId="14129" xr:uid="{00000000-0005-0000-0000-00002E370000}"/>
    <cellStyle name="2_Gia_VLQL48_duyet _!1 1 bao cao giao KH ve HTCMT vung TNB   12-12-2011" xfId="14130" xr:uid="{00000000-0005-0000-0000-00002F370000}"/>
    <cellStyle name="2_Gia_VLQL48_duyet _Bieu4HTMT" xfId="14131" xr:uid="{00000000-0005-0000-0000-000030370000}"/>
    <cellStyle name="2_Gia_VLQL48_duyet _Bieu4HTMT_!1 1 bao cao giao KH ve HTCMT vung TNB   12-12-2011" xfId="14132" xr:uid="{00000000-0005-0000-0000-000031370000}"/>
    <cellStyle name="2_Gia_VLQL48_duyet _Bieu4HTMT_KH TPCP vung TNB (03-1-2012)" xfId="14133" xr:uid="{00000000-0005-0000-0000-000032370000}"/>
    <cellStyle name="2_Gia_VLQL48_duyet _KH TPCP vung TNB (03-1-2012)" xfId="14134" xr:uid="{00000000-0005-0000-0000-000033370000}"/>
    <cellStyle name="2_Ke hoach 2012 (theo doi)" xfId="14135" xr:uid="{00000000-0005-0000-0000-000034370000}"/>
    <cellStyle name="2_Ke hoach 2012 (theo doi) 2" xfId="14136" xr:uid="{00000000-0005-0000-0000-000035370000}"/>
    <cellStyle name="2_Ke hoach 2012 (theo doi) 2 2" xfId="14137" xr:uid="{00000000-0005-0000-0000-000036370000}"/>
    <cellStyle name="2_Ke hoach 2012 (theo doi) 2 3" xfId="14138" xr:uid="{00000000-0005-0000-0000-000037370000}"/>
    <cellStyle name="2_Ke hoach 2012 (theo doi) 2 4" xfId="14139" xr:uid="{00000000-0005-0000-0000-000038370000}"/>
    <cellStyle name="2_Ke hoach 2012 (theo doi) 3" xfId="14140" xr:uid="{00000000-0005-0000-0000-000039370000}"/>
    <cellStyle name="2_Ke hoach 2012 (theo doi) 4" xfId="14141" xr:uid="{00000000-0005-0000-0000-00003A370000}"/>
    <cellStyle name="2_Ke hoach 2012 (theo doi) 5" xfId="14142" xr:uid="{00000000-0005-0000-0000-00003B370000}"/>
    <cellStyle name="2_Ke hoach 2012 theo doi (giai ngan 30.6.12)" xfId="14143" xr:uid="{00000000-0005-0000-0000-00003C370000}"/>
    <cellStyle name="2_Ke hoach 2012 theo doi (giai ngan 30.6.12) 2" xfId="14144" xr:uid="{00000000-0005-0000-0000-00003D370000}"/>
    <cellStyle name="2_Ke hoach 2012 theo doi (giai ngan 30.6.12) 2 2" xfId="14145" xr:uid="{00000000-0005-0000-0000-00003E370000}"/>
    <cellStyle name="2_Ke hoach 2012 theo doi (giai ngan 30.6.12) 2 3" xfId="14146" xr:uid="{00000000-0005-0000-0000-00003F370000}"/>
    <cellStyle name="2_Ke hoach 2012 theo doi (giai ngan 30.6.12) 2 4" xfId="14147" xr:uid="{00000000-0005-0000-0000-000040370000}"/>
    <cellStyle name="2_Ke hoach 2012 theo doi (giai ngan 30.6.12) 3" xfId="14148" xr:uid="{00000000-0005-0000-0000-000041370000}"/>
    <cellStyle name="2_Ke hoach 2012 theo doi (giai ngan 30.6.12) 4" xfId="14149" xr:uid="{00000000-0005-0000-0000-000042370000}"/>
    <cellStyle name="2_Ke hoach 2012 theo doi (giai ngan 30.6.12) 5" xfId="14150" xr:uid="{00000000-0005-0000-0000-000043370000}"/>
    <cellStyle name="2_Ke hoach nam 2013 nguon MT(theo doi) den 31-5-13" xfId="14151" xr:uid="{00000000-0005-0000-0000-000044370000}"/>
    <cellStyle name="2_Ke hoach nam 2013 nguon MT(theo doi) den 31-5-13 2" xfId="14152" xr:uid="{00000000-0005-0000-0000-000045370000}"/>
    <cellStyle name="2_Ke hoach nam 2013 nguon MT(theo doi) den 31-5-13 2 2" xfId="14153" xr:uid="{00000000-0005-0000-0000-000046370000}"/>
    <cellStyle name="2_Ke hoach nam 2013 nguon MT(theo doi) den 31-5-13 2 3" xfId="14154" xr:uid="{00000000-0005-0000-0000-000047370000}"/>
    <cellStyle name="2_Ke hoach nam 2013 nguon MT(theo doi) den 31-5-13 2 4" xfId="14155" xr:uid="{00000000-0005-0000-0000-000048370000}"/>
    <cellStyle name="2_Ke hoach nam 2013 nguon MT(theo doi) den 31-5-13 3" xfId="14156" xr:uid="{00000000-0005-0000-0000-000049370000}"/>
    <cellStyle name="2_Ke hoach nam 2013 nguon MT(theo doi) den 31-5-13 4" xfId="14157" xr:uid="{00000000-0005-0000-0000-00004A370000}"/>
    <cellStyle name="2_Ke hoach nam 2013 nguon MT(theo doi) den 31-5-13 5" xfId="14158" xr:uid="{00000000-0005-0000-0000-00004B370000}"/>
    <cellStyle name="2_KlQdinhduyet" xfId="14159" xr:uid="{00000000-0005-0000-0000-00004C370000}"/>
    <cellStyle name="2_KlQdinhduyet_!1 1 bao cao giao KH ve HTCMT vung TNB   12-12-2011" xfId="14160" xr:uid="{00000000-0005-0000-0000-00004D370000}"/>
    <cellStyle name="2_KlQdinhduyet_Bieu4HTMT" xfId="14161" xr:uid="{00000000-0005-0000-0000-00004E370000}"/>
    <cellStyle name="2_KlQdinhduyet_Bieu4HTMT_!1 1 bao cao giao KH ve HTCMT vung TNB   12-12-2011" xfId="14162" xr:uid="{00000000-0005-0000-0000-00004F370000}"/>
    <cellStyle name="2_KlQdinhduyet_Bieu4HTMT_KH TPCP vung TNB (03-1-2012)" xfId="14163" xr:uid="{00000000-0005-0000-0000-000050370000}"/>
    <cellStyle name="2_KlQdinhduyet_KH TPCP vung TNB (03-1-2012)" xfId="14164" xr:uid="{00000000-0005-0000-0000-000051370000}"/>
    <cellStyle name="2_NTHOC" xfId="14165" xr:uid="{00000000-0005-0000-0000-000052370000}"/>
    <cellStyle name="2_NTHOC 2" xfId="14166" xr:uid="{00000000-0005-0000-0000-000053370000}"/>
    <cellStyle name="2_NTHOC 2 2" xfId="14167" xr:uid="{00000000-0005-0000-0000-000054370000}"/>
    <cellStyle name="2_NTHOC 2 3" xfId="14168" xr:uid="{00000000-0005-0000-0000-000055370000}"/>
    <cellStyle name="2_NTHOC 2 4" xfId="14169" xr:uid="{00000000-0005-0000-0000-000056370000}"/>
    <cellStyle name="2_NTHOC 3" xfId="14170" xr:uid="{00000000-0005-0000-0000-000057370000}"/>
    <cellStyle name="2_NTHOC 4" xfId="14171" xr:uid="{00000000-0005-0000-0000-000058370000}"/>
    <cellStyle name="2_NTHOC 5" xfId="14172" xr:uid="{00000000-0005-0000-0000-000059370000}"/>
    <cellStyle name="2_NTHOC_1 Bieu 6 thang nam 2011" xfId="14173" xr:uid="{00000000-0005-0000-0000-00005A370000}"/>
    <cellStyle name="2_NTHOC_1 Bieu 6 thang nam 2011 2" xfId="14174" xr:uid="{00000000-0005-0000-0000-00005B370000}"/>
    <cellStyle name="2_NTHOC_1 Bieu 6 thang nam 2011 2 2" xfId="14175" xr:uid="{00000000-0005-0000-0000-00005C370000}"/>
    <cellStyle name="2_NTHOC_1 Bieu 6 thang nam 2011 2 2 2" xfId="14176" xr:uid="{00000000-0005-0000-0000-00005D370000}"/>
    <cellStyle name="2_NTHOC_1 Bieu 6 thang nam 2011 2 2 3" xfId="14177" xr:uid="{00000000-0005-0000-0000-00005E370000}"/>
    <cellStyle name="2_NTHOC_1 Bieu 6 thang nam 2011 2 2 4" xfId="14178" xr:uid="{00000000-0005-0000-0000-00005F370000}"/>
    <cellStyle name="2_NTHOC_1 Bieu 6 thang nam 2011 2 3" xfId="14179" xr:uid="{00000000-0005-0000-0000-000060370000}"/>
    <cellStyle name="2_NTHOC_1 Bieu 6 thang nam 2011 2 4" xfId="14180" xr:uid="{00000000-0005-0000-0000-000061370000}"/>
    <cellStyle name="2_NTHOC_1 Bieu 6 thang nam 2011 2 5" xfId="14181" xr:uid="{00000000-0005-0000-0000-000062370000}"/>
    <cellStyle name="2_NTHOC_1 Bieu 6 thang nam 2011 3" xfId="14182" xr:uid="{00000000-0005-0000-0000-000063370000}"/>
    <cellStyle name="2_NTHOC_1 Bieu 6 thang nam 2011 3 2" xfId="14183" xr:uid="{00000000-0005-0000-0000-000064370000}"/>
    <cellStyle name="2_NTHOC_1 Bieu 6 thang nam 2011 3 3" xfId="14184" xr:uid="{00000000-0005-0000-0000-000065370000}"/>
    <cellStyle name="2_NTHOC_1 Bieu 6 thang nam 2011 3 4" xfId="14185" xr:uid="{00000000-0005-0000-0000-000066370000}"/>
    <cellStyle name="2_NTHOC_1 Bieu 6 thang nam 2011 4" xfId="14186" xr:uid="{00000000-0005-0000-0000-000067370000}"/>
    <cellStyle name="2_NTHOC_1 Bieu 6 thang nam 2011 5" xfId="14187" xr:uid="{00000000-0005-0000-0000-000068370000}"/>
    <cellStyle name="2_NTHOC_1 Bieu 6 thang nam 2011 6" xfId="14188" xr:uid="{00000000-0005-0000-0000-000069370000}"/>
    <cellStyle name="2_NTHOC_1 Bieu 6 thang nam 2011_BC von DTPT 6 thang 2012" xfId="14189" xr:uid="{00000000-0005-0000-0000-00006A370000}"/>
    <cellStyle name="2_NTHOC_1 Bieu 6 thang nam 2011_BC von DTPT 6 thang 2012 2" xfId="14190" xr:uid="{00000000-0005-0000-0000-00006B370000}"/>
    <cellStyle name="2_NTHOC_1 Bieu 6 thang nam 2011_BC von DTPT 6 thang 2012 2 2" xfId="14191" xr:uid="{00000000-0005-0000-0000-00006C370000}"/>
    <cellStyle name="2_NTHOC_1 Bieu 6 thang nam 2011_BC von DTPT 6 thang 2012 2 2 2" xfId="14192" xr:uid="{00000000-0005-0000-0000-00006D370000}"/>
    <cellStyle name="2_NTHOC_1 Bieu 6 thang nam 2011_BC von DTPT 6 thang 2012 2 2 3" xfId="14193" xr:uid="{00000000-0005-0000-0000-00006E370000}"/>
    <cellStyle name="2_NTHOC_1 Bieu 6 thang nam 2011_BC von DTPT 6 thang 2012 2 2 4" xfId="14194" xr:uid="{00000000-0005-0000-0000-00006F370000}"/>
    <cellStyle name="2_NTHOC_1 Bieu 6 thang nam 2011_BC von DTPT 6 thang 2012 2 3" xfId="14195" xr:uid="{00000000-0005-0000-0000-000070370000}"/>
    <cellStyle name="2_NTHOC_1 Bieu 6 thang nam 2011_BC von DTPT 6 thang 2012 2 4" xfId="14196" xr:uid="{00000000-0005-0000-0000-000071370000}"/>
    <cellStyle name="2_NTHOC_1 Bieu 6 thang nam 2011_BC von DTPT 6 thang 2012 2 5" xfId="14197" xr:uid="{00000000-0005-0000-0000-000072370000}"/>
    <cellStyle name="2_NTHOC_1 Bieu 6 thang nam 2011_BC von DTPT 6 thang 2012 3" xfId="14198" xr:uid="{00000000-0005-0000-0000-000073370000}"/>
    <cellStyle name="2_NTHOC_1 Bieu 6 thang nam 2011_BC von DTPT 6 thang 2012 3 2" xfId="14199" xr:uid="{00000000-0005-0000-0000-000074370000}"/>
    <cellStyle name="2_NTHOC_1 Bieu 6 thang nam 2011_BC von DTPT 6 thang 2012 3 3" xfId="14200" xr:uid="{00000000-0005-0000-0000-000075370000}"/>
    <cellStyle name="2_NTHOC_1 Bieu 6 thang nam 2011_BC von DTPT 6 thang 2012 3 4" xfId="14201" xr:uid="{00000000-0005-0000-0000-000076370000}"/>
    <cellStyle name="2_NTHOC_1 Bieu 6 thang nam 2011_BC von DTPT 6 thang 2012 4" xfId="14202" xr:uid="{00000000-0005-0000-0000-000077370000}"/>
    <cellStyle name="2_NTHOC_1 Bieu 6 thang nam 2011_BC von DTPT 6 thang 2012 5" xfId="14203" xr:uid="{00000000-0005-0000-0000-000078370000}"/>
    <cellStyle name="2_NTHOC_1 Bieu 6 thang nam 2011_BC von DTPT 6 thang 2012 6" xfId="14204" xr:uid="{00000000-0005-0000-0000-000079370000}"/>
    <cellStyle name="2_NTHOC_1 Bieu 6 thang nam 2011_Bieu du thao QD von ho tro co MT" xfId="14205" xr:uid="{00000000-0005-0000-0000-00007A370000}"/>
    <cellStyle name="2_NTHOC_1 Bieu 6 thang nam 2011_Bieu du thao QD von ho tro co MT 2" xfId="14206" xr:uid="{00000000-0005-0000-0000-00007B370000}"/>
    <cellStyle name="2_NTHOC_1 Bieu 6 thang nam 2011_Bieu du thao QD von ho tro co MT 2 2" xfId="14207" xr:uid="{00000000-0005-0000-0000-00007C370000}"/>
    <cellStyle name="2_NTHOC_1 Bieu 6 thang nam 2011_Bieu du thao QD von ho tro co MT 2 2 2" xfId="14208" xr:uid="{00000000-0005-0000-0000-00007D370000}"/>
    <cellStyle name="2_NTHOC_1 Bieu 6 thang nam 2011_Bieu du thao QD von ho tro co MT 2 2 3" xfId="14209" xr:uid="{00000000-0005-0000-0000-00007E370000}"/>
    <cellStyle name="2_NTHOC_1 Bieu 6 thang nam 2011_Bieu du thao QD von ho tro co MT 2 2 4" xfId="14210" xr:uid="{00000000-0005-0000-0000-00007F370000}"/>
    <cellStyle name="2_NTHOC_1 Bieu 6 thang nam 2011_Bieu du thao QD von ho tro co MT 2 3" xfId="14211" xr:uid="{00000000-0005-0000-0000-000080370000}"/>
    <cellStyle name="2_NTHOC_1 Bieu 6 thang nam 2011_Bieu du thao QD von ho tro co MT 2 4" xfId="14212" xr:uid="{00000000-0005-0000-0000-000081370000}"/>
    <cellStyle name="2_NTHOC_1 Bieu 6 thang nam 2011_Bieu du thao QD von ho tro co MT 2 5" xfId="14213" xr:uid="{00000000-0005-0000-0000-000082370000}"/>
    <cellStyle name="2_NTHOC_1 Bieu 6 thang nam 2011_Bieu du thao QD von ho tro co MT 3" xfId="14214" xr:uid="{00000000-0005-0000-0000-000083370000}"/>
    <cellStyle name="2_NTHOC_1 Bieu 6 thang nam 2011_Bieu du thao QD von ho tro co MT 3 2" xfId="14215" xr:uid="{00000000-0005-0000-0000-000084370000}"/>
    <cellStyle name="2_NTHOC_1 Bieu 6 thang nam 2011_Bieu du thao QD von ho tro co MT 3 3" xfId="14216" xr:uid="{00000000-0005-0000-0000-000085370000}"/>
    <cellStyle name="2_NTHOC_1 Bieu 6 thang nam 2011_Bieu du thao QD von ho tro co MT 3 4" xfId="14217" xr:uid="{00000000-0005-0000-0000-000086370000}"/>
    <cellStyle name="2_NTHOC_1 Bieu 6 thang nam 2011_Bieu du thao QD von ho tro co MT 4" xfId="14218" xr:uid="{00000000-0005-0000-0000-000087370000}"/>
    <cellStyle name="2_NTHOC_1 Bieu 6 thang nam 2011_Bieu du thao QD von ho tro co MT 5" xfId="14219" xr:uid="{00000000-0005-0000-0000-000088370000}"/>
    <cellStyle name="2_NTHOC_1 Bieu 6 thang nam 2011_Bieu du thao QD von ho tro co MT 6" xfId="14220" xr:uid="{00000000-0005-0000-0000-000089370000}"/>
    <cellStyle name="2_NTHOC_1 Bieu 6 thang nam 2011_Ke hoach 2012 (theo doi)" xfId="14221" xr:uid="{00000000-0005-0000-0000-00008A370000}"/>
    <cellStyle name="2_NTHOC_1 Bieu 6 thang nam 2011_Ke hoach 2012 (theo doi) 2" xfId="14222" xr:uid="{00000000-0005-0000-0000-00008B370000}"/>
    <cellStyle name="2_NTHOC_1 Bieu 6 thang nam 2011_Ke hoach 2012 (theo doi) 2 2" xfId="14223" xr:uid="{00000000-0005-0000-0000-00008C370000}"/>
    <cellStyle name="2_NTHOC_1 Bieu 6 thang nam 2011_Ke hoach 2012 (theo doi) 2 2 2" xfId="14224" xr:uid="{00000000-0005-0000-0000-00008D370000}"/>
    <cellStyle name="2_NTHOC_1 Bieu 6 thang nam 2011_Ke hoach 2012 (theo doi) 2 2 3" xfId="14225" xr:uid="{00000000-0005-0000-0000-00008E370000}"/>
    <cellStyle name="2_NTHOC_1 Bieu 6 thang nam 2011_Ke hoach 2012 (theo doi) 2 2 4" xfId="14226" xr:uid="{00000000-0005-0000-0000-00008F370000}"/>
    <cellStyle name="2_NTHOC_1 Bieu 6 thang nam 2011_Ke hoach 2012 (theo doi) 2 3" xfId="14227" xr:uid="{00000000-0005-0000-0000-000090370000}"/>
    <cellStyle name="2_NTHOC_1 Bieu 6 thang nam 2011_Ke hoach 2012 (theo doi) 2 4" xfId="14228" xr:uid="{00000000-0005-0000-0000-000091370000}"/>
    <cellStyle name="2_NTHOC_1 Bieu 6 thang nam 2011_Ke hoach 2012 (theo doi) 2 5" xfId="14229" xr:uid="{00000000-0005-0000-0000-000092370000}"/>
    <cellStyle name="2_NTHOC_1 Bieu 6 thang nam 2011_Ke hoach 2012 (theo doi) 3" xfId="14230" xr:uid="{00000000-0005-0000-0000-000093370000}"/>
    <cellStyle name="2_NTHOC_1 Bieu 6 thang nam 2011_Ke hoach 2012 (theo doi) 3 2" xfId="14231" xr:uid="{00000000-0005-0000-0000-000094370000}"/>
    <cellStyle name="2_NTHOC_1 Bieu 6 thang nam 2011_Ke hoach 2012 (theo doi) 3 3" xfId="14232" xr:uid="{00000000-0005-0000-0000-000095370000}"/>
    <cellStyle name="2_NTHOC_1 Bieu 6 thang nam 2011_Ke hoach 2012 (theo doi) 3 4" xfId="14233" xr:uid="{00000000-0005-0000-0000-000096370000}"/>
    <cellStyle name="2_NTHOC_1 Bieu 6 thang nam 2011_Ke hoach 2012 (theo doi) 4" xfId="14234" xr:uid="{00000000-0005-0000-0000-000097370000}"/>
    <cellStyle name="2_NTHOC_1 Bieu 6 thang nam 2011_Ke hoach 2012 (theo doi) 5" xfId="14235" xr:uid="{00000000-0005-0000-0000-000098370000}"/>
    <cellStyle name="2_NTHOC_1 Bieu 6 thang nam 2011_Ke hoach 2012 (theo doi) 6" xfId="14236" xr:uid="{00000000-0005-0000-0000-000099370000}"/>
    <cellStyle name="2_NTHOC_1 Bieu 6 thang nam 2011_Ke hoach 2012 theo doi (giai ngan 30.6.12)" xfId="14237" xr:uid="{00000000-0005-0000-0000-00009A370000}"/>
    <cellStyle name="2_NTHOC_1 Bieu 6 thang nam 2011_Ke hoach 2012 theo doi (giai ngan 30.6.12) 2" xfId="14238" xr:uid="{00000000-0005-0000-0000-00009B370000}"/>
    <cellStyle name="2_NTHOC_1 Bieu 6 thang nam 2011_Ke hoach 2012 theo doi (giai ngan 30.6.12) 2 2" xfId="14239" xr:uid="{00000000-0005-0000-0000-00009C370000}"/>
    <cellStyle name="2_NTHOC_1 Bieu 6 thang nam 2011_Ke hoach 2012 theo doi (giai ngan 30.6.12) 2 2 2" xfId="14240" xr:uid="{00000000-0005-0000-0000-00009D370000}"/>
    <cellStyle name="2_NTHOC_1 Bieu 6 thang nam 2011_Ke hoach 2012 theo doi (giai ngan 30.6.12) 2 2 3" xfId="14241" xr:uid="{00000000-0005-0000-0000-00009E370000}"/>
    <cellStyle name="2_NTHOC_1 Bieu 6 thang nam 2011_Ke hoach 2012 theo doi (giai ngan 30.6.12) 2 2 4" xfId="14242" xr:uid="{00000000-0005-0000-0000-00009F370000}"/>
    <cellStyle name="2_NTHOC_1 Bieu 6 thang nam 2011_Ke hoach 2012 theo doi (giai ngan 30.6.12) 2 3" xfId="14243" xr:uid="{00000000-0005-0000-0000-0000A0370000}"/>
    <cellStyle name="2_NTHOC_1 Bieu 6 thang nam 2011_Ke hoach 2012 theo doi (giai ngan 30.6.12) 2 4" xfId="14244" xr:uid="{00000000-0005-0000-0000-0000A1370000}"/>
    <cellStyle name="2_NTHOC_1 Bieu 6 thang nam 2011_Ke hoach 2012 theo doi (giai ngan 30.6.12) 2 5" xfId="14245" xr:uid="{00000000-0005-0000-0000-0000A2370000}"/>
    <cellStyle name="2_NTHOC_1 Bieu 6 thang nam 2011_Ke hoach 2012 theo doi (giai ngan 30.6.12) 3" xfId="14246" xr:uid="{00000000-0005-0000-0000-0000A3370000}"/>
    <cellStyle name="2_NTHOC_1 Bieu 6 thang nam 2011_Ke hoach 2012 theo doi (giai ngan 30.6.12) 3 2" xfId="14247" xr:uid="{00000000-0005-0000-0000-0000A4370000}"/>
    <cellStyle name="2_NTHOC_1 Bieu 6 thang nam 2011_Ke hoach 2012 theo doi (giai ngan 30.6.12) 3 3" xfId="14248" xr:uid="{00000000-0005-0000-0000-0000A5370000}"/>
    <cellStyle name="2_NTHOC_1 Bieu 6 thang nam 2011_Ke hoach 2012 theo doi (giai ngan 30.6.12) 3 4" xfId="14249" xr:uid="{00000000-0005-0000-0000-0000A6370000}"/>
    <cellStyle name="2_NTHOC_1 Bieu 6 thang nam 2011_Ke hoach 2012 theo doi (giai ngan 30.6.12) 4" xfId="14250" xr:uid="{00000000-0005-0000-0000-0000A7370000}"/>
    <cellStyle name="2_NTHOC_1 Bieu 6 thang nam 2011_Ke hoach 2012 theo doi (giai ngan 30.6.12) 5" xfId="14251" xr:uid="{00000000-0005-0000-0000-0000A8370000}"/>
    <cellStyle name="2_NTHOC_1 Bieu 6 thang nam 2011_Ke hoach 2012 theo doi (giai ngan 30.6.12) 6" xfId="14252" xr:uid="{00000000-0005-0000-0000-0000A9370000}"/>
    <cellStyle name="2_NTHOC_Bao cao tinh hinh thuc hien KH 2009 den 31-01-10" xfId="14253" xr:uid="{00000000-0005-0000-0000-0000AA370000}"/>
    <cellStyle name="2_NTHOC_Bao cao tinh hinh thuc hien KH 2009 den 31-01-10 2" xfId="14254" xr:uid="{00000000-0005-0000-0000-0000AB370000}"/>
    <cellStyle name="2_NTHOC_Bao cao tinh hinh thuc hien KH 2009 den 31-01-10 2 2" xfId="14255" xr:uid="{00000000-0005-0000-0000-0000AC370000}"/>
    <cellStyle name="2_NTHOC_Bao cao tinh hinh thuc hien KH 2009 den 31-01-10 2 2 2" xfId="14256" xr:uid="{00000000-0005-0000-0000-0000AD370000}"/>
    <cellStyle name="2_NTHOC_Bao cao tinh hinh thuc hien KH 2009 den 31-01-10 2 2 3" xfId="14257" xr:uid="{00000000-0005-0000-0000-0000AE370000}"/>
    <cellStyle name="2_NTHOC_Bao cao tinh hinh thuc hien KH 2009 den 31-01-10 2 2 4" xfId="14258" xr:uid="{00000000-0005-0000-0000-0000AF370000}"/>
    <cellStyle name="2_NTHOC_Bao cao tinh hinh thuc hien KH 2009 den 31-01-10 2 3" xfId="14259" xr:uid="{00000000-0005-0000-0000-0000B0370000}"/>
    <cellStyle name="2_NTHOC_Bao cao tinh hinh thuc hien KH 2009 den 31-01-10 2 4" xfId="14260" xr:uid="{00000000-0005-0000-0000-0000B1370000}"/>
    <cellStyle name="2_NTHOC_Bao cao tinh hinh thuc hien KH 2009 den 31-01-10 2 5" xfId="14261" xr:uid="{00000000-0005-0000-0000-0000B2370000}"/>
    <cellStyle name="2_NTHOC_Bao cao tinh hinh thuc hien KH 2009 den 31-01-10 3" xfId="14262" xr:uid="{00000000-0005-0000-0000-0000B3370000}"/>
    <cellStyle name="2_NTHOC_Bao cao tinh hinh thuc hien KH 2009 den 31-01-10 3 2" xfId="14263" xr:uid="{00000000-0005-0000-0000-0000B4370000}"/>
    <cellStyle name="2_NTHOC_Bao cao tinh hinh thuc hien KH 2009 den 31-01-10 3 3" xfId="14264" xr:uid="{00000000-0005-0000-0000-0000B5370000}"/>
    <cellStyle name="2_NTHOC_Bao cao tinh hinh thuc hien KH 2009 den 31-01-10 3 4" xfId="14265" xr:uid="{00000000-0005-0000-0000-0000B6370000}"/>
    <cellStyle name="2_NTHOC_Bao cao tinh hinh thuc hien KH 2009 den 31-01-10 4" xfId="14266" xr:uid="{00000000-0005-0000-0000-0000B7370000}"/>
    <cellStyle name="2_NTHOC_Bao cao tinh hinh thuc hien KH 2009 den 31-01-10 5" xfId="14267" xr:uid="{00000000-0005-0000-0000-0000B8370000}"/>
    <cellStyle name="2_NTHOC_Bao cao tinh hinh thuc hien KH 2009 den 31-01-10 6" xfId="14268" xr:uid="{00000000-0005-0000-0000-0000B9370000}"/>
    <cellStyle name="2_NTHOC_Bao cao tinh hinh thuc hien KH 2009 den 31-01-10_BC von DTPT 6 thang 2012" xfId="14269" xr:uid="{00000000-0005-0000-0000-0000BA370000}"/>
    <cellStyle name="2_NTHOC_Bao cao tinh hinh thuc hien KH 2009 den 31-01-10_BC von DTPT 6 thang 2012 2" xfId="14270" xr:uid="{00000000-0005-0000-0000-0000BB370000}"/>
    <cellStyle name="2_NTHOC_Bao cao tinh hinh thuc hien KH 2009 den 31-01-10_BC von DTPT 6 thang 2012 2 2" xfId="14271" xr:uid="{00000000-0005-0000-0000-0000BC370000}"/>
    <cellStyle name="2_NTHOC_Bao cao tinh hinh thuc hien KH 2009 den 31-01-10_BC von DTPT 6 thang 2012 2 2 2" xfId="14272" xr:uid="{00000000-0005-0000-0000-0000BD370000}"/>
    <cellStyle name="2_NTHOC_Bao cao tinh hinh thuc hien KH 2009 den 31-01-10_BC von DTPT 6 thang 2012 2 2 3" xfId="14273" xr:uid="{00000000-0005-0000-0000-0000BE370000}"/>
    <cellStyle name="2_NTHOC_Bao cao tinh hinh thuc hien KH 2009 den 31-01-10_BC von DTPT 6 thang 2012 2 2 4" xfId="14274" xr:uid="{00000000-0005-0000-0000-0000BF370000}"/>
    <cellStyle name="2_NTHOC_Bao cao tinh hinh thuc hien KH 2009 den 31-01-10_BC von DTPT 6 thang 2012 2 3" xfId="14275" xr:uid="{00000000-0005-0000-0000-0000C0370000}"/>
    <cellStyle name="2_NTHOC_Bao cao tinh hinh thuc hien KH 2009 den 31-01-10_BC von DTPT 6 thang 2012 2 4" xfId="14276" xr:uid="{00000000-0005-0000-0000-0000C1370000}"/>
    <cellStyle name="2_NTHOC_Bao cao tinh hinh thuc hien KH 2009 den 31-01-10_BC von DTPT 6 thang 2012 2 5" xfId="14277" xr:uid="{00000000-0005-0000-0000-0000C2370000}"/>
    <cellStyle name="2_NTHOC_Bao cao tinh hinh thuc hien KH 2009 den 31-01-10_BC von DTPT 6 thang 2012 3" xfId="14278" xr:uid="{00000000-0005-0000-0000-0000C3370000}"/>
    <cellStyle name="2_NTHOC_Bao cao tinh hinh thuc hien KH 2009 den 31-01-10_BC von DTPT 6 thang 2012 3 2" xfId="14279" xr:uid="{00000000-0005-0000-0000-0000C4370000}"/>
    <cellStyle name="2_NTHOC_Bao cao tinh hinh thuc hien KH 2009 den 31-01-10_BC von DTPT 6 thang 2012 3 3" xfId="14280" xr:uid="{00000000-0005-0000-0000-0000C5370000}"/>
    <cellStyle name="2_NTHOC_Bao cao tinh hinh thuc hien KH 2009 den 31-01-10_BC von DTPT 6 thang 2012 3 4" xfId="14281" xr:uid="{00000000-0005-0000-0000-0000C6370000}"/>
    <cellStyle name="2_NTHOC_Bao cao tinh hinh thuc hien KH 2009 den 31-01-10_BC von DTPT 6 thang 2012 4" xfId="14282" xr:uid="{00000000-0005-0000-0000-0000C7370000}"/>
    <cellStyle name="2_NTHOC_Bao cao tinh hinh thuc hien KH 2009 den 31-01-10_BC von DTPT 6 thang 2012 5" xfId="14283" xr:uid="{00000000-0005-0000-0000-0000C8370000}"/>
    <cellStyle name="2_NTHOC_Bao cao tinh hinh thuc hien KH 2009 den 31-01-10_BC von DTPT 6 thang 2012 6" xfId="14284" xr:uid="{00000000-0005-0000-0000-0000C9370000}"/>
    <cellStyle name="2_NTHOC_Bao cao tinh hinh thuc hien KH 2009 den 31-01-10_Bieu du thao QD von ho tro co MT" xfId="14285" xr:uid="{00000000-0005-0000-0000-0000CA370000}"/>
    <cellStyle name="2_NTHOC_Bao cao tinh hinh thuc hien KH 2009 den 31-01-10_Bieu du thao QD von ho tro co MT 2" xfId="14286" xr:uid="{00000000-0005-0000-0000-0000CB370000}"/>
    <cellStyle name="2_NTHOC_Bao cao tinh hinh thuc hien KH 2009 den 31-01-10_Bieu du thao QD von ho tro co MT 2 2" xfId="14287" xr:uid="{00000000-0005-0000-0000-0000CC370000}"/>
    <cellStyle name="2_NTHOC_Bao cao tinh hinh thuc hien KH 2009 den 31-01-10_Bieu du thao QD von ho tro co MT 2 2 2" xfId="14288" xr:uid="{00000000-0005-0000-0000-0000CD370000}"/>
    <cellStyle name="2_NTHOC_Bao cao tinh hinh thuc hien KH 2009 den 31-01-10_Bieu du thao QD von ho tro co MT 2 2 3" xfId="14289" xr:uid="{00000000-0005-0000-0000-0000CE370000}"/>
    <cellStyle name="2_NTHOC_Bao cao tinh hinh thuc hien KH 2009 den 31-01-10_Bieu du thao QD von ho tro co MT 2 2 4" xfId="14290" xr:uid="{00000000-0005-0000-0000-0000CF370000}"/>
    <cellStyle name="2_NTHOC_Bao cao tinh hinh thuc hien KH 2009 den 31-01-10_Bieu du thao QD von ho tro co MT 2 3" xfId="14291" xr:uid="{00000000-0005-0000-0000-0000D0370000}"/>
    <cellStyle name="2_NTHOC_Bao cao tinh hinh thuc hien KH 2009 den 31-01-10_Bieu du thao QD von ho tro co MT 2 4" xfId="14292" xr:uid="{00000000-0005-0000-0000-0000D1370000}"/>
    <cellStyle name="2_NTHOC_Bao cao tinh hinh thuc hien KH 2009 den 31-01-10_Bieu du thao QD von ho tro co MT 2 5" xfId="14293" xr:uid="{00000000-0005-0000-0000-0000D2370000}"/>
    <cellStyle name="2_NTHOC_Bao cao tinh hinh thuc hien KH 2009 den 31-01-10_Bieu du thao QD von ho tro co MT 3" xfId="14294" xr:uid="{00000000-0005-0000-0000-0000D3370000}"/>
    <cellStyle name="2_NTHOC_Bao cao tinh hinh thuc hien KH 2009 den 31-01-10_Bieu du thao QD von ho tro co MT 3 2" xfId="14295" xr:uid="{00000000-0005-0000-0000-0000D4370000}"/>
    <cellStyle name="2_NTHOC_Bao cao tinh hinh thuc hien KH 2009 den 31-01-10_Bieu du thao QD von ho tro co MT 3 3" xfId="14296" xr:uid="{00000000-0005-0000-0000-0000D5370000}"/>
    <cellStyle name="2_NTHOC_Bao cao tinh hinh thuc hien KH 2009 den 31-01-10_Bieu du thao QD von ho tro co MT 3 4" xfId="14297" xr:uid="{00000000-0005-0000-0000-0000D6370000}"/>
    <cellStyle name="2_NTHOC_Bao cao tinh hinh thuc hien KH 2009 den 31-01-10_Bieu du thao QD von ho tro co MT 4" xfId="14298" xr:uid="{00000000-0005-0000-0000-0000D7370000}"/>
    <cellStyle name="2_NTHOC_Bao cao tinh hinh thuc hien KH 2009 den 31-01-10_Bieu du thao QD von ho tro co MT 5" xfId="14299" xr:uid="{00000000-0005-0000-0000-0000D8370000}"/>
    <cellStyle name="2_NTHOC_Bao cao tinh hinh thuc hien KH 2009 den 31-01-10_Bieu du thao QD von ho tro co MT 6" xfId="14300" xr:uid="{00000000-0005-0000-0000-0000D9370000}"/>
    <cellStyle name="2_NTHOC_Bao cao tinh hinh thuc hien KH 2009 den 31-01-10_Ke hoach 2012 (theo doi)" xfId="14301" xr:uid="{00000000-0005-0000-0000-0000DA370000}"/>
    <cellStyle name="2_NTHOC_Bao cao tinh hinh thuc hien KH 2009 den 31-01-10_Ke hoach 2012 (theo doi) 2" xfId="14302" xr:uid="{00000000-0005-0000-0000-0000DB370000}"/>
    <cellStyle name="2_NTHOC_Bao cao tinh hinh thuc hien KH 2009 den 31-01-10_Ke hoach 2012 (theo doi) 2 2" xfId="14303" xr:uid="{00000000-0005-0000-0000-0000DC370000}"/>
    <cellStyle name="2_NTHOC_Bao cao tinh hinh thuc hien KH 2009 den 31-01-10_Ke hoach 2012 (theo doi) 2 2 2" xfId="14304" xr:uid="{00000000-0005-0000-0000-0000DD370000}"/>
    <cellStyle name="2_NTHOC_Bao cao tinh hinh thuc hien KH 2009 den 31-01-10_Ke hoach 2012 (theo doi) 2 2 3" xfId="14305" xr:uid="{00000000-0005-0000-0000-0000DE370000}"/>
    <cellStyle name="2_NTHOC_Bao cao tinh hinh thuc hien KH 2009 den 31-01-10_Ke hoach 2012 (theo doi) 2 2 4" xfId="14306" xr:uid="{00000000-0005-0000-0000-0000DF370000}"/>
    <cellStyle name="2_NTHOC_Bao cao tinh hinh thuc hien KH 2009 den 31-01-10_Ke hoach 2012 (theo doi) 2 3" xfId="14307" xr:uid="{00000000-0005-0000-0000-0000E0370000}"/>
    <cellStyle name="2_NTHOC_Bao cao tinh hinh thuc hien KH 2009 den 31-01-10_Ke hoach 2012 (theo doi) 2 4" xfId="14308" xr:uid="{00000000-0005-0000-0000-0000E1370000}"/>
    <cellStyle name="2_NTHOC_Bao cao tinh hinh thuc hien KH 2009 den 31-01-10_Ke hoach 2012 (theo doi) 2 5" xfId="14309" xr:uid="{00000000-0005-0000-0000-0000E2370000}"/>
    <cellStyle name="2_NTHOC_Bao cao tinh hinh thuc hien KH 2009 den 31-01-10_Ke hoach 2012 (theo doi) 3" xfId="14310" xr:uid="{00000000-0005-0000-0000-0000E3370000}"/>
    <cellStyle name="2_NTHOC_Bao cao tinh hinh thuc hien KH 2009 den 31-01-10_Ke hoach 2012 (theo doi) 3 2" xfId="14311" xr:uid="{00000000-0005-0000-0000-0000E4370000}"/>
    <cellStyle name="2_NTHOC_Bao cao tinh hinh thuc hien KH 2009 den 31-01-10_Ke hoach 2012 (theo doi) 3 3" xfId="14312" xr:uid="{00000000-0005-0000-0000-0000E5370000}"/>
    <cellStyle name="2_NTHOC_Bao cao tinh hinh thuc hien KH 2009 den 31-01-10_Ke hoach 2012 (theo doi) 3 4" xfId="14313" xr:uid="{00000000-0005-0000-0000-0000E6370000}"/>
    <cellStyle name="2_NTHOC_Bao cao tinh hinh thuc hien KH 2009 den 31-01-10_Ke hoach 2012 (theo doi) 4" xfId="14314" xr:uid="{00000000-0005-0000-0000-0000E7370000}"/>
    <cellStyle name="2_NTHOC_Bao cao tinh hinh thuc hien KH 2009 den 31-01-10_Ke hoach 2012 (theo doi) 5" xfId="14315" xr:uid="{00000000-0005-0000-0000-0000E8370000}"/>
    <cellStyle name="2_NTHOC_Bao cao tinh hinh thuc hien KH 2009 den 31-01-10_Ke hoach 2012 (theo doi) 6" xfId="14316" xr:uid="{00000000-0005-0000-0000-0000E9370000}"/>
    <cellStyle name="2_NTHOC_Bao cao tinh hinh thuc hien KH 2009 den 31-01-10_Ke hoach 2012 theo doi (giai ngan 30.6.12)" xfId="14317" xr:uid="{00000000-0005-0000-0000-0000EA370000}"/>
    <cellStyle name="2_NTHOC_Bao cao tinh hinh thuc hien KH 2009 den 31-01-10_Ke hoach 2012 theo doi (giai ngan 30.6.12) 2" xfId="14318" xr:uid="{00000000-0005-0000-0000-0000EB370000}"/>
    <cellStyle name="2_NTHOC_Bao cao tinh hinh thuc hien KH 2009 den 31-01-10_Ke hoach 2012 theo doi (giai ngan 30.6.12) 2 2" xfId="14319" xr:uid="{00000000-0005-0000-0000-0000EC370000}"/>
    <cellStyle name="2_NTHOC_Bao cao tinh hinh thuc hien KH 2009 den 31-01-10_Ke hoach 2012 theo doi (giai ngan 30.6.12) 2 2 2" xfId="14320" xr:uid="{00000000-0005-0000-0000-0000ED370000}"/>
    <cellStyle name="2_NTHOC_Bao cao tinh hinh thuc hien KH 2009 den 31-01-10_Ke hoach 2012 theo doi (giai ngan 30.6.12) 2 2 3" xfId="14321" xr:uid="{00000000-0005-0000-0000-0000EE370000}"/>
    <cellStyle name="2_NTHOC_Bao cao tinh hinh thuc hien KH 2009 den 31-01-10_Ke hoach 2012 theo doi (giai ngan 30.6.12) 2 2 4" xfId="14322" xr:uid="{00000000-0005-0000-0000-0000EF370000}"/>
    <cellStyle name="2_NTHOC_Bao cao tinh hinh thuc hien KH 2009 den 31-01-10_Ke hoach 2012 theo doi (giai ngan 30.6.12) 2 3" xfId="14323" xr:uid="{00000000-0005-0000-0000-0000F0370000}"/>
    <cellStyle name="2_NTHOC_Bao cao tinh hinh thuc hien KH 2009 den 31-01-10_Ke hoach 2012 theo doi (giai ngan 30.6.12) 2 4" xfId="14324" xr:uid="{00000000-0005-0000-0000-0000F1370000}"/>
    <cellStyle name="2_NTHOC_Bao cao tinh hinh thuc hien KH 2009 den 31-01-10_Ke hoach 2012 theo doi (giai ngan 30.6.12) 2 5" xfId="14325" xr:uid="{00000000-0005-0000-0000-0000F2370000}"/>
    <cellStyle name="2_NTHOC_Bao cao tinh hinh thuc hien KH 2009 den 31-01-10_Ke hoach 2012 theo doi (giai ngan 30.6.12) 3" xfId="14326" xr:uid="{00000000-0005-0000-0000-0000F3370000}"/>
    <cellStyle name="2_NTHOC_Bao cao tinh hinh thuc hien KH 2009 den 31-01-10_Ke hoach 2012 theo doi (giai ngan 30.6.12) 3 2" xfId="14327" xr:uid="{00000000-0005-0000-0000-0000F4370000}"/>
    <cellStyle name="2_NTHOC_Bao cao tinh hinh thuc hien KH 2009 den 31-01-10_Ke hoach 2012 theo doi (giai ngan 30.6.12) 3 3" xfId="14328" xr:uid="{00000000-0005-0000-0000-0000F5370000}"/>
    <cellStyle name="2_NTHOC_Bao cao tinh hinh thuc hien KH 2009 den 31-01-10_Ke hoach 2012 theo doi (giai ngan 30.6.12) 3 4" xfId="14329" xr:uid="{00000000-0005-0000-0000-0000F6370000}"/>
    <cellStyle name="2_NTHOC_Bao cao tinh hinh thuc hien KH 2009 den 31-01-10_Ke hoach 2012 theo doi (giai ngan 30.6.12) 4" xfId="14330" xr:uid="{00000000-0005-0000-0000-0000F7370000}"/>
    <cellStyle name="2_NTHOC_Bao cao tinh hinh thuc hien KH 2009 den 31-01-10_Ke hoach 2012 theo doi (giai ngan 30.6.12) 5" xfId="14331" xr:uid="{00000000-0005-0000-0000-0000F8370000}"/>
    <cellStyle name="2_NTHOC_Bao cao tinh hinh thuc hien KH 2009 den 31-01-10_Ke hoach 2012 theo doi (giai ngan 30.6.12) 6" xfId="14332" xr:uid="{00000000-0005-0000-0000-0000F9370000}"/>
    <cellStyle name="2_NTHOC_BC cong trinh trong diem" xfId="14333" xr:uid="{00000000-0005-0000-0000-0000FA370000}"/>
    <cellStyle name="2_NTHOC_BC cong trinh trong diem 2" xfId="14334" xr:uid="{00000000-0005-0000-0000-0000FB370000}"/>
    <cellStyle name="2_NTHOC_BC cong trinh trong diem 2 2" xfId="14335" xr:uid="{00000000-0005-0000-0000-0000FC370000}"/>
    <cellStyle name="2_NTHOC_BC cong trinh trong diem 2 2 2" xfId="14336" xr:uid="{00000000-0005-0000-0000-0000FD370000}"/>
    <cellStyle name="2_NTHOC_BC cong trinh trong diem 2 2 3" xfId="14337" xr:uid="{00000000-0005-0000-0000-0000FE370000}"/>
    <cellStyle name="2_NTHOC_BC cong trinh trong diem 2 2 4" xfId="14338" xr:uid="{00000000-0005-0000-0000-0000FF370000}"/>
    <cellStyle name="2_NTHOC_BC cong trinh trong diem 2 3" xfId="14339" xr:uid="{00000000-0005-0000-0000-000000380000}"/>
    <cellStyle name="2_NTHOC_BC cong trinh trong diem 2 4" xfId="14340" xr:uid="{00000000-0005-0000-0000-000001380000}"/>
    <cellStyle name="2_NTHOC_BC cong trinh trong diem 2 5" xfId="14341" xr:uid="{00000000-0005-0000-0000-000002380000}"/>
    <cellStyle name="2_NTHOC_BC cong trinh trong diem 3" xfId="14342" xr:uid="{00000000-0005-0000-0000-000003380000}"/>
    <cellStyle name="2_NTHOC_BC cong trinh trong diem 3 2" xfId="14343" xr:uid="{00000000-0005-0000-0000-000004380000}"/>
    <cellStyle name="2_NTHOC_BC cong trinh trong diem 3 3" xfId="14344" xr:uid="{00000000-0005-0000-0000-000005380000}"/>
    <cellStyle name="2_NTHOC_BC cong trinh trong diem 3 4" xfId="14345" xr:uid="{00000000-0005-0000-0000-000006380000}"/>
    <cellStyle name="2_NTHOC_BC cong trinh trong diem 4" xfId="14346" xr:uid="{00000000-0005-0000-0000-000007380000}"/>
    <cellStyle name="2_NTHOC_BC cong trinh trong diem 5" xfId="14347" xr:uid="{00000000-0005-0000-0000-000008380000}"/>
    <cellStyle name="2_NTHOC_BC cong trinh trong diem 6" xfId="14348" xr:uid="{00000000-0005-0000-0000-000009380000}"/>
    <cellStyle name="2_NTHOC_BC cong trinh trong diem_BC von DTPT 6 thang 2012" xfId="14349" xr:uid="{00000000-0005-0000-0000-00000A380000}"/>
    <cellStyle name="2_NTHOC_BC cong trinh trong diem_BC von DTPT 6 thang 2012 2" xfId="14350" xr:uid="{00000000-0005-0000-0000-00000B380000}"/>
    <cellStyle name="2_NTHOC_BC cong trinh trong diem_BC von DTPT 6 thang 2012 2 2" xfId="14351" xr:uid="{00000000-0005-0000-0000-00000C380000}"/>
    <cellStyle name="2_NTHOC_BC cong trinh trong diem_BC von DTPT 6 thang 2012 2 2 2" xfId="14352" xr:uid="{00000000-0005-0000-0000-00000D380000}"/>
    <cellStyle name="2_NTHOC_BC cong trinh trong diem_BC von DTPT 6 thang 2012 2 2 3" xfId="14353" xr:uid="{00000000-0005-0000-0000-00000E380000}"/>
    <cellStyle name="2_NTHOC_BC cong trinh trong diem_BC von DTPT 6 thang 2012 2 2 4" xfId="14354" xr:uid="{00000000-0005-0000-0000-00000F380000}"/>
    <cellStyle name="2_NTHOC_BC cong trinh trong diem_BC von DTPT 6 thang 2012 2 3" xfId="14355" xr:uid="{00000000-0005-0000-0000-000010380000}"/>
    <cellStyle name="2_NTHOC_BC cong trinh trong diem_BC von DTPT 6 thang 2012 2 4" xfId="14356" xr:uid="{00000000-0005-0000-0000-000011380000}"/>
    <cellStyle name="2_NTHOC_BC cong trinh trong diem_BC von DTPT 6 thang 2012 2 5" xfId="14357" xr:uid="{00000000-0005-0000-0000-000012380000}"/>
    <cellStyle name="2_NTHOC_BC cong trinh trong diem_BC von DTPT 6 thang 2012 3" xfId="14358" xr:uid="{00000000-0005-0000-0000-000013380000}"/>
    <cellStyle name="2_NTHOC_BC cong trinh trong diem_BC von DTPT 6 thang 2012 3 2" xfId="14359" xr:uid="{00000000-0005-0000-0000-000014380000}"/>
    <cellStyle name="2_NTHOC_BC cong trinh trong diem_BC von DTPT 6 thang 2012 3 3" xfId="14360" xr:uid="{00000000-0005-0000-0000-000015380000}"/>
    <cellStyle name="2_NTHOC_BC cong trinh trong diem_BC von DTPT 6 thang 2012 3 4" xfId="14361" xr:uid="{00000000-0005-0000-0000-000016380000}"/>
    <cellStyle name="2_NTHOC_BC cong trinh trong diem_BC von DTPT 6 thang 2012 4" xfId="14362" xr:uid="{00000000-0005-0000-0000-000017380000}"/>
    <cellStyle name="2_NTHOC_BC cong trinh trong diem_BC von DTPT 6 thang 2012 5" xfId="14363" xr:uid="{00000000-0005-0000-0000-000018380000}"/>
    <cellStyle name="2_NTHOC_BC cong trinh trong diem_BC von DTPT 6 thang 2012 6" xfId="14364" xr:uid="{00000000-0005-0000-0000-000019380000}"/>
    <cellStyle name="2_NTHOC_BC cong trinh trong diem_Bieu du thao QD von ho tro co MT" xfId="14365" xr:uid="{00000000-0005-0000-0000-00001A380000}"/>
    <cellStyle name="2_NTHOC_BC cong trinh trong diem_Bieu du thao QD von ho tro co MT 2" xfId="14366" xr:uid="{00000000-0005-0000-0000-00001B380000}"/>
    <cellStyle name="2_NTHOC_BC cong trinh trong diem_Bieu du thao QD von ho tro co MT 2 2" xfId="14367" xr:uid="{00000000-0005-0000-0000-00001C380000}"/>
    <cellStyle name="2_NTHOC_BC cong trinh trong diem_Bieu du thao QD von ho tro co MT 2 2 2" xfId="14368" xr:uid="{00000000-0005-0000-0000-00001D380000}"/>
    <cellStyle name="2_NTHOC_BC cong trinh trong diem_Bieu du thao QD von ho tro co MT 2 2 3" xfId="14369" xr:uid="{00000000-0005-0000-0000-00001E380000}"/>
    <cellStyle name="2_NTHOC_BC cong trinh trong diem_Bieu du thao QD von ho tro co MT 2 2 4" xfId="14370" xr:uid="{00000000-0005-0000-0000-00001F380000}"/>
    <cellStyle name="2_NTHOC_BC cong trinh trong diem_Bieu du thao QD von ho tro co MT 2 3" xfId="14371" xr:uid="{00000000-0005-0000-0000-000020380000}"/>
    <cellStyle name="2_NTHOC_BC cong trinh trong diem_Bieu du thao QD von ho tro co MT 2 4" xfId="14372" xr:uid="{00000000-0005-0000-0000-000021380000}"/>
    <cellStyle name="2_NTHOC_BC cong trinh trong diem_Bieu du thao QD von ho tro co MT 2 5" xfId="14373" xr:uid="{00000000-0005-0000-0000-000022380000}"/>
    <cellStyle name="2_NTHOC_BC cong trinh trong diem_Bieu du thao QD von ho tro co MT 3" xfId="14374" xr:uid="{00000000-0005-0000-0000-000023380000}"/>
    <cellStyle name="2_NTHOC_BC cong trinh trong diem_Bieu du thao QD von ho tro co MT 3 2" xfId="14375" xr:uid="{00000000-0005-0000-0000-000024380000}"/>
    <cellStyle name="2_NTHOC_BC cong trinh trong diem_Bieu du thao QD von ho tro co MT 3 3" xfId="14376" xr:uid="{00000000-0005-0000-0000-000025380000}"/>
    <cellStyle name="2_NTHOC_BC cong trinh trong diem_Bieu du thao QD von ho tro co MT 3 4" xfId="14377" xr:uid="{00000000-0005-0000-0000-000026380000}"/>
    <cellStyle name="2_NTHOC_BC cong trinh trong diem_Bieu du thao QD von ho tro co MT 4" xfId="14378" xr:uid="{00000000-0005-0000-0000-000027380000}"/>
    <cellStyle name="2_NTHOC_BC cong trinh trong diem_Bieu du thao QD von ho tro co MT 5" xfId="14379" xr:uid="{00000000-0005-0000-0000-000028380000}"/>
    <cellStyle name="2_NTHOC_BC cong trinh trong diem_Bieu du thao QD von ho tro co MT 6" xfId="14380" xr:uid="{00000000-0005-0000-0000-000029380000}"/>
    <cellStyle name="2_NTHOC_BC cong trinh trong diem_Ke hoach 2012 (theo doi)" xfId="14381" xr:uid="{00000000-0005-0000-0000-00002A380000}"/>
    <cellStyle name="2_NTHOC_BC cong trinh trong diem_Ke hoach 2012 (theo doi) 2" xfId="14382" xr:uid="{00000000-0005-0000-0000-00002B380000}"/>
    <cellStyle name="2_NTHOC_BC cong trinh trong diem_Ke hoach 2012 (theo doi) 2 2" xfId="14383" xr:uid="{00000000-0005-0000-0000-00002C380000}"/>
    <cellStyle name="2_NTHOC_BC cong trinh trong diem_Ke hoach 2012 (theo doi) 2 2 2" xfId="14384" xr:uid="{00000000-0005-0000-0000-00002D380000}"/>
    <cellStyle name="2_NTHOC_BC cong trinh trong diem_Ke hoach 2012 (theo doi) 2 2 3" xfId="14385" xr:uid="{00000000-0005-0000-0000-00002E380000}"/>
    <cellStyle name="2_NTHOC_BC cong trinh trong diem_Ke hoach 2012 (theo doi) 2 2 4" xfId="14386" xr:uid="{00000000-0005-0000-0000-00002F380000}"/>
    <cellStyle name="2_NTHOC_BC cong trinh trong diem_Ke hoach 2012 (theo doi) 2 3" xfId="14387" xr:uid="{00000000-0005-0000-0000-000030380000}"/>
    <cellStyle name="2_NTHOC_BC cong trinh trong diem_Ke hoach 2012 (theo doi) 2 4" xfId="14388" xr:uid="{00000000-0005-0000-0000-000031380000}"/>
    <cellStyle name="2_NTHOC_BC cong trinh trong diem_Ke hoach 2012 (theo doi) 2 5" xfId="14389" xr:uid="{00000000-0005-0000-0000-000032380000}"/>
    <cellStyle name="2_NTHOC_BC cong trinh trong diem_Ke hoach 2012 (theo doi) 3" xfId="14390" xr:uid="{00000000-0005-0000-0000-000033380000}"/>
    <cellStyle name="2_NTHOC_BC cong trinh trong diem_Ke hoach 2012 (theo doi) 3 2" xfId="14391" xr:uid="{00000000-0005-0000-0000-000034380000}"/>
    <cellStyle name="2_NTHOC_BC cong trinh trong diem_Ke hoach 2012 (theo doi) 3 3" xfId="14392" xr:uid="{00000000-0005-0000-0000-000035380000}"/>
    <cellStyle name="2_NTHOC_BC cong trinh trong diem_Ke hoach 2012 (theo doi) 3 4" xfId="14393" xr:uid="{00000000-0005-0000-0000-000036380000}"/>
    <cellStyle name="2_NTHOC_BC cong trinh trong diem_Ke hoach 2012 (theo doi) 4" xfId="14394" xr:uid="{00000000-0005-0000-0000-000037380000}"/>
    <cellStyle name="2_NTHOC_BC cong trinh trong diem_Ke hoach 2012 (theo doi) 5" xfId="14395" xr:uid="{00000000-0005-0000-0000-000038380000}"/>
    <cellStyle name="2_NTHOC_BC cong trinh trong diem_Ke hoach 2012 (theo doi) 6" xfId="14396" xr:uid="{00000000-0005-0000-0000-000039380000}"/>
    <cellStyle name="2_NTHOC_BC cong trinh trong diem_Ke hoach 2012 theo doi (giai ngan 30.6.12)" xfId="14397" xr:uid="{00000000-0005-0000-0000-00003A380000}"/>
    <cellStyle name="2_NTHOC_BC cong trinh trong diem_Ke hoach 2012 theo doi (giai ngan 30.6.12) 2" xfId="14398" xr:uid="{00000000-0005-0000-0000-00003B380000}"/>
    <cellStyle name="2_NTHOC_BC cong trinh trong diem_Ke hoach 2012 theo doi (giai ngan 30.6.12) 2 2" xfId="14399" xr:uid="{00000000-0005-0000-0000-00003C380000}"/>
    <cellStyle name="2_NTHOC_BC cong trinh trong diem_Ke hoach 2012 theo doi (giai ngan 30.6.12) 2 2 2" xfId="14400" xr:uid="{00000000-0005-0000-0000-00003D380000}"/>
    <cellStyle name="2_NTHOC_BC cong trinh trong diem_Ke hoach 2012 theo doi (giai ngan 30.6.12) 2 2 3" xfId="14401" xr:uid="{00000000-0005-0000-0000-00003E380000}"/>
    <cellStyle name="2_NTHOC_BC cong trinh trong diem_Ke hoach 2012 theo doi (giai ngan 30.6.12) 2 2 4" xfId="14402" xr:uid="{00000000-0005-0000-0000-00003F380000}"/>
    <cellStyle name="2_NTHOC_BC cong trinh trong diem_Ke hoach 2012 theo doi (giai ngan 30.6.12) 2 3" xfId="14403" xr:uid="{00000000-0005-0000-0000-000040380000}"/>
    <cellStyle name="2_NTHOC_BC cong trinh trong diem_Ke hoach 2012 theo doi (giai ngan 30.6.12) 2 4" xfId="14404" xr:uid="{00000000-0005-0000-0000-000041380000}"/>
    <cellStyle name="2_NTHOC_BC cong trinh trong diem_Ke hoach 2012 theo doi (giai ngan 30.6.12) 2 5" xfId="14405" xr:uid="{00000000-0005-0000-0000-000042380000}"/>
    <cellStyle name="2_NTHOC_BC cong trinh trong diem_Ke hoach 2012 theo doi (giai ngan 30.6.12) 3" xfId="14406" xr:uid="{00000000-0005-0000-0000-000043380000}"/>
    <cellStyle name="2_NTHOC_BC cong trinh trong diem_Ke hoach 2012 theo doi (giai ngan 30.6.12) 3 2" xfId="14407" xr:uid="{00000000-0005-0000-0000-000044380000}"/>
    <cellStyle name="2_NTHOC_BC cong trinh trong diem_Ke hoach 2012 theo doi (giai ngan 30.6.12) 3 3" xfId="14408" xr:uid="{00000000-0005-0000-0000-000045380000}"/>
    <cellStyle name="2_NTHOC_BC cong trinh trong diem_Ke hoach 2012 theo doi (giai ngan 30.6.12) 3 4" xfId="14409" xr:uid="{00000000-0005-0000-0000-000046380000}"/>
    <cellStyle name="2_NTHOC_BC cong trinh trong diem_Ke hoach 2012 theo doi (giai ngan 30.6.12) 4" xfId="14410" xr:uid="{00000000-0005-0000-0000-000047380000}"/>
    <cellStyle name="2_NTHOC_BC cong trinh trong diem_Ke hoach 2012 theo doi (giai ngan 30.6.12) 5" xfId="14411" xr:uid="{00000000-0005-0000-0000-000048380000}"/>
    <cellStyle name="2_NTHOC_BC cong trinh trong diem_Ke hoach 2012 theo doi (giai ngan 30.6.12) 6" xfId="14412" xr:uid="{00000000-0005-0000-0000-000049380000}"/>
    <cellStyle name="2_NTHOC_BC von DTPT 6 thang 2012" xfId="14413" xr:uid="{00000000-0005-0000-0000-00004A380000}"/>
    <cellStyle name="2_NTHOC_BC von DTPT 6 thang 2012 2" xfId="14414" xr:uid="{00000000-0005-0000-0000-00004B380000}"/>
    <cellStyle name="2_NTHOC_BC von DTPT 6 thang 2012 2 2" xfId="14415" xr:uid="{00000000-0005-0000-0000-00004C380000}"/>
    <cellStyle name="2_NTHOC_BC von DTPT 6 thang 2012 2 3" xfId="14416" xr:uid="{00000000-0005-0000-0000-00004D380000}"/>
    <cellStyle name="2_NTHOC_BC von DTPT 6 thang 2012 2 4" xfId="14417" xr:uid="{00000000-0005-0000-0000-00004E380000}"/>
    <cellStyle name="2_NTHOC_BC von DTPT 6 thang 2012 3" xfId="14418" xr:uid="{00000000-0005-0000-0000-00004F380000}"/>
    <cellStyle name="2_NTHOC_BC von DTPT 6 thang 2012 4" xfId="14419" xr:uid="{00000000-0005-0000-0000-000050380000}"/>
    <cellStyle name="2_NTHOC_BC von DTPT 6 thang 2012 5" xfId="14420" xr:uid="{00000000-0005-0000-0000-000051380000}"/>
    <cellStyle name="2_NTHOC_Bieu 01 UB(hung)" xfId="14421" xr:uid="{00000000-0005-0000-0000-000052380000}"/>
    <cellStyle name="2_NTHOC_Bieu 01 UB(hung) 2" xfId="14422" xr:uid="{00000000-0005-0000-0000-000053380000}"/>
    <cellStyle name="2_NTHOC_Bieu 01 UB(hung) 2 2" xfId="14423" xr:uid="{00000000-0005-0000-0000-000054380000}"/>
    <cellStyle name="2_NTHOC_Bieu 01 UB(hung) 2 2 2" xfId="14424" xr:uid="{00000000-0005-0000-0000-000055380000}"/>
    <cellStyle name="2_NTHOC_Bieu 01 UB(hung) 2 2 3" xfId="14425" xr:uid="{00000000-0005-0000-0000-000056380000}"/>
    <cellStyle name="2_NTHOC_Bieu 01 UB(hung) 2 2 4" xfId="14426" xr:uid="{00000000-0005-0000-0000-000057380000}"/>
    <cellStyle name="2_NTHOC_Bieu 01 UB(hung) 2 3" xfId="14427" xr:uid="{00000000-0005-0000-0000-000058380000}"/>
    <cellStyle name="2_NTHOC_Bieu 01 UB(hung) 2 4" xfId="14428" xr:uid="{00000000-0005-0000-0000-000059380000}"/>
    <cellStyle name="2_NTHOC_Bieu 01 UB(hung) 2 5" xfId="14429" xr:uid="{00000000-0005-0000-0000-00005A380000}"/>
    <cellStyle name="2_NTHOC_Bieu 01 UB(hung) 3" xfId="14430" xr:uid="{00000000-0005-0000-0000-00005B380000}"/>
    <cellStyle name="2_NTHOC_Bieu 01 UB(hung) 3 2" xfId="14431" xr:uid="{00000000-0005-0000-0000-00005C380000}"/>
    <cellStyle name="2_NTHOC_Bieu 01 UB(hung) 3 3" xfId="14432" xr:uid="{00000000-0005-0000-0000-00005D380000}"/>
    <cellStyle name="2_NTHOC_Bieu 01 UB(hung) 3 4" xfId="14433" xr:uid="{00000000-0005-0000-0000-00005E380000}"/>
    <cellStyle name="2_NTHOC_Bieu 01 UB(hung) 4" xfId="14434" xr:uid="{00000000-0005-0000-0000-00005F380000}"/>
    <cellStyle name="2_NTHOC_Bieu 01 UB(hung) 5" xfId="14435" xr:uid="{00000000-0005-0000-0000-000060380000}"/>
    <cellStyle name="2_NTHOC_Bieu 01 UB(hung) 6" xfId="14436" xr:uid="{00000000-0005-0000-0000-000061380000}"/>
    <cellStyle name="2_NTHOC_Bieu du thao QD von ho tro co MT" xfId="14437" xr:uid="{00000000-0005-0000-0000-000062380000}"/>
    <cellStyle name="2_NTHOC_Bieu du thao QD von ho tro co MT 2" xfId="14438" xr:uid="{00000000-0005-0000-0000-000063380000}"/>
    <cellStyle name="2_NTHOC_Bieu du thao QD von ho tro co MT 2 2" xfId="14439" xr:uid="{00000000-0005-0000-0000-000064380000}"/>
    <cellStyle name="2_NTHOC_Bieu du thao QD von ho tro co MT 2 3" xfId="14440" xr:uid="{00000000-0005-0000-0000-000065380000}"/>
    <cellStyle name="2_NTHOC_Bieu du thao QD von ho tro co MT 2 4" xfId="14441" xr:uid="{00000000-0005-0000-0000-000066380000}"/>
    <cellStyle name="2_NTHOC_Bieu du thao QD von ho tro co MT 3" xfId="14442" xr:uid="{00000000-0005-0000-0000-000067380000}"/>
    <cellStyle name="2_NTHOC_Bieu du thao QD von ho tro co MT 4" xfId="14443" xr:uid="{00000000-0005-0000-0000-000068380000}"/>
    <cellStyle name="2_NTHOC_Bieu du thao QD von ho tro co MT 5" xfId="14444" xr:uid="{00000000-0005-0000-0000-000069380000}"/>
    <cellStyle name="2_NTHOC_Chi tieu 5 nam" xfId="14445" xr:uid="{00000000-0005-0000-0000-00006A380000}"/>
    <cellStyle name="2_NTHOC_Chi tieu 5 nam 2" xfId="14446" xr:uid="{00000000-0005-0000-0000-00006B380000}"/>
    <cellStyle name="2_NTHOC_Chi tieu 5 nam 2 2" xfId="14447" xr:uid="{00000000-0005-0000-0000-00006C380000}"/>
    <cellStyle name="2_NTHOC_Chi tieu 5 nam 2 3" xfId="14448" xr:uid="{00000000-0005-0000-0000-00006D380000}"/>
    <cellStyle name="2_NTHOC_Chi tieu 5 nam 2 4" xfId="14449" xr:uid="{00000000-0005-0000-0000-00006E380000}"/>
    <cellStyle name="2_NTHOC_Chi tieu 5 nam 3" xfId="14450" xr:uid="{00000000-0005-0000-0000-00006F380000}"/>
    <cellStyle name="2_NTHOC_Chi tieu 5 nam 4" xfId="14451" xr:uid="{00000000-0005-0000-0000-000070380000}"/>
    <cellStyle name="2_NTHOC_Chi tieu 5 nam 5" xfId="14452" xr:uid="{00000000-0005-0000-0000-000071380000}"/>
    <cellStyle name="2_NTHOC_Chi tieu 5 nam_BC cong trinh trong diem" xfId="14453" xr:uid="{00000000-0005-0000-0000-000072380000}"/>
    <cellStyle name="2_NTHOC_Chi tieu 5 nam_BC cong trinh trong diem 2" xfId="14454" xr:uid="{00000000-0005-0000-0000-000073380000}"/>
    <cellStyle name="2_NTHOC_Chi tieu 5 nam_BC cong trinh trong diem 2 2" xfId="14455" xr:uid="{00000000-0005-0000-0000-000074380000}"/>
    <cellStyle name="2_NTHOC_Chi tieu 5 nam_BC cong trinh trong diem 2 3" xfId="14456" xr:uid="{00000000-0005-0000-0000-000075380000}"/>
    <cellStyle name="2_NTHOC_Chi tieu 5 nam_BC cong trinh trong diem 2 4" xfId="14457" xr:uid="{00000000-0005-0000-0000-000076380000}"/>
    <cellStyle name="2_NTHOC_Chi tieu 5 nam_BC cong trinh trong diem 3" xfId="14458" xr:uid="{00000000-0005-0000-0000-000077380000}"/>
    <cellStyle name="2_NTHOC_Chi tieu 5 nam_BC cong trinh trong diem 4" xfId="14459" xr:uid="{00000000-0005-0000-0000-000078380000}"/>
    <cellStyle name="2_NTHOC_Chi tieu 5 nam_BC cong trinh trong diem 5" xfId="14460" xr:uid="{00000000-0005-0000-0000-000079380000}"/>
    <cellStyle name="2_NTHOC_Chi tieu 5 nam_BC cong trinh trong diem_BC von DTPT 6 thang 2012" xfId="14461" xr:uid="{00000000-0005-0000-0000-00007A380000}"/>
    <cellStyle name="2_NTHOC_Chi tieu 5 nam_BC cong trinh trong diem_BC von DTPT 6 thang 2012 2" xfId="14462" xr:uid="{00000000-0005-0000-0000-00007B380000}"/>
    <cellStyle name="2_NTHOC_Chi tieu 5 nam_BC cong trinh trong diem_BC von DTPT 6 thang 2012 2 2" xfId="14463" xr:uid="{00000000-0005-0000-0000-00007C380000}"/>
    <cellStyle name="2_NTHOC_Chi tieu 5 nam_BC cong trinh trong diem_BC von DTPT 6 thang 2012 2 3" xfId="14464" xr:uid="{00000000-0005-0000-0000-00007D380000}"/>
    <cellStyle name="2_NTHOC_Chi tieu 5 nam_BC cong trinh trong diem_BC von DTPT 6 thang 2012 2 4" xfId="14465" xr:uid="{00000000-0005-0000-0000-00007E380000}"/>
    <cellStyle name="2_NTHOC_Chi tieu 5 nam_BC cong trinh trong diem_BC von DTPT 6 thang 2012 3" xfId="14466" xr:uid="{00000000-0005-0000-0000-00007F380000}"/>
    <cellStyle name="2_NTHOC_Chi tieu 5 nam_BC cong trinh trong diem_BC von DTPT 6 thang 2012 4" xfId="14467" xr:uid="{00000000-0005-0000-0000-000080380000}"/>
    <cellStyle name="2_NTHOC_Chi tieu 5 nam_BC cong trinh trong diem_BC von DTPT 6 thang 2012 5" xfId="14468" xr:uid="{00000000-0005-0000-0000-000081380000}"/>
    <cellStyle name="2_NTHOC_Chi tieu 5 nam_BC cong trinh trong diem_Bieu du thao QD von ho tro co MT" xfId="14469" xr:uid="{00000000-0005-0000-0000-000082380000}"/>
    <cellStyle name="2_NTHOC_Chi tieu 5 nam_BC cong trinh trong diem_Bieu du thao QD von ho tro co MT 2" xfId="14470" xr:uid="{00000000-0005-0000-0000-000083380000}"/>
    <cellStyle name="2_NTHOC_Chi tieu 5 nam_BC cong trinh trong diem_Bieu du thao QD von ho tro co MT 2 2" xfId="14471" xr:uid="{00000000-0005-0000-0000-000084380000}"/>
    <cellStyle name="2_NTHOC_Chi tieu 5 nam_BC cong trinh trong diem_Bieu du thao QD von ho tro co MT 2 3" xfId="14472" xr:uid="{00000000-0005-0000-0000-000085380000}"/>
    <cellStyle name="2_NTHOC_Chi tieu 5 nam_BC cong trinh trong diem_Bieu du thao QD von ho tro co MT 2 4" xfId="14473" xr:uid="{00000000-0005-0000-0000-000086380000}"/>
    <cellStyle name="2_NTHOC_Chi tieu 5 nam_BC cong trinh trong diem_Bieu du thao QD von ho tro co MT 3" xfId="14474" xr:uid="{00000000-0005-0000-0000-000087380000}"/>
    <cellStyle name="2_NTHOC_Chi tieu 5 nam_BC cong trinh trong diem_Bieu du thao QD von ho tro co MT 4" xfId="14475" xr:uid="{00000000-0005-0000-0000-000088380000}"/>
    <cellStyle name="2_NTHOC_Chi tieu 5 nam_BC cong trinh trong diem_Bieu du thao QD von ho tro co MT 5" xfId="14476" xr:uid="{00000000-0005-0000-0000-000089380000}"/>
    <cellStyle name="2_NTHOC_Chi tieu 5 nam_BC cong trinh trong diem_Ke hoach 2012 (theo doi)" xfId="14477" xr:uid="{00000000-0005-0000-0000-00008A380000}"/>
    <cellStyle name="2_NTHOC_Chi tieu 5 nam_BC cong trinh trong diem_Ke hoach 2012 (theo doi) 2" xfId="14478" xr:uid="{00000000-0005-0000-0000-00008B380000}"/>
    <cellStyle name="2_NTHOC_Chi tieu 5 nam_BC cong trinh trong diem_Ke hoach 2012 (theo doi) 2 2" xfId="14479" xr:uid="{00000000-0005-0000-0000-00008C380000}"/>
    <cellStyle name="2_NTHOC_Chi tieu 5 nam_BC cong trinh trong diem_Ke hoach 2012 (theo doi) 2 3" xfId="14480" xr:uid="{00000000-0005-0000-0000-00008D380000}"/>
    <cellStyle name="2_NTHOC_Chi tieu 5 nam_BC cong trinh trong diem_Ke hoach 2012 (theo doi) 2 4" xfId="14481" xr:uid="{00000000-0005-0000-0000-00008E380000}"/>
    <cellStyle name="2_NTHOC_Chi tieu 5 nam_BC cong trinh trong diem_Ke hoach 2012 (theo doi) 3" xfId="14482" xr:uid="{00000000-0005-0000-0000-00008F380000}"/>
    <cellStyle name="2_NTHOC_Chi tieu 5 nam_BC cong trinh trong diem_Ke hoach 2012 (theo doi) 4" xfId="14483" xr:uid="{00000000-0005-0000-0000-000090380000}"/>
    <cellStyle name="2_NTHOC_Chi tieu 5 nam_BC cong trinh trong diem_Ke hoach 2012 (theo doi) 5" xfId="14484" xr:uid="{00000000-0005-0000-0000-000091380000}"/>
    <cellStyle name="2_NTHOC_Chi tieu 5 nam_BC cong trinh trong diem_Ke hoach 2012 theo doi (giai ngan 30.6.12)" xfId="14485" xr:uid="{00000000-0005-0000-0000-000092380000}"/>
    <cellStyle name="2_NTHOC_Chi tieu 5 nam_BC cong trinh trong diem_Ke hoach 2012 theo doi (giai ngan 30.6.12) 2" xfId="14486" xr:uid="{00000000-0005-0000-0000-000093380000}"/>
    <cellStyle name="2_NTHOC_Chi tieu 5 nam_BC cong trinh trong diem_Ke hoach 2012 theo doi (giai ngan 30.6.12) 2 2" xfId="14487" xr:uid="{00000000-0005-0000-0000-000094380000}"/>
    <cellStyle name="2_NTHOC_Chi tieu 5 nam_BC cong trinh trong diem_Ke hoach 2012 theo doi (giai ngan 30.6.12) 2 3" xfId="14488" xr:uid="{00000000-0005-0000-0000-000095380000}"/>
    <cellStyle name="2_NTHOC_Chi tieu 5 nam_BC cong trinh trong diem_Ke hoach 2012 theo doi (giai ngan 30.6.12) 2 4" xfId="14489" xr:uid="{00000000-0005-0000-0000-000096380000}"/>
    <cellStyle name="2_NTHOC_Chi tieu 5 nam_BC cong trinh trong diem_Ke hoach 2012 theo doi (giai ngan 30.6.12) 3" xfId="14490" xr:uid="{00000000-0005-0000-0000-000097380000}"/>
    <cellStyle name="2_NTHOC_Chi tieu 5 nam_BC cong trinh trong diem_Ke hoach 2012 theo doi (giai ngan 30.6.12) 4" xfId="14491" xr:uid="{00000000-0005-0000-0000-000098380000}"/>
    <cellStyle name="2_NTHOC_Chi tieu 5 nam_BC cong trinh trong diem_Ke hoach 2012 theo doi (giai ngan 30.6.12) 5" xfId="14492" xr:uid="{00000000-0005-0000-0000-000099380000}"/>
    <cellStyle name="2_NTHOC_Chi tieu 5 nam_BC von DTPT 6 thang 2012" xfId="14493" xr:uid="{00000000-0005-0000-0000-00009A380000}"/>
    <cellStyle name="2_NTHOC_Chi tieu 5 nam_BC von DTPT 6 thang 2012 2" xfId="14494" xr:uid="{00000000-0005-0000-0000-00009B380000}"/>
    <cellStyle name="2_NTHOC_Chi tieu 5 nam_BC von DTPT 6 thang 2012 2 2" xfId="14495" xr:uid="{00000000-0005-0000-0000-00009C380000}"/>
    <cellStyle name="2_NTHOC_Chi tieu 5 nam_BC von DTPT 6 thang 2012 2 3" xfId="14496" xr:uid="{00000000-0005-0000-0000-00009D380000}"/>
    <cellStyle name="2_NTHOC_Chi tieu 5 nam_BC von DTPT 6 thang 2012 2 4" xfId="14497" xr:uid="{00000000-0005-0000-0000-00009E380000}"/>
    <cellStyle name="2_NTHOC_Chi tieu 5 nam_BC von DTPT 6 thang 2012 3" xfId="14498" xr:uid="{00000000-0005-0000-0000-00009F380000}"/>
    <cellStyle name="2_NTHOC_Chi tieu 5 nam_BC von DTPT 6 thang 2012 4" xfId="14499" xr:uid="{00000000-0005-0000-0000-0000A0380000}"/>
    <cellStyle name="2_NTHOC_Chi tieu 5 nam_BC von DTPT 6 thang 2012 5" xfId="14500" xr:uid="{00000000-0005-0000-0000-0000A1380000}"/>
    <cellStyle name="2_NTHOC_Chi tieu 5 nam_Bieu du thao QD von ho tro co MT" xfId="14501" xr:uid="{00000000-0005-0000-0000-0000A2380000}"/>
    <cellStyle name="2_NTHOC_Chi tieu 5 nam_Bieu du thao QD von ho tro co MT 2" xfId="14502" xr:uid="{00000000-0005-0000-0000-0000A3380000}"/>
    <cellStyle name="2_NTHOC_Chi tieu 5 nam_Bieu du thao QD von ho tro co MT 2 2" xfId="14503" xr:uid="{00000000-0005-0000-0000-0000A4380000}"/>
    <cellStyle name="2_NTHOC_Chi tieu 5 nam_Bieu du thao QD von ho tro co MT 2 3" xfId="14504" xr:uid="{00000000-0005-0000-0000-0000A5380000}"/>
    <cellStyle name="2_NTHOC_Chi tieu 5 nam_Bieu du thao QD von ho tro co MT 2 4" xfId="14505" xr:uid="{00000000-0005-0000-0000-0000A6380000}"/>
    <cellStyle name="2_NTHOC_Chi tieu 5 nam_Bieu du thao QD von ho tro co MT 3" xfId="14506" xr:uid="{00000000-0005-0000-0000-0000A7380000}"/>
    <cellStyle name="2_NTHOC_Chi tieu 5 nam_Bieu du thao QD von ho tro co MT 4" xfId="14507" xr:uid="{00000000-0005-0000-0000-0000A8380000}"/>
    <cellStyle name="2_NTHOC_Chi tieu 5 nam_Bieu du thao QD von ho tro co MT 5" xfId="14508" xr:uid="{00000000-0005-0000-0000-0000A9380000}"/>
    <cellStyle name="2_NTHOC_Chi tieu 5 nam_Ke hoach 2012 (theo doi)" xfId="14509" xr:uid="{00000000-0005-0000-0000-0000AA380000}"/>
    <cellStyle name="2_NTHOC_Chi tieu 5 nam_Ke hoach 2012 (theo doi) 2" xfId="14510" xr:uid="{00000000-0005-0000-0000-0000AB380000}"/>
    <cellStyle name="2_NTHOC_Chi tieu 5 nam_Ke hoach 2012 (theo doi) 2 2" xfId="14511" xr:uid="{00000000-0005-0000-0000-0000AC380000}"/>
    <cellStyle name="2_NTHOC_Chi tieu 5 nam_Ke hoach 2012 (theo doi) 2 3" xfId="14512" xr:uid="{00000000-0005-0000-0000-0000AD380000}"/>
    <cellStyle name="2_NTHOC_Chi tieu 5 nam_Ke hoach 2012 (theo doi) 2 4" xfId="14513" xr:uid="{00000000-0005-0000-0000-0000AE380000}"/>
    <cellStyle name="2_NTHOC_Chi tieu 5 nam_Ke hoach 2012 (theo doi) 3" xfId="14514" xr:uid="{00000000-0005-0000-0000-0000AF380000}"/>
    <cellStyle name="2_NTHOC_Chi tieu 5 nam_Ke hoach 2012 (theo doi) 4" xfId="14515" xr:uid="{00000000-0005-0000-0000-0000B0380000}"/>
    <cellStyle name="2_NTHOC_Chi tieu 5 nam_Ke hoach 2012 (theo doi) 5" xfId="14516" xr:uid="{00000000-0005-0000-0000-0000B1380000}"/>
    <cellStyle name="2_NTHOC_Chi tieu 5 nam_Ke hoach 2012 theo doi (giai ngan 30.6.12)" xfId="14517" xr:uid="{00000000-0005-0000-0000-0000B2380000}"/>
    <cellStyle name="2_NTHOC_Chi tieu 5 nam_Ke hoach 2012 theo doi (giai ngan 30.6.12) 2" xfId="14518" xr:uid="{00000000-0005-0000-0000-0000B3380000}"/>
    <cellStyle name="2_NTHOC_Chi tieu 5 nam_Ke hoach 2012 theo doi (giai ngan 30.6.12) 2 2" xfId="14519" xr:uid="{00000000-0005-0000-0000-0000B4380000}"/>
    <cellStyle name="2_NTHOC_Chi tieu 5 nam_Ke hoach 2012 theo doi (giai ngan 30.6.12) 2 3" xfId="14520" xr:uid="{00000000-0005-0000-0000-0000B5380000}"/>
    <cellStyle name="2_NTHOC_Chi tieu 5 nam_Ke hoach 2012 theo doi (giai ngan 30.6.12) 2 4" xfId="14521" xr:uid="{00000000-0005-0000-0000-0000B6380000}"/>
    <cellStyle name="2_NTHOC_Chi tieu 5 nam_Ke hoach 2012 theo doi (giai ngan 30.6.12) 3" xfId="14522" xr:uid="{00000000-0005-0000-0000-0000B7380000}"/>
    <cellStyle name="2_NTHOC_Chi tieu 5 nam_Ke hoach 2012 theo doi (giai ngan 30.6.12) 4" xfId="14523" xr:uid="{00000000-0005-0000-0000-0000B8380000}"/>
    <cellStyle name="2_NTHOC_Chi tieu 5 nam_Ke hoach 2012 theo doi (giai ngan 30.6.12) 5" xfId="14524" xr:uid="{00000000-0005-0000-0000-0000B9380000}"/>
    <cellStyle name="2_NTHOC_Chi tieu 5 nam_pvhung.skhdt 20117113152041 Danh muc cong trinh trong diem" xfId="14525" xr:uid="{00000000-0005-0000-0000-0000BA380000}"/>
    <cellStyle name="2_NTHOC_Chi tieu 5 nam_pvhung.skhdt 20117113152041 Danh muc cong trinh trong diem 2" xfId="14526" xr:uid="{00000000-0005-0000-0000-0000BB380000}"/>
    <cellStyle name="2_NTHOC_Chi tieu 5 nam_pvhung.skhdt 20117113152041 Danh muc cong trinh trong diem 2 2" xfId="14527" xr:uid="{00000000-0005-0000-0000-0000BC380000}"/>
    <cellStyle name="2_NTHOC_Chi tieu 5 nam_pvhung.skhdt 20117113152041 Danh muc cong trinh trong diem 2 3" xfId="14528" xr:uid="{00000000-0005-0000-0000-0000BD380000}"/>
    <cellStyle name="2_NTHOC_Chi tieu 5 nam_pvhung.skhdt 20117113152041 Danh muc cong trinh trong diem 2 4" xfId="14529" xr:uid="{00000000-0005-0000-0000-0000BE380000}"/>
    <cellStyle name="2_NTHOC_Chi tieu 5 nam_pvhung.skhdt 20117113152041 Danh muc cong trinh trong diem 3" xfId="14530" xr:uid="{00000000-0005-0000-0000-0000BF380000}"/>
    <cellStyle name="2_NTHOC_Chi tieu 5 nam_pvhung.skhdt 20117113152041 Danh muc cong trinh trong diem 4" xfId="14531" xr:uid="{00000000-0005-0000-0000-0000C0380000}"/>
    <cellStyle name="2_NTHOC_Chi tieu 5 nam_pvhung.skhdt 20117113152041 Danh muc cong trinh trong diem 5" xfId="14532" xr:uid="{00000000-0005-0000-0000-0000C1380000}"/>
    <cellStyle name="2_NTHOC_Chi tieu 5 nam_pvhung.skhdt 20117113152041 Danh muc cong trinh trong diem_BC von DTPT 6 thang 2012" xfId="14533" xr:uid="{00000000-0005-0000-0000-0000C2380000}"/>
    <cellStyle name="2_NTHOC_Chi tieu 5 nam_pvhung.skhdt 20117113152041 Danh muc cong trinh trong diem_BC von DTPT 6 thang 2012 2" xfId="14534" xr:uid="{00000000-0005-0000-0000-0000C3380000}"/>
    <cellStyle name="2_NTHOC_Chi tieu 5 nam_pvhung.skhdt 20117113152041 Danh muc cong trinh trong diem_BC von DTPT 6 thang 2012 2 2" xfId="14535" xr:uid="{00000000-0005-0000-0000-0000C4380000}"/>
    <cellStyle name="2_NTHOC_Chi tieu 5 nam_pvhung.skhdt 20117113152041 Danh muc cong trinh trong diem_BC von DTPT 6 thang 2012 2 3" xfId="14536" xr:uid="{00000000-0005-0000-0000-0000C5380000}"/>
    <cellStyle name="2_NTHOC_Chi tieu 5 nam_pvhung.skhdt 20117113152041 Danh muc cong trinh trong diem_BC von DTPT 6 thang 2012 2 4" xfId="14537" xr:uid="{00000000-0005-0000-0000-0000C6380000}"/>
    <cellStyle name="2_NTHOC_Chi tieu 5 nam_pvhung.skhdt 20117113152041 Danh muc cong trinh trong diem_BC von DTPT 6 thang 2012 3" xfId="14538" xr:uid="{00000000-0005-0000-0000-0000C7380000}"/>
    <cellStyle name="2_NTHOC_Chi tieu 5 nam_pvhung.skhdt 20117113152041 Danh muc cong trinh trong diem_BC von DTPT 6 thang 2012 4" xfId="14539" xr:uid="{00000000-0005-0000-0000-0000C8380000}"/>
    <cellStyle name="2_NTHOC_Chi tieu 5 nam_pvhung.skhdt 20117113152041 Danh muc cong trinh trong diem_BC von DTPT 6 thang 2012 5" xfId="14540" xr:uid="{00000000-0005-0000-0000-0000C9380000}"/>
    <cellStyle name="2_NTHOC_Chi tieu 5 nam_pvhung.skhdt 20117113152041 Danh muc cong trinh trong diem_Bieu du thao QD von ho tro co MT" xfId="14541" xr:uid="{00000000-0005-0000-0000-0000CA380000}"/>
    <cellStyle name="2_NTHOC_Chi tieu 5 nam_pvhung.skhdt 20117113152041 Danh muc cong trinh trong diem_Bieu du thao QD von ho tro co MT 2" xfId="14542" xr:uid="{00000000-0005-0000-0000-0000CB380000}"/>
    <cellStyle name="2_NTHOC_Chi tieu 5 nam_pvhung.skhdt 20117113152041 Danh muc cong trinh trong diem_Bieu du thao QD von ho tro co MT 2 2" xfId="14543" xr:uid="{00000000-0005-0000-0000-0000CC380000}"/>
    <cellStyle name="2_NTHOC_Chi tieu 5 nam_pvhung.skhdt 20117113152041 Danh muc cong trinh trong diem_Bieu du thao QD von ho tro co MT 2 3" xfId="14544" xr:uid="{00000000-0005-0000-0000-0000CD380000}"/>
    <cellStyle name="2_NTHOC_Chi tieu 5 nam_pvhung.skhdt 20117113152041 Danh muc cong trinh trong diem_Bieu du thao QD von ho tro co MT 2 4" xfId="14545" xr:uid="{00000000-0005-0000-0000-0000CE380000}"/>
    <cellStyle name="2_NTHOC_Chi tieu 5 nam_pvhung.skhdt 20117113152041 Danh muc cong trinh trong diem_Bieu du thao QD von ho tro co MT 3" xfId="14546" xr:uid="{00000000-0005-0000-0000-0000CF380000}"/>
    <cellStyle name="2_NTHOC_Chi tieu 5 nam_pvhung.skhdt 20117113152041 Danh muc cong trinh trong diem_Bieu du thao QD von ho tro co MT 4" xfId="14547" xr:uid="{00000000-0005-0000-0000-0000D0380000}"/>
    <cellStyle name="2_NTHOC_Chi tieu 5 nam_pvhung.skhdt 20117113152041 Danh muc cong trinh trong diem_Bieu du thao QD von ho tro co MT 5" xfId="14548" xr:uid="{00000000-0005-0000-0000-0000D1380000}"/>
    <cellStyle name="2_NTHOC_Chi tieu 5 nam_pvhung.skhdt 20117113152041 Danh muc cong trinh trong diem_Ke hoach 2012 (theo doi)" xfId="14549" xr:uid="{00000000-0005-0000-0000-0000D2380000}"/>
    <cellStyle name="2_NTHOC_Chi tieu 5 nam_pvhung.skhdt 20117113152041 Danh muc cong trinh trong diem_Ke hoach 2012 (theo doi) 2" xfId="14550" xr:uid="{00000000-0005-0000-0000-0000D3380000}"/>
    <cellStyle name="2_NTHOC_Chi tieu 5 nam_pvhung.skhdt 20117113152041 Danh muc cong trinh trong diem_Ke hoach 2012 (theo doi) 2 2" xfId="14551" xr:uid="{00000000-0005-0000-0000-0000D4380000}"/>
    <cellStyle name="2_NTHOC_Chi tieu 5 nam_pvhung.skhdt 20117113152041 Danh muc cong trinh trong diem_Ke hoach 2012 (theo doi) 2 3" xfId="14552" xr:uid="{00000000-0005-0000-0000-0000D5380000}"/>
    <cellStyle name="2_NTHOC_Chi tieu 5 nam_pvhung.skhdt 20117113152041 Danh muc cong trinh trong diem_Ke hoach 2012 (theo doi) 2 4" xfId="14553" xr:uid="{00000000-0005-0000-0000-0000D6380000}"/>
    <cellStyle name="2_NTHOC_Chi tieu 5 nam_pvhung.skhdt 20117113152041 Danh muc cong trinh trong diem_Ke hoach 2012 (theo doi) 3" xfId="14554" xr:uid="{00000000-0005-0000-0000-0000D7380000}"/>
    <cellStyle name="2_NTHOC_Chi tieu 5 nam_pvhung.skhdt 20117113152041 Danh muc cong trinh trong diem_Ke hoach 2012 (theo doi) 4" xfId="14555" xr:uid="{00000000-0005-0000-0000-0000D8380000}"/>
    <cellStyle name="2_NTHOC_Chi tieu 5 nam_pvhung.skhdt 20117113152041 Danh muc cong trinh trong diem_Ke hoach 2012 (theo doi) 5" xfId="14556" xr:uid="{00000000-0005-0000-0000-0000D9380000}"/>
    <cellStyle name="2_NTHOC_Chi tieu 5 nam_pvhung.skhdt 20117113152041 Danh muc cong trinh trong diem_Ke hoach 2012 theo doi (giai ngan 30.6.12)" xfId="14557" xr:uid="{00000000-0005-0000-0000-0000DA380000}"/>
    <cellStyle name="2_NTHOC_Chi tieu 5 nam_pvhung.skhdt 20117113152041 Danh muc cong trinh trong diem_Ke hoach 2012 theo doi (giai ngan 30.6.12) 2" xfId="14558" xr:uid="{00000000-0005-0000-0000-0000DB380000}"/>
    <cellStyle name="2_NTHOC_Chi tieu 5 nam_pvhung.skhdt 20117113152041 Danh muc cong trinh trong diem_Ke hoach 2012 theo doi (giai ngan 30.6.12) 2 2" xfId="14559" xr:uid="{00000000-0005-0000-0000-0000DC380000}"/>
    <cellStyle name="2_NTHOC_Chi tieu 5 nam_pvhung.skhdt 20117113152041 Danh muc cong trinh trong diem_Ke hoach 2012 theo doi (giai ngan 30.6.12) 2 3" xfId="14560" xr:uid="{00000000-0005-0000-0000-0000DD380000}"/>
    <cellStyle name="2_NTHOC_Chi tieu 5 nam_pvhung.skhdt 20117113152041 Danh muc cong trinh trong diem_Ke hoach 2012 theo doi (giai ngan 30.6.12) 2 4" xfId="14561" xr:uid="{00000000-0005-0000-0000-0000DE380000}"/>
    <cellStyle name="2_NTHOC_Chi tieu 5 nam_pvhung.skhdt 20117113152041 Danh muc cong trinh trong diem_Ke hoach 2012 theo doi (giai ngan 30.6.12) 3" xfId="14562" xr:uid="{00000000-0005-0000-0000-0000DF380000}"/>
    <cellStyle name="2_NTHOC_Chi tieu 5 nam_pvhung.skhdt 20117113152041 Danh muc cong trinh trong diem_Ke hoach 2012 theo doi (giai ngan 30.6.12) 4" xfId="14563" xr:uid="{00000000-0005-0000-0000-0000E0380000}"/>
    <cellStyle name="2_NTHOC_Chi tieu 5 nam_pvhung.skhdt 20117113152041 Danh muc cong trinh trong diem_Ke hoach 2012 theo doi (giai ngan 30.6.12) 5" xfId="14564" xr:uid="{00000000-0005-0000-0000-0000E1380000}"/>
    <cellStyle name="2_NTHOC_Dang ky phan khai von ODA (gui Bo)" xfId="14565" xr:uid="{00000000-0005-0000-0000-0000E2380000}"/>
    <cellStyle name="2_NTHOC_Dang ky phan khai von ODA (gui Bo) 2" xfId="14566" xr:uid="{00000000-0005-0000-0000-0000E3380000}"/>
    <cellStyle name="2_NTHOC_Dang ky phan khai von ODA (gui Bo) 2 2" xfId="14567" xr:uid="{00000000-0005-0000-0000-0000E4380000}"/>
    <cellStyle name="2_NTHOC_Dang ky phan khai von ODA (gui Bo) 2 3" xfId="14568" xr:uid="{00000000-0005-0000-0000-0000E5380000}"/>
    <cellStyle name="2_NTHOC_Dang ky phan khai von ODA (gui Bo) 2 4" xfId="14569" xr:uid="{00000000-0005-0000-0000-0000E6380000}"/>
    <cellStyle name="2_NTHOC_Dang ky phan khai von ODA (gui Bo) 3" xfId="14570" xr:uid="{00000000-0005-0000-0000-0000E7380000}"/>
    <cellStyle name="2_NTHOC_Dang ky phan khai von ODA (gui Bo) 4" xfId="14571" xr:uid="{00000000-0005-0000-0000-0000E8380000}"/>
    <cellStyle name="2_NTHOC_Dang ky phan khai von ODA (gui Bo) 5" xfId="14572" xr:uid="{00000000-0005-0000-0000-0000E9380000}"/>
    <cellStyle name="2_NTHOC_Dang ky phan khai von ODA (gui Bo)_BC von DTPT 6 thang 2012" xfId="14573" xr:uid="{00000000-0005-0000-0000-0000EA380000}"/>
    <cellStyle name="2_NTHOC_Dang ky phan khai von ODA (gui Bo)_BC von DTPT 6 thang 2012 2" xfId="14574" xr:uid="{00000000-0005-0000-0000-0000EB380000}"/>
    <cellStyle name="2_NTHOC_Dang ky phan khai von ODA (gui Bo)_BC von DTPT 6 thang 2012 2 2" xfId="14575" xr:uid="{00000000-0005-0000-0000-0000EC380000}"/>
    <cellStyle name="2_NTHOC_Dang ky phan khai von ODA (gui Bo)_BC von DTPT 6 thang 2012 2 3" xfId="14576" xr:uid="{00000000-0005-0000-0000-0000ED380000}"/>
    <cellStyle name="2_NTHOC_Dang ky phan khai von ODA (gui Bo)_BC von DTPT 6 thang 2012 2 4" xfId="14577" xr:uid="{00000000-0005-0000-0000-0000EE380000}"/>
    <cellStyle name="2_NTHOC_Dang ky phan khai von ODA (gui Bo)_BC von DTPT 6 thang 2012 3" xfId="14578" xr:uid="{00000000-0005-0000-0000-0000EF380000}"/>
    <cellStyle name="2_NTHOC_Dang ky phan khai von ODA (gui Bo)_BC von DTPT 6 thang 2012 4" xfId="14579" xr:uid="{00000000-0005-0000-0000-0000F0380000}"/>
    <cellStyle name="2_NTHOC_Dang ky phan khai von ODA (gui Bo)_BC von DTPT 6 thang 2012 5" xfId="14580" xr:uid="{00000000-0005-0000-0000-0000F1380000}"/>
    <cellStyle name="2_NTHOC_Dang ky phan khai von ODA (gui Bo)_Bieu du thao QD von ho tro co MT" xfId="14581" xr:uid="{00000000-0005-0000-0000-0000F2380000}"/>
    <cellStyle name="2_NTHOC_Dang ky phan khai von ODA (gui Bo)_Bieu du thao QD von ho tro co MT 2" xfId="14582" xr:uid="{00000000-0005-0000-0000-0000F3380000}"/>
    <cellStyle name="2_NTHOC_Dang ky phan khai von ODA (gui Bo)_Bieu du thao QD von ho tro co MT 2 2" xfId="14583" xr:uid="{00000000-0005-0000-0000-0000F4380000}"/>
    <cellStyle name="2_NTHOC_Dang ky phan khai von ODA (gui Bo)_Bieu du thao QD von ho tro co MT 2 3" xfId="14584" xr:uid="{00000000-0005-0000-0000-0000F5380000}"/>
    <cellStyle name="2_NTHOC_Dang ky phan khai von ODA (gui Bo)_Bieu du thao QD von ho tro co MT 2 4" xfId="14585" xr:uid="{00000000-0005-0000-0000-0000F6380000}"/>
    <cellStyle name="2_NTHOC_Dang ky phan khai von ODA (gui Bo)_Bieu du thao QD von ho tro co MT 3" xfId="14586" xr:uid="{00000000-0005-0000-0000-0000F7380000}"/>
    <cellStyle name="2_NTHOC_Dang ky phan khai von ODA (gui Bo)_Bieu du thao QD von ho tro co MT 4" xfId="14587" xr:uid="{00000000-0005-0000-0000-0000F8380000}"/>
    <cellStyle name="2_NTHOC_Dang ky phan khai von ODA (gui Bo)_Bieu du thao QD von ho tro co MT 5" xfId="14588" xr:uid="{00000000-0005-0000-0000-0000F9380000}"/>
    <cellStyle name="2_NTHOC_Dang ky phan khai von ODA (gui Bo)_Ke hoach 2012 theo doi (giai ngan 30.6.12)" xfId="14589" xr:uid="{00000000-0005-0000-0000-0000FA380000}"/>
    <cellStyle name="2_NTHOC_Dang ky phan khai von ODA (gui Bo)_Ke hoach 2012 theo doi (giai ngan 30.6.12) 2" xfId="14590" xr:uid="{00000000-0005-0000-0000-0000FB380000}"/>
    <cellStyle name="2_NTHOC_Dang ky phan khai von ODA (gui Bo)_Ke hoach 2012 theo doi (giai ngan 30.6.12) 2 2" xfId="14591" xr:uid="{00000000-0005-0000-0000-0000FC380000}"/>
    <cellStyle name="2_NTHOC_Dang ky phan khai von ODA (gui Bo)_Ke hoach 2012 theo doi (giai ngan 30.6.12) 2 3" xfId="14592" xr:uid="{00000000-0005-0000-0000-0000FD380000}"/>
    <cellStyle name="2_NTHOC_Dang ky phan khai von ODA (gui Bo)_Ke hoach 2012 theo doi (giai ngan 30.6.12) 2 4" xfId="14593" xr:uid="{00000000-0005-0000-0000-0000FE380000}"/>
    <cellStyle name="2_NTHOC_Dang ky phan khai von ODA (gui Bo)_Ke hoach 2012 theo doi (giai ngan 30.6.12) 3" xfId="14594" xr:uid="{00000000-0005-0000-0000-0000FF380000}"/>
    <cellStyle name="2_NTHOC_Dang ky phan khai von ODA (gui Bo)_Ke hoach 2012 theo doi (giai ngan 30.6.12) 4" xfId="14595" xr:uid="{00000000-0005-0000-0000-000000390000}"/>
    <cellStyle name="2_NTHOC_Dang ky phan khai von ODA (gui Bo)_Ke hoach 2012 theo doi (giai ngan 30.6.12) 5" xfId="14596" xr:uid="{00000000-0005-0000-0000-000001390000}"/>
    <cellStyle name="2_NTHOC_DK bo tri lai (chinh thuc)" xfId="14597" xr:uid="{00000000-0005-0000-0000-000002390000}"/>
    <cellStyle name="2_NTHOC_DK bo tri lai (chinh thuc) 2" xfId="14598" xr:uid="{00000000-0005-0000-0000-000003390000}"/>
    <cellStyle name="2_NTHOC_DK bo tri lai (chinh thuc) 2 2" xfId="14599" xr:uid="{00000000-0005-0000-0000-000004390000}"/>
    <cellStyle name="2_NTHOC_DK bo tri lai (chinh thuc) 2 3" xfId="14600" xr:uid="{00000000-0005-0000-0000-000005390000}"/>
    <cellStyle name="2_NTHOC_DK bo tri lai (chinh thuc) 2 4" xfId="14601" xr:uid="{00000000-0005-0000-0000-000006390000}"/>
    <cellStyle name="2_NTHOC_DK bo tri lai (chinh thuc) 3" xfId="14602" xr:uid="{00000000-0005-0000-0000-000007390000}"/>
    <cellStyle name="2_NTHOC_DK bo tri lai (chinh thuc) 4" xfId="14603" xr:uid="{00000000-0005-0000-0000-000008390000}"/>
    <cellStyle name="2_NTHOC_DK bo tri lai (chinh thuc) 5" xfId="14604" xr:uid="{00000000-0005-0000-0000-000009390000}"/>
    <cellStyle name="2_NTHOC_DK bo tri lai (chinh thuc)_BC von DTPT 6 thang 2012" xfId="14605" xr:uid="{00000000-0005-0000-0000-00000A390000}"/>
    <cellStyle name="2_NTHOC_DK bo tri lai (chinh thuc)_BC von DTPT 6 thang 2012 2" xfId="14606" xr:uid="{00000000-0005-0000-0000-00000B390000}"/>
    <cellStyle name="2_NTHOC_DK bo tri lai (chinh thuc)_BC von DTPT 6 thang 2012 2 2" xfId="14607" xr:uid="{00000000-0005-0000-0000-00000C390000}"/>
    <cellStyle name="2_NTHOC_DK bo tri lai (chinh thuc)_BC von DTPT 6 thang 2012 2 3" xfId="14608" xr:uid="{00000000-0005-0000-0000-00000D390000}"/>
    <cellStyle name="2_NTHOC_DK bo tri lai (chinh thuc)_BC von DTPT 6 thang 2012 2 4" xfId="14609" xr:uid="{00000000-0005-0000-0000-00000E390000}"/>
    <cellStyle name="2_NTHOC_DK bo tri lai (chinh thuc)_BC von DTPT 6 thang 2012 3" xfId="14610" xr:uid="{00000000-0005-0000-0000-00000F390000}"/>
    <cellStyle name="2_NTHOC_DK bo tri lai (chinh thuc)_BC von DTPT 6 thang 2012 4" xfId="14611" xr:uid="{00000000-0005-0000-0000-000010390000}"/>
    <cellStyle name="2_NTHOC_DK bo tri lai (chinh thuc)_BC von DTPT 6 thang 2012 5" xfId="14612" xr:uid="{00000000-0005-0000-0000-000011390000}"/>
    <cellStyle name="2_NTHOC_DK bo tri lai (chinh thuc)_Bieu du thao QD von ho tro co MT" xfId="14613" xr:uid="{00000000-0005-0000-0000-000012390000}"/>
    <cellStyle name="2_NTHOC_DK bo tri lai (chinh thuc)_Bieu du thao QD von ho tro co MT 2" xfId="14614" xr:uid="{00000000-0005-0000-0000-000013390000}"/>
    <cellStyle name="2_NTHOC_DK bo tri lai (chinh thuc)_Bieu du thao QD von ho tro co MT 2 2" xfId="14615" xr:uid="{00000000-0005-0000-0000-000014390000}"/>
    <cellStyle name="2_NTHOC_DK bo tri lai (chinh thuc)_Bieu du thao QD von ho tro co MT 2 3" xfId="14616" xr:uid="{00000000-0005-0000-0000-000015390000}"/>
    <cellStyle name="2_NTHOC_DK bo tri lai (chinh thuc)_Bieu du thao QD von ho tro co MT 2 4" xfId="14617" xr:uid="{00000000-0005-0000-0000-000016390000}"/>
    <cellStyle name="2_NTHOC_DK bo tri lai (chinh thuc)_Bieu du thao QD von ho tro co MT 3" xfId="14618" xr:uid="{00000000-0005-0000-0000-000017390000}"/>
    <cellStyle name="2_NTHOC_DK bo tri lai (chinh thuc)_Bieu du thao QD von ho tro co MT 4" xfId="14619" xr:uid="{00000000-0005-0000-0000-000018390000}"/>
    <cellStyle name="2_NTHOC_DK bo tri lai (chinh thuc)_Bieu du thao QD von ho tro co MT 5" xfId="14620" xr:uid="{00000000-0005-0000-0000-000019390000}"/>
    <cellStyle name="2_NTHOC_DK bo tri lai (chinh thuc)_Ke hoach 2012 (theo doi)" xfId="14621" xr:uid="{00000000-0005-0000-0000-00001A390000}"/>
    <cellStyle name="2_NTHOC_DK bo tri lai (chinh thuc)_Ke hoach 2012 (theo doi) 2" xfId="14622" xr:uid="{00000000-0005-0000-0000-00001B390000}"/>
    <cellStyle name="2_NTHOC_DK bo tri lai (chinh thuc)_Ke hoach 2012 (theo doi) 2 2" xfId="14623" xr:uid="{00000000-0005-0000-0000-00001C390000}"/>
    <cellStyle name="2_NTHOC_DK bo tri lai (chinh thuc)_Ke hoach 2012 (theo doi) 2 3" xfId="14624" xr:uid="{00000000-0005-0000-0000-00001D390000}"/>
    <cellStyle name="2_NTHOC_DK bo tri lai (chinh thuc)_Ke hoach 2012 (theo doi) 2 4" xfId="14625" xr:uid="{00000000-0005-0000-0000-00001E390000}"/>
    <cellStyle name="2_NTHOC_DK bo tri lai (chinh thuc)_Ke hoach 2012 (theo doi) 3" xfId="14626" xr:uid="{00000000-0005-0000-0000-00001F390000}"/>
    <cellStyle name="2_NTHOC_DK bo tri lai (chinh thuc)_Ke hoach 2012 (theo doi) 4" xfId="14627" xr:uid="{00000000-0005-0000-0000-000020390000}"/>
    <cellStyle name="2_NTHOC_DK bo tri lai (chinh thuc)_Ke hoach 2012 (theo doi) 5" xfId="14628" xr:uid="{00000000-0005-0000-0000-000021390000}"/>
    <cellStyle name="2_NTHOC_DK bo tri lai (chinh thuc)_Ke hoach 2012 theo doi (giai ngan 30.6.12)" xfId="14629" xr:uid="{00000000-0005-0000-0000-000022390000}"/>
    <cellStyle name="2_NTHOC_DK bo tri lai (chinh thuc)_Ke hoach 2012 theo doi (giai ngan 30.6.12) 2" xfId="14630" xr:uid="{00000000-0005-0000-0000-000023390000}"/>
    <cellStyle name="2_NTHOC_DK bo tri lai (chinh thuc)_Ke hoach 2012 theo doi (giai ngan 30.6.12) 2 2" xfId="14631" xr:uid="{00000000-0005-0000-0000-000024390000}"/>
    <cellStyle name="2_NTHOC_DK bo tri lai (chinh thuc)_Ke hoach 2012 theo doi (giai ngan 30.6.12) 2 3" xfId="14632" xr:uid="{00000000-0005-0000-0000-000025390000}"/>
    <cellStyle name="2_NTHOC_DK bo tri lai (chinh thuc)_Ke hoach 2012 theo doi (giai ngan 30.6.12) 2 4" xfId="14633" xr:uid="{00000000-0005-0000-0000-000026390000}"/>
    <cellStyle name="2_NTHOC_DK bo tri lai (chinh thuc)_Ke hoach 2012 theo doi (giai ngan 30.6.12) 3" xfId="14634" xr:uid="{00000000-0005-0000-0000-000027390000}"/>
    <cellStyle name="2_NTHOC_DK bo tri lai (chinh thuc)_Ke hoach 2012 theo doi (giai ngan 30.6.12) 4" xfId="14635" xr:uid="{00000000-0005-0000-0000-000028390000}"/>
    <cellStyle name="2_NTHOC_DK bo tri lai (chinh thuc)_Ke hoach 2012 theo doi (giai ngan 30.6.12) 5" xfId="14636" xr:uid="{00000000-0005-0000-0000-000029390000}"/>
    <cellStyle name="2_NTHOC_Ke hoach 2012 (theo doi)" xfId="14637" xr:uid="{00000000-0005-0000-0000-00002A390000}"/>
    <cellStyle name="2_NTHOC_Ke hoach 2012 (theo doi) 2" xfId="14638" xr:uid="{00000000-0005-0000-0000-00002B390000}"/>
    <cellStyle name="2_NTHOC_Ke hoach 2012 (theo doi) 2 2" xfId="14639" xr:uid="{00000000-0005-0000-0000-00002C390000}"/>
    <cellStyle name="2_NTHOC_Ke hoach 2012 (theo doi) 2 3" xfId="14640" xr:uid="{00000000-0005-0000-0000-00002D390000}"/>
    <cellStyle name="2_NTHOC_Ke hoach 2012 (theo doi) 2 4" xfId="14641" xr:uid="{00000000-0005-0000-0000-00002E390000}"/>
    <cellStyle name="2_NTHOC_Ke hoach 2012 (theo doi) 3" xfId="14642" xr:uid="{00000000-0005-0000-0000-00002F390000}"/>
    <cellStyle name="2_NTHOC_Ke hoach 2012 (theo doi) 4" xfId="14643" xr:uid="{00000000-0005-0000-0000-000030390000}"/>
    <cellStyle name="2_NTHOC_Ke hoach 2012 (theo doi) 5" xfId="14644" xr:uid="{00000000-0005-0000-0000-000031390000}"/>
    <cellStyle name="2_NTHOC_Ke hoach 2012 theo doi (giai ngan 30.6.12)" xfId="14645" xr:uid="{00000000-0005-0000-0000-000032390000}"/>
    <cellStyle name="2_NTHOC_Ke hoach 2012 theo doi (giai ngan 30.6.12) 2" xfId="14646" xr:uid="{00000000-0005-0000-0000-000033390000}"/>
    <cellStyle name="2_NTHOC_Ke hoach 2012 theo doi (giai ngan 30.6.12) 2 2" xfId="14647" xr:uid="{00000000-0005-0000-0000-000034390000}"/>
    <cellStyle name="2_NTHOC_Ke hoach 2012 theo doi (giai ngan 30.6.12) 2 3" xfId="14648" xr:uid="{00000000-0005-0000-0000-000035390000}"/>
    <cellStyle name="2_NTHOC_Ke hoach 2012 theo doi (giai ngan 30.6.12) 2 4" xfId="14649" xr:uid="{00000000-0005-0000-0000-000036390000}"/>
    <cellStyle name="2_NTHOC_Ke hoach 2012 theo doi (giai ngan 30.6.12) 3" xfId="14650" xr:uid="{00000000-0005-0000-0000-000037390000}"/>
    <cellStyle name="2_NTHOC_Ke hoach 2012 theo doi (giai ngan 30.6.12) 4" xfId="14651" xr:uid="{00000000-0005-0000-0000-000038390000}"/>
    <cellStyle name="2_NTHOC_Ke hoach 2012 theo doi (giai ngan 30.6.12) 5" xfId="14652" xr:uid="{00000000-0005-0000-0000-000039390000}"/>
    <cellStyle name="2_NTHOC_Ke hoach nam 2013 nguon MT(theo doi) den 31-5-13" xfId="14653" xr:uid="{00000000-0005-0000-0000-00003A390000}"/>
    <cellStyle name="2_NTHOC_Ke hoach nam 2013 nguon MT(theo doi) den 31-5-13 2" xfId="14654" xr:uid="{00000000-0005-0000-0000-00003B390000}"/>
    <cellStyle name="2_NTHOC_Ke hoach nam 2013 nguon MT(theo doi) den 31-5-13 2 2" xfId="14655" xr:uid="{00000000-0005-0000-0000-00003C390000}"/>
    <cellStyle name="2_NTHOC_Ke hoach nam 2013 nguon MT(theo doi) den 31-5-13 2 3" xfId="14656" xr:uid="{00000000-0005-0000-0000-00003D390000}"/>
    <cellStyle name="2_NTHOC_Ke hoach nam 2013 nguon MT(theo doi) den 31-5-13 2 4" xfId="14657" xr:uid="{00000000-0005-0000-0000-00003E390000}"/>
    <cellStyle name="2_NTHOC_Ke hoach nam 2013 nguon MT(theo doi) den 31-5-13 3" xfId="14658" xr:uid="{00000000-0005-0000-0000-00003F390000}"/>
    <cellStyle name="2_NTHOC_Ke hoach nam 2013 nguon MT(theo doi) den 31-5-13 4" xfId="14659" xr:uid="{00000000-0005-0000-0000-000040390000}"/>
    <cellStyle name="2_NTHOC_Ke hoach nam 2013 nguon MT(theo doi) den 31-5-13 5" xfId="14660" xr:uid="{00000000-0005-0000-0000-000041390000}"/>
    <cellStyle name="2_NTHOC_pvhung.skhdt 20117113152041 Danh muc cong trinh trong diem" xfId="14661" xr:uid="{00000000-0005-0000-0000-000042390000}"/>
    <cellStyle name="2_NTHOC_pvhung.skhdt 20117113152041 Danh muc cong trinh trong diem 2" xfId="14662" xr:uid="{00000000-0005-0000-0000-000043390000}"/>
    <cellStyle name="2_NTHOC_pvhung.skhdt 20117113152041 Danh muc cong trinh trong diem 2 2" xfId="14663" xr:uid="{00000000-0005-0000-0000-000044390000}"/>
    <cellStyle name="2_NTHOC_pvhung.skhdt 20117113152041 Danh muc cong trinh trong diem 2 2 2" xfId="14664" xr:uid="{00000000-0005-0000-0000-000045390000}"/>
    <cellStyle name="2_NTHOC_pvhung.skhdt 20117113152041 Danh muc cong trinh trong diem 2 2 3" xfId="14665" xr:uid="{00000000-0005-0000-0000-000046390000}"/>
    <cellStyle name="2_NTHOC_pvhung.skhdt 20117113152041 Danh muc cong trinh trong diem 2 2 4" xfId="14666" xr:uid="{00000000-0005-0000-0000-000047390000}"/>
    <cellStyle name="2_NTHOC_pvhung.skhdt 20117113152041 Danh muc cong trinh trong diem 2 3" xfId="14667" xr:uid="{00000000-0005-0000-0000-000048390000}"/>
    <cellStyle name="2_NTHOC_pvhung.skhdt 20117113152041 Danh muc cong trinh trong diem 2 4" xfId="14668" xr:uid="{00000000-0005-0000-0000-000049390000}"/>
    <cellStyle name="2_NTHOC_pvhung.skhdt 20117113152041 Danh muc cong trinh trong diem 2 5" xfId="14669" xr:uid="{00000000-0005-0000-0000-00004A390000}"/>
    <cellStyle name="2_NTHOC_pvhung.skhdt 20117113152041 Danh muc cong trinh trong diem 3" xfId="14670" xr:uid="{00000000-0005-0000-0000-00004B390000}"/>
    <cellStyle name="2_NTHOC_pvhung.skhdt 20117113152041 Danh muc cong trinh trong diem 3 2" xfId="14671" xr:uid="{00000000-0005-0000-0000-00004C390000}"/>
    <cellStyle name="2_NTHOC_pvhung.skhdt 20117113152041 Danh muc cong trinh trong diem 3 3" xfId="14672" xr:uid="{00000000-0005-0000-0000-00004D390000}"/>
    <cellStyle name="2_NTHOC_pvhung.skhdt 20117113152041 Danh muc cong trinh trong diem 3 4" xfId="14673" xr:uid="{00000000-0005-0000-0000-00004E390000}"/>
    <cellStyle name="2_NTHOC_pvhung.skhdt 20117113152041 Danh muc cong trinh trong diem 4" xfId="14674" xr:uid="{00000000-0005-0000-0000-00004F390000}"/>
    <cellStyle name="2_NTHOC_pvhung.skhdt 20117113152041 Danh muc cong trinh trong diem 5" xfId="14675" xr:uid="{00000000-0005-0000-0000-000050390000}"/>
    <cellStyle name="2_NTHOC_pvhung.skhdt 20117113152041 Danh muc cong trinh trong diem 6" xfId="14676" xr:uid="{00000000-0005-0000-0000-000051390000}"/>
    <cellStyle name="2_NTHOC_pvhung.skhdt 20117113152041 Danh muc cong trinh trong diem_BC von DTPT 6 thang 2012" xfId="14677" xr:uid="{00000000-0005-0000-0000-000052390000}"/>
    <cellStyle name="2_NTHOC_pvhung.skhdt 20117113152041 Danh muc cong trinh trong diem_BC von DTPT 6 thang 2012 2" xfId="14678" xr:uid="{00000000-0005-0000-0000-000053390000}"/>
    <cellStyle name="2_NTHOC_pvhung.skhdt 20117113152041 Danh muc cong trinh trong diem_BC von DTPT 6 thang 2012 2 2" xfId="14679" xr:uid="{00000000-0005-0000-0000-000054390000}"/>
    <cellStyle name="2_NTHOC_pvhung.skhdt 20117113152041 Danh muc cong trinh trong diem_BC von DTPT 6 thang 2012 2 2 2" xfId="14680" xr:uid="{00000000-0005-0000-0000-000055390000}"/>
    <cellStyle name="2_NTHOC_pvhung.skhdt 20117113152041 Danh muc cong trinh trong diem_BC von DTPT 6 thang 2012 2 2 3" xfId="14681" xr:uid="{00000000-0005-0000-0000-000056390000}"/>
    <cellStyle name="2_NTHOC_pvhung.skhdt 20117113152041 Danh muc cong trinh trong diem_BC von DTPT 6 thang 2012 2 2 4" xfId="14682" xr:uid="{00000000-0005-0000-0000-000057390000}"/>
    <cellStyle name="2_NTHOC_pvhung.skhdt 20117113152041 Danh muc cong trinh trong diem_BC von DTPT 6 thang 2012 2 3" xfId="14683" xr:uid="{00000000-0005-0000-0000-000058390000}"/>
    <cellStyle name="2_NTHOC_pvhung.skhdt 20117113152041 Danh muc cong trinh trong diem_BC von DTPT 6 thang 2012 2 4" xfId="14684" xr:uid="{00000000-0005-0000-0000-000059390000}"/>
    <cellStyle name="2_NTHOC_pvhung.skhdt 20117113152041 Danh muc cong trinh trong diem_BC von DTPT 6 thang 2012 2 5" xfId="14685" xr:uid="{00000000-0005-0000-0000-00005A390000}"/>
    <cellStyle name="2_NTHOC_pvhung.skhdt 20117113152041 Danh muc cong trinh trong diem_BC von DTPT 6 thang 2012 3" xfId="14686" xr:uid="{00000000-0005-0000-0000-00005B390000}"/>
    <cellStyle name="2_NTHOC_pvhung.skhdt 20117113152041 Danh muc cong trinh trong diem_BC von DTPT 6 thang 2012 3 2" xfId="14687" xr:uid="{00000000-0005-0000-0000-00005C390000}"/>
    <cellStyle name="2_NTHOC_pvhung.skhdt 20117113152041 Danh muc cong trinh trong diem_BC von DTPT 6 thang 2012 3 3" xfId="14688" xr:uid="{00000000-0005-0000-0000-00005D390000}"/>
    <cellStyle name="2_NTHOC_pvhung.skhdt 20117113152041 Danh muc cong trinh trong diem_BC von DTPT 6 thang 2012 3 4" xfId="14689" xr:uid="{00000000-0005-0000-0000-00005E390000}"/>
    <cellStyle name="2_NTHOC_pvhung.skhdt 20117113152041 Danh muc cong trinh trong diem_BC von DTPT 6 thang 2012 4" xfId="14690" xr:uid="{00000000-0005-0000-0000-00005F390000}"/>
    <cellStyle name="2_NTHOC_pvhung.skhdt 20117113152041 Danh muc cong trinh trong diem_BC von DTPT 6 thang 2012 5" xfId="14691" xr:uid="{00000000-0005-0000-0000-000060390000}"/>
    <cellStyle name="2_NTHOC_pvhung.skhdt 20117113152041 Danh muc cong trinh trong diem_BC von DTPT 6 thang 2012 6" xfId="14692" xr:uid="{00000000-0005-0000-0000-000061390000}"/>
    <cellStyle name="2_NTHOC_pvhung.skhdt 20117113152041 Danh muc cong trinh trong diem_Bieu du thao QD von ho tro co MT" xfId="14693" xr:uid="{00000000-0005-0000-0000-000062390000}"/>
    <cellStyle name="2_NTHOC_pvhung.skhdt 20117113152041 Danh muc cong trinh trong diem_Bieu du thao QD von ho tro co MT 2" xfId="14694" xr:uid="{00000000-0005-0000-0000-000063390000}"/>
    <cellStyle name="2_NTHOC_pvhung.skhdt 20117113152041 Danh muc cong trinh trong diem_Bieu du thao QD von ho tro co MT 2 2" xfId="14695" xr:uid="{00000000-0005-0000-0000-000064390000}"/>
    <cellStyle name="2_NTHOC_pvhung.skhdt 20117113152041 Danh muc cong trinh trong diem_Bieu du thao QD von ho tro co MT 2 2 2" xfId="14696" xr:uid="{00000000-0005-0000-0000-000065390000}"/>
    <cellStyle name="2_NTHOC_pvhung.skhdt 20117113152041 Danh muc cong trinh trong diem_Bieu du thao QD von ho tro co MT 2 2 3" xfId="14697" xr:uid="{00000000-0005-0000-0000-000066390000}"/>
    <cellStyle name="2_NTHOC_pvhung.skhdt 20117113152041 Danh muc cong trinh trong diem_Bieu du thao QD von ho tro co MT 2 2 4" xfId="14698" xr:uid="{00000000-0005-0000-0000-000067390000}"/>
    <cellStyle name="2_NTHOC_pvhung.skhdt 20117113152041 Danh muc cong trinh trong diem_Bieu du thao QD von ho tro co MT 2 3" xfId="14699" xr:uid="{00000000-0005-0000-0000-000068390000}"/>
    <cellStyle name="2_NTHOC_pvhung.skhdt 20117113152041 Danh muc cong trinh trong diem_Bieu du thao QD von ho tro co MT 2 4" xfId="14700" xr:uid="{00000000-0005-0000-0000-000069390000}"/>
    <cellStyle name="2_NTHOC_pvhung.skhdt 20117113152041 Danh muc cong trinh trong diem_Bieu du thao QD von ho tro co MT 2 5" xfId="14701" xr:uid="{00000000-0005-0000-0000-00006A390000}"/>
    <cellStyle name="2_NTHOC_pvhung.skhdt 20117113152041 Danh muc cong trinh trong diem_Bieu du thao QD von ho tro co MT 3" xfId="14702" xr:uid="{00000000-0005-0000-0000-00006B390000}"/>
    <cellStyle name="2_NTHOC_pvhung.skhdt 20117113152041 Danh muc cong trinh trong diem_Bieu du thao QD von ho tro co MT 3 2" xfId="14703" xr:uid="{00000000-0005-0000-0000-00006C390000}"/>
    <cellStyle name="2_NTHOC_pvhung.skhdt 20117113152041 Danh muc cong trinh trong diem_Bieu du thao QD von ho tro co MT 3 3" xfId="14704" xr:uid="{00000000-0005-0000-0000-00006D390000}"/>
    <cellStyle name="2_NTHOC_pvhung.skhdt 20117113152041 Danh muc cong trinh trong diem_Bieu du thao QD von ho tro co MT 3 4" xfId="14705" xr:uid="{00000000-0005-0000-0000-00006E390000}"/>
    <cellStyle name="2_NTHOC_pvhung.skhdt 20117113152041 Danh muc cong trinh trong diem_Bieu du thao QD von ho tro co MT 4" xfId="14706" xr:uid="{00000000-0005-0000-0000-00006F390000}"/>
    <cellStyle name="2_NTHOC_pvhung.skhdt 20117113152041 Danh muc cong trinh trong diem_Bieu du thao QD von ho tro co MT 5" xfId="14707" xr:uid="{00000000-0005-0000-0000-000070390000}"/>
    <cellStyle name="2_NTHOC_pvhung.skhdt 20117113152041 Danh muc cong trinh trong diem_Bieu du thao QD von ho tro co MT 6" xfId="14708" xr:uid="{00000000-0005-0000-0000-000071390000}"/>
    <cellStyle name="2_NTHOC_pvhung.skhdt 20117113152041 Danh muc cong trinh trong diem_Ke hoach 2012 (theo doi)" xfId="14709" xr:uid="{00000000-0005-0000-0000-000072390000}"/>
    <cellStyle name="2_NTHOC_pvhung.skhdt 20117113152041 Danh muc cong trinh trong diem_Ke hoach 2012 (theo doi) 2" xfId="14710" xr:uid="{00000000-0005-0000-0000-000073390000}"/>
    <cellStyle name="2_NTHOC_pvhung.skhdt 20117113152041 Danh muc cong trinh trong diem_Ke hoach 2012 (theo doi) 2 2" xfId="14711" xr:uid="{00000000-0005-0000-0000-000074390000}"/>
    <cellStyle name="2_NTHOC_pvhung.skhdt 20117113152041 Danh muc cong trinh trong diem_Ke hoach 2012 (theo doi) 2 2 2" xfId="14712" xr:uid="{00000000-0005-0000-0000-000075390000}"/>
    <cellStyle name="2_NTHOC_pvhung.skhdt 20117113152041 Danh muc cong trinh trong diem_Ke hoach 2012 (theo doi) 2 2 3" xfId="14713" xr:uid="{00000000-0005-0000-0000-000076390000}"/>
    <cellStyle name="2_NTHOC_pvhung.skhdt 20117113152041 Danh muc cong trinh trong diem_Ke hoach 2012 (theo doi) 2 2 4" xfId="14714" xr:uid="{00000000-0005-0000-0000-000077390000}"/>
    <cellStyle name="2_NTHOC_pvhung.skhdt 20117113152041 Danh muc cong trinh trong diem_Ke hoach 2012 (theo doi) 2 3" xfId="14715" xr:uid="{00000000-0005-0000-0000-000078390000}"/>
    <cellStyle name="2_NTHOC_pvhung.skhdt 20117113152041 Danh muc cong trinh trong diem_Ke hoach 2012 (theo doi) 2 4" xfId="14716" xr:uid="{00000000-0005-0000-0000-000079390000}"/>
    <cellStyle name="2_NTHOC_pvhung.skhdt 20117113152041 Danh muc cong trinh trong diem_Ke hoach 2012 (theo doi) 2 5" xfId="14717" xr:uid="{00000000-0005-0000-0000-00007A390000}"/>
    <cellStyle name="2_NTHOC_pvhung.skhdt 20117113152041 Danh muc cong trinh trong diem_Ke hoach 2012 (theo doi) 3" xfId="14718" xr:uid="{00000000-0005-0000-0000-00007B390000}"/>
    <cellStyle name="2_NTHOC_pvhung.skhdt 20117113152041 Danh muc cong trinh trong diem_Ke hoach 2012 (theo doi) 3 2" xfId="14719" xr:uid="{00000000-0005-0000-0000-00007C390000}"/>
    <cellStyle name="2_NTHOC_pvhung.skhdt 20117113152041 Danh muc cong trinh trong diem_Ke hoach 2012 (theo doi) 3 3" xfId="14720" xr:uid="{00000000-0005-0000-0000-00007D390000}"/>
    <cellStyle name="2_NTHOC_pvhung.skhdt 20117113152041 Danh muc cong trinh trong diem_Ke hoach 2012 (theo doi) 3 4" xfId="14721" xr:uid="{00000000-0005-0000-0000-00007E390000}"/>
    <cellStyle name="2_NTHOC_pvhung.skhdt 20117113152041 Danh muc cong trinh trong diem_Ke hoach 2012 (theo doi) 4" xfId="14722" xr:uid="{00000000-0005-0000-0000-00007F390000}"/>
    <cellStyle name="2_NTHOC_pvhung.skhdt 20117113152041 Danh muc cong trinh trong diem_Ke hoach 2012 (theo doi) 5" xfId="14723" xr:uid="{00000000-0005-0000-0000-000080390000}"/>
    <cellStyle name="2_NTHOC_pvhung.skhdt 20117113152041 Danh muc cong trinh trong diem_Ke hoach 2012 (theo doi) 6" xfId="14724" xr:uid="{00000000-0005-0000-0000-000081390000}"/>
    <cellStyle name="2_NTHOC_pvhung.skhdt 20117113152041 Danh muc cong trinh trong diem_Ke hoach 2012 theo doi (giai ngan 30.6.12)" xfId="14725" xr:uid="{00000000-0005-0000-0000-000082390000}"/>
    <cellStyle name="2_NTHOC_pvhung.skhdt 20117113152041 Danh muc cong trinh trong diem_Ke hoach 2012 theo doi (giai ngan 30.6.12) 2" xfId="14726" xr:uid="{00000000-0005-0000-0000-000083390000}"/>
    <cellStyle name="2_NTHOC_pvhung.skhdt 20117113152041 Danh muc cong trinh trong diem_Ke hoach 2012 theo doi (giai ngan 30.6.12) 2 2" xfId="14727" xr:uid="{00000000-0005-0000-0000-000084390000}"/>
    <cellStyle name="2_NTHOC_pvhung.skhdt 20117113152041 Danh muc cong trinh trong diem_Ke hoach 2012 theo doi (giai ngan 30.6.12) 2 2 2" xfId="14728" xr:uid="{00000000-0005-0000-0000-000085390000}"/>
    <cellStyle name="2_NTHOC_pvhung.skhdt 20117113152041 Danh muc cong trinh trong diem_Ke hoach 2012 theo doi (giai ngan 30.6.12) 2 2 3" xfId="14729" xr:uid="{00000000-0005-0000-0000-000086390000}"/>
    <cellStyle name="2_NTHOC_pvhung.skhdt 20117113152041 Danh muc cong trinh trong diem_Ke hoach 2012 theo doi (giai ngan 30.6.12) 2 2 4" xfId="14730" xr:uid="{00000000-0005-0000-0000-000087390000}"/>
    <cellStyle name="2_NTHOC_pvhung.skhdt 20117113152041 Danh muc cong trinh trong diem_Ke hoach 2012 theo doi (giai ngan 30.6.12) 2 3" xfId="14731" xr:uid="{00000000-0005-0000-0000-000088390000}"/>
    <cellStyle name="2_NTHOC_pvhung.skhdt 20117113152041 Danh muc cong trinh trong diem_Ke hoach 2012 theo doi (giai ngan 30.6.12) 2 4" xfId="14732" xr:uid="{00000000-0005-0000-0000-000089390000}"/>
    <cellStyle name="2_NTHOC_pvhung.skhdt 20117113152041 Danh muc cong trinh trong diem_Ke hoach 2012 theo doi (giai ngan 30.6.12) 2 5" xfId="14733" xr:uid="{00000000-0005-0000-0000-00008A390000}"/>
    <cellStyle name="2_NTHOC_pvhung.skhdt 20117113152041 Danh muc cong trinh trong diem_Ke hoach 2012 theo doi (giai ngan 30.6.12) 3" xfId="14734" xr:uid="{00000000-0005-0000-0000-00008B390000}"/>
    <cellStyle name="2_NTHOC_pvhung.skhdt 20117113152041 Danh muc cong trinh trong diem_Ke hoach 2012 theo doi (giai ngan 30.6.12) 3 2" xfId="14735" xr:uid="{00000000-0005-0000-0000-00008C390000}"/>
    <cellStyle name="2_NTHOC_pvhung.skhdt 20117113152041 Danh muc cong trinh trong diem_Ke hoach 2012 theo doi (giai ngan 30.6.12) 3 3" xfId="14736" xr:uid="{00000000-0005-0000-0000-00008D390000}"/>
    <cellStyle name="2_NTHOC_pvhung.skhdt 20117113152041 Danh muc cong trinh trong diem_Ke hoach 2012 theo doi (giai ngan 30.6.12) 3 4" xfId="14737" xr:uid="{00000000-0005-0000-0000-00008E390000}"/>
    <cellStyle name="2_NTHOC_pvhung.skhdt 20117113152041 Danh muc cong trinh trong diem_Ke hoach 2012 theo doi (giai ngan 30.6.12) 4" xfId="14738" xr:uid="{00000000-0005-0000-0000-00008F390000}"/>
    <cellStyle name="2_NTHOC_pvhung.skhdt 20117113152041 Danh muc cong trinh trong diem_Ke hoach 2012 theo doi (giai ngan 30.6.12) 5" xfId="14739" xr:uid="{00000000-0005-0000-0000-000090390000}"/>
    <cellStyle name="2_NTHOC_pvhung.skhdt 20117113152041 Danh muc cong trinh trong diem_Ke hoach 2012 theo doi (giai ngan 30.6.12) 6" xfId="14740" xr:uid="{00000000-0005-0000-0000-000091390000}"/>
    <cellStyle name="2_NTHOC_Ra soat KH 2009 (chinh thuc o nha)" xfId="14741" xr:uid="{00000000-0005-0000-0000-000092390000}"/>
    <cellStyle name="2_NTHOC_Ra soat KH 2009 (chinh thuc o nha) 2" xfId="14742" xr:uid="{00000000-0005-0000-0000-000093390000}"/>
    <cellStyle name="2_NTHOC_Ra soat KH 2009 (chinh thuc o nha) 2 2" xfId="14743" xr:uid="{00000000-0005-0000-0000-000094390000}"/>
    <cellStyle name="2_NTHOC_Ra soat KH 2009 (chinh thuc o nha) 2 3" xfId="14744" xr:uid="{00000000-0005-0000-0000-000095390000}"/>
    <cellStyle name="2_NTHOC_Ra soat KH 2009 (chinh thuc o nha) 2 4" xfId="14745" xr:uid="{00000000-0005-0000-0000-000096390000}"/>
    <cellStyle name="2_NTHOC_Ra soat KH 2009 (chinh thuc o nha) 3" xfId="14746" xr:uid="{00000000-0005-0000-0000-000097390000}"/>
    <cellStyle name="2_NTHOC_Ra soat KH 2009 (chinh thuc o nha) 4" xfId="14747" xr:uid="{00000000-0005-0000-0000-000098390000}"/>
    <cellStyle name="2_NTHOC_Ra soat KH 2009 (chinh thuc o nha) 5" xfId="14748" xr:uid="{00000000-0005-0000-0000-000099390000}"/>
    <cellStyle name="2_NTHOC_Ra soat KH 2009 (chinh thuc o nha)_BC von DTPT 6 thang 2012" xfId="14749" xr:uid="{00000000-0005-0000-0000-00009A390000}"/>
    <cellStyle name="2_NTHOC_Ra soat KH 2009 (chinh thuc o nha)_BC von DTPT 6 thang 2012 2" xfId="14750" xr:uid="{00000000-0005-0000-0000-00009B390000}"/>
    <cellStyle name="2_NTHOC_Ra soat KH 2009 (chinh thuc o nha)_BC von DTPT 6 thang 2012 2 2" xfId="14751" xr:uid="{00000000-0005-0000-0000-00009C390000}"/>
    <cellStyle name="2_NTHOC_Ra soat KH 2009 (chinh thuc o nha)_BC von DTPT 6 thang 2012 2 3" xfId="14752" xr:uid="{00000000-0005-0000-0000-00009D390000}"/>
    <cellStyle name="2_NTHOC_Ra soat KH 2009 (chinh thuc o nha)_BC von DTPT 6 thang 2012 2 4" xfId="14753" xr:uid="{00000000-0005-0000-0000-00009E390000}"/>
    <cellStyle name="2_NTHOC_Ra soat KH 2009 (chinh thuc o nha)_BC von DTPT 6 thang 2012 3" xfId="14754" xr:uid="{00000000-0005-0000-0000-00009F390000}"/>
    <cellStyle name="2_NTHOC_Ra soat KH 2009 (chinh thuc o nha)_BC von DTPT 6 thang 2012 4" xfId="14755" xr:uid="{00000000-0005-0000-0000-0000A0390000}"/>
    <cellStyle name="2_NTHOC_Ra soat KH 2009 (chinh thuc o nha)_BC von DTPT 6 thang 2012 5" xfId="14756" xr:uid="{00000000-0005-0000-0000-0000A1390000}"/>
    <cellStyle name="2_NTHOC_Ra soat KH 2009 (chinh thuc o nha)_Bieu du thao QD von ho tro co MT" xfId="14757" xr:uid="{00000000-0005-0000-0000-0000A2390000}"/>
    <cellStyle name="2_NTHOC_Ra soat KH 2009 (chinh thuc o nha)_Bieu du thao QD von ho tro co MT 2" xfId="14758" xr:uid="{00000000-0005-0000-0000-0000A3390000}"/>
    <cellStyle name="2_NTHOC_Ra soat KH 2009 (chinh thuc o nha)_Bieu du thao QD von ho tro co MT 2 2" xfId="14759" xr:uid="{00000000-0005-0000-0000-0000A4390000}"/>
    <cellStyle name="2_NTHOC_Ra soat KH 2009 (chinh thuc o nha)_Bieu du thao QD von ho tro co MT 2 3" xfId="14760" xr:uid="{00000000-0005-0000-0000-0000A5390000}"/>
    <cellStyle name="2_NTHOC_Ra soat KH 2009 (chinh thuc o nha)_Bieu du thao QD von ho tro co MT 2 4" xfId="14761" xr:uid="{00000000-0005-0000-0000-0000A6390000}"/>
    <cellStyle name="2_NTHOC_Ra soat KH 2009 (chinh thuc o nha)_Bieu du thao QD von ho tro co MT 3" xfId="14762" xr:uid="{00000000-0005-0000-0000-0000A7390000}"/>
    <cellStyle name="2_NTHOC_Ra soat KH 2009 (chinh thuc o nha)_Bieu du thao QD von ho tro co MT 4" xfId="14763" xr:uid="{00000000-0005-0000-0000-0000A8390000}"/>
    <cellStyle name="2_NTHOC_Ra soat KH 2009 (chinh thuc o nha)_Bieu du thao QD von ho tro co MT 5" xfId="14764" xr:uid="{00000000-0005-0000-0000-0000A9390000}"/>
    <cellStyle name="2_NTHOC_Ra soat KH 2009 (chinh thuc o nha)_Ke hoach 2012 (theo doi)" xfId="14765" xr:uid="{00000000-0005-0000-0000-0000AA390000}"/>
    <cellStyle name="2_NTHOC_Ra soat KH 2009 (chinh thuc o nha)_Ke hoach 2012 (theo doi) 2" xfId="14766" xr:uid="{00000000-0005-0000-0000-0000AB390000}"/>
    <cellStyle name="2_NTHOC_Ra soat KH 2009 (chinh thuc o nha)_Ke hoach 2012 (theo doi) 2 2" xfId="14767" xr:uid="{00000000-0005-0000-0000-0000AC390000}"/>
    <cellStyle name="2_NTHOC_Ra soat KH 2009 (chinh thuc o nha)_Ke hoach 2012 (theo doi) 2 3" xfId="14768" xr:uid="{00000000-0005-0000-0000-0000AD390000}"/>
    <cellStyle name="2_NTHOC_Ra soat KH 2009 (chinh thuc o nha)_Ke hoach 2012 (theo doi) 2 4" xfId="14769" xr:uid="{00000000-0005-0000-0000-0000AE390000}"/>
    <cellStyle name="2_NTHOC_Ra soat KH 2009 (chinh thuc o nha)_Ke hoach 2012 (theo doi) 3" xfId="14770" xr:uid="{00000000-0005-0000-0000-0000AF390000}"/>
    <cellStyle name="2_NTHOC_Ra soat KH 2009 (chinh thuc o nha)_Ke hoach 2012 (theo doi) 4" xfId="14771" xr:uid="{00000000-0005-0000-0000-0000B0390000}"/>
    <cellStyle name="2_NTHOC_Ra soat KH 2009 (chinh thuc o nha)_Ke hoach 2012 (theo doi) 5" xfId="14772" xr:uid="{00000000-0005-0000-0000-0000B1390000}"/>
    <cellStyle name="2_NTHOC_Ra soat KH 2009 (chinh thuc o nha)_Ke hoach 2012 theo doi (giai ngan 30.6.12)" xfId="14773" xr:uid="{00000000-0005-0000-0000-0000B2390000}"/>
    <cellStyle name="2_NTHOC_Ra soat KH 2009 (chinh thuc o nha)_Ke hoach 2012 theo doi (giai ngan 30.6.12) 2" xfId="14774" xr:uid="{00000000-0005-0000-0000-0000B3390000}"/>
    <cellStyle name="2_NTHOC_Ra soat KH 2009 (chinh thuc o nha)_Ke hoach 2012 theo doi (giai ngan 30.6.12) 2 2" xfId="14775" xr:uid="{00000000-0005-0000-0000-0000B4390000}"/>
    <cellStyle name="2_NTHOC_Ra soat KH 2009 (chinh thuc o nha)_Ke hoach 2012 theo doi (giai ngan 30.6.12) 2 3" xfId="14776" xr:uid="{00000000-0005-0000-0000-0000B5390000}"/>
    <cellStyle name="2_NTHOC_Ra soat KH 2009 (chinh thuc o nha)_Ke hoach 2012 theo doi (giai ngan 30.6.12) 2 4" xfId="14777" xr:uid="{00000000-0005-0000-0000-0000B6390000}"/>
    <cellStyle name="2_NTHOC_Ra soat KH 2009 (chinh thuc o nha)_Ke hoach 2012 theo doi (giai ngan 30.6.12) 3" xfId="14778" xr:uid="{00000000-0005-0000-0000-0000B7390000}"/>
    <cellStyle name="2_NTHOC_Ra soat KH 2009 (chinh thuc o nha)_Ke hoach 2012 theo doi (giai ngan 30.6.12) 4" xfId="14779" xr:uid="{00000000-0005-0000-0000-0000B8390000}"/>
    <cellStyle name="2_NTHOC_Ra soat KH 2009 (chinh thuc o nha)_Ke hoach 2012 theo doi (giai ngan 30.6.12) 5" xfId="14780" xr:uid="{00000000-0005-0000-0000-0000B9390000}"/>
    <cellStyle name="2_NTHOC_Tong hop so lieu" xfId="14781" xr:uid="{00000000-0005-0000-0000-0000BA390000}"/>
    <cellStyle name="2_NTHOC_Tong hop so lieu 2" xfId="14782" xr:uid="{00000000-0005-0000-0000-0000BB390000}"/>
    <cellStyle name="2_NTHOC_Tong hop so lieu 2 2" xfId="14783" xr:uid="{00000000-0005-0000-0000-0000BC390000}"/>
    <cellStyle name="2_NTHOC_Tong hop so lieu 2 3" xfId="14784" xr:uid="{00000000-0005-0000-0000-0000BD390000}"/>
    <cellStyle name="2_NTHOC_Tong hop so lieu 2 4" xfId="14785" xr:uid="{00000000-0005-0000-0000-0000BE390000}"/>
    <cellStyle name="2_NTHOC_Tong hop so lieu 3" xfId="14786" xr:uid="{00000000-0005-0000-0000-0000BF390000}"/>
    <cellStyle name="2_NTHOC_Tong hop so lieu 4" xfId="14787" xr:uid="{00000000-0005-0000-0000-0000C0390000}"/>
    <cellStyle name="2_NTHOC_Tong hop so lieu 5" xfId="14788" xr:uid="{00000000-0005-0000-0000-0000C1390000}"/>
    <cellStyle name="2_NTHOC_Tong hop so lieu_BC cong trinh trong diem" xfId="14789" xr:uid="{00000000-0005-0000-0000-0000C2390000}"/>
    <cellStyle name="2_NTHOC_Tong hop so lieu_BC cong trinh trong diem 2" xfId="14790" xr:uid="{00000000-0005-0000-0000-0000C3390000}"/>
    <cellStyle name="2_NTHOC_Tong hop so lieu_BC cong trinh trong diem 2 2" xfId="14791" xr:uid="{00000000-0005-0000-0000-0000C4390000}"/>
    <cellStyle name="2_NTHOC_Tong hop so lieu_BC cong trinh trong diem 2 3" xfId="14792" xr:uid="{00000000-0005-0000-0000-0000C5390000}"/>
    <cellStyle name="2_NTHOC_Tong hop so lieu_BC cong trinh trong diem 2 4" xfId="14793" xr:uid="{00000000-0005-0000-0000-0000C6390000}"/>
    <cellStyle name="2_NTHOC_Tong hop so lieu_BC cong trinh trong diem 3" xfId="14794" xr:uid="{00000000-0005-0000-0000-0000C7390000}"/>
    <cellStyle name="2_NTHOC_Tong hop so lieu_BC cong trinh trong diem 4" xfId="14795" xr:uid="{00000000-0005-0000-0000-0000C8390000}"/>
    <cellStyle name="2_NTHOC_Tong hop so lieu_BC cong trinh trong diem 5" xfId="14796" xr:uid="{00000000-0005-0000-0000-0000C9390000}"/>
    <cellStyle name="2_NTHOC_Tong hop so lieu_BC cong trinh trong diem_BC von DTPT 6 thang 2012" xfId="14797" xr:uid="{00000000-0005-0000-0000-0000CA390000}"/>
    <cellStyle name="2_NTHOC_Tong hop so lieu_BC cong trinh trong diem_BC von DTPT 6 thang 2012 2" xfId="14798" xr:uid="{00000000-0005-0000-0000-0000CB390000}"/>
    <cellStyle name="2_NTHOC_Tong hop so lieu_BC cong trinh trong diem_BC von DTPT 6 thang 2012 2 2" xfId="14799" xr:uid="{00000000-0005-0000-0000-0000CC390000}"/>
    <cellStyle name="2_NTHOC_Tong hop so lieu_BC cong trinh trong diem_BC von DTPT 6 thang 2012 2 3" xfId="14800" xr:uid="{00000000-0005-0000-0000-0000CD390000}"/>
    <cellStyle name="2_NTHOC_Tong hop so lieu_BC cong trinh trong diem_BC von DTPT 6 thang 2012 2 4" xfId="14801" xr:uid="{00000000-0005-0000-0000-0000CE390000}"/>
    <cellStyle name="2_NTHOC_Tong hop so lieu_BC cong trinh trong diem_BC von DTPT 6 thang 2012 3" xfId="14802" xr:uid="{00000000-0005-0000-0000-0000CF390000}"/>
    <cellStyle name="2_NTHOC_Tong hop so lieu_BC cong trinh trong diem_BC von DTPT 6 thang 2012 4" xfId="14803" xr:uid="{00000000-0005-0000-0000-0000D0390000}"/>
    <cellStyle name="2_NTHOC_Tong hop so lieu_BC cong trinh trong diem_BC von DTPT 6 thang 2012 5" xfId="14804" xr:uid="{00000000-0005-0000-0000-0000D1390000}"/>
    <cellStyle name="2_NTHOC_Tong hop so lieu_BC cong trinh trong diem_Bieu du thao QD von ho tro co MT" xfId="14805" xr:uid="{00000000-0005-0000-0000-0000D2390000}"/>
    <cellStyle name="2_NTHOC_Tong hop so lieu_BC cong trinh trong diem_Bieu du thao QD von ho tro co MT 2" xfId="14806" xr:uid="{00000000-0005-0000-0000-0000D3390000}"/>
    <cellStyle name="2_NTHOC_Tong hop so lieu_BC cong trinh trong diem_Bieu du thao QD von ho tro co MT 2 2" xfId="14807" xr:uid="{00000000-0005-0000-0000-0000D4390000}"/>
    <cellStyle name="2_NTHOC_Tong hop so lieu_BC cong trinh trong diem_Bieu du thao QD von ho tro co MT 2 3" xfId="14808" xr:uid="{00000000-0005-0000-0000-0000D5390000}"/>
    <cellStyle name="2_NTHOC_Tong hop so lieu_BC cong trinh trong diem_Bieu du thao QD von ho tro co MT 2 4" xfId="14809" xr:uid="{00000000-0005-0000-0000-0000D6390000}"/>
    <cellStyle name="2_NTHOC_Tong hop so lieu_BC cong trinh trong diem_Bieu du thao QD von ho tro co MT 3" xfId="14810" xr:uid="{00000000-0005-0000-0000-0000D7390000}"/>
    <cellStyle name="2_NTHOC_Tong hop so lieu_BC cong trinh trong diem_Bieu du thao QD von ho tro co MT 4" xfId="14811" xr:uid="{00000000-0005-0000-0000-0000D8390000}"/>
    <cellStyle name="2_NTHOC_Tong hop so lieu_BC cong trinh trong diem_Bieu du thao QD von ho tro co MT 5" xfId="14812" xr:uid="{00000000-0005-0000-0000-0000D9390000}"/>
    <cellStyle name="2_NTHOC_Tong hop so lieu_BC cong trinh trong diem_Ke hoach 2012 (theo doi)" xfId="14813" xr:uid="{00000000-0005-0000-0000-0000DA390000}"/>
    <cellStyle name="2_NTHOC_Tong hop so lieu_BC cong trinh trong diem_Ke hoach 2012 (theo doi) 2" xfId="14814" xr:uid="{00000000-0005-0000-0000-0000DB390000}"/>
    <cellStyle name="2_NTHOC_Tong hop so lieu_BC cong trinh trong diem_Ke hoach 2012 (theo doi) 2 2" xfId="14815" xr:uid="{00000000-0005-0000-0000-0000DC390000}"/>
    <cellStyle name="2_NTHOC_Tong hop so lieu_BC cong trinh trong diem_Ke hoach 2012 (theo doi) 2 3" xfId="14816" xr:uid="{00000000-0005-0000-0000-0000DD390000}"/>
    <cellStyle name="2_NTHOC_Tong hop so lieu_BC cong trinh trong diem_Ke hoach 2012 (theo doi) 2 4" xfId="14817" xr:uid="{00000000-0005-0000-0000-0000DE390000}"/>
    <cellStyle name="2_NTHOC_Tong hop so lieu_BC cong trinh trong diem_Ke hoach 2012 (theo doi) 3" xfId="14818" xr:uid="{00000000-0005-0000-0000-0000DF390000}"/>
    <cellStyle name="2_NTHOC_Tong hop so lieu_BC cong trinh trong diem_Ke hoach 2012 (theo doi) 4" xfId="14819" xr:uid="{00000000-0005-0000-0000-0000E0390000}"/>
    <cellStyle name="2_NTHOC_Tong hop so lieu_BC cong trinh trong diem_Ke hoach 2012 (theo doi) 5" xfId="14820" xr:uid="{00000000-0005-0000-0000-0000E1390000}"/>
    <cellStyle name="2_NTHOC_Tong hop so lieu_BC cong trinh trong diem_Ke hoach 2012 theo doi (giai ngan 30.6.12)" xfId="14821" xr:uid="{00000000-0005-0000-0000-0000E2390000}"/>
    <cellStyle name="2_NTHOC_Tong hop so lieu_BC cong trinh trong diem_Ke hoach 2012 theo doi (giai ngan 30.6.12) 2" xfId="14822" xr:uid="{00000000-0005-0000-0000-0000E3390000}"/>
    <cellStyle name="2_NTHOC_Tong hop so lieu_BC cong trinh trong diem_Ke hoach 2012 theo doi (giai ngan 30.6.12) 2 2" xfId="14823" xr:uid="{00000000-0005-0000-0000-0000E4390000}"/>
    <cellStyle name="2_NTHOC_Tong hop so lieu_BC cong trinh trong diem_Ke hoach 2012 theo doi (giai ngan 30.6.12) 2 3" xfId="14824" xr:uid="{00000000-0005-0000-0000-0000E5390000}"/>
    <cellStyle name="2_NTHOC_Tong hop so lieu_BC cong trinh trong diem_Ke hoach 2012 theo doi (giai ngan 30.6.12) 2 4" xfId="14825" xr:uid="{00000000-0005-0000-0000-0000E6390000}"/>
    <cellStyle name="2_NTHOC_Tong hop so lieu_BC cong trinh trong diem_Ke hoach 2012 theo doi (giai ngan 30.6.12) 3" xfId="14826" xr:uid="{00000000-0005-0000-0000-0000E7390000}"/>
    <cellStyle name="2_NTHOC_Tong hop so lieu_BC cong trinh trong diem_Ke hoach 2012 theo doi (giai ngan 30.6.12) 4" xfId="14827" xr:uid="{00000000-0005-0000-0000-0000E8390000}"/>
    <cellStyle name="2_NTHOC_Tong hop so lieu_BC cong trinh trong diem_Ke hoach 2012 theo doi (giai ngan 30.6.12) 5" xfId="14828" xr:uid="{00000000-0005-0000-0000-0000E9390000}"/>
    <cellStyle name="2_NTHOC_Tong hop so lieu_BC von DTPT 6 thang 2012" xfId="14829" xr:uid="{00000000-0005-0000-0000-0000EA390000}"/>
    <cellStyle name="2_NTHOC_Tong hop so lieu_BC von DTPT 6 thang 2012 2" xfId="14830" xr:uid="{00000000-0005-0000-0000-0000EB390000}"/>
    <cellStyle name="2_NTHOC_Tong hop so lieu_BC von DTPT 6 thang 2012 2 2" xfId="14831" xr:uid="{00000000-0005-0000-0000-0000EC390000}"/>
    <cellStyle name="2_NTHOC_Tong hop so lieu_BC von DTPT 6 thang 2012 2 3" xfId="14832" xr:uid="{00000000-0005-0000-0000-0000ED390000}"/>
    <cellStyle name="2_NTHOC_Tong hop so lieu_BC von DTPT 6 thang 2012 2 4" xfId="14833" xr:uid="{00000000-0005-0000-0000-0000EE390000}"/>
    <cellStyle name="2_NTHOC_Tong hop so lieu_BC von DTPT 6 thang 2012 3" xfId="14834" xr:uid="{00000000-0005-0000-0000-0000EF390000}"/>
    <cellStyle name="2_NTHOC_Tong hop so lieu_BC von DTPT 6 thang 2012 4" xfId="14835" xr:uid="{00000000-0005-0000-0000-0000F0390000}"/>
    <cellStyle name="2_NTHOC_Tong hop so lieu_BC von DTPT 6 thang 2012 5" xfId="14836" xr:uid="{00000000-0005-0000-0000-0000F1390000}"/>
    <cellStyle name="2_NTHOC_Tong hop so lieu_Bieu du thao QD von ho tro co MT" xfId="14837" xr:uid="{00000000-0005-0000-0000-0000F2390000}"/>
    <cellStyle name="2_NTHOC_Tong hop so lieu_Bieu du thao QD von ho tro co MT 2" xfId="14838" xr:uid="{00000000-0005-0000-0000-0000F3390000}"/>
    <cellStyle name="2_NTHOC_Tong hop so lieu_Bieu du thao QD von ho tro co MT 2 2" xfId="14839" xr:uid="{00000000-0005-0000-0000-0000F4390000}"/>
    <cellStyle name="2_NTHOC_Tong hop so lieu_Bieu du thao QD von ho tro co MT 2 3" xfId="14840" xr:uid="{00000000-0005-0000-0000-0000F5390000}"/>
    <cellStyle name="2_NTHOC_Tong hop so lieu_Bieu du thao QD von ho tro co MT 2 4" xfId="14841" xr:uid="{00000000-0005-0000-0000-0000F6390000}"/>
    <cellStyle name="2_NTHOC_Tong hop so lieu_Bieu du thao QD von ho tro co MT 3" xfId="14842" xr:uid="{00000000-0005-0000-0000-0000F7390000}"/>
    <cellStyle name="2_NTHOC_Tong hop so lieu_Bieu du thao QD von ho tro co MT 4" xfId="14843" xr:uid="{00000000-0005-0000-0000-0000F8390000}"/>
    <cellStyle name="2_NTHOC_Tong hop so lieu_Bieu du thao QD von ho tro co MT 5" xfId="14844" xr:uid="{00000000-0005-0000-0000-0000F9390000}"/>
    <cellStyle name="2_NTHOC_Tong hop so lieu_Ke hoach 2012 (theo doi)" xfId="14845" xr:uid="{00000000-0005-0000-0000-0000FA390000}"/>
    <cellStyle name="2_NTHOC_Tong hop so lieu_Ke hoach 2012 (theo doi) 2" xfId="14846" xr:uid="{00000000-0005-0000-0000-0000FB390000}"/>
    <cellStyle name="2_NTHOC_Tong hop so lieu_Ke hoach 2012 (theo doi) 2 2" xfId="14847" xr:uid="{00000000-0005-0000-0000-0000FC390000}"/>
    <cellStyle name="2_NTHOC_Tong hop so lieu_Ke hoach 2012 (theo doi) 2 3" xfId="14848" xr:uid="{00000000-0005-0000-0000-0000FD390000}"/>
    <cellStyle name="2_NTHOC_Tong hop so lieu_Ke hoach 2012 (theo doi) 2 4" xfId="14849" xr:uid="{00000000-0005-0000-0000-0000FE390000}"/>
    <cellStyle name="2_NTHOC_Tong hop so lieu_Ke hoach 2012 (theo doi) 3" xfId="14850" xr:uid="{00000000-0005-0000-0000-0000FF390000}"/>
    <cellStyle name="2_NTHOC_Tong hop so lieu_Ke hoach 2012 (theo doi) 4" xfId="14851" xr:uid="{00000000-0005-0000-0000-0000003A0000}"/>
    <cellStyle name="2_NTHOC_Tong hop so lieu_Ke hoach 2012 (theo doi) 5" xfId="14852" xr:uid="{00000000-0005-0000-0000-0000013A0000}"/>
    <cellStyle name="2_NTHOC_Tong hop so lieu_Ke hoach 2012 theo doi (giai ngan 30.6.12)" xfId="14853" xr:uid="{00000000-0005-0000-0000-0000023A0000}"/>
    <cellStyle name="2_NTHOC_Tong hop so lieu_Ke hoach 2012 theo doi (giai ngan 30.6.12) 2" xfId="14854" xr:uid="{00000000-0005-0000-0000-0000033A0000}"/>
    <cellStyle name="2_NTHOC_Tong hop so lieu_Ke hoach 2012 theo doi (giai ngan 30.6.12) 2 2" xfId="14855" xr:uid="{00000000-0005-0000-0000-0000043A0000}"/>
    <cellStyle name="2_NTHOC_Tong hop so lieu_Ke hoach 2012 theo doi (giai ngan 30.6.12) 2 3" xfId="14856" xr:uid="{00000000-0005-0000-0000-0000053A0000}"/>
    <cellStyle name="2_NTHOC_Tong hop so lieu_Ke hoach 2012 theo doi (giai ngan 30.6.12) 2 4" xfId="14857" xr:uid="{00000000-0005-0000-0000-0000063A0000}"/>
    <cellStyle name="2_NTHOC_Tong hop so lieu_Ke hoach 2012 theo doi (giai ngan 30.6.12) 3" xfId="14858" xr:uid="{00000000-0005-0000-0000-0000073A0000}"/>
    <cellStyle name="2_NTHOC_Tong hop so lieu_Ke hoach 2012 theo doi (giai ngan 30.6.12) 4" xfId="14859" xr:uid="{00000000-0005-0000-0000-0000083A0000}"/>
    <cellStyle name="2_NTHOC_Tong hop so lieu_Ke hoach 2012 theo doi (giai ngan 30.6.12) 5" xfId="14860" xr:uid="{00000000-0005-0000-0000-0000093A0000}"/>
    <cellStyle name="2_NTHOC_Tong hop so lieu_pvhung.skhdt 20117113152041 Danh muc cong trinh trong diem" xfId="14861" xr:uid="{00000000-0005-0000-0000-00000A3A0000}"/>
    <cellStyle name="2_NTHOC_Tong hop so lieu_pvhung.skhdt 20117113152041 Danh muc cong trinh trong diem 2" xfId="14862" xr:uid="{00000000-0005-0000-0000-00000B3A0000}"/>
    <cellStyle name="2_NTHOC_Tong hop so lieu_pvhung.skhdt 20117113152041 Danh muc cong trinh trong diem 2 2" xfId="14863" xr:uid="{00000000-0005-0000-0000-00000C3A0000}"/>
    <cellStyle name="2_NTHOC_Tong hop so lieu_pvhung.skhdt 20117113152041 Danh muc cong trinh trong diem 2 3" xfId="14864" xr:uid="{00000000-0005-0000-0000-00000D3A0000}"/>
    <cellStyle name="2_NTHOC_Tong hop so lieu_pvhung.skhdt 20117113152041 Danh muc cong trinh trong diem 2 4" xfId="14865" xr:uid="{00000000-0005-0000-0000-00000E3A0000}"/>
    <cellStyle name="2_NTHOC_Tong hop so lieu_pvhung.skhdt 20117113152041 Danh muc cong trinh trong diem 3" xfId="14866" xr:uid="{00000000-0005-0000-0000-00000F3A0000}"/>
    <cellStyle name="2_NTHOC_Tong hop so lieu_pvhung.skhdt 20117113152041 Danh muc cong trinh trong diem 4" xfId="14867" xr:uid="{00000000-0005-0000-0000-0000103A0000}"/>
    <cellStyle name="2_NTHOC_Tong hop so lieu_pvhung.skhdt 20117113152041 Danh muc cong trinh trong diem 5" xfId="14868" xr:uid="{00000000-0005-0000-0000-0000113A0000}"/>
    <cellStyle name="2_NTHOC_Tong hop so lieu_pvhung.skhdt 20117113152041 Danh muc cong trinh trong diem_BC von DTPT 6 thang 2012" xfId="14869" xr:uid="{00000000-0005-0000-0000-0000123A0000}"/>
    <cellStyle name="2_NTHOC_Tong hop so lieu_pvhung.skhdt 20117113152041 Danh muc cong trinh trong diem_BC von DTPT 6 thang 2012 2" xfId="14870" xr:uid="{00000000-0005-0000-0000-0000133A0000}"/>
    <cellStyle name="2_NTHOC_Tong hop so lieu_pvhung.skhdt 20117113152041 Danh muc cong trinh trong diem_BC von DTPT 6 thang 2012 2 2" xfId="14871" xr:uid="{00000000-0005-0000-0000-0000143A0000}"/>
    <cellStyle name="2_NTHOC_Tong hop so lieu_pvhung.skhdt 20117113152041 Danh muc cong trinh trong diem_BC von DTPT 6 thang 2012 2 3" xfId="14872" xr:uid="{00000000-0005-0000-0000-0000153A0000}"/>
    <cellStyle name="2_NTHOC_Tong hop so lieu_pvhung.skhdt 20117113152041 Danh muc cong trinh trong diem_BC von DTPT 6 thang 2012 2 4" xfId="14873" xr:uid="{00000000-0005-0000-0000-0000163A0000}"/>
    <cellStyle name="2_NTHOC_Tong hop so lieu_pvhung.skhdt 20117113152041 Danh muc cong trinh trong diem_BC von DTPT 6 thang 2012 3" xfId="14874" xr:uid="{00000000-0005-0000-0000-0000173A0000}"/>
    <cellStyle name="2_NTHOC_Tong hop so lieu_pvhung.skhdt 20117113152041 Danh muc cong trinh trong diem_BC von DTPT 6 thang 2012 4" xfId="14875" xr:uid="{00000000-0005-0000-0000-0000183A0000}"/>
    <cellStyle name="2_NTHOC_Tong hop so lieu_pvhung.skhdt 20117113152041 Danh muc cong trinh trong diem_BC von DTPT 6 thang 2012 5" xfId="14876" xr:uid="{00000000-0005-0000-0000-0000193A0000}"/>
    <cellStyle name="2_NTHOC_Tong hop so lieu_pvhung.skhdt 20117113152041 Danh muc cong trinh trong diem_Bieu du thao QD von ho tro co MT" xfId="14877" xr:uid="{00000000-0005-0000-0000-00001A3A0000}"/>
    <cellStyle name="2_NTHOC_Tong hop so lieu_pvhung.skhdt 20117113152041 Danh muc cong trinh trong diem_Bieu du thao QD von ho tro co MT 2" xfId="14878" xr:uid="{00000000-0005-0000-0000-00001B3A0000}"/>
    <cellStyle name="2_NTHOC_Tong hop so lieu_pvhung.skhdt 20117113152041 Danh muc cong trinh trong diem_Bieu du thao QD von ho tro co MT 2 2" xfId="14879" xr:uid="{00000000-0005-0000-0000-00001C3A0000}"/>
    <cellStyle name="2_NTHOC_Tong hop so lieu_pvhung.skhdt 20117113152041 Danh muc cong trinh trong diem_Bieu du thao QD von ho tro co MT 2 3" xfId="14880" xr:uid="{00000000-0005-0000-0000-00001D3A0000}"/>
    <cellStyle name="2_NTHOC_Tong hop so lieu_pvhung.skhdt 20117113152041 Danh muc cong trinh trong diem_Bieu du thao QD von ho tro co MT 2 4" xfId="14881" xr:uid="{00000000-0005-0000-0000-00001E3A0000}"/>
    <cellStyle name="2_NTHOC_Tong hop so lieu_pvhung.skhdt 20117113152041 Danh muc cong trinh trong diem_Bieu du thao QD von ho tro co MT 3" xfId="14882" xr:uid="{00000000-0005-0000-0000-00001F3A0000}"/>
    <cellStyle name="2_NTHOC_Tong hop so lieu_pvhung.skhdt 20117113152041 Danh muc cong trinh trong diem_Bieu du thao QD von ho tro co MT 4" xfId="14883" xr:uid="{00000000-0005-0000-0000-0000203A0000}"/>
    <cellStyle name="2_NTHOC_Tong hop so lieu_pvhung.skhdt 20117113152041 Danh muc cong trinh trong diem_Bieu du thao QD von ho tro co MT 5" xfId="14884" xr:uid="{00000000-0005-0000-0000-0000213A0000}"/>
    <cellStyle name="2_NTHOC_Tong hop so lieu_pvhung.skhdt 20117113152041 Danh muc cong trinh trong diem_Ke hoach 2012 (theo doi)" xfId="14885" xr:uid="{00000000-0005-0000-0000-0000223A0000}"/>
    <cellStyle name="2_NTHOC_Tong hop so lieu_pvhung.skhdt 20117113152041 Danh muc cong trinh trong diem_Ke hoach 2012 (theo doi) 2" xfId="14886" xr:uid="{00000000-0005-0000-0000-0000233A0000}"/>
    <cellStyle name="2_NTHOC_Tong hop so lieu_pvhung.skhdt 20117113152041 Danh muc cong trinh trong diem_Ke hoach 2012 (theo doi) 2 2" xfId="14887" xr:uid="{00000000-0005-0000-0000-0000243A0000}"/>
    <cellStyle name="2_NTHOC_Tong hop so lieu_pvhung.skhdt 20117113152041 Danh muc cong trinh trong diem_Ke hoach 2012 (theo doi) 2 3" xfId="14888" xr:uid="{00000000-0005-0000-0000-0000253A0000}"/>
    <cellStyle name="2_NTHOC_Tong hop so lieu_pvhung.skhdt 20117113152041 Danh muc cong trinh trong diem_Ke hoach 2012 (theo doi) 2 4" xfId="14889" xr:uid="{00000000-0005-0000-0000-0000263A0000}"/>
    <cellStyle name="2_NTHOC_Tong hop so lieu_pvhung.skhdt 20117113152041 Danh muc cong trinh trong diem_Ke hoach 2012 (theo doi) 3" xfId="14890" xr:uid="{00000000-0005-0000-0000-0000273A0000}"/>
    <cellStyle name="2_NTHOC_Tong hop so lieu_pvhung.skhdt 20117113152041 Danh muc cong trinh trong diem_Ke hoach 2012 (theo doi) 4" xfId="14891" xr:uid="{00000000-0005-0000-0000-0000283A0000}"/>
    <cellStyle name="2_NTHOC_Tong hop so lieu_pvhung.skhdt 20117113152041 Danh muc cong trinh trong diem_Ke hoach 2012 (theo doi) 5" xfId="14892" xr:uid="{00000000-0005-0000-0000-0000293A0000}"/>
    <cellStyle name="2_NTHOC_Tong hop so lieu_pvhung.skhdt 20117113152041 Danh muc cong trinh trong diem_Ke hoach 2012 theo doi (giai ngan 30.6.12)" xfId="14893" xr:uid="{00000000-0005-0000-0000-00002A3A0000}"/>
    <cellStyle name="2_NTHOC_Tong hop so lieu_pvhung.skhdt 20117113152041 Danh muc cong trinh trong diem_Ke hoach 2012 theo doi (giai ngan 30.6.12) 2" xfId="14894" xr:uid="{00000000-0005-0000-0000-00002B3A0000}"/>
    <cellStyle name="2_NTHOC_Tong hop so lieu_pvhung.skhdt 20117113152041 Danh muc cong trinh trong diem_Ke hoach 2012 theo doi (giai ngan 30.6.12) 2 2" xfId="14895" xr:uid="{00000000-0005-0000-0000-00002C3A0000}"/>
    <cellStyle name="2_NTHOC_Tong hop so lieu_pvhung.skhdt 20117113152041 Danh muc cong trinh trong diem_Ke hoach 2012 theo doi (giai ngan 30.6.12) 2 3" xfId="14896" xr:uid="{00000000-0005-0000-0000-00002D3A0000}"/>
    <cellStyle name="2_NTHOC_Tong hop so lieu_pvhung.skhdt 20117113152041 Danh muc cong trinh trong diem_Ke hoach 2012 theo doi (giai ngan 30.6.12) 2 4" xfId="14897" xr:uid="{00000000-0005-0000-0000-00002E3A0000}"/>
    <cellStyle name="2_NTHOC_Tong hop so lieu_pvhung.skhdt 20117113152041 Danh muc cong trinh trong diem_Ke hoach 2012 theo doi (giai ngan 30.6.12) 3" xfId="14898" xr:uid="{00000000-0005-0000-0000-00002F3A0000}"/>
    <cellStyle name="2_NTHOC_Tong hop so lieu_pvhung.skhdt 20117113152041 Danh muc cong trinh trong diem_Ke hoach 2012 theo doi (giai ngan 30.6.12) 4" xfId="14899" xr:uid="{00000000-0005-0000-0000-0000303A0000}"/>
    <cellStyle name="2_NTHOC_Tong hop so lieu_pvhung.skhdt 20117113152041 Danh muc cong trinh trong diem_Ke hoach 2012 theo doi (giai ngan 30.6.12) 5" xfId="14900" xr:uid="{00000000-0005-0000-0000-0000313A0000}"/>
    <cellStyle name="2_NTHOC_Tong hop theo doi von TPCP" xfId="14901" xr:uid="{00000000-0005-0000-0000-0000323A0000}"/>
    <cellStyle name="2_NTHOC_Tong hop theo doi von TPCP (BC)" xfId="14902" xr:uid="{00000000-0005-0000-0000-0000333A0000}"/>
    <cellStyle name="2_NTHOC_Tong hop theo doi von TPCP (BC) 2" xfId="14903" xr:uid="{00000000-0005-0000-0000-0000343A0000}"/>
    <cellStyle name="2_NTHOC_Tong hop theo doi von TPCP (BC) 2 2" xfId="14904" xr:uid="{00000000-0005-0000-0000-0000353A0000}"/>
    <cellStyle name="2_NTHOC_Tong hop theo doi von TPCP (BC) 2 3" xfId="14905" xr:uid="{00000000-0005-0000-0000-0000363A0000}"/>
    <cellStyle name="2_NTHOC_Tong hop theo doi von TPCP (BC) 2 4" xfId="14906" xr:uid="{00000000-0005-0000-0000-0000373A0000}"/>
    <cellStyle name="2_NTHOC_Tong hop theo doi von TPCP (BC) 3" xfId="14907" xr:uid="{00000000-0005-0000-0000-0000383A0000}"/>
    <cellStyle name="2_NTHOC_Tong hop theo doi von TPCP (BC) 4" xfId="14908" xr:uid="{00000000-0005-0000-0000-0000393A0000}"/>
    <cellStyle name="2_NTHOC_Tong hop theo doi von TPCP (BC) 5" xfId="14909" xr:uid="{00000000-0005-0000-0000-00003A3A0000}"/>
    <cellStyle name="2_NTHOC_Tong hop theo doi von TPCP (BC)_BC von DTPT 6 thang 2012" xfId="14910" xr:uid="{00000000-0005-0000-0000-00003B3A0000}"/>
    <cellStyle name="2_NTHOC_Tong hop theo doi von TPCP (BC)_BC von DTPT 6 thang 2012 2" xfId="14911" xr:uid="{00000000-0005-0000-0000-00003C3A0000}"/>
    <cellStyle name="2_NTHOC_Tong hop theo doi von TPCP (BC)_BC von DTPT 6 thang 2012 2 2" xfId="14912" xr:uid="{00000000-0005-0000-0000-00003D3A0000}"/>
    <cellStyle name="2_NTHOC_Tong hop theo doi von TPCP (BC)_BC von DTPT 6 thang 2012 2 3" xfId="14913" xr:uid="{00000000-0005-0000-0000-00003E3A0000}"/>
    <cellStyle name="2_NTHOC_Tong hop theo doi von TPCP (BC)_BC von DTPT 6 thang 2012 2 4" xfId="14914" xr:uid="{00000000-0005-0000-0000-00003F3A0000}"/>
    <cellStyle name="2_NTHOC_Tong hop theo doi von TPCP (BC)_BC von DTPT 6 thang 2012 3" xfId="14915" xr:uid="{00000000-0005-0000-0000-0000403A0000}"/>
    <cellStyle name="2_NTHOC_Tong hop theo doi von TPCP (BC)_BC von DTPT 6 thang 2012 4" xfId="14916" xr:uid="{00000000-0005-0000-0000-0000413A0000}"/>
    <cellStyle name="2_NTHOC_Tong hop theo doi von TPCP (BC)_BC von DTPT 6 thang 2012 5" xfId="14917" xr:uid="{00000000-0005-0000-0000-0000423A0000}"/>
    <cellStyle name="2_NTHOC_Tong hop theo doi von TPCP (BC)_Bieu du thao QD von ho tro co MT" xfId="14918" xr:uid="{00000000-0005-0000-0000-0000433A0000}"/>
    <cellStyle name="2_NTHOC_Tong hop theo doi von TPCP (BC)_Bieu du thao QD von ho tro co MT 2" xfId="14919" xr:uid="{00000000-0005-0000-0000-0000443A0000}"/>
    <cellStyle name="2_NTHOC_Tong hop theo doi von TPCP (BC)_Bieu du thao QD von ho tro co MT 2 2" xfId="14920" xr:uid="{00000000-0005-0000-0000-0000453A0000}"/>
    <cellStyle name="2_NTHOC_Tong hop theo doi von TPCP (BC)_Bieu du thao QD von ho tro co MT 2 3" xfId="14921" xr:uid="{00000000-0005-0000-0000-0000463A0000}"/>
    <cellStyle name="2_NTHOC_Tong hop theo doi von TPCP (BC)_Bieu du thao QD von ho tro co MT 2 4" xfId="14922" xr:uid="{00000000-0005-0000-0000-0000473A0000}"/>
    <cellStyle name="2_NTHOC_Tong hop theo doi von TPCP (BC)_Bieu du thao QD von ho tro co MT 3" xfId="14923" xr:uid="{00000000-0005-0000-0000-0000483A0000}"/>
    <cellStyle name="2_NTHOC_Tong hop theo doi von TPCP (BC)_Bieu du thao QD von ho tro co MT 4" xfId="14924" xr:uid="{00000000-0005-0000-0000-0000493A0000}"/>
    <cellStyle name="2_NTHOC_Tong hop theo doi von TPCP (BC)_Bieu du thao QD von ho tro co MT 5" xfId="14925" xr:uid="{00000000-0005-0000-0000-00004A3A0000}"/>
    <cellStyle name="2_NTHOC_Tong hop theo doi von TPCP (BC)_Ke hoach 2012 (theo doi)" xfId="14926" xr:uid="{00000000-0005-0000-0000-00004B3A0000}"/>
    <cellStyle name="2_NTHOC_Tong hop theo doi von TPCP (BC)_Ke hoach 2012 (theo doi) 2" xfId="14927" xr:uid="{00000000-0005-0000-0000-00004C3A0000}"/>
    <cellStyle name="2_NTHOC_Tong hop theo doi von TPCP (BC)_Ke hoach 2012 (theo doi) 2 2" xfId="14928" xr:uid="{00000000-0005-0000-0000-00004D3A0000}"/>
    <cellStyle name="2_NTHOC_Tong hop theo doi von TPCP (BC)_Ke hoach 2012 (theo doi) 2 3" xfId="14929" xr:uid="{00000000-0005-0000-0000-00004E3A0000}"/>
    <cellStyle name="2_NTHOC_Tong hop theo doi von TPCP (BC)_Ke hoach 2012 (theo doi) 2 4" xfId="14930" xr:uid="{00000000-0005-0000-0000-00004F3A0000}"/>
    <cellStyle name="2_NTHOC_Tong hop theo doi von TPCP (BC)_Ke hoach 2012 (theo doi) 3" xfId="14931" xr:uid="{00000000-0005-0000-0000-0000503A0000}"/>
    <cellStyle name="2_NTHOC_Tong hop theo doi von TPCP (BC)_Ke hoach 2012 (theo doi) 4" xfId="14932" xr:uid="{00000000-0005-0000-0000-0000513A0000}"/>
    <cellStyle name="2_NTHOC_Tong hop theo doi von TPCP (BC)_Ke hoach 2012 (theo doi) 5" xfId="14933" xr:uid="{00000000-0005-0000-0000-0000523A0000}"/>
    <cellStyle name="2_NTHOC_Tong hop theo doi von TPCP (BC)_Ke hoach 2012 theo doi (giai ngan 30.6.12)" xfId="14934" xr:uid="{00000000-0005-0000-0000-0000533A0000}"/>
    <cellStyle name="2_NTHOC_Tong hop theo doi von TPCP (BC)_Ke hoach 2012 theo doi (giai ngan 30.6.12) 2" xfId="14935" xr:uid="{00000000-0005-0000-0000-0000543A0000}"/>
    <cellStyle name="2_NTHOC_Tong hop theo doi von TPCP (BC)_Ke hoach 2012 theo doi (giai ngan 30.6.12) 2 2" xfId="14936" xr:uid="{00000000-0005-0000-0000-0000553A0000}"/>
    <cellStyle name="2_NTHOC_Tong hop theo doi von TPCP (BC)_Ke hoach 2012 theo doi (giai ngan 30.6.12) 2 3" xfId="14937" xr:uid="{00000000-0005-0000-0000-0000563A0000}"/>
    <cellStyle name="2_NTHOC_Tong hop theo doi von TPCP (BC)_Ke hoach 2012 theo doi (giai ngan 30.6.12) 2 4" xfId="14938" xr:uid="{00000000-0005-0000-0000-0000573A0000}"/>
    <cellStyle name="2_NTHOC_Tong hop theo doi von TPCP (BC)_Ke hoach 2012 theo doi (giai ngan 30.6.12) 3" xfId="14939" xr:uid="{00000000-0005-0000-0000-0000583A0000}"/>
    <cellStyle name="2_NTHOC_Tong hop theo doi von TPCP (BC)_Ke hoach 2012 theo doi (giai ngan 30.6.12) 4" xfId="14940" xr:uid="{00000000-0005-0000-0000-0000593A0000}"/>
    <cellStyle name="2_NTHOC_Tong hop theo doi von TPCP (BC)_Ke hoach 2012 theo doi (giai ngan 30.6.12) 5" xfId="14941" xr:uid="{00000000-0005-0000-0000-00005A3A0000}"/>
    <cellStyle name="2_NTHOC_Tong hop theo doi von TPCP 10" xfId="14942" xr:uid="{00000000-0005-0000-0000-00005B3A0000}"/>
    <cellStyle name="2_NTHOC_Tong hop theo doi von TPCP 10 2" xfId="14943" xr:uid="{00000000-0005-0000-0000-00005C3A0000}"/>
    <cellStyle name="2_NTHOC_Tong hop theo doi von TPCP 10 3" xfId="14944" xr:uid="{00000000-0005-0000-0000-00005D3A0000}"/>
    <cellStyle name="2_NTHOC_Tong hop theo doi von TPCP 10 4" xfId="14945" xr:uid="{00000000-0005-0000-0000-00005E3A0000}"/>
    <cellStyle name="2_NTHOC_Tong hop theo doi von TPCP 11" xfId="14946" xr:uid="{00000000-0005-0000-0000-00005F3A0000}"/>
    <cellStyle name="2_NTHOC_Tong hop theo doi von TPCP 11 2" xfId="14947" xr:uid="{00000000-0005-0000-0000-0000603A0000}"/>
    <cellStyle name="2_NTHOC_Tong hop theo doi von TPCP 11 3" xfId="14948" xr:uid="{00000000-0005-0000-0000-0000613A0000}"/>
    <cellStyle name="2_NTHOC_Tong hop theo doi von TPCP 11 4" xfId="14949" xr:uid="{00000000-0005-0000-0000-0000623A0000}"/>
    <cellStyle name="2_NTHOC_Tong hop theo doi von TPCP 12" xfId="14950" xr:uid="{00000000-0005-0000-0000-0000633A0000}"/>
    <cellStyle name="2_NTHOC_Tong hop theo doi von TPCP 13" xfId="14951" xr:uid="{00000000-0005-0000-0000-0000643A0000}"/>
    <cellStyle name="2_NTHOC_Tong hop theo doi von TPCP 14" xfId="14952" xr:uid="{00000000-0005-0000-0000-0000653A0000}"/>
    <cellStyle name="2_NTHOC_Tong hop theo doi von TPCP 2" xfId="14953" xr:uid="{00000000-0005-0000-0000-0000663A0000}"/>
    <cellStyle name="2_NTHOC_Tong hop theo doi von TPCP 2 2" xfId="14954" xr:uid="{00000000-0005-0000-0000-0000673A0000}"/>
    <cellStyle name="2_NTHOC_Tong hop theo doi von TPCP 2 3" xfId="14955" xr:uid="{00000000-0005-0000-0000-0000683A0000}"/>
    <cellStyle name="2_NTHOC_Tong hop theo doi von TPCP 2 4" xfId="14956" xr:uid="{00000000-0005-0000-0000-0000693A0000}"/>
    <cellStyle name="2_NTHOC_Tong hop theo doi von TPCP 3" xfId="14957" xr:uid="{00000000-0005-0000-0000-00006A3A0000}"/>
    <cellStyle name="2_NTHOC_Tong hop theo doi von TPCP 3 2" xfId="14958" xr:uid="{00000000-0005-0000-0000-00006B3A0000}"/>
    <cellStyle name="2_NTHOC_Tong hop theo doi von TPCP 3 3" xfId="14959" xr:uid="{00000000-0005-0000-0000-00006C3A0000}"/>
    <cellStyle name="2_NTHOC_Tong hop theo doi von TPCP 3 4" xfId="14960" xr:uid="{00000000-0005-0000-0000-00006D3A0000}"/>
    <cellStyle name="2_NTHOC_Tong hop theo doi von TPCP 4" xfId="14961" xr:uid="{00000000-0005-0000-0000-00006E3A0000}"/>
    <cellStyle name="2_NTHOC_Tong hop theo doi von TPCP 4 2" xfId="14962" xr:uid="{00000000-0005-0000-0000-00006F3A0000}"/>
    <cellStyle name="2_NTHOC_Tong hop theo doi von TPCP 4 3" xfId="14963" xr:uid="{00000000-0005-0000-0000-0000703A0000}"/>
    <cellStyle name="2_NTHOC_Tong hop theo doi von TPCP 4 4" xfId="14964" xr:uid="{00000000-0005-0000-0000-0000713A0000}"/>
    <cellStyle name="2_NTHOC_Tong hop theo doi von TPCP 5" xfId="14965" xr:uid="{00000000-0005-0000-0000-0000723A0000}"/>
    <cellStyle name="2_NTHOC_Tong hop theo doi von TPCP 5 2" xfId="14966" xr:uid="{00000000-0005-0000-0000-0000733A0000}"/>
    <cellStyle name="2_NTHOC_Tong hop theo doi von TPCP 5 3" xfId="14967" xr:uid="{00000000-0005-0000-0000-0000743A0000}"/>
    <cellStyle name="2_NTHOC_Tong hop theo doi von TPCP 5 4" xfId="14968" xr:uid="{00000000-0005-0000-0000-0000753A0000}"/>
    <cellStyle name="2_NTHOC_Tong hop theo doi von TPCP 6" xfId="14969" xr:uid="{00000000-0005-0000-0000-0000763A0000}"/>
    <cellStyle name="2_NTHOC_Tong hop theo doi von TPCP 6 2" xfId="14970" xr:uid="{00000000-0005-0000-0000-0000773A0000}"/>
    <cellStyle name="2_NTHOC_Tong hop theo doi von TPCP 6 3" xfId="14971" xr:uid="{00000000-0005-0000-0000-0000783A0000}"/>
    <cellStyle name="2_NTHOC_Tong hop theo doi von TPCP 6 4" xfId="14972" xr:uid="{00000000-0005-0000-0000-0000793A0000}"/>
    <cellStyle name="2_NTHOC_Tong hop theo doi von TPCP 7" xfId="14973" xr:uid="{00000000-0005-0000-0000-00007A3A0000}"/>
    <cellStyle name="2_NTHOC_Tong hop theo doi von TPCP 7 2" xfId="14974" xr:uid="{00000000-0005-0000-0000-00007B3A0000}"/>
    <cellStyle name="2_NTHOC_Tong hop theo doi von TPCP 7 3" xfId="14975" xr:uid="{00000000-0005-0000-0000-00007C3A0000}"/>
    <cellStyle name="2_NTHOC_Tong hop theo doi von TPCP 7 4" xfId="14976" xr:uid="{00000000-0005-0000-0000-00007D3A0000}"/>
    <cellStyle name="2_NTHOC_Tong hop theo doi von TPCP 8" xfId="14977" xr:uid="{00000000-0005-0000-0000-00007E3A0000}"/>
    <cellStyle name="2_NTHOC_Tong hop theo doi von TPCP 8 2" xfId="14978" xr:uid="{00000000-0005-0000-0000-00007F3A0000}"/>
    <cellStyle name="2_NTHOC_Tong hop theo doi von TPCP 8 3" xfId="14979" xr:uid="{00000000-0005-0000-0000-0000803A0000}"/>
    <cellStyle name="2_NTHOC_Tong hop theo doi von TPCP 8 4" xfId="14980" xr:uid="{00000000-0005-0000-0000-0000813A0000}"/>
    <cellStyle name="2_NTHOC_Tong hop theo doi von TPCP 9" xfId="14981" xr:uid="{00000000-0005-0000-0000-0000823A0000}"/>
    <cellStyle name="2_NTHOC_Tong hop theo doi von TPCP 9 2" xfId="14982" xr:uid="{00000000-0005-0000-0000-0000833A0000}"/>
    <cellStyle name="2_NTHOC_Tong hop theo doi von TPCP 9 3" xfId="14983" xr:uid="{00000000-0005-0000-0000-0000843A0000}"/>
    <cellStyle name="2_NTHOC_Tong hop theo doi von TPCP 9 4" xfId="14984" xr:uid="{00000000-0005-0000-0000-0000853A0000}"/>
    <cellStyle name="2_NTHOC_Tong hop theo doi von TPCP_BC von DTPT 6 thang 2012" xfId="14985" xr:uid="{00000000-0005-0000-0000-0000863A0000}"/>
    <cellStyle name="2_NTHOC_Tong hop theo doi von TPCP_BC von DTPT 6 thang 2012 2" xfId="14986" xr:uid="{00000000-0005-0000-0000-0000873A0000}"/>
    <cellStyle name="2_NTHOC_Tong hop theo doi von TPCP_BC von DTPT 6 thang 2012 2 2" xfId="14987" xr:uid="{00000000-0005-0000-0000-0000883A0000}"/>
    <cellStyle name="2_NTHOC_Tong hop theo doi von TPCP_BC von DTPT 6 thang 2012 2 3" xfId="14988" xr:uid="{00000000-0005-0000-0000-0000893A0000}"/>
    <cellStyle name="2_NTHOC_Tong hop theo doi von TPCP_BC von DTPT 6 thang 2012 2 4" xfId="14989" xr:uid="{00000000-0005-0000-0000-00008A3A0000}"/>
    <cellStyle name="2_NTHOC_Tong hop theo doi von TPCP_BC von DTPT 6 thang 2012 3" xfId="14990" xr:uid="{00000000-0005-0000-0000-00008B3A0000}"/>
    <cellStyle name="2_NTHOC_Tong hop theo doi von TPCP_BC von DTPT 6 thang 2012 4" xfId="14991" xr:uid="{00000000-0005-0000-0000-00008C3A0000}"/>
    <cellStyle name="2_NTHOC_Tong hop theo doi von TPCP_BC von DTPT 6 thang 2012 5" xfId="14992" xr:uid="{00000000-0005-0000-0000-00008D3A0000}"/>
    <cellStyle name="2_NTHOC_Tong hop theo doi von TPCP_Bieu du thao QD von ho tro co MT" xfId="14993" xr:uid="{00000000-0005-0000-0000-00008E3A0000}"/>
    <cellStyle name="2_NTHOC_Tong hop theo doi von TPCP_Bieu du thao QD von ho tro co MT 2" xfId="14994" xr:uid="{00000000-0005-0000-0000-00008F3A0000}"/>
    <cellStyle name="2_NTHOC_Tong hop theo doi von TPCP_Bieu du thao QD von ho tro co MT 2 2" xfId="14995" xr:uid="{00000000-0005-0000-0000-0000903A0000}"/>
    <cellStyle name="2_NTHOC_Tong hop theo doi von TPCP_Bieu du thao QD von ho tro co MT 2 3" xfId="14996" xr:uid="{00000000-0005-0000-0000-0000913A0000}"/>
    <cellStyle name="2_NTHOC_Tong hop theo doi von TPCP_Bieu du thao QD von ho tro co MT 2 4" xfId="14997" xr:uid="{00000000-0005-0000-0000-0000923A0000}"/>
    <cellStyle name="2_NTHOC_Tong hop theo doi von TPCP_Bieu du thao QD von ho tro co MT 3" xfId="14998" xr:uid="{00000000-0005-0000-0000-0000933A0000}"/>
    <cellStyle name="2_NTHOC_Tong hop theo doi von TPCP_Bieu du thao QD von ho tro co MT 4" xfId="14999" xr:uid="{00000000-0005-0000-0000-0000943A0000}"/>
    <cellStyle name="2_NTHOC_Tong hop theo doi von TPCP_Bieu du thao QD von ho tro co MT 5" xfId="15000" xr:uid="{00000000-0005-0000-0000-0000953A0000}"/>
    <cellStyle name="2_NTHOC_Tong hop theo doi von TPCP_Dang ky phan khai von ODA (gui Bo)" xfId="15001" xr:uid="{00000000-0005-0000-0000-0000963A0000}"/>
    <cellStyle name="2_NTHOC_Tong hop theo doi von TPCP_Dang ky phan khai von ODA (gui Bo) 2" xfId="15002" xr:uid="{00000000-0005-0000-0000-0000973A0000}"/>
    <cellStyle name="2_NTHOC_Tong hop theo doi von TPCP_Dang ky phan khai von ODA (gui Bo) 2 2" xfId="15003" xr:uid="{00000000-0005-0000-0000-0000983A0000}"/>
    <cellStyle name="2_NTHOC_Tong hop theo doi von TPCP_Dang ky phan khai von ODA (gui Bo) 2 3" xfId="15004" xr:uid="{00000000-0005-0000-0000-0000993A0000}"/>
    <cellStyle name="2_NTHOC_Tong hop theo doi von TPCP_Dang ky phan khai von ODA (gui Bo) 2 4" xfId="15005" xr:uid="{00000000-0005-0000-0000-00009A3A0000}"/>
    <cellStyle name="2_NTHOC_Tong hop theo doi von TPCP_Dang ky phan khai von ODA (gui Bo) 3" xfId="15006" xr:uid="{00000000-0005-0000-0000-00009B3A0000}"/>
    <cellStyle name="2_NTHOC_Tong hop theo doi von TPCP_Dang ky phan khai von ODA (gui Bo) 4" xfId="15007" xr:uid="{00000000-0005-0000-0000-00009C3A0000}"/>
    <cellStyle name="2_NTHOC_Tong hop theo doi von TPCP_Dang ky phan khai von ODA (gui Bo) 5" xfId="15008" xr:uid="{00000000-0005-0000-0000-00009D3A0000}"/>
    <cellStyle name="2_NTHOC_Tong hop theo doi von TPCP_Dang ky phan khai von ODA (gui Bo)_BC von DTPT 6 thang 2012" xfId="15009" xr:uid="{00000000-0005-0000-0000-00009E3A0000}"/>
    <cellStyle name="2_NTHOC_Tong hop theo doi von TPCP_Dang ky phan khai von ODA (gui Bo)_BC von DTPT 6 thang 2012 2" xfId="15010" xr:uid="{00000000-0005-0000-0000-00009F3A0000}"/>
    <cellStyle name="2_NTHOC_Tong hop theo doi von TPCP_Dang ky phan khai von ODA (gui Bo)_BC von DTPT 6 thang 2012 2 2" xfId="15011" xr:uid="{00000000-0005-0000-0000-0000A03A0000}"/>
    <cellStyle name="2_NTHOC_Tong hop theo doi von TPCP_Dang ky phan khai von ODA (gui Bo)_BC von DTPT 6 thang 2012 2 3" xfId="15012" xr:uid="{00000000-0005-0000-0000-0000A13A0000}"/>
    <cellStyle name="2_NTHOC_Tong hop theo doi von TPCP_Dang ky phan khai von ODA (gui Bo)_BC von DTPT 6 thang 2012 2 4" xfId="15013" xr:uid="{00000000-0005-0000-0000-0000A23A0000}"/>
    <cellStyle name="2_NTHOC_Tong hop theo doi von TPCP_Dang ky phan khai von ODA (gui Bo)_BC von DTPT 6 thang 2012 3" xfId="15014" xr:uid="{00000000-0005-0000-0000-0000A33A0000}"/>
    <cellStyle name="2_NTHOC_Tong hop theo doi von TPCP_Dang ky phan khai von ODA (gui Bo)_BC von DTPT 6 thang 2012 4" xfId="15015" xr:uid="{00000000-0005-0000-0000-0000A43A0000}"/>
    <cellStyle name="2_NTHOC_Tong hop theo doi von TPCP_Dang ky phan khai von ODA (gui Bo)_BC von DTPT 6 thang 2012 5" xfId="15016" xr:uid="{00000000-0005-0000-0000-0000A53A0000}"/>
    <cellStyle name="2_NTHOC_Tong hop theo doi von TPCP_Dang ky phan khai von ODA (gui Bo)_Bieu du thao QD von ho tro co MT" xfId="15017" xr:uid="{00000000-0005-0000-0000-0000A63A0000}"/>
    <cellStyle name="2_NTHOC_Tong hop theo doi von TPCP_Dang ky phan khai von ODA (gui Bo)_Bieu du thao QD von ho tro co MT 2" xfId="15018" xr:uid="{00000000-0005-0000-0000-0000A73A0000}"/>
    <cellStyle name="2_NTHOC_Tong hop theo doi von TPCP_Dang ky phan khai von ODA (gui Bo)_Bieu du thao QD von ho tro co MT 2 2" xfId="15019" xr:uid="{00000000-0005-0000-0000-0000A83A0000}"/>
    <cellStyle name="2_NTHOC_Tong hop theo doi von TPCP_Dang ky phan khai von ODA (gui Bo)_Bieu du thao QD von ho tro co MT 2 3" xfId="15020" xr:uid="{00000000-0005-0000-0000-0000A93A0000}"/>
    <cellStyle name="2_NTHOC_Tong hop theo doi von TPCP_Dang ky phan khai von ODA (gui Bo)_Bieu du thao QD von ho tro co MT 2 4" xfId="15021" xr:uid="{00000000-0005-0000-0000-0000AA3A0000}"/>
    <cellStyle name="2_NTHOC_Tong hop theo doi von TPCP_Dang ky phan khai von ODA (gui Bo)_Bieu du thao QD von ho tro co MT 3" xfId="15022" xr:uid="{00000000-0005-0000-0000-0000AB3A0000}"/>
    <cellStyle name="2_NTHOC_Tong hop theo doi von TPCP_Dang ky phan khai von ODA (gui Bo)_Bieu du thao QD von ho tro co MT 4" xfId="15023" xr:uid="{00000000-0005-0000-0000-0000AC3A0000}"/>
    <cellStyle name="2_NTHOC_Tong hop theo doi von TPCP_Dang ky phan khai von ODA (gui Bo)_Bieu du thao QD von ho tro co MT 5" xfId="15024" xr:uid="{00000000-0005-0000-0000-0000AD3A0000}"/>
    <cellStyle name="2_NTHOC_Tong hop theo doi von TPCP_Dang ky phan khai von ODA (gui Bo)_Ke hoach 2012 theo doi (giai ngan 30.6.12)" xfId="15025" xr:uid="{00000000-0005-0000-0000-0000AE3A0000}"/>
    <cellStyle name="2_NTHOC_Tong hop theo doi von TPCP_Dang ky phan khai von ODA (gui Bo)_Ke hoach 2012 theo doi (giai ngan 30.6.12) 2" xfId="15026" xr:uid="{00000000-0005-0000-0000-0000AF3A0000}"/>
    <cellStyle name="2_NTHOC_Tong hop theo doi von TPCP_Dang ky phan khai von ODA (gui Bo)_Ke hoach 2012 theo doi (giai ngan 30.6.12) 2 2" xfId="15027" xr:uid="{00000000-0005-0000-0000-0000B03A0000}"/>
    <cellStyle name="2_NTHOC_Tong hop theo doi von TPCP_Dang ky phan khai von ODA (gui Bo)_Ke hoach 2012 theo doi (giai ngan 30.6.12) 2 3" xfId="15028" xr:uid="{00000000-0005-0000-0000-0000B13A0000}"/>
    <cellStyle name="2_NTHOC_Tong hop theo doi von TPCP_Dang ky phan khai von ODA (gui Bo)_Ke hoach 2012 theo doi (giai ngan 30.6.12) 2 4" xfId="15029" xr:uid="{00000000-0005-0000-0000-0000B23A0000}"/>
    <cellStyle name="2_NTHOC_Tong hop theo doi von TPCP_Dang ky phan khai von ODA (gui Bo)_Ke hoach 2012 theo doi (giai ngan 30.6.12) 3" xfId="15030" xr:uid="{00000000-0005-0000-0000-0000B33A0000}"/>
    <cellStyle name="2_NTHOC_Tong hop theo doi von TPCP_Dang ky phan khai von ODA (gui Bo)_Ke hoach 2012 theo doi (giai ngan 30.6.12) 4" xfId="15031" xr:uid="{00000000-0005-0000-0000-0000B43A0000}"/>
    <cellStyle name="2_NTHOC_Tong hop theo doi von TPCP_Dang ky phan khai von ODA (gui Bo)_Ke hoach 2012 theo doi (giai ngan 30.6.12) 5" xfId="15032" xr:uid="{00000000-0005-0000-0000-0000B53A0000}"/>
    <cellStyle name="2_NTHOC_Tong hop theo doi von TPCP_Ke hoach 2012 (theo doi)" xfId="15033" xr:uid="{00000000-0005-0000-0000-0000B63A0000}"/>
    <cellStyle name="2_NTHOC_Tong hop theo doi von TPCP_Ke hoach 2012 (theo doi) 2" xfId="15034" xr:uid="{00000000-0005-0000-0000-0000B73A0000}"/>
    <cellStyle name="2_NTHOC_Tong hop theo doi von TPCP_Ke hoach 2012 (theo doi) 2 2" xfId="15035" xr:uid="{00000000-0005-0000-0000-0000B83A0000}"/>
    <cellStyle name="2_NTHOC_Tong hop theo doi von TPCP_Ke hoach 2012 (theo doi) 2 3" xfId="15036" xr:uid="{00000000-0005-0000-0000-0000B93A0000}"/>
    <cellStyle name="2_NTHOC_Tong hop theo doi von TPCP_Ke hoach 2012 (theo doi) 2 4" xfId="15037" xr:uid="{00000000-0005-0000-0000-0000BA3A0000}"/>
    <cellStyle name="2_NTHOC_Tong hop theo doi von TPCP_Ke hoach 2012 (theo doi) 3" xfId="15038" xr:uid="{00000000-0005-0000-0000-0000BB3A0000}"/>
    <cellStyle name="2_NTHOC_Tong hop theo doi von TPCP_Ke hoach 2012 (theo doi) 4" xfId="15039" xr:uid="{00000000-0005-0000-0000-0000BC3A0000}"/>
    <cellStyle name="2_NTHOC_Tong hop theo doi von TPCP_Ke hoach 2012 (theo doi) 5" xfId="15040" xr:uid="{00000000-0005-0000-0000-0000BD3A0000}"/>
    <cellStyle name="2_NTHOC_Tong hop theo doi von TPCP_Ke hoach 2012 theo doi (giai ngan 30.6.12)" xfId="15041" xr:uid="{00000000-0005-0000-0000-0000BE3A0000}"/>
    <cellStyle name="2_NTHOC_Tong hop theo doi von TPCP_Ke hoach 2012 theo doi (giai ngan 30.6.12) 2" xfId="15042" xr:uid="{00000000-0005-0000-0000-0000BF3A0000}"/>
    <cellStyle name="2_NTHOC_Tong hop theo doi von TPCP_Ke hoach 2012 theo doi (giai ngan 30.6.12) 2 2" xfId="15043" xr:uid="{00000000-0005-0000-0000-0000C03A0000}"/>
    <cellStyle name="2_NTHOC_Tong hop theo doi von TPCP_Ke hoach 2012 theo doi (giai ngan 30.6.12) 2 3" xfId="15044" xr:uid="{00000000-0005-0000-0000-0000C13A0000}"/>
    <cellStyle name="2_NTHOC_Tong hop theo doi von TPCP_Ke hoach 2012 theo doi (giai ngan 30.6.12) 2 4" xfId="15045" xr:uid="{00000000-0005-0000-0000-0000C23A0000}"/>
    <cellStyle name="2_NTHOC_Tong hop theo doi von TPCP_Ke hoach 2012 theo doi (giai ngan 30.6.12) 3" xfId="15046" xr:uid="{00000000-0005-0000-0000-0000C33A0000}"/>
    <cellStyle name="2_NTHOC_Tong hop theo doi von TPCP_Ke hoach 2012 theo doi (giai ngan 30.6.12) 4" xfId="15047" xr:uid="{00000000-0005-0000-0000-0000C43A0000}"/>
    <cellStyle name="2_NTHOC_Tong hop theo doi von TPCP_Ke hoach 2012 theo doi (giai ngan 30.6.12) 5" xfId="15048" xr:uid="{00000000-0005-0000-0000-0000C53A0000}"/>
    <cellStyle name="2_NTHOC_Worksheet in D: My Documents Ke Hoach KH cac nam Nam 2014 Bao cao ve Ke hoach nam 2014 ( Hoan chinh sau TL voi Bo KH)" xfId="15049" xr:uid="{00000000-0005-0000-0000-0000C63A0000}"/>
    <cellStyle name="2_NTHOC_Worksheet in D: My Documents Ke Hoach KH cac nam Nam 2014 Bao cao ve Ke hoach nam 2014 ( Hoan chinh sau TL voi Bo KH) 2" xfId="15050" xr:uid="{00000000-0005-0000-0000-0000C73A0000}"/>
    <cellStyle name="2_NTHOC_Worksheet in D: My Documents Ke Hoach KH cac nam Nam 2014 Bao cao ve Ke hoach nam 2014 ( Hoan chinh sau TL voi Bo KH) 2 2" xfId="15051" xr:uid="{00000000-0005-0000-0000-0000C83A0000}"/>
    <cellStyle name="2_NTHOC_Worksheet in D: My Documents Ke Hoach KH cac nam Nam 2014 Bao cao ve Ke hoach nam 2014 ( Hoan chinh sau TL voi Bo KH) 2 3" xfId="15052" xr:uid="{00000000-0005-0000-0000-0000C93A0000}"/>
    <cellStyle name="2_NTHOC_Worksheet in D: My Documents Ke Hoach KH cac nam Nam 2014 Bao cao ve Ke hoach nam 2014 ( Hoan chinh sau TL voi Bo KH) 2 4" xfId="15053" xr:uid="{00000000-0005-0000-0000-0000CA3A0000}"/>
    <cellStyle name="2_NTHOC_Worksheet in D: My Documents Ke Hoach KH cac nam Nam 2014 Bao cao ve Ke hoach nam 2014 ( Hoan chinh sau TL voi Bo KH) 3" xfId="15054" xr:uid="{00000000-0005-0000-0000-0000CB3A0000}"/>
    <cellStyle name="2_NTHOC_Worksheet in D: My Documents Ke Hoach KH cac nam Nam 2014 Bao cao ve Ke hoach nam 2014 ( Hoan chinh sau TL voi Bo KH) 4" xfId="15055" xr:uid="{00000000-0005-0000-0000-0000CC3A0000}"/>
    <cellStyle name="2_NTHOC_Worksheet in D: My Documents Ke Hoach KH cac nam Nam 2014 Bao cao ve Ke hoach nam 2014 ( Hoan chinh sau TL voi Bo KH) 5" xfId="15056" xr:uid="{00000000-0005-0000-0000-0000CD3A0000}"/>
    <cellStyle name="2_pvhung.skhdt 20117113152041 Danh muc cong trinh trong diem" xfId="15057" xr:uid="{00000000-0005-0000-0000-0000CE3A0000}"/>
    <cellStyle name="2_pvhung.skhdt 20117113152041 Danh muc cong trinh trong diem 2" xfId="15058" xr:uid="{00000000-0005-0000-0000-0000CF3A0000}"/>
    <cellStyle name="2_pvhung.skhdt 20117113152041 Danh muc cong trinh trong diem 2 2" xfId="15059" xr:uid="{00000000-0005-0000-0000-0000D03A0000}"/>
    <cellStyle name="2_pvhung.skhdt 20117113152041 Danh muc cong trinh trong diem 2 2 2" xfId="15060" xr:uid="{00000000-0005-0000-0000-0000D13A0000}"/>
    <cellStyle name="2_pvhung.skhdt 20117113152041 Danh muc cong trinh trong diem 2 2 3" xfId="15061" xr:uid="{00000000-0005-0000-0000-0000D23A0000}"/>
    <cellStyle name="2_pvhung.skhdt 20117113152041 Danh muc cong trinh trong diem 2 2 4" xfId="15062" xr:uid="{00000000-0005-0000-0000-0000D33A0000}"/>
    <cellStyle name="2_pvhung.skhdt 20117113152041 Danh muc cong trinh trong diem 2 3" xfId="15063" xr:uid="{00000000-0005-0000-0000-0000D43A0000}"/>
    <cellStyle name="2_pvhung.skhdt 20117113152041 Danh muc cong trinh trong diem 2 4" xfId="15064" xr:uid="{00000000-0005-0000-0000-0000D53A0000}"/>
    <cellStyle name="2_pvhung.skhdt 20117113152041 Danh muc cong trinh trong diem 2 5" xfId="15065" xr:uid="{00000000-0005-0000-0000-0000D63A0000}"/>
    <cellStyle name="2_pvhung.skhdt 20117113152041 Danh muc cong trinh trong diem 3" xfId="15066" xr:uid="{00000000-0005-0000-0000-0000D73A0000}"/>
    <cellStyle name="2_pvhung.skhdt 20117113152041 Danh muc cong trinh trong diem 3 2" xfId="15067" xr:uid="{00000000-0005-0000-0000-0000D83A0000}"/>
    <cellStyle name="2_pvhung.skhdt 20117113152041 Danh muc cong trinh trong diem 3 3" xfId="15068" xr:uid="{00000000-0005-0000-0000-0000D93A0000}"/>
    <cellStyle name="2_pvhung.skhdt 20117113152041 Danh muc cong trinh trong diem 3 4" xfId="15069" xr:uid="{00000000-0005-0000-0000-0000DA3A0000}"/>
    <cellStyle name="2_pvhung.skhdt 20117113152041 Danh muc cong trinh trong diem 4" xfId="15070" xr:uid="{00000000-0005-0000-0000-0000DB3A0000}"/>
    <cellStyle name="2_pvhung.skhdt 20117113152041 Danh muc cong trinh trong diem 5" xfId="15071" xr:uid="{00000000-0005-0000-0000-0000DC3A0000}"/>
    <cellStyle name="2_pvhung.skhdt 20117113152041 Danh muc cong trinh trong diem 6" xfId="15072" xr:uid="{00000000-0005-0000-0000-0000DD3A0000}"/>
    <cellStyle name="2_pvhung.skhdt 20117113152041 Danh muc cong trinh trong diem_BC von DTPT 6 thang 2012" xfId="15073" xr:uid="{00000000-0005-0000-0000-0000DE3A0000}"/>
    <cellStyle name="2_pvhung.skhdt 20117113152041 Danh muc cong trinh trong diem_BC von DTPT 6 thang 2012 2" xfId="15074" xr:uid="{00000000-0005-0000-0000-0000DF3A0000}"/>
    <cellStyle name="2_pvhung.skhdt 20117113152041 Danh muc cong trinh trong diem_BC von DTPT 6 thang 2012 2 2" xfId="15075" xr:uid="{00000000-0005-0000-0000-0000E03A0000}"/>
    <cellStyle name="2_pvhung.skhdt 20117113152041 Danh muc cong trinh trong diem_BC von DTPT 6 thang 2012 2 2 2" xfId="15076" xr:uid="{00000000-0005-0000-0000-0000E13A0000}"/>
    <cellStyle name="2_pvhung.skhdt 20117113152041 Danh muc cong trinh trong diem_BC von DTPT 6 thang 2012 2 2 3" xfId="15077" xr:uid="{00000000-0005-0000-0000-0000E23A0000}"/>
    <cellStyle name="2_pvhung.skhdt 20117113152041 Danh muc cong trinh trong diem_BC von DTPT 6 thang 2012 2 2 4" xfId="15078" xr:uid="{00000000-0005-0000-0000-0000E33A0000}"/>
    <cellStyle name="2_pvhung.skhdt 20117113152041 Danh muc cong trinh trong diem_BC von DTPT 6 thang 2012 2 3" xfId="15079" xr:uid="{00000000-0005-0000-0000-0000E43A0000}"/>
    <cellStyle name="2_pvhung.skhdt 20117113152041 Danh muc cong trinh trong diem_BC von DTPT 6 thang 2012 2 4" xfId="15080" xr:uid="{00000000-0005-0000-0000-0000E53A0000}"/>
    <cellStyle name="2_pvhung.skhdt 20117113152041 Danh muc cong trinh trong diem_BC von DTPT 6 thang 2012 2 5" xfId="15081" xr:uid="{00000000-0005-0000-0000-0000E63A0000}"/>
    <cellStyle name="2_pvhung.skhdt 20117113152041 Danh muc cong trinh trong diem_BC von DTPT 6 thang 2012 3" xfId="15082" xr:uid="{00000000-0005-0000-0000-0000E73A0000}"/>
    <cellStyle name="2_pvhung.skhdt 20117113152041 Danh muc cong trinh trong diem_BC von DTPT 6 thang 2012 3 2" xfId="15083" xr:uid="{00000000-0005-0000-0000-0000E83A0000}"/>
    <cellStyle name="2_pvhung.skhdt 20117113152041 Danh muc cong trinh trong diem_BC von DTPT 6 thang 2012 3 3" xfId="15084" xr:uid="{00000000-0005-0000-0000-0000E93A0000}"/>
    <cellStyle name="2_pvhung.skhdt 20117113152041 Danh muc cong trinh trong diem_BC von DTPT 6 thang 2012 3 4" xfId="15085" xr:uid="{00000000-0005-0000-0000-0000EA3A0000}"/>
    <cellStyle name="2_pvhung.skhdt 20117113152041 Danh muc cong trinh trong diem_BC von DTPT 6 thang 2012 4" xfId="15086" xr:uid="{00000000-0005-0000-0000-0000EB3A0000}"/>
    <cellStyle name="2_pvhung.skhdt 20117113152041 Danh muc cong trinh trong diem_BC von DTPT 6 thang 2012 5" xfId="15087" xr:uid="{00000000-0005-0000-0000-0000EC3A0000}"/>
    <cellStyle name="2_pvhung.skhdt 20117113152041 Danh muc cong trinh trong diem_BC von DTPT 6 thang 2012 6" xfId="15088" xr:uid="{00000000-0005-0000-0000-0000ED3A0000}"/>
    <cellStyle name="2_pvhung.skhdt 20117113152041 Danh muc cong trinh trong diem_Bieu du thao QD von ho tro co MT" xfId="15089" xr:uid="{00000000-0005-0000-0000-0000EE3A0000}"/>
    <cellStyle name="2_pvhung.skhdt 20117113152041 Danh muc cong trinh trong diem_Bieu du thao QD von ho tro co MT 2" xfId="15090" xr:uid="{00000000-0005-0000-0000-0000EF3A0000}"/>
    <cellStyle name="2_pvhung.skhdt 20117113152041 Danh muc cong trinh trong diem_Bieu du thao QD von ho tro co MT 2 2" xfId="15091" xr:uid="{00000000-0005-0000-0000-0000F03A0000}"/>
    <cellStyle name="2_pvhung.skhdt 20117113152041 Danh muc cong trinh trong diem_Bieu du thao QD von ho tro co MT 2 2 2" xfId="15092" xr:uid="{00000000-0005-0000-0000-0000F13A0000}"/>
    <cellStyle name="2_pvhung.skhdt 20117113152041 Danh muc cong trinh trong diem_Bieu du thao QD von ho tro co MT 2 2 3" xfId="15093" xr:uid="{00000000-0005-0000-0000-0000F23A0000}"/>
    <cellStyle name="2_pvhung.skhdt 20117113152041 Danh muc cong trinh trong diem_Bieu du thao QD von ho tro co MT 2 2 4" xfId="15094" xr:uid="{00000000-0005-0000-0000-0000F33A0000}"/>
    <cellStyle name="2_pvhung.skhdt 20117113152041 Danh muc cong trinh trong diem_Bieu du thao QD von ho tro co MT 2 3" xfId="15095" xr:uid="{00000000-0005-0000-0000-0000F43A0000}"/>
    <cellStyle name="2_pvhung.skhdt 20117113152041 Danh muc cong trinh trong diem_Bieu du thao QD von ho tro co MT 2 4" xfId="15096" xr:uid="{00000000-0005-0000-0000-0000F53A0000}"/>
    <cellStyle name="2_pvhung.skhdt 20117113152041 Danh muc cong trinh trong diem_Bieu du thao QD von ho tro co MT 2 5" xfId="15097" xr:uid="{00000000-0005-0000-0000-0000F63A0000}"/>
    <cellStyle name="2_pvhung.skhdt 20117113152041 Danh muc cong trinh trong diem_Bieu du thao QD von ho tro co MT 3" xfId="15098" xr:uid="{00000000-0005-0000-0000-0000F73A0000}"/>
    <cellStyle name="2_pvhung.skhdt 20117113152041 Danh muc cong trinh trong diem_Bieu du thao QD von ho tro co MT 3 2" xfId="15099" xr:uid="{00000000-0005-0000-0000-0000F83A0000}"/>
    <cellStyle name="2_pvhung.skhdt 20117113152041 Danh muc cong trinh trong diem_Bieu du thao QD von ho tro co MT 3 3" xfId="15100" xr:uid="{00000000-0005-0000-0000-0000F93A0000}"/>
    <cellStyle name="2_pvhung.skhdt 20117113152041 Danh muc cong trinh trong diem_Bieu du thao QD von ho tro co MT 3 4" xfId="15101" xr:uid="{00000000-0005-0000-0000-0000FA3A0000}"/>
    <cellStyle name="2_pvhung.skhdt 20117113152041 Danh muc cong trinh trong diem_Bieu du thao QD von ho tro co MT 4" xfId="15102" xr:uid="{00000000-0005-0000-0000-0000FB3A0000}"/>
    <cellStyle name="2_pvhung.skhdt 20117113152041 Danh muc cong trinh trong diem_Bieu du thao QD von ho tro co MT 5" xfId="15103" xr:uid="{00000000-0005-0000-0000-0000FC3A0000}"/>
    <cellStyle name="2_pvhung.skhdt 20117113152041 Danh muc cong trinh trong diem_Bieu du thao QD von ho tro co MT 6" xfId="15104" xr:uid="{00000000-0005-0000-0000-0000FD3A0000}"/>
    <cellStyle name="2_pvhung.skhdt 20117113152041 Danh muc cong trinh trong diem_Ke hoach 2012 (theo doi)" xfId="15105" xr:uid="{00000000-0005-0000-0000-0000FE3A0000}"/>
    <cellStyle name="2_pvhung.skhdt 20117113152041 Danh muc cong trinh trong diem_Ke hoach 2012 (theo doi) 2" xfId="15106" xr:uid="{00000000-0005-0000-0000-0000FF3A0000}"/>
    <cellStyle name="2_pvhung.skhdt 20117113152041 Danh muc cong trinh trong diem_Ke hoach 2012 (theo doi) 2 2" xfId="15107" xr:uid="{00000000-0005-0000-0000-0000003B0000}"/>
    <cellStyle name="2_pvhung.skhdt 20117113152041 Danh muc cong trinh trong diem_Ke hoach 2012 (theo doi) 2 2 2" xfId="15108" xr:uid="{00000000-0005-0000-0000-0000013B0000}"/>
    <cellStyle name="2_pvhung.skhdt 20117113152041 Danh muc cong trinh trong diem_Ke hoach 2012 (theo doi) 2 2 3" xfId="15109" xr:uid="{00000000-0005-0000-0000-0000023B0000}"/>
    <cellStyle name="2_pvhung.skhdt 20117113152041 Danh muc cong trinh trong diem_Ke hoach 2012 (theo doi) 2 2 4" xfId="15110" xr:uid="{00000000-0005-0000-0000-0000033B0000}"/>
    <cellStyle name="2_pvhung.skhdt 20117113152041 Danh muc cong trinh trong diem_Ke hoach 2012 (theo doi) 2 3" xfId="15111" xr:uid="{00000000-0005-0000-0000-0000043B0000}"/>
    <cellStyle name="2_pvhung.skhdt 20117113152041 Danh muc cong trinh trong diem_Ke hoach 2012 (theo doi) 2 4" xfId="15112" xr:uid="{00000000-0005-0000-0000-0000053B0000}"/>
    <cellStyle name="2_pvhung.skhdt 20117113152041 Danh muc cong trinh trong diem_Ke hoach 2012 (theo doi) 2 5" xfId="15113" xr:uid="{00000000-0005-0000-0000-0000063B0000}"/>
    <cellStyle name="2_pvhung.skhdt 20117113152041 Danh muc cong trinh trong diem_Ke hoach 2012 (theo doi) 3" xfId="15114" xr:uid="{00000000-0005-0000-0000-0000073B0000}"/>
    <cellStyle name="2_pvhung.skhdt 20117113152041 Danh muc cong trinh trong diem_Ke hoach 2012 (theo doi) 3 2" xfId="15115" xr:uid="{00000000-0005-0000-0000-0000083B0000}"/>
    <cellStyle name="2_pvhung.skhdt 20117113152041 Danh muc cong trinh trong diem_Ke hoach 2012 (theo doi) 3 3" xfId="15116" xr:uid="{00000000-0005-0000-0000-0000093B0000}"/>
    <cellStyle name="2_pvhung.skhdt 20117113152041 Danh muc cong trinh trong diem_Ke hoach 2012 (theo doi) 3 4" xfId="15117" xr:uid="{00000000-0005-0000-0000-00000A3B0000}"/>
    <cellStyle name="2_pvhung.skhdt 20117113152041 Danh muc cong trinh trong diem_Ke hoach 2012 (theo doi) 4" xfId="15118" xr:uid="{00000000-0005-0000-0000-00000B3B0000}"/>
    <cellStyle name="2_pvhung.skhdt 20117113152041 Danh muc cong trinh trong diem_Ke hoach 2012 (theo doi) 5" xfId="15119" xr:uid="{00000000-0005-0000-0000-00000C3B0000}"/>
    <cellStyle name="2_pvhung.skhdt 20117113152041 Danh muc cong trinh trong diem_Ke hoach 2012 (theo doi) 6" xfId="15120" xr:uid="{00000000-0005-0000-0000-00000D3B0000}"/>
    <cellStyle name="2_pvhung.skhdt 20117113152041 Danh muc cong trinh trong diem_Ke hoach 2012 theo doi (giai ngan 30.6.12)" xfId="15121" xr:uid="{00000000-0005-0000-0000-00000E3B0000}"/>
    <cellStyle name="2_pvhung.skhdt 20117113152041 Danh muc cong trinh trong diem_Ke hoach 2012 theo doi (giai ngan 30.6.12) 2" xfId="15122" xr:uid="{00000000-0005-0000-0000-00000F3B0000}"/>
    <cellStyle name="2_pvhung.skhdt 20117113152041 Danh muc cong trinh trong diem_Ke hoach 2012 theo doi (giai ngan 30.6.12) 2 2" xfId="15123" xr:uid="{00000000-0005-0000-0000-0000103B0000}"/>
    <cellStyle name="2_pvhung.skhdt 20117113152041 Danh muc cong trinh trong diem_Ke hoach 2012 theo doi (giai ngan 30.6.12) 2 2 2" xfId="15124" xr:uid="{00000000-0005-0000-0000-0000113B0000}"/>
    <cellStyle name="2_pvhung.skhdt 20117113152041 Danh muc cong trinh trong diem_Ke hoach 2012 theo doi (giai ngan 30.6.12) 2 2 3" xfId="15125" xr:uid="{00000000-0005-0000-0000-0000123B0000}"/>
    <cellStyle name="2_pvhung.skhdt 20117113152041 Danh muc cong trinh trong diem_Ke hoach 2012 theo doi (giai ngan 30.6.12) 2 2 4" xfId="15126" xr:uid="{00000000-0005-0000-0000-0000133B0000}"/>
    <cellStyle name="2_pvhung.skhdt 20117113152041 Danh muc cong trinh trong diem_Ke hoach 2012 theo doi (giai ngan 30.6.12) 2 3" xfId="15127" xr:uid="{00000000-0005-0000-0000-0000143B0000}"/>
    <cellStyle name="2_pvhung.skhdt 20117113152041 Danh muc cong trinh trong diem_Ke hoach 2012 theo doi (giai ngan 30.6.12) 2 4" xfId="15128" xr:uid="{00000000-0005-0000-0000-0000153B0000}"/>
    <cellStyle name="2_pvhung.skhdt 20117113152041 Danh muc cong trinh trong diem_Ke hoach 2012 theo doi (giai ngan 30.6.12) 2 5" xfId="15129" xr:uid="{00000000-0005-0000-0000-0000163B0000}"/>
    <cellStyle name="2_pvhung.skhdt 20117113152041 Danh muc cong trinh trong diem_Ke hoach 2012 theo doi (giai ngan 30.6.12) 3" xfId="15130" xr:uid="{00000000-0005-0000-0000-0000173B0000}"/>
    <cellStyle name="2_pvhung.skhdt 20117113152041 Danh muc cong trinh trong diem_Ke hoach 2012 theo doi (giai ngan 30.6.12) 3 2" xfId="15131" xr:uid="{00000000-0005-0000-0000-0000183B0000}"/>
    <cellStyle name="2_pvhung.skhdt 20117113152041 Danh muc cong trinh trong diem_Ke hoach 2012 theo doi (giai ngan 30.6.12) 3 3" xfId="15132" xr:uid="{00000000-0005-0000-0000-0000193B0000}"/>
    <cellStyle name="2_pvhung.skhdt 20117113152041 Danh muc cong trinh trong diem_Ke hoach 2012 theo doi (giai ngan 30.6.12) 3 4" xfId="15133" xr:uid="{00000000-0005-0000-0000-00001A3B0000}"/>
    <cellStyle name="2_pvhung.skhdt 20117113152041 Danh muc cong trinh trong diem_Ke hoach 2012 theo doi (giai ngan 30.6.12) 4" xfId="15134" xr:uid="{00000000-0005-0000-0000-00001B3B0000}"/>
    <cellStyle name="2_pvhung.skhdt 20117113152041 Danh muc cong trinh trong diem_Ke hoach 2012 theo doi (giai ngan 30.6.12) 5" xfId="15135" xr:uid="{00000000-0005-0000-0000-00001C3B0000}"/>
    <cellStyle name="2_pvhung.skhdt 20117113152041 Danh muc cong trinh trong diem_Ke hoach 2012 theo doi (giai ngan 30.6.12) 6" xfId="15136" xr:uid="{00000000-0005-0000-0000-00001D3B0000}"/>
    <cellStyle name="2_Ra soat KH 2008 (chinh thuc)" xfId="15137" xr:uid="{00000000-0005-0000-0000-00001E3B0000}"/>
    <cellStyle name="2_Ra soat KH 2009 (chinh thuc o nha)" xfId="15138" xr:uid="{00000000-0005-0000-0000-00001F3B0000}"/>
    <cellStyle name="2_Ra soat KH 2009 (chinh thuc o nha) 2" xfId="15139" xr:uid="{00000000-0005-0000-0000-0000203B0000}"/>
    <cellStyle name="2_Ra soat KH 2009 (chinh thuc o nha) 2 2" xfId="15140" xr:uid="{00000000-0005-0000-0000-0000213B0000}"/>
    <cellStyle name="2_Ra soat KH 2009 (chinh thuc o nha) 2 3" xfId="15141" xr:uid="{00000000-0005-0000-0000-0000223B0000}"/>
    <cellStyle name="2_Ra soat KH 2009 (chinh thuc o nha) 2 4" xfId="15142" xr:uid="{00000000-0005-0000-0000-0000233B0000}"/>
    <cellStyle name="2_Ra soat KH 2009 (chinh thuc o nha) 3" xfId="15143" xr:uid="{00000000-0005-0000-0000-0000243B0000}"/>
    <cellStyle name="2_Ra soat KH 2009 (chinh thuc o nha) 4" xfId="15144" xr:uid="{00000000-0005-0000-0000-0000253B0000}"/>
    <cellStyle name="2_Ra soat KH 2009 (chinh thuc o nha) 5" xfId="15145" xr:uid="{00000000-0005-0000-0000-0000263B0000}"/>
    <cellStyle name="2_Ra soat KH 2009 (chinh thuc o nha)_BC von DTPT 6 thang 2012" xfId="15146" xr:uid="{00000000-0005-0000-0000-0000273B0000}"/>
    <cellStyle name="2_Ra soat KH 2009 (chinh thuc o nha)_BC von DTPT 6 thang 2012 2" xfId="15147" xr:uid="{00000000-0005-0000-0000-0000283B0000}"/>
    <cellStyle name="2_Ra soat KH 2009 (chinh thuc o nha)_BC von DTPT 6 thang 2012 2 2" xfId="15148" xr:uid="{00000000-0005-0000-0000-0000293B0000}"/>
    <cellStyle name="2_Ra soat KH 2009 (chinh thuc o nha)_BC von DTPT 6 thang 2012 2 3" xfId="15149" xr:uid="{00000000-0005-0000-0000-00002A3B0000}"/>
    <cellStyle name="2_Ra soat KH 2009 (chinh thuc o nha)_BC von DTPT 6 thang 2012 2 4" xfId="15150" xr:uid="{00000000-0005-0000-0000-00002B3B0000}"/>
    <cellStyle name="2_Ra soat KH 2009 (chinh thuc o nha)_BC von DTPT 6 thang 2012 3" xfId="15151" xr:uid="{00000000-0005-0000-0000-00002C3B0000}"/>
    <cellStyle name="2_Ra soat KH 2009 (chinh thuc o nha)_BC von DTPT 6 thang 2012 4" xfId="15152" xr:uid="{00000000-0005-0000-0000-00002D3B0000}"/>
    <cellStyle name="2_Ra soat KH 2009 (chinh thuc o nha)_BC von DTPT 6 thang 2012 5" xfId="15153" xr:uid="{00000000-0005-0000-0000-00002E3B0000}"/>
    <cellStyle name="2_Ra soat KH 2009 (chinh thuc o nha)_Bieu du thao QD von ho tro co MT" xfId="15154" xr:uid="{00000000-0005-0000-0000-00002F3B0000}"/>
    <cellStyle name="2_Ra soat KH 2009 (chinh thuc o nha)_Bieu du thao QD von ho tro co MT 2" xfId="15155" xr:uid="{00000000-0005-0000-0000-0000303B0000}"/>
    <cellStyle name="2_Ra soat KH 2009 (chinh thuc o nha)_Bieu du thao QD von ho tro co MT 2 2" xfId="15156" xr:uid="{00000000-0005-0000-0000-0000313B0000}"/>
    <cellStyle name="2_Ra soat KH 2009 (chinh thuc o nha)_Bieu du thao QD von ho tro co MT 2 3" xfId="15157" xr:uid="{00000000-0005-0000-0000-0000323B0000}"/>
    <cellStyle name="2_Ra soat KH 2009 (chinh thuc o nha)_Bieu du thao QD von ho tro co MT 2 4" xfId="15158" xr:uid="{00000000-0005-0000-0000-0000333B0000}"/>
    <cellStyle name="2_Ra soat KH 2009 (chinh thuc o nha)_Bieu du thao QD von ho tro co MT 3" xfId="15159" xr:uid="{00000000-0005-0000-0000-0000343B0000}"/>
    <cellStyle name="2_Ra soat KH 2009 (chinh thuc o nha)_Bieu du thao QD von ho tro co MT 4" xfId="15160" xr:uid="{00000000-0005-0000-0000-0000353B0000}"/>
    <cellStyle name="2_Ra soat KH 2009 (chinh thuc o nha)_Bieu du thao QD von ho tro co MT 5" xfId="15161" xr:uid="{00000000-0005-0000-0000-0000363B0000}"/>
    <cellStyle name="2_Ra soat KH 2009 (chinh thuc o nha)_Ke hoach 2012 (theo doi)" xfId="15162" xr:uid="{00000000-0005-0000-0000-0000373B0000}"/>
    <cellStyle name="2_Ra soat KH 2009 (chinh thuc o nha)_Ke hoach 2012 (theo doi) 2" xfId="15163" xr:uid="{00000000-0005-0000-0000-0000383B0000}"/>
    <cellStyle name="2_Ra soat KH 2009 (chinh thuc o nha)_Ke hoach 2012 (theo doi) 2 2" xfId="15164" xr:uid="{00000000-0005-0000-0000-0000393B0000}"/>
    <cellStyle name="2_Ra soat KH 2009 (chinh thuc o nha)_Ke hoach 2012 (theo doi) 2 3" xfId="15165" xr:uid="{00000000-0005-0000-0000-00003A3B0000}"/>
    <cellStyle name="2_Ra soat KH 2009 (chinh thuc o nha)_Ke hoach 2012 (theo doi) 2 4" xfId="15166" xr:uid="{00000000-0005-0000-0000-00003B3B0000}"/>
    <cellStyle name="2_Ra soat KH 2009 (chinh thuc o nha)_Ke hoach 2012 (theo doi) 3" xfId="15167" xr:uid="{00000000-0005-0000-0000-00003C3B0000}"/>
    <cellStyle name="2_Ra soat KH 2009 (chinh thuc o nha)_Ke hoach 2012 (theo doi) 4" xfId="15168" xr:uid="{00000000-0005-0000-0000-00003D3B0000}"/>
    <cellStyle name="2_Ra soat KH 2009 (chinh thuc o nha)_Ke hoach 2012 (theo doi) 5" xfId="15169" xr:uid="{00000000-0005-0000-0000-00003E3B0000}"/>
    <cellStyle name="2_Ra soat KH 2009 (chinh thuc o nha)_Ke hoach 2012 theo doi (giai ngan 30.6.12)" xfId="15170" xr:uid="{00000000-0005-0000-0000-00003F3B0000}"/>
    <cellStyle name="2_Ra soat KH 2009 (chinh thuc o nha)_Ke hoach 2012 theo doi (giai ngan 30.6.12) 2" xfId="15171" xr:uid="{00000000-0005-0000-0000-0000403B0000}"/>
    <cellStyle name="2_Ra soat KH 2009 (chinh thuc o nha)_Ke hoach 2012 theo doi (giai ngan 30.6.12) 2 2" xfId="15172" xr:uid="{00000000-0005-0000-0000-0000413B0000}"/>
    <cellStyle name="2_Ra soat KH 2009 (chinh thuc o nha)_Ke hoach 2012 theo doi (giai ngan 30.6.12) 2 3" xfId="15173" xr:uid="{00000000-0005-0000-0000-0000423B0000}"/>
    <cellStyle name="2_Ra soat KH 2009 (chinh thuc o nha)_Ke hoach 2012 theo doi (giai ngan 30.6.12) 2 4" xfId="15174" xr:uid="{00000000-0005-0000-0000-0000433B0000}"/>
    <cellStyle name="2_Ra soat KH 2009 (chinh thuc o nha)_Ke hoach 2012 theo doi (giai ngan 30.6.12) 3" xfId="15175" xr:uid="{00000000-0005-0000-0000-0000443B0000}"/>
    <cellStyle name="2_Ra soat KH 2009 (chinh thuc o nha)_Ke hoach 2012 theo doi (giai ngan 30.6.12) 4" xfId="15176" xr:uid="{00000000-0005-0000-0000-0000453B0000}"/>
    <cellStyle name="2_Ra soat KH 2009 (chinh thuc o nha)_Ke hoach 2012 theo doi (giai ngan 30.6.12) 5" xfId="15177" xr:uid="{00000000-0005-0000-0000-0000463B0000}"/>
    <cellStyle name="2_Tong hop so lieu" xfId="15178" xr:uid="{00000000-0005-0000-0000-0000473B0000}"/>
    <cellStyle name="2_Tong hop so lieu 2" xfId="15179" xr:uid="{00000000-0005-0000-0000-0000483B0000}"/>
    <cellStyle name="2_Tong hop so lieu 2 2" xfId="15180" xr:uid="{00000000-0005-0000-0000-0000493B0000}"/>
    <cellStyle name="2_Tong hop so lieu 2 3" xfId="15181" xr:uid="{00000000-0005-0000-0000-00004A3B0000}"/>
    <cellStyle name="2_Tong hop so lieu 2 4" xfId="15182" xr:uid="{00000000-0005-0000-0000-00004B3B0000}"/>
    <cellStyle name="2_Tong hop so lieu 3" xfId="15183" xr:uid="{00000000-0005-0000-0000-00004C3B0000}"/>
    <cellStyle name="2_Tong hop so lieu 4" xfId="15184" xr:uid="{00000000-0005-0000-0000-00004D3B0000}"/>
    <cellStyle name="2_Tong hop so lieu 5" xfId="15185" xr:uid="{00000000-0005-0000-0000-00004E3B0000}"/>
    <cellStyle name="2_Tong hop so lieu_BC cong trinh trong diem" xfId="15186" xr:uid="{00000000-0005-0000-0000-00004F3B0000}"/>
    <cellStyle name="2_Tong hop so lieu_BC cong trinh trong diem 2" xfId="15187" xr:uid="{00000000-0005-0000-0000-0000503B0000}"/>
    <cellStyle name="2_Tong hop so lieu_BC cong trinh trong diem 2 2" xfId="15188" xr:uid="{00000000-0005-0000-0000-0000513B0000}"/>
    <cellStyle name="2_Tong hop so lieu_BC cong trinh trong diem 2 3" xfId="15189" xr:uid="{00000000-0005-0000-0000-0000523B0000}"/>
    <cellStyle name="2_Tong hop so lieu_BC cong trinh trong diem 2 4" xfId="15190" xr:uid="{00000000-0005-0000-0000-0000533B0000}"/>
    <cellStyle name="2_Tong hop so lieu_BC cong trinh trong diem 3" xfId="15191" xr:uid="{00000000-0005-0000-0000-0000543B0000}"/>
    <cellStyle name="2_Tong hop so lieu_BC cong trinh trong diem 4" xfId="15192" xr:uid="{00000000-0005-0000-0000-0000553B0000}"/>
    <cellStyle name="2_Tong hop so lieu_BC cong trinh trong diem 5" xfId="15193" xr:uid="{00000000-0005-0000-0000-0000563B0000}"/>
    <cellStyle name="2_Tong hop so lieu_BC cong trinh trong diem_BC von DTPT 6 thang 2012" xfId="15194" xr:uid="{00000000-0005-0000-0000-0000573B0000}"/>
    <cellStyle name="2_Tong hop so lieu_BC cong trinh trong diem_BC von DTPT 6 thang 2012 2" xfId="15195" xr:uid="{00000000-0005-0000-0000-0000583B0000}"/>
    <cellStyle name="2_Tong hop so lieu_BC cong trinh trong diem_BC von DTPT 6 thang 2012 2 2" xfId="15196" xr:uid="{00000000-0005-0000-0000-0000593B0000}"/>
    <cellStyle name="2_Tong hop so lieu_BC cong trinh trong diem_BC von DTPT 6 thang 2012 2 3" xfId="15197" xr:uid="{00000000-0005-0000-0000-00005A3B0000}"/>
    <cellStyle name="2_Tong hop so lieu_BC cong trinh trong diem_BC von DTPT 6 thang 2012 2 4" xfId="15198" xr:uid="{00000000-0005-0000-0000-00005B3B0000}"/>
    <cellStyle name="2_Tong hop so lieu_BC cong trinh trong diem_BC von DTPT 6 thang 2012 3" xfId="15199" xr:uid="{00000000-0005-0000-0000-00005C3B0000}"/>
    <cellStyle name="2_Tong hop so lieu_BC cong trinh trong diem_BC von DTPT 6 thang 2012 4" xfId="15200" xr:uid="{00000000-0005-0000-0000-00005D3B0000}"/>
    <cellStyle name="2_Tong hop so lieu_BC cong trinh trong diem_BC von DTPT 6 thang 2012 5" xfId="15201" xr:uid="{00000000-0005-0000-0000-00005E3B0000}"/>
    <cellStyle name="2_Tong hop so lieu_BC cong trinh trong diem_Bieu du thao QD von ho tro co MT" xfId="15202" xr:uid="{00000000-0005-0000-0000-00005F3B0000}"/>
    <cellStyle name="2_Tong hop so lieu_BC cong trinh trong diem_Bieu du thao QD von ho tro co MT 2" xfId="15203" xr:uid="{00000000-0005-0000-0000-0000603B0000}"/>
    <cellStyle name="2_Tong hop so lieu_BC cong trinh trong diem_Bieu du thao QD von ho tro co MT 2 2" xfId="15204" xr:uid="{00000000-0005-0000-0000-0000613B0000}"/>
    <cellStyle name="2_Tong hop so lieu_BC cong trinh trong diem_Bieu du thao QD von ho tro co MT 2 3" xfId="15205" xr:uid="{00000000-0005-0000-0000-0000623B0000}"/>
    <cellStyle name="2_Tong hop so lieu_BC cong trinh trong diem_Bieu du thao QD von ho tro co MT 2 4" xfId="15206" xr:uid="{00000000-0005-0000-0000-0000633B0000}"/>
    <cellStyle name="2_Tong hop so lieu_BC cong trinh trong diem_Bieu du thao QD von ho tro co MT 3" xfId="15207" xr:uid="{00000000-0005-0000-0000-0000643B0000}"/>
    <cellStyle name="2_Tong hop so lieu_BC cong trinh trong diem_Bieu du thao QD von ho tro co MT 4" xfId="15208" xr:uid="{00000000-0005-0000-0000-0000653B0000}"/>
    <cellStyle name="2_Tong hop so lieu_BC cong trinh trong diem_Bieu du thao QD von ho tro co MT 5" xfId="15209" xr:uid="{00000000-0005-0000-0000-0000663B0000}"/>
    <cellStyle name="2_Tong hop so lieu_BC cong trinh trong diem_Ke hoach 2012 (theo doi)" xfId="15210" xr:uid="{00000000-0005-0000-0000-0000673B0000}"/>
    <cellStyle name="2_Tong hop so lieu_BC cong trinh trong diem_Ke hoach 2012 (theo doi) 2" xfId="15211" xr:uid="{00000000-0005-0000-0000-0000683B0000}"/>
    <cellStyle name="2_Tong hop so lieu_BC cong trinh trong diem_Ke hoach 2012 (theo doi) 2 2" xfId="15212" xr:uid="{00000000-0005-0000-0000-0000693B0000}"/>
    <cellStyle name="2_Tong hop so lieu_BC cong trinh trong diem_Ke hoach 2012 (theo doi) 2 3" xfId="15213" xr:uid="{00000000-0005-0000-0000-00006A3B0000}"/>
    <cellStyle name="2_Tong hop so lieu_BC cong trinh trong diem_Ke hoach 2012 (theo doi) 2 4" xfId="15214" xr:uid="{00000000-0005-0000-0000-00006B3B0000}"/>
    <cellStyle name="2_Tong hop so lieu_BC cong trinh trong diem_Ke hoach 2012 (theo doi) 3" xfId="15215" xr:uid="{00000000-0005-0000-0000-00006C3B0000}"/>
    <cellStyle name="2_Tong hop so lieu_BC cong trinh trong diem_Ke hoach 2012 (theo doi) 4" xfId="15216" xr:uid="{00000000-0005-0000-0000-00006D3B0000}"/>
    <cellStyle name="2_Tong hop so lieu_BC cong trinh trong diem_Ke hoach 2012 (theo doi) 5" xfId="15217" xr:uid="{00000000-0005-0000-0000-00006E3B0000}"/>
    <cellStyle name="2_Tong hop so lieu_BC cong trinh trong diem_Ke hoach 2012 theo doi (giai ngan 30.6.12)" xfId="15218" xr:uid="{00000000-0005-0000-0000-00006F3B0000}"/>
    <cellStyle name="2_Tong hop so lieu_BC cong trinh trong diem_Ke hoach 2012 theo doi (giai ngan 30.6.12) 2" xfId="15219" xr:uid="{00000000-0005-0000-0000-0000703B0000}"/>
    <cellStyle name="2_Tong hop so lieu_BC cong trinh trong diem_Ke hoach 2012 theo doi (giai ngan 30.6.12) 2 2" xfId="15220" xr:uid="{00000000-0005-0000-0000-0000713B0000}"/>
    <cellStyle name="2_Tong hop so lieu_BC cong trinh trong diem_Ke hoach 2012 theo doi (giai ngan 30.6.12) 2 3" xfId="15221" xr:uid="{00000000-0005-0000-0000-0000723B0000}"/>
    <cellStyle name="2_Tong hop so lieu_BC cong trinh trong diem_Ke hoach 2012 theo doi (giai ngan 30.6.12) 2 4" xfId="15222" xr:uid="{00000000-0005-0000-0000-0000733B0000}"/>
    <cellStyle name="2_Tong hop so lieu_BC cong trinh trong diem_Ke hoach 2012 theo doi (giai ngan 30.6.12) 3" xfId="15223" xr:uid="{00000000-0005-0000-0000-0000743B0000}"/>
    <cellStyle name="2_Tong hop so lieu_BC cong trinh trong diem_Ke hoach 2012 theo doi (giai ngan 30.6.12) 4" xfId="15224" xr:uid="{00000000-0005-0000-0000-0000753B0000}"/>
    <cellStyle name="2_Tong hop so lieu_BC cong trinh trong diem_Ke hoach 2012 theo doi (giai ngan 30.6.12) 5" xfId="15225" xr:uid="{00000000-0005-0000-0000-0000763B0000}"/>
    <cellStyle name="2_Tong hop so lieu_BC von DTPT 6 thang 2012" xfId="15226" xr:uid="{00000000-0005-0000-0000-0000773B0000}"/>
    <cellStyle name="2_Tong hop so lieu_BC von DTPT 6 thang 2012 2" xfId="15227" xr:uid="{00000000-0005-0000-0000-0000783B0000}"/>
    <cellStyle name="2_Tong hop so lieu_BC von DTPT 6 thang 2012 2 2" xfId="15228" xr:uid="{00000000-0005-0000-0000-0000793B0000}"/>
    <cellStyle name="2_Tong hop so lieu_BC von DTPT 6 thang 2012 2 3" xfId="15229" xr:uid="{00000000-0005-0000-0000-00007A3B0000}"/>
    <cellStyle name="2_Tong hop so lieu_BC von DTPT 6 thang 2012 2 4" xfId="15230" xr:uid="{00000000-0005-0000-0000-00007B3B0000}"/>
    <cellStyle name="2_Tong hop so lieu_BC von DTPT 6 thang 2012 3" xfId="15231" xr:uid="{00000000-0005-0000-0000-00007C3B0000}"/>
    <cellStyle name="2_Tong hop so lieu_BC von DTPT 6 thang 2012 4" xfId="15232" xr:uid="{00000000-0005-0000-0000-00007D3B0000}"/>
    <cellStyle name="2_Tong hop so lieu_BC von DTPT 6 thang 2012 5" xfId="15233" xr:uid="{00000000-0005-0000-0000-00007E3B0000}"/>
    <cellStyle name="2_Tong hop so lieu_Bieu du thao QD von ho tro co MT" xfId="15234" xr:uid="{00000000-0005-0000-0000-00007F3B0000}"/>
    <cellStyle name="2_Tong hop so lieu_Bieu du thao QD von ho tro co MT 2" xfId="15235" xr:uid="{00000000-0005-0000-0000-0000803B0000}"/>
    <cellStyle name="2_Tong hop so lieu_Bieu du thao QD von ho tro co MT 2 2" xfId="15236" xr:uid="{00000000-0005-0000-0000-0000813B0000}"/>
    <cellStyle name="2_Tong hop so lieu_Bieu du thao QD von ho tro co MT 2 3" xfId="15237" xr:uid="{00000000-0005-0000-0000-0000823B0000}"/>
    <cellStyle name="2_Tong hop so lieu_Bieu du thao QD von ho tro co MT 2 4" xfId="15238" xr:uid="{00000000-0005-0000-0000-0000833B0000}"/>
    <cellStyle name="2_Tong hop so lieu_Bieu du thao QD von ho tro co MT 3" xfId="15239" xr:uid="{00000000-0005-0000-0000-0000843B0000}"/>
    <cellStyle name="2_Tong hop so lieu_Bieu du thao QD von ho tro co MT 4" xfId="15240" xr:uid="{00000000-0005-0000-0000-0000853B0000}"/>
    <cellStyle name="2_Tong hop so lieu_Bieu du thao QD von ho tro co MT 5" xfId="15241" xr:uid="{00000000-0005-0000-0000-0000863B0000}"/>
    <cellStyle name="2_Tong hop so lieu_Ke hoach 2012 (theo doi)" xfId="15242" xr:uid="{00000000-0005-0000-0000-0000873B0000}"/>
    <cellStyle name="2_Tong hop so lieu_Ke hoach 2012 (theo doi) 2" xfId="15243" xr:uid="{00000000-0005-0000-0000-0000883B0000}"/>
    <cellStyle name="2_Tong hop so lieu_Ke hoach 2012 (theo doi) 2 2" xfId="15244" xr:uid="{00000000-0005-0000-0000-0000893B0000}"/>
    <cellStyle name="2_Tong hop so lieu_Ke hoach 2012 (theo doi) 2 3" xfId="15245" xr:uid="{00000000-0005-0000-0000-00008A3B0000}"/>
    <cellStyle name="2_Tong hop so lieu_Ke hoach 2012 (theo doi) 2 4" xfId="15246" xr:uid="{00000000-0005-0000-0000-00008B3B0000}"/>
    <cellStyle name="2_Tong hop so lieu_Ke hoach 2012 (theo doi) 3" xfId="15247" xr:uid="{00000000-0005-0000-0000-00008C3B0000}"/>
    <cellStyle name="2_Tong hop so lieu_Ke hoach 2012 (theo doi) 4" xfId="15248" xr:uid="{00000000-0005-0000-0000-00008D3B0000}"/>
    <cellStyle name="2_Tong hop so lieu_Ke hoach 2012 (theo doi) 5" xfId="15249" xr:uid="{00000000-0005-0000-0000-00008E3B0000}"/>
    <cellStyle name="2_Tong hop so lieu_Ke hoach 2012 theo doi (giai ngan 30.6.12)" xfId="15250" xr:uid="{00000000-0005-0000-0000-00008F3B0000}"/>
    <cellStyle name="2_Tong hop so lieu_Ke hoach 2012 theo doi (giai ngan 30.6.12) 2" xfId="15251" xr:uid="{00000000-0005-0000-0000-0000903B0000}"/>
    <cellStyle name="2_Tong hop so lieu_Ke hoach 2012 theo doi (giai ngan 30.6.12) 2 2" xfId="15252" xr:uid="{00000000-0005-0000-0000-0000913B0000}"/>
    <cellStyle name="2_Tong hop so lieu_Ke hoach 2012 theo doi (giai ngan 30.6.12) 2 3" xfId="15253" xr:uid="{00000000-0005-0000-0000-0000923B0000}"/>
    <cellStyle name="2_Tong hop so lieu_Ke hoach 2012 theo doi (giai ngan 30.6.12) 2 4" xfId="15254" xr:uid="{00000000-0005-0000-0000-0000933B0000}"/>
    <cellStyle name="2_Tong hop so lieu_Ke hoach 2012 theo doi (giai ngan 30.6.12) 3" xfId="15255" xr:uid="{00000000-0005-0000-0000-0000943B0000}"/>
    <cellStyle name="2_Tong hop so lieu_Ke hoach 2012 theo doi (giai ngan 30.6.12) 4" xfId="15256" xr:uid="{00000000-0005-0000-0000-0000953B0000}"/>
    <cellStyle name="2_Tong hop so lieu_Ke hoach 2012 theo doi (giai ngan 30.6.12) 5" xfId="15257" xr:uid="{00000000-0005-0000-0000-0000963B0000}"/>
    <cellStyle name="2_Tong hop so lieu_pvhung.skhdt 20117113152041 Danh muc cong trinh trong diem" xfId="15258" xr:uid="{00000000-0005-0000-0000-0000973B0000}"/>
    <cellStyle name="2_Tong hop so lieu_pvhung.skhdt 20117113152041 Danh muc cong trinh trong diem 2" xfId="15259" xr:uid="{00000000-0005-0000-0000-0000983B0000}"/>
    <cellStyle name="2_Tong hop so lieu_pvhung.skhdt 20117113152041 Danh muc cong trinh trong diem 2 2" xfId="15260" xr:uid="{00000000-0005-0000-0000-0000993B0000}"/>
    <cellStyle name="2_Tong hop so lieu_pvhung.skhdt 20117113152041 Danh muc cong trinh trong diem 2 3" xfId="15261" xr:uid="{00000000-0005-0000-0000-00009A3B0000}"/>
    <cellStyle name="2_Tong hop so lieu_pvhung.skhdt 20117113152041 Danh muc cong trinh trong diem 2 4" xfId="15262" xr:uid="{00000000-0005-0000-0000-00009B3B0000}"/>
    <cellStyle name="2_Tong hop so lieu_pvhung.skhdt 20117113152041 Danh muc cong trinh trong diem 3" xfId="15263" xr:uid="{00000000-0005-0000-0000-00009C3B0000}"/>
    <cellStyle name="2_Tong hop so lieu_pvhung.skhdt 20117113152041 Danh muc cong trinh trong diem 4" xfId="15264" xr:uid="{00000000-0005-0000-0000-00009D3B0000}"/>
    <cellStyle name="2_Tong hop so lieu_pvhung.skhdt 20117113152041 Danh muc cong trinh trong diem 5" xfId="15265" xr:uid="{00000000-0005-0000-0000-00009E3B0000}"/>
    <cellStyle name="2_Tong hop so lieu_pvhung.skhdt 20117113152041 Danh muc cong trinh trong diem_BC von DTPT 6 thang 2012" xfId="15266" xr:uid="{00000000-0005-0000-0000-00009F3B0000}"/>
    <cellStyle name="2_Tong hop so lieu_pvhung.skhdt 20117113152041 Danh muc cong trinh trong diem_BC von DTPT 6 thang 2012 2" xfId="15267" xr:uid="{00000000-0005-0000-0000-0000A03B0000}"/>
    <cellStyle name="2_Tong hop so lieu_pvhung.skhdt 20117113152041 Danh muc cong trinh trong diem_BC von DTPT 6 thang 2012 2 2" xfId="15268" xr:uid="{00000000-0005-0000-0000-0000A13B0000}"/>
    <cellStyle name="2_Tong hop so lieu_pvhung.skhdt 20117113152041 Danh muc cong trinh trong diem_BC von DTPT 6 thang 2012 2 3" xfId="15269" xr:uid="{00000000-0005-0000-0000-0000A23B0000}"/>
    <cellStyle name="2_Tong hop so lieu_pvhung.skhdt 20117113152041 Danh muc cong trinh trong diem_BC von DTPT 6 thang 2012 2 4" xfId="15270" xr:uid="{00000000-0005-0000-0000-0000A33B0000}"/>
    <cellStyle name="2_Tong hop so lieu_pvhung.skhdt 20117113152041 Danh muc cong trinh trong diem_BC von DTPT 6 thang 2012 3" xfId="15271" xr:uid="{00000000-0005-0000-0000-0000A43B0000}"/>
    <cellStyle name="2_Tong hop so lieu_pvhung.skhdt 20117113152041 Danh muc cong trinh trong diem_BC von DTPT 6 thang 2012 4" xfId="15272" xr:uid="{00000000-0005-0000-0000-0000A53B0000}"/>
    <cellStyle name="2_Tong hop so lieu_pvhung.skhdt 20117113152041 Danh muc cong trinh trong diem_BC von DTPT 6 thang 2012 5" xfId="15273" xr:uid="{00000000-0005-0000-0000-0000A63B0000}"/>
    <cellStyle name="2_Tong hop so lieu_pvhung.skhdt 20117113152041 Danh muc cong trinh trong diem_Bieu du thao QD von ho tro co MT" xfId="15274" xr:uid="{00000000-0005-0000-0000-0000A73B0000}"/>
    <cellStyle name="2_Tong hop so lieu_pvhung.skhdt 20117113152041 Danh muc cong trinh trong diem_Bieu du thao QD von ho tro co MT 2" xfId="15275" xr:uid="{00000000-0005-0000-0000-0000A83B0000}"/>
    <cellStyle name="2_Tong hop so lieu_pvhung.skhdt 20117113152041 Danh muc cong trinh trong diem_Bieu du thao QD von ho tro co MT 2 2" xfId="15276" xr:uid="{00000000-0005-0000-0000-0000A93B0000}"/>
    <cellStyle name="2_Tong hop so lieu_pvhung.skhdt 20117113152041 Danh muc cong trinh trong diem_Bieu du thao QD von ho tro co MT 2 3" xfId="15277" xr:uid="{00000000-0005-0000-0000-0000AA3B0000}"/>
    <cellStyle name="2_Tong hop so lieu_pvhung.skhdt 20117113152041 Danh muc cong trinh trong diem_Bieu du thao QD von ho tro co MT 2 4" xfId="15278" xr:uid="{00000000-0005-0000-0000-0000AB3B0000}"/>
    <cellStyle name="2_Tong hop so lieu_pvhung.skhdt 20117113152041 Danh muc cong trinh trong diem_Bieu du thao QD von ho tro co MT 3" xfId="15279" xr:uid="{00000000-0005-0000-0000-0000AC3B0000}"/>
    <cellStyle name="2_Tong hop so lieu_pvhung.skhdt 20117113152041 Danh muc cong trinh trong diem_Bieu du thao QD von ho tro co MT 4" xfId="15280" xr:uid="{00000000-0005-0000-0000-0000AD3B0000}"/>
    <cellStyle name="2_Tong hop so lieu_pvhung.skhdt 20117113152041 Danh muc cong trinh trong diem_Bieu du thao QD von ho tro co MT 5" xfId="15281" xr:uid="{00000000-0005-0000-0000-0000AE3B0000}"/>
    <cellStyle name="2_Tong hop so lieu_pvhung.skhdt 20117113152041 Danh muc cong trinh trong diem_Ke hoach 2012 (theo doi)" xfId="15282" xr:uid="{00000000-0005-0000-0000-0000AF3B0000}"/>
    <cellStyle name="2_Tong hop so lieu_pvhung.skhdt 20117113152041 Danh muc cong trinh trong diem_Ke hoach 2012 (theo doi) 2" xfId="15283" xr:uid="{00000000-0005-0000-0000-0000B03B0000}"/>
    <cellStyle name="2_Tong hop so lieu_pvhung.skhdt 20117113152041 Danh muc cong trinh trong diem_Ke hoach 2012 (theo doi) 2 2" xfId="15284" xr:uid="{00000000-0005-0000-0000-0000B13B0000}"/>
    <cellStyle name="2_Tong hop so lieu_pvhung.skhdt 20117113152041 Danh muc cong trinh trong diem_Ke hoach 2012 (theo doi) 2 3" xfId="15285" xr:uid="{00000000-0005-0000-0000-0000B23B0000}"/>
    <cellStyle name="2_Tong hop so lieu_pvhung.skhdt 20117113152041 Danh muc cong trinh trong diem_Ke hoach 2012 (theo doi) 2 4" xfId="15286" xr:uid="{00000000-0005-0000-0000-0000B33B0000}"/>
    <cellStyle name="2_Tong hop so lieu_pvhung.skhdt 20117113152041 Danh muc cong trinh trong diem_Ke hoach 2012 (theo doi) 3" xfId="15287" xr:uid="{00000000-0005-0000-0000-0000B43B0000}"/>
    <cellStyle name="2_Tong hop so lieu_pvhung.skhdt 20117113152041 Danh muc cong trinh trong diem_Ke hoach 2012 (theo doi) 4" xfId="15288" xr:uid="{00000000-0005-0000-0000-0000B53B0000}"/>
    <cellStyle name="2_Tong hop so lieu_pvhung.skhdt 20117113152041 Danh muc cong trinh trong diem_Ke hoach 2012 (theo doi) 5" xfId="15289" xr:uid="{00000000-0005-0000-0000-0000B63B0000}"/>
    <cellStyle name="2_Tong hop so lieu_pvhung.skhdt 20117113152041 Danh muc cong trinh trong diem_Ke hoach 2012 theo doi (giai ngan 30.6.12)" xfId="15290" xr:uid="{00000000-0005-0000-0000-0000B73B0000}"/>
    <cellStyle name="2_Tong hop so lieu_pvhung.skhdt 20117113152041 Danh muc cong trinh trong diem_Ke hoach 2012 theo doi (giai ngan 30.6.12) 2" xfId="15291" xr:uid="{00000000-0005-0000-0000-0000B83B0000}"/>
    <cellStyle name="2_Tong hop so lieu_pvhung.skhdt 20117113152041 Danh muc cong trinh trong diem_Ke hoach 2012 theo doi (giai ngan 30.6.12) 2 2" xfId="15292" xr:uid="{00000000-0005-0000-0000-0000B93B0000}"/>
    <cellStyle name="2_Tong hop so lieu_pvhung.skhdt 20117113152041 Danh muc cong trinh trong diem_Ke hoach 2012 theo doi (giai ngan 30.6.12) 2 3" xfId="15293" xr:uid="{00000000-0005-0000-0000-0000BA3B0000}"/>
    <cellStyle name="2_Tong hop so lieu_pvhung.skhdt 20117113152041 Danh muc cong trinh trong diem_Ke hoach 2012 theo doi (giai ngan 30.6.12) 2 4" xfId="15294" xr:uid="{00000000-0005-0000-0000-0000BB3B0000}"/>
    <cellStyle name="2_Tong hop so lieu_pvhung.skhdt 20117113152041 Danh muc cong trinh trong diem_Ke hoach 2012 theo doi (giai ngan 30.6.12) 3" xfId="15295" xr:uid="{00000000-0005-0000-0000-0000BC3B0000}"/>
    <cellStyle name="2_Tong hop so lieu_pvhung.skhdt 20117113152041 Danh muc cong trinh trong diem_Ke hoach 2012 theo doi (giai ngan 30.6.12) 4" xfId="15296" xr:uid="{00000000-0005-0000-0000-0000BD3B0000}"/>
    <cellStyle name="2_Tong hop so lieu_pvhung.skhdt 20117113152041 Danh muc cong trinh trong diem_Ke hoach 2012 theo doi (giai ngan 30.6.12) 5" xfId="15297" xr:uid="{00000000-0005-0000-0000-0000BE3B0000}"/>
    <cellStyle name="2_Tong hop theo doi von TPCP" xfId="15298" xr:uid="{00000000-0005-0000-0000-0000BF3B0000}"/>
    <cellStyle name="2_Tong hop theo doi von TPCP (BC)" xfId="15299" xr:uid="{00000000-0005-0000-0000-0000C03B0000}"/>
    <cellStyle name="2_Tong hop theo doi von TPCP (BC) 2" xfId="15300" xr:uid="{00000000-0005-0000-0000-0000C13B0000}"/>
    <cellStyle name="2_Tong hop theo doi von TPCP (BC) 2 2" xfId="15301" xr:uid="{00000000-0005-0000-0000-0000C23B0000}"/>
    <cellStyle name="2_Tong hop theo doi von TPCP (BC) 2 3" xfId="15302" xr:uid="{00000000-0005-0000-0000-0000C33B0000}"/>
    <cellStyle name="2_Tong hop theo doi von TPCP (BC) 2 4" xfId="15303" xr:uid="{00000000-0005-0000-0000-0000C43B0000}"/>
    <cellStyle name="2_Tong hop theo doi von TPCP (BC) 3" xfId="15304" xr:uid="{00000000-0005-0000-0000-0000C53B0000}"/>
    <cellStyle name="2_Tong hop theo doi von TPCP (BC) 4" xfId="15305" xr:uid="{00000000-0005-0000-0000-0000C63B0000}"/>
    <cellStyle name="2_Tong hop theo doi von TPCP (BC) 5" xfId="15306" xr:uid="{00000000-0005-0000-0000-0000C73B0000}"/>
    <cellStyle name="2_Tong hop theo doi von TPCP (BC)_BC von DTPT 6 thang 2012" xfId="15307" xr:uid="{00000000-0005-0000-0000-0000C83B0000}"/>
    <cellStyle name="2_Tong hop theo doi von TPCP (BC)_BC von DTPT 6 thang 2012 2" xfId="15308" xr:uid="{00000000-0005-0000-0000-0000C93B0000}"/>
    <cellStyle name="2_Tong hop theo doi von TPCP (BC)_BC von DTPT 6 thang 2012 2 2" xfId="15309" xr:uid="{00000000-0005-0000-0000-0000CA3B0000}"/>
    <cellStyle name="2_Tong hop theo doi von TPCP (BC)_BC von DTPT 6 thang 2012 2 3" xfId="15310" xr:uid="{00000000-0005-0000-0000-0000CB3B0000}"/>
    <cellStyle name="2_Tong hop theo doi von TPCP (BC)_BC von DTPT 6 thang 2012 2 4" xfId="15311" xr:uid="{00000000-0005-0000-0000-0000CC3B0000}"/>
    <cellStyle name="2_Tong hop theo doi von TPCP (BC)_BC von DTPT 6 thang 2012 3" xfId="15312" xr:uid="{00000000-0005-0000-0000-0000CD3B0000}"/>
    <cellStyle name="2_Tong hop theo doi von TPCP (BC)_BC von DTPT 6 thang 2012 4" xfId="15313" xr:uid="{00000000-0005-0000-0000-0000CE3B0000}"/>
    <cellStyle name="2_Tong hop theo doi von TPCP (BC)_BC von DTPT 6 thang 2012 5" xfId="15314" xr:uid="{00000000-0005-0000-0000-0000CF3B0000}"/>
    <cellStyle name="2_Tong hop theo doi von TPCP (BC)_Bieu du thao QD von ho tro co MT" xfId="15315" xr:uid="{00000000-0005-0000-0000-0000D03B0000}"/>
    <cellStyle name="2_Tong hop theo doi von TPCP (BC)_Bieu du thao QD von ho tro co MT 2" xfId="15316" xr:uid="{00000000-0005-0000-0000-0000D13B0000}"/>
    <cellStyle name="2_Tong hop theo doi von TPCP (BC)_Bieu du thao QD von ho tro co MT 2 2" xfId="15317" xr:uid="{00000000-0005-0000-0000-0000D23B0000}"/>
    <cellStyle name="2_Tong hop theo doi von TPCP (BC)_Bieu du thao QD von ho tro co MT 2 3" xfId="15318" xr:uid="{00000000-0005-0000-0000-0000D33B0000}"/>
    <cellStyle name="2_Tong hop theo doi von TPCP (BC)_Bieu du thao QD von ho tro co MT 2 4" xfId="15319" xr:uid="{00000000-0005-0000-0000-0000D43B0000}"/>
    <cellStyle name="2_Tong hop theo doi von TPCP (BC)_Bieu du thao QD von ho tro co MT 3" xfId="15320" xr:uid="{00000000-0005-0000-0000-0000D53B0000}"/>
    <cellStyle name="2_Tong hop theo doi von TPCP (BC)_Bieu du thao QD von ho tro co MT 4" xfId="15321" xr:uid="{00000000-0005-0000-0000-0000D63B0000}"/>
    <cellStyle name="2_Tong hop theo doi von TPCP (BC)_Bieu du thao QD von ho tro co MT 5" xfId="15322" xr:uid="{00000000-0005-0000-0000-0000D73B0000}"/>
    <cellStyle name="2_Tong hop theo doi von TPCP (BC)_Ke hoach 2012 (theo doi)" xfId="15323" xr:uid="{00000000-0005-0000-0000-0000D83B0000}"/>
    <cellStyle name="2_Tong hop theo doi von TPCP (BC)_Ke hoach 2012 (theo doi) 2" xfId="15324" xr:uid="{00000000-0005-0000-0000-0000D93B0000}"/>
    <cellStyle name="2_Tong hop theo doi von TPCP (BC)_Ke hoach 2012 (theo doi) 2 2" xfId="15325" xr:uid="{00000000-0005-0000-0000-0000DA3B0000}"/>
    <cellStyle name="2_Tong hop theo doi von TPCP (BC)_Ke hoach 2012 (theo doi) 2 3" xfId="15326" xr:uid="{00000000-0005-0000-0000-0000DB3B0000}"/>
    <cellStyle name="2_Tong hop theo doi von TPCP (BC)_Ke hoach 2012 (theo doi) 2 4" xfId="15327" xr:uid="{00000000-0005-0000-0000-0000DC3B0000}"/>
    <cellStyle name="2_Tong hop theo doi von TPCP (BC)_Ke hoach 2012 (theo doi) 3" xfId="15328" xr:uid="{00000000-0005-0000-0000-0000DD3B0000}"/>
    <cellStyle name="2_Tong hop theo doi von TPCP (BC)_Ke hoach 2012 (theo doi) 4" xfId="15329" xr:uid="{00000000-0005-0000-0000-0000DE3B0000}"/>
    <cellStyle name="2_Tong hop theo doi von TPCP (BC)_Ke hoach 2012 (theo doi) 5" xfId="15330" xr:uid="{00000000-0005-0000-0000-0000DF3B0000}"/>
    <cellStyle name="2_Tong hop theo doi von TPCP (BC)_Ke hoach 2012 theo doi (giai ngan 30.6.12)" xfId="15331" xr:uid="{00000000-0005-0000-0000-0000E03B0000}"/>
    <cellStyle name="2_Tong hop theo doi von TPCP (BC)_Ke hoach 2012 theo doi (giai ngan 30.6.12) 2" xfId="15332" xr:uid="{00000000-0005-0000-0000-0000E13B0000}"/>
    <cellStyle name="2_Tong hop theo doi von TPCP (BC)_Ke hoach 2012 theo doi (giai ngan 30.6.12) 2 2" xfId="15333" xr:uid="{00000000-0005-0000-0000-0000E23B0000}"/>
    <cellStyle name="2_Tong hop theo doi von TPCP (BC)_Ke hoach 2012 theo doi (giai ngan 30.6.12) 2 3" xfId="15334" xr:uid="{00000000-0005-0000-0000-0000E33B0000}"/>
    <cellStyle name="2_Tong hop theo doi von TPCP (BC)_Ke hoach 2012 theo doi (giai ngan 30.6.12) 2 4" xfId="15335" xr:uid="{00000000-0005-0000-0000-0000E43B0000}"/>
    <cellStyle name="2_Tong hop theo doi von TPCP (BC)_Ke hoach 2012 theo doi (giai ngan 30.6.12) 3" xfId="15336" xr:uid="{00000000-0005-0000-0000-0000E53B0000}"/>
    <cellStyle name="2_Tong hop theo doi von TPCP (BC)_Ke hoach 2012 theo doi (giai ngan 30.6.12) 4" xfId="15337" xr:uid="{00000000-0005-0000-0000-0000E63B0000}"/>
    <cellStyle name="2_Tong hop theo doi von TPCP (BC)_Ke hoach 2012 theo doi (giai ngan 30.6.12) 5" xfId="15338" xr:uid="{00000000-0005-0000-0000-0000E73B0000}"/>
    <cellStyle name="2_Tong hop theo doi von TPCP 10" xfId="15339" xr:uid="{00000000-0005-0000-0000-0000E83B0000}"/>
    <cellStyle name="2_Tong hop theo doi von TPCP 10 2" xfId="15340" xr:uid="{00000000-0005-0000-0000-0000E93B0000}"/>
    <cellStyle name="2_Tong hop theo doi von TPCP 10 3" xfId="15341" xr:uid="{00000000-0005-0000-0000-0000EA3B0000}"/>
    <cellStyle name="2_Tong hop theo doi von TPCP 10 4" xfId="15342" xr:uid="{00000000-0005-0000-0000-0000EB3B0000}"/>
    <cellStyle name="2_Tong hop theo doi von TPCP 11" xfId="15343" xr:uid="{00000000-0005-0000-0000-0000EC3B0000}"/>
    <cellStyle name="2_Tong hop theo doi von TPCP 11 2" xfId="15344" xr:uid="{00000000-0005-0000-0000-0000ED3B0000}"/>
    <cellStyle name="2_Tong hop theo doi von TPCP 11 3" xfId="15345" xr:uid="{00000000-0005-0000-0000-0000EE3B0000}"/>
    <cellStyle name="2_Tong hop theo doi von TPCP 11 4" xfId="15346" xr:uid="{00000000-0005-0000-0000-0000EF3B0000}"/>
    <cellStyle name="2_Tong hop theo doi von TPCP 12" xfId="15347" xr:uid="{00000000-0005-0000-0000-0000F03B0000}"/>
    <cellStyle name="2_Tong hop theo doi von TPCP 13" xfId="15348" xr:uid="{00000000-0005-0000-0000-0000F13B0000}"/>
    <cellStyle name="2_Tong hop theo doi von TPCP 14" xfId="15349" xr:uid="{00000000-0005-0000-0000-0000F23B0000}"/>
    <cellStyle name="2_Tong hop theo doi von TPCP 2" xfId="15350" xr:uid="{00000000-0005-0000-0000-0000F33B0000}"/>
    <cellStyle name="2_Tong hop theo doi von TPCP 2 2" xfId="15351" xr:uid="{00000000-0005-0000-0000-0000F43B0000}"/>
    <cellStyle name="2_Tong hop theo doi von TPCP 2 3" xfId="15352" xr:uid="{00000000-0005-0000-0000-0000F53B0000}"/>
    <cellStyle name="2_Tong hop theo doi von TPCP 2 4" xfId="15353" xr:uid="{00000000-0005-0000-0000-0000F63B0000}"/>
    <cellStyle name="2_Tong hop theo doi von TPCP 3" xfId="15354" xr:uid="{00000000-0005-0000-0000-0000F73B0000}"/>
    <cellStyle name="2_Tong hop theo doi von TPCP 3 2" xfId="15355" xr:uid="{00000000-0005-0000-0000-0000F83B0000}"/>
    <cellStyle name="2_Tong hop theo doi von TPCP 3 3" xfId="15356" xr:uid="{00000000-0005-0000-0000-0000F93B0000}"/>
    <cellStyle name="2_Tong hop theo doi von TPCP 3 4" xfId="15357" xr:uid="{00000000-0005-0000-0000-0000FA3B0000}"/>
    <cellStyle name="2_Tong hop theo doi von TPCP 4" xfId="15358" xr:uid="{00000000-0005-0000-0000-0000FB3B0000}"/>
    <cellStyle name="2_Tong hop theo doi von TPCP 4 2" xfId="15359" xr:uid="{00000000-0005-0000-0000-0000FC3B0000}"/>
    <cellStyle name="2_Tong hop theo doi von TPCP 4 3" xfId="15360" xr:uid="{00000000-0005-0000-0000-0000FD3B0000}"/>
    <cellStyle name="2_Tong hop theo doi von TPCP 4 4" xfId="15361" xr:uid="{00000000-0005-0000-0000-0000FE3B0000}"/>
    <cellStyle name="2_Tong hop theo doi von TPCP 5" xfId="15362" xr:uid="{00000000-0005-0000-0000-0000FF3B0000}"/>
    <cellStyle name="2_Tong hop theo doi von TPCP 5 2" xfId="15363" xr:uid="{00000000-0005-0000-0000-0000003C0000}"/>
    <cellStyle name="2_Tong hop theo doi von TPCP 5 3" xfId="15364" xr:uid="{00000000-0005-0000-0000-0000013C0000}"/>
    <cellStyle name="2_Tong hop theo doi von TPCP 5 4" xfId="15365" xr:uid="{00000000-0005-0000-0000-0000023C0000}"/>
    <cellStyle name="2_Tong hop theo doi von TPCP 6" xfId="15366" xr:uid="{00000000-0005-0000-0000-0000033C0000}"/>
    <cellStyle name="2_Tong hop theo doi von TPCP 6 2" xfId="15367" xr:uid="{00000000-0005-0000-0000-0000043C0000}"/>
    <cellStyle name="2_Tong hop theo doi von TPCP 6 3" xfId="15368" xr:uid="{00000000-0005-0000-0000-0000053C0000}"/>
    <cellStyle name="2_Tong hop theo doi von TPCP 6 4" xfId="15369" xr:uid="{00000000-0005-0000-0000-0000063C0000}"/>
    <cellStyle name="2_Tong hop theo doi von TPCP 7" xfId="15370" xr:uid="{00000000-0005-0000-0000-0000073C0000}"/>
    <cellStyle name="2_Tong hop theo doi von TPCP 7 2" xfId="15371" xr:uid="{00000000-0005-0000-0000-0000083C0000}"/>
    <cellStyle name="2_Tong hop theo doi von TPCP 7 3" xfId="15372" xr:uid="{00000000-0005-0000-0000-0000093C0000}"/>
    <cellStyle name="2_Tong hop theo doi von TPCP 7 4" xfId="15373" xr:uid="{00000000-0005-0000-0000-00000A3C0000}"/>
    <cellStyle name="2_Tong hop theo doi von TPCP 8" xfId="15374" xr:uid="{00000000-0005-0000-0000-00000B3C0000}"/>
    <cellStyle name="2_Tong hop theo doi von TPCP 8 2" xfId="15375" xr:uid="{00000000-0005-0000-0000-00000C3C0000}"/>
    <cellStyle name="2_Tong hop theo doi von TPCP 8 3" xfId="15376" xr:uid="{00000000-0005-0000-0000-00000D3C0000}"/>
    <cellStyle name="2_Tong hop theo doi von TPCP 8 4" xfId="15377" xr:uid="{00000000-0005-0000-0000-00000E3C0000}"/>
    <cellStyle name="2_Tong hop theo doi von TPCP 9" xfId="15378" xr:uid="{00000000-0005-0000-0000-00000F3C0000}"/>
    <cellStyle name="2_Tong hop theo doi von TPCP 9 2" xfId="15379" xr:uid="{00000000-0005-0000-0000-0000103C0000}"/>
    <cellStyle name="2_Tong hop theo doi von TPCP 9 3" xfId="15380" xr:uid="{00000000-0005-0000-0000-0000113C0000}"/>
    <cellStyle name="2_Tong hop theo doi von TPCP 9 4" xfId="15381" xr:uid="{00000000-0005-0000-0000-0000123C0000}"/>
    <cellStyle name="2_Tong hop theo doi von TPCP_BC von DTPT 6 thang 2012" xfId="15382" xr:uid="{00000000-0005-0000-0000-0000133C0000}"/>
    <cellStyle name="2_Tong hop theo doi von TPCP_BC von DTPT 6 thang 2012 2" xfId="15383" xr:uid="{00000000-0005-0000-0000-0000143C0000}"/>
    <cellStyle name="2_Tong hop theo doi von TPCP_BC von DTPT 6 thang 2012 2 2" xfId="15384" xr:uid="{00000000-0005-0000-0000-0000153C0000}"/>
    <cellStyle name="2_Tong hop theo doi von TPCP_BC von DTPT 6 thang 2012 2 3" xfId="15385" xr:uid="{00000000-0005-0000-0000-0000163C0000}"/>
    <cellStyle name="2_Tong hop theo doi von TPCP_BC von DTPT 6 thang 2012 2 4" xfId="15386" xr:uid="{00000000-0005-0000-0000-0000173C0000}"/>
    <cellStyle name="2_Tong hop theo doi von TPCP_BC von DTPT 6 thang 2012 3" xfId="15387" xr:uid="{00000000-0005-0000-0000-0000183C0000}"/>
    <cellStyle name="2_Tong hop theo doi von TPCP_BC von DTPT 6 thang 2012 4" xfId="15388" xr:uid="{00000000-0005-0000-0000-0000193C0000}"/>
    <cellStyle name="2_Tong hop theo doi von TPCP_BC von DTPT 6 thang 2012 5" xfId="15389" xr:uid="{00000000-0005-0000-0000-00001A3C0000}"/>
    <cellStyle name="2_Tong hop theo doi von TPCP_Bieu du thao QD von ho tro co MT" xfId="15390" xr:uid="{00000000-0005-0000-0000-00001B3C0000}"/>
    <cellStyle name="2_Tong hop theo doi von TPCP_Bieu du thao QD von ho tro co MT 2" xfId="15391" xr:uid="{00000000-0005-0000-0000-00001C3C0000}"/>
    <cellStyle name="2_Tong hop theo doi von TPCP_Bieu du thao QD von ho tro co MT 2 2" xfId="15392" xr:uid="{00000000-0005-0000-0000-00001D3C0000}"/>
    <cellStyle name="2_Tong hop theo doi von TPCP_Bieu du thao QD von ho tro co MT 2 3" xfId="15393" xr:uid="{00000000-0005-0000-0000-00001E3C0000}"/>
    <cellStyle name="2_Tong hop theo doi von TPCP_Bieu du thao QD von ho tro co MT 2 4" xfId="15394" xr:uid="{00000000-0005-0000-0000-00001F3C0000}"/>
    <cellStyle name="2_Tong hop theo doi von TPCP_Bieu du thao QD von ho tro co MT 3" xfId="15395" xr:uid="{00000000-0005-0000-0000-0000203C0000}"/>
    <cellStyle name="2_Tong hop theo doi von TPCP_Bieu du thao QD von ho tro co MT 4" xfId="15396" xr:uid="{00000000-0005-0000-0000-0000213C0000}"/>
    <cellStyle name="2_Tong hop theo doi von TPCP_Bieu du thao QD von ho tro co MT 5" xfId="15397" xr:uid="{00000000-0005-0000-0000-0000223C0000}"/>
    <cellStyle name="2_Tong hop theo doi von TPCP_Dang ky phan khai von ODA (gui Bo)" xfId="15398" xr:uid="{00000000-0005-0000-0000-0000233C0000}"/>
    <cellStyle name="2_Tong hop theo doi von TPCP_Dang ky phan khai von ODA (gui Bo) 2" xfId="15399" xr:uid="{00000000-0005-0000-0000-0000243C0000}"/>
    <cellStyle name="2_Tong hop theo doi von TPCP_Dang ky phan khai von ODA (gui Bo) 2 2" xfId="15400" xr:uid="{00000000-0005-0000-0000-0000253C0000}"/>
    <cellStyle name="2_Tong hop theo doi von TPCP_Dang ky phan khai von ODA (gui Bo) 2 3" xfId="15401" xr:uid="{00000000-0005-0000-0000-0000263C0000}"/>
    <cellStyle name="2_Tong hop theo doi von TPCP_Dang ky phan khai von ODA (gui Bo) 2 4" xfId="15402" xr:uid="{00000000-0005-0000-0000-0000273C0000}"/>
    <cellStyle name="2_Tong hop theo doi von TPCP_Dang ky phan khai von ODA (gui Bo) 3" xfId="15403" xr:uid="{00000000-0005-0000-0000-0000283C0000}"/>
    <cellStyle name="2_Tong hop theo doi von TPCP_Dang ky phan khai von ODA (gui Bo) 4" xfId="15404" xr:uid="{00000000-0005-0000-0000-0000293C0000}"/>
    <cellStyle name="2_Tong hop theo doi von TPCP_Dang ky phan khai von ODA (gui Bo) 5" xfId="15405" xr:uid="{00000000-0005-0000-0000-00002A3C0000}"/>
    <cellStyle name="2_Tong hop theo doi von TPCP_Dang ky phan khai von ODA (gui Bo)_BC von DTPT 6 thang 2012" xfId="15406" xr:uid="{00000000-0005-0000-0000-00002B3C0000}"/>
    <cellStyle name="2_Tong hop theo doi von TPCP_Dang ky phan khai von ODA (gui Bo)_BC von DTPT 6 thang 2012 2" xfId="15407" xr:uid="{00000000-0005-0000-0000-00002C3C0000}"/>
    <cellStyle name="2_Tong hop theo doi von TPCP_Dang ky phan khai von ODA (gui Bo)_BC von DTPT 6 thang 2012 2 2" xfId="15408" xr:uid="{00000000-0005-0000-0000-00002D3C0000}"/>
    <cellStyle name="2_Tong hop theo doi von TPCP_Dang ky phan khai von ODA (gui Bo)_BC von DTPT 6 thang 2012 2 3" xfId="15409" xr:uid="{00000000-0005-0000-0000-00002E3C0000}"/>
    <cellStyle name="2_Tong hop theo doi von TPCP_Dang ky phan khai von ODA (gui Bo)_BC von DTPT 6 thang 2012 2 4" xfId="15410" xr:uid="{00000000-0005-0000-0000-00002F3C0000}"/>
    <cellStyle name="2_Tong hop theo doi von TPCP_Dang ky phan khai von ODA (gui Bo)_BC von DTPT 6 thang 2012 3" xfId="15411" xr:uid="{00000000-0005-0000-0000-0000303C0000}"/>
    <cellStyle name="2_Tong hop theo doi von TPCP_Dang ky phan khai von ODA (gui Bo)_BC von DTPT 6 thang 2012 4" xfId="15412" xr:uid="{00000000-0005-0000-0000-0000313C0000}"/>
    <cellStyle name="2_Tong hop theo doi von TPCP_Dang ky phan khai von ODA (gui Bo)_BC von DTPT 6 thang 2012 5" xfId="15413" xr:uid="{00000000-0005-0000-0000-0000323C0000}"/>
    <cellStyle name="2_Tong hop theo doi von TPCP_Dang ky phan khai von ODA (gui Bo)_Bieu du thao QD von ho tro co MT" xfId="15414" xr:uid="{00000000-0005-0000-0000-0000333C0000}"/>
    <cellStyle name="2_Tong hop theo doi von TPCP_Dang ky phan khai von ODA (gui Bo)_Bieu du thao QD von ho tro co MT 2" xfId="15415" xr:uid="{00000000-0005-0000-0000-0000343C0000}"/>
    <cellStyle name="2_Tong hop theo doi von TPCP_Dang ky phan khai von ODA (gui Bo)_Bieu du thao QD von ho tro co MT 2 2" xfId="15416" xr:uid="{00000000-0005-0000-0000-0000353C0000}"/>
    <cellStyle name="2_Tong hop theo doi von TPCP_Dang ky phan khai von ODA (gui Bo)_Bieu du thao QD von ho tro co MT 2 3" xfId="15417" xr:uid="{00000000-0005-0000-0000-0000363C0000}"/>
    <cellStyle name="2_Tong hop theo doi von TPCP_Dang ky phan khai von ODA (gui Bo)_Bieu du thao QD von ho tro co MT 2 4" xfId="15418" xr:uid="{00000000-0005-0000-0000-0000373C0000}"/>
    <cellStyle name="2_Tong hop theo doi von TPCP_Dang ky phan khai von ODA (gui Bo)_Bieu du thao QD von ho tro co MT 3" xfId="15419" xr:uid="{00000000-0005-0000-0000-0000383C0000}"/>
    <cellStyle name="2_Tong hop theo doi von TPCP_Dang ky phan khai von ODA (gui Bo)_Bieu du thao QD von ho tro co MT 4" xfId="15420" xr:uid="{00000000-0005-0000-0000-0000393C0000}"/>
    <cellStyle name="2_Tong hop theo doi von TPCP_Dang ky phan khai von ODA (gui Bo)_Bieu du thao QD von ho tro co MT 5" xfId="15421" xr:uid="{00000000-0005-0000-0000-00003A3C0000}"/>
    <cellStyle name="2_Tong hop theo doi von TPCP_Dang ky phan khai von ODA (gui Bo)_Ke hoach 2012 theo doi (giai ngan 30.6.12)" xfId="15422" xr:uid="{00000000-0005-0000-0000-00003B3C0000}"/>
    <cellStyle name="2_Tong hop theo doi von TPCP_Dang ky phan khai von ODA (gui Bo)_Ke hoach 2012 theo doi (giai ngan 30.6.12) 2" xfId="15423" xr:uid="{00000000-0005-0000-0000-00003C3C0000}"/>
    <cellStyle name="2_Tong hop theo doi von TPCP_Dang ky phan khai von ODA (gui Bo)_Ke hoach 2012 theo doi (giai ngan 30.6.12) 2 2" xfId="15424" xr:uid="{00000000-0005-0000-0000-00003D3C0000}"/>
    <cellStyle name="2_Tong hop theo doi von TPCP_Dang ky phan khai von ODA (gui Bo)_Ke hoach 2012 theo doi (giai ngan 30.6.12) 2 3" xfId="15425" xr:uid="{00000000-0005-0000-0000-00003E3C0000}"/>
    <cellStyle name="2_Tong hop theo doi von TPCP_Dang ky phan khai von ODA (gui Bo)_Ke hoach 2012 theo doi (giai ngan 30.6.12) 2 4" xfId="15426" xr:uid="{00000000-0005-0000-0000-00003F3C0000}"/>
    <cellStyle name="2_Tong hop theo doi von TPCP_Dang ky phan khai von ODA (gui Bo)_Ke hoach 2012 theo doi (giai ngan 30.6.12) 3" xfId="15427" xr:uid="{00000000-0005-0000-0000-0000403C0000}"/>
    <cellStyle name="2_Tong hop theo doi von TPCP_Dang ky phan khai von ODA (gui Bo)_Ke hoach 2012 theo doi (giai ngan 30.6.12) 4" xfId="15428" xr:uid="{00000000-0005-0000-0000-0000413C0000}"/>
    <cellStyle name="2_Tong hop theo doi von TPCP_Dang ky phan khai von ODA (gui Bo)_Ke hoach 2012 theo doi (giai ngan 30.6.12) 5" xfId="15429" xr:uid="{00000000-0005-0000-0000-0000423C0000}"/>
    <cellStyle name="2_Tong hop theo doi von TPCP_Ke hoach 2012 (theo doi)" xfId="15430" xr:uid="{00000000-0005-0000-0000-0000433C0000}"/>
    <cellStyle name="2_Tong hop theo doi von TPCP_Ke hoach 2012 (theo doi) 2" xfId="15431" xr:uid="{00000000-0005-0000-0000-0000443C0000}"/>
    <cellStyle name="2_Tong hop theo doi von TPCP_Ke hoach 2012 (theo doi) 2 2" xfId="15432" xr:uid="{00000000-0005-0000-0000-0000453C0000}"/>
    <cellStyle name="2_Tong hop theo doi von TPCP_Ke hoach 2012 (theo doi) 2 3" xfId="15433" xr:uid="{00000000-0005-0000-0000-0000463C0000}"/>
    <cellStyle name="2_Tong hop theo doi von TPCP_Ke hoach 2012 (theo doi) 2 4" xfId="15434" xr:uid="{00000000-0005-0000-0000-0000473C0000}"/>
    <cellStyle name="2_Tong hop theo doi von TPCP_Ke hoach 2012 (theo doi) 3" xfId="15435" xr:uid="{00000000-0005-0000-0000-0000483C0000}"/>
    <cellStyle name="2_Tong hop theo doi von TPCP_Ke hoach 2012 (theo doi) 4" xfId="15436" xr:uid="{00000000-0005-0000-0000-0000493C0000}"/>
    <cellStyle name="2_Tong hop theo doi von TPCP_Ke hoach 2012 (theo doi) 5" xfId="15437" xr:uid="{00000000-0005-0000-0000-00004A3C0000}"/>
    <cellStyle name="2_Tong hop theo doi von TPCP_Ke hoach 2012 theo doi (giai ngan 30.6.12)" xfId="15438" xr:uid="{00000000-0005-0000-0000-00004B3C0000}"/>
    <cellStyle name="2_Tong hop theo doi von TPCP_Ke hoach 2012 theo doi (giai ngan 30.6.12) 2" xfId="15439" xr:uid="{00000000-0005-0000-0000-00004C3C0000}"/>
    <cellStyle name="2_Tong hop theo doi von TPCP_Ke hoach 2012 theo doi (giai ngan 30.6.12) 2 2" xfId="15440" xr:uid="{00000000-0005-0000-0000-00004D3C0000}"/>
    <cellStyle name="2_Tong hop theo doi von TPCP_Ke hoach 2012 theo doi (giai ngan 30.6.12) 2 3" xfId="15441" xr:uid="{00000000-0005-0000-0000-00004E3C0000}"/>
    <cellStyle name="2_Tong hop theo doi von TPCP_Ke hoach 2012 theo doi (giai ngan 30.6.12) 2 4" xfId="15442" xr:uid="{00000000-0005-0000-0000-00004F3C0000}"/>
    <cellStyle name="2_Tong hop theo doi von TPCP_Ke hoach 2012 theo doi (giai ngan 30.6.12) 3" xfId="15443" xr:uid="{00000000-0005-0000-0000-0000503C0000}"/>
    <cellStyle name="2_Tong hop theo doi von TPCP_Ke hoach 2012 theo doi (giai ngan 30.6.12) 4" xfId="15444" xr:uid="{00000000-0005-0000-0000-0000513C0000}"/>
    <cellStyle name="2_Tong hop theo doi von TPCP_Ke hoach 2012 theo doi (giai ngan 30.6.12) 5" xfId="15445" xr:uid="{00000000-0005-0000-0000-0000523C0000}"/>
    <cellStyle name="2_TRUNG PMU 5" xfId="15446" xr:uid="{00000000-0005-0000-0000-0000533C0000}"/>
    <cellStyle name="2_Tumorong" xfId="15447" xr:uid="{00000000-0005-0000-0000-0000543C0000}"/>
    <cellStyle name="2_Tumorong 2" xfId="15448" xr:uid="{00000000-0005-0000-0000-0000553C0000}"/>
    <cellStyle name="2_Worksheet in D: My Documents Ke Hoach KH cac nam Nam 2014 Bao cao ve Ke hoach nam 2014 ( Hoan chinh sau TL voi Bo KH)" xfId="15449" xr:uid="{00000000-0005-0000-0000-0000563C0000}"/>
    <cellStyle name="2_Worksheet in D: My Documents Ke Hoach KH cac nam Nam 2014 Bao cao ve Ke hoach nam 2014 ( Hoan chinh sau TL voi Bo KH) 2" xfId="15450" xr:uid="{00000000-0005-0000-0000-0000573C0000}"/>
    <cellStyle name="2_Worksheet in D: My Documents Ke Hoach KH cac nam Nam 2014 Bao cao ve Ke hoach nam 2014 ( Hoan chinh sau TL voi Bo KH) 2 2" xfId="15451" xr:uid="{00000000-0005-0000-0000-0000583C0000}"/>
    <cellStyle name="2_Worksheet in D: My Documents Ke Hoach KH cac nam Nam 2014 Bao cao ve Ke hoach nam 2014 ( Hoan chinh sau TL voi Bo KH) 2 3" xfId="15452" xr:uid="{00000000-0005-0000-0000-0000593C0000}"/>
    <cellStyle name="2_Worksheet in D: My Documents Ke Hoach KH cac nam Nam 2014 Bao cao ve Ke hoach nam 2014 ( Hoan chinh sau TL voi Bo KH) 2 4" xfId="15453" xr:uid="{00000000-0005-0000-0000-00005A3C0000}"/>
    <cellStyle name="2_Worksheet in D: My Documents Ke Hoach KH cac nam Nam 2014 Bao cao ve Ke hoach nam 2014 ( Hoan chinh sau TL voi Bo KH) 3" xfId="15454" xr:uid="{00000000-0005-0000-0000-00005B3C0000}"/>
    <cellStyle name="2_Worksheet in D: My Documents Ke Hoach KH cac nam Nam 2014 Bao cao ve Ke hoach nam 2014 ( Hoan chinh sau TL voi Bo KH) 4" xfId="15455" xr:uid="{00000000-0005-0000-0000-00005C3C0000}"/>
    <cellStyle name="2_Worksheet in D: My Documents Ke Hoach KH cac nam Nam 2014 Bao cao ve Ke hoach nam 2014 ( Hoan chinh sau TL voi Bo KH) 5" xfId="15456" xr:uid="{00000000-0005-0000-0000-00005D3C0000}"/>
    <cellStyle name="2_ÿÿÿÿÿ" xfId="15457" xr:uid="{00000000-0005-0000-0000-00005E3C0000}"/>
    <cellStyle name="2_ÿÿÿÿÿ_Bieu tong hop nhu cau ung 2011 da chon loc -Mien nui" xfId="15458" xr:uid="{00000000-0005-0000-0000-00005F3C0000}"/>
    <cellStyle name="2_ÿÿÿÿÿ_Bieu tong hop nhu cau ung 2011 da chon loc -Mien nui 2" xfId="15459" xr:uid="{00000000-0005-0000-0000-0000603C0000}"/>
    <cellStyle name="2_ÿÿÿÿÿ_Bieu tong hop nhu cau ung 2011 da chon loc -Mien nui 2 2" xfId="15460" xr:uid="{00000000-0005-0000-0000-0000613C0000}"/>
    <cellStyle name="2_ÿÿÿÿÿ_Bieu tong hop nhu cau ung 2011 da chon loc -Mien nui 3" xfId="15461" xr:uid="{00000000-0005-0000-0000-0000623C0000}"/>
    <cellStyle name="20" xfId="15462" xr:uid="{00000000-0005-0000-0000-0000633C0000}"/>
    <cellStyle name="20% - Accent1 2" xfId="15463" xr:uid="{00000000-0005-0000-0000-0000643C0000}"/>
    <cellStyle name="20% - Accent1 2 2" xfId="15464" xr:uid="{00000000-0005-0000-0000-0000653C0000}"/>
    <cellStyle name="20% - Accent1 2 2 2" xfId="15465" xr:uid="{00000000-0005-0000-0000-0000663C0000}"/>
    <cellStyle name="20% - Accent1 2 3" xfId="15466" xr:uid="{00000000-0005-0000-0000-0000673C0000}"/>
    <cellStyle name="20% - Accent1 3" xfId="15467" xr:uid="{00000000-0005-0000-0000-0000683C0000}"/>
    <cellStyle name="20% - Accent1 4" xfId="15468" xr:uid="{00000000-0005-0000-0000-0000693C0000}"/>
    <cellStyle name="20% - Accent2 2" xfId="15469" xr:uid="{00000000-0005-0000-0000-00006A3C0000}"/>
    <cellStyle name="20% - Accent2 2 2" xfId="15470" xr:uid="{00000000-0005-0000-0000-00006B3C0000}"/>
    <cellStyle name="20% - Accent2 2 2 2" xfId="15471" xr:uid="{00000000-0005-0000-0000-00006C3C0000}"/>
    <cellStyle name="20% - Accent2 2 3" xfId="15472" xr:uid="{00000000-0005-0000-0000-00006D3C0000}"/>
    <cellStyle name="20% - Accent2 3" xfId="15473" xr:uid="{00000000-0005-0000-0000-00006E3C0000}"/>
    <cellStyle name="20% - Accent2 4" xfId="15474" xr:uid="{00000000-0005-0000-0000-00006F3C0000}"/>
    <cellStyle name="20% - Accent3 2" xfId="15475" xr:uid="{00000000-0005-0000-0000-0000703C0000}"/>
    <cellStyle name="20% - Accent3 2 2" xfId="15476" xr:uid="{00000000-0005-0000-0000-0000713C0000}"/>
    <cellStyle name="20% - Accent3 2 2 2" xfId="15477" xr:uid="{00000000-0005-0000-0000-0000723C0000}"/>
    <cellStyle name="20% - Accent3 2 3" xfId="15478" xr:uid="{00000000-0005-0000-0000-0000733C0000}"/>
    <cellStyle name="20% - Accent3 3" xfId="15479" xr:uid="{00000000-0005-0000-0000-0000743C0000}"/>
    <cellStyle name="20% - Accent3 4" xfId="15480" xr:uid="{00000000-0005-0000-0000-0000753C0000}"/>
    <cellStyle name="20% - Accent4 2" xfId="15481" xr:uid="{00000000-0005-0000-0000-0000763C0000}"/>
    <cellStyle name="20% - Accent4 2 2" xfId="15482" xr:uid="{00000000-0005-0000-0000-0000773C0000}"/>
    <cellStyle name="20% - Accent4 2 2 2" xfId="15483" xr:uid="{00000000-0005-0000-0000-0000783C0000}"/>
    <cellStyle name="20% - Accent4 2 3" xfId="15484" xr:uid="{00000000-0005-0000-0000-0000793C0000}"/>
    <cellStyle name="20% - Accent4 3" xfId="15485" xr:uid="{00000000-0005-0000-0000-00007A3C0000}"/>
    <cellStyle name="20% - Accent4 4" xfId="15486" xr:uid="{00000000-0005-0000-0000-00007B3C0000}"/>
    <cellStyle name="20% - Accent5 2" xfId="15487" xr:uid="{00000000-0005-0000-0000-00007C3C0000}"/>
    <cellStyle name="20% - Accent5 2 2" xfId="15488" xr:uid="{00000000-0005-0000-0000-00007D3C0000}"/>
    <cellStyle name="20% - Accent5 2 2 2" xfId="15489" xr:uid="{00000000-0005-0000-0000-00007E3C0000}"/>
    <cellStyle name="20% - Accent5 2 3" xfId="15490" xr:uid="{00000000-0005-0000-0000-00007F3C0000}"/>
    <cellStyle name="20% - Accent5 3" xfId="15491" xr:uid="{00000000-0005-0000-0000-0000803C0000}"/>
    <cellStyle name="20% - Accent5 4" xfId="15492" xr:uid="{00000000-0005-0000-0000-0000813C0000}"/>
    <cellStyle name="20% - Accent6 2" xfId="15493" xr:uid="{00000000-0005-0000-0000-0000823C0000}"/>
    <cellStyle name="20% - Accent6 2 2" xfId="15494" xr:uid="{00000000-0005-0000-0000-0000833C0000}"/>
    <cellStyle name="20% - Accent6 2 2 2" xfId="15495" xr:uid="{00000000-0005-0000-0000-0000843C0000}"/>
    <cellStyle name="20% - Accent6 2 3" xfId="15496" xr:uid="{00000000-0005-0000-0000-0000853C0000}"/>
    <cellStyle name="20% - Accent6 3" xfId="15497" xr:uid="{00000000-0005-0000-0000-0000863C0000}"/>
    <cellStyle name="20% - Accent6 4" xfId="15498" xr:uid="{00000000-0005-0000-0000-0000873C0000}"/>
    <cellStyle name="-2001" xfId="15499" xr:uid="{00000000-0005-0000-0000-0000883C0000}"/>
    <cellStyle name="-2001?_x000c_Normal_AD_x000b_Normal_Adot?_x000d_Normal_ADAdot?_x000d_Normal_ADOT~1ⓨ␐_x000b_?ÿ?_x0012_?ÿ?adot" xfId="15500" xr:uid="{00000000-0005-0000-0000-0000893C0000}"/>
    <cellStyle name="3" xfId="15501" xr:uid="{00000000-0005-0000-0000-00008A3C0000}"/>
    <cellStyle name="3_Bao cao tinh hinh thuc hien KH 2009 den 31-01-10" xfId="15502" xr:uid="{00000000-0005-0000-0000-00008B3C0000}"/>
    <cellStyle name="3_Bao cao tinh hinh thuc hien KH 2009 den 31-01-10 2" xfId="15503" xr:uid="{00000000-0005-0000-0000-00008C3C0000}"/>
    <cellStyle name="3_Book1" xfId="15504" xr:uid="{00000000-0005-0000-0000-00008D3C0000}"/>
    <cellStyle name="3_Book1_1" xfId="15505" xr:uid="{00000000-0005-0000-0000-00008E3C0000}"/>
    <cellStyle name="3_Book1_1_!1 1 bao cao giao KH ve HTCMT vung TNB   12-12-2011" xfId="15506" xr:uid="{00000000-0005-0000-0000-00008F3C0000}"/>
    <cellStyle name="3_Book1_1_Bieu4HTMT" xfId="15507" xr:uid="{00000000-0005-0000-0000-0000903C0000}"/>
    <cellStyle name="3_Book1_1_Bieu4HTMT_!1 1 bao cao giao KH ve HTCMT vung TNB   12-12-2011" xfId="15508" xr:uid="{00000000-0005-0000-0000-0000913C0000}"/>
    <cellStyle name="3_Book1_1_Bieu4HTMT_KH TPCP vung TNB (03-1-2012)" xfId="15509" xr:uid="{00000000-0005-0000-0000-0000923C0000}"/>
    <cellStyle name="3_Book1_1_KH TPCP vung TNB (03-1-2012)" xfId="15510" xr:uid="{00000000-0005-0000-0000-0000933C0000}"/>
    <cellStyle name="3_Cau thuy dien Ban La (Cu Anh)" xfId="15511" xr:uid="{00000000-0005-0000-0000-0000943C0000}"/>
    <cellStyle name="3_Cau thuy dien Ban La (Cu Anh)_!1 1 bao cao giao KH ve HTCMT vung TNB   12-12-2011" xfId="15512" xr:uid="{00000000-0005-0000-0000-0000953C0000}"/>
    <cellStyle name="3_Cau thuy dien Ban La (Cu Anh)_Bieu4HTMT" xfId="15513" xr:uid="{00000000-0005-0000-0000-0000963C0000}"/>
    <cellStyle name="3_Cau thuy dien Ban La (Cu Anh)_Bieu4HTMT_!1 1 bao cao giao KH ve HTCMT vung TNB   12-12-2011" xfId="15514" xr:uid="{00000000-0005-0000-0000-0000973C0000}"/>
    <cellStyle name="3_Cau thuy dien Ban La (Cu Anh)_Bieu4HTMT_KH TPCP vung TNB (03-1-2012)" xfId="15515" xr:uid="{00000000-0005-0000-0000-0000983C0000}"/>
    <cellStyle name="3_Cau thuy dien Ban La (Cu Anh)_KH TPCP vung TNB (03-1-2012)" xfId="15516" xr:uid="{00000000-0005-0000-0000-0000993C0000}"/>
    <cellStyle name="3_Dtdchinh2397" xfId="15517" xr:uid="{00000000-0005-0000-0000-00009A3C0000}"/>
    <cellStyle name="3_Dtdchinh2397_Nhu cau von dau tu 2013-2015 (LD Vụ sua)" xfId="15518" xr:uid="{00000000-0005-0000-0000-00009B3C0000}"/>
    <cellStyle name="3_Du toan 558 (Km17+508.12 - Km 22)" xfId="15519" xr:uid="{00000000-0005-0000-0000-00009C3C0000}"/>
    <cellStyle name="3_Du toan 558 (Km17+508.12 - Km 22)_!1 1 bao cao giao KH ve HTCMT vung TNB   12-12-2011" xfId="15520" xr:uid="{00000000-0005-0000-0000-00009D3C0000}"/>
    <cellStyle name="3_Du toan 558 (Km17+508.12 - Km 22)_Bieu4HTMT" xfId="15521" xr:uid="{00000000-0005-0000-0000-00009E3C0000}"/>
    <cellStyle name="3_Du toan 558 (Km17+508.12 - Km 22)_Bieu4HTMT_!1 1 bao cao giao KH ve HTCMT vung TNB   12-12-2011" xfId="15522" xr:uid="{00000000-0005-0000-0000-00009F3C0000}"/>
    <cellStyle name="3_Du toan 558 (Km17+508.12 - Km 22)_Bieu4HTMT_KH TPCP vung TNB (03-1-2012)" xfId="15523" xr:uid="{00000000-0005-0000-0000-0000A03C0000}"/>
    <cellStyle name="3_Du toan 558 (Km17+508.12 - Km 22)_KH TPCP vung TNB (03-1-2012)" xfId="15524" xr:uid="{00000000-0005-0000-0000-0000A13C0000}"/>
    <cellStyle name="3_Gia_VLQL48_duyet " xfId="15525" xr:uid="{00000000-0005-0000-0000-0000A23C0000}"/>
    <cellStyle name="3_Gia_VLQL48_duyet  2" xfId="15526" xr:uid="{00000000-0005-0000-0000-0000A33C0000}"/>
    <cellStyle name="3_Gia_VLQL48_duyet _!1 1 bao cao giao KH ve HTCMT vung TNB   12-12-2011" xfId="15527" xr:uid="{00000000-0005-0000-0000-0000A43C0000}"/>
    <cellStyle name="3_Gia_VLQL48_duyet _Bieu4HTMT" xfId="15528" xr:uid="{00000000-0005-0000-0000-0000A53C0000}"/>
    <cellStyle name="3_Gia_VLQL48_duyet _Bieu4HTMT_!1 1 bao cao giao KH ve HTCMT vung TNB   12-12-2011" xfId="15529" xr:uid="{00000000-0005-0000-0000-0000A63C0000}"/>
    <cellStyle name="3_Gia_VLQL48_duyet _Bieu4HTMT_KH TPCP vung TNB (03-1-2012)" xfId="15530" xr:uid="{00000000-0005-0000-0000-0000A73C0000}"/>
    <cellStyle name="3_Gia_VLQL48_duyet _KH TPCP vung TNB (03-1-2012)" xfId="15531" xr:uid="{00000000-0005-0000-0000-0000A83C0000}"/>
    <cellStyle name="3_KlQdinhduyet" xfId="15532" xr:uid="{00000000-0005-0000-0000-0000A93C0000}"/>
    <cellStyle name="3_KlQdinhduyet_!1 1 bao cao giao KH ve HTCMT vung TNB   12-12-2011" xfId="15533" xr:uid="{00000000-0005-0000-0000-0000AA3C0000}"/>
    <cellStyle name="3_KlQdinhduyet_Bieu4HTMT" xfId="15534" xr:uid="{00000000-0005-0000-0000-0000AB3C0000}"/>
    <cellStyle name="3_KlQdinhduyet_Bieu4HTMT_!1 1 bao cao giao KH ve HTCMT vung TNB   12-12-2011" xfId="15535" xr:uid="{00000000-0005-0000-0000-0000AC3C0000}"/>
    <cellStyle name="3_KlQdinhduyet_Bieu4HTMT_KH TPCP vung TNB (03-1-2012)" xfId="15536" xr:uid="{00000000-0005-0000-0000-0000AD3C0000}"/>
    <cellStyle name="3_KlQdinhduyet_KH TPCP vung TNB (03-1-2012)" xfId="15537" xr:uid="{00000000-0005-0000-0000-0000AE3C0000}"/>
    <cellStyle name="3_Tumorong" xfId="15538" xr:uid="{00000000-0005-0000-0000-0000AF3C0000}"/>
    <cellStyle name="3_Tumorong 2" xfId="15539" xr:uid="{00000000-0005-0000-0000-0000B03C0000}"/>
    <cellStyle name="3_ÿÿÿÿÿ" xfId="15540" xr:uid="{00000000-0005-0000-0000-0000B13C0000}"/>
    <cellStyle name="3_ÿÿÿÿÿ 10" xfId="15541" xr:uid="{00000000-0005-0000-0000-0000B23C0000}"/>
    <cellStyle name="3_ÿÿÿÿÿ 11" xfId="15542" xr:uid="{00000000-0005-0000-0000-0000B33C0000}"/>
    <cellStyle name="3_ÿÿÿÿÿ 12" xfId="15543" xr:uid="{00000000-0005-0000-0000-0000B43C0000}"/>
    <cellStyle name="3_ÿÿÿÿÿ 2" xfId="15544" xr:uid="{00000000-0005-0000-0000-0000B53C0000}"/>
    <cellStyle name="3_ÿÿÿÿÿ 2 2" xfId="15545" xr:uid="{00000000-0005-0000-0000-0000B63C0000}"/>
    <cellStyle name="3_ÿÿÿÿÿ 2 3" xfId="15546" xr:uid="{00000000-0005-0000-0000-0000B73C0000}"/>
    <cellStyle name="3_ÿÿÿÿÿ 2 4" xfId="15547" xr:uid="{00000000-0005-0000-0000-0000B83C0000}"/>
    <cellStyle name="3_ÿÿÿÿÿ 2 5" xfId="15548" xr:uid="{00000000-0005-0000-0000-0000B93C0000}"/>
    <cellStyle name="3_ÿÿÿÿÿ 2 6" xfId="15549" xr:uid="{00000000-0005-0000-0000-0000BA3C0000}"/>
    <cellStyle name="3_ÿÿÿÿÿ 3" xfId="15550" xr:uid="{00000000-0005-0000-0000-0000BB3C0000}"/>
    <cellStyle name="3_ÿÿÿÿÿ 4" xfId="15551" xr:uid="{00000000-0005-0000-0000-0000BC3C0000}"/>
    <cellStyle name="3_ÿÿÿÿÿ 5" xfId="15552" xr:uid="{00000000-0005-0000-0000-0000BD3C0000}"/>
    <cellStyle name="3_ÿÿÿÿÿ 6" xfId="15553" xr:uid="{00000000-0005-0000-0000-0000BE3C0000}"/>
    <cellStyle name="3_ÿÿÿÿÿ 7" xfId="15554" xr:uid="{00000000-0005-0000-0000-0000BF3C0000}"/>
    <cellStyle name="3_ÿÿÿÿÿ 8" xfId="15555" xr:uid="{00000000-0005-0000-0000-0000C03C0000}"/>
    <cellStyle name="3_ÿÿÿÿÿ 9" xfId="15556" xr:uid="{00000000-0005-0000-0000-0000C13C0000}"/>
    <cellStyle name="4" xfId="15557" xr:uid="{00000000-0005-0000-0000-0000C23C0000}"/>
    <cellStyle name="4_Book1" xfId="15558" xr:uid="{00000000-0005-0000-0000-0000C33C0000}"/>
    <cellStyle name="4_Book1_1" xfId="15559" xr:uid="{00000000-0005-0000-0000-0000C43C0000}"/>
    <cellStyle name="4_Book1_1_!1 1 bao cao giao KH ve HTCMT vung TNB   12-12-2011" xfId="15560" xr:uid="{00000000-0005-0000-0000-0000C53C0000}"/>
    <cellStyle name="4_Book1_1_Bieu4HTMT" xfId="15561" xr:uid="{00000000-0005-0000-0000-0000C63C0000}"/>
    <cellStyle name="4_Book1_1_Bieu4HTMT_!1 1 bao cao giao KH ve HTCMT vung TNB   12-12-2011" xfId="15562" xr:uid="{00000000-0005-0000-0000-0000C73C0000}"/>
    <cellStyle name="4_Book1_1_Bieu4HTMT_KH TPCP vung TNB (03-1-2012)" xfId="15563" xr:uid="{00000000-0005-0000-0000-0000C83C0000}"/>
    <cellStyle name="4_Book1_1_KH TPCP vung TNB (03-1-2012)" xfId="15564" xr:uid="{00000000-0005-0000-0000-0000C93C0000}"/>
    <cellStyle name="4_Cau thuy dien Ban La (Cu Anh)" xfId="15565" xr:uid="{00000000-0005-0000-0000-0000CA3C0000}"/>
    <cellStyle name="4_Cau thuy dien Ban La (Cu Anh)_!1 1 bao cao giao KH ve HTCMT vung TNB   12-12-2011" xfId="15566" xr:uid="{00000000-0005-0000-0000-0000CB3C0000}"/>
    <cellStyle name="4_Cau thuy dien Ban La (Cu Anh)_Bieu4HTMT" xfId="15567" xr:uid="{00000000-0005-0000-0000-0000CC3C0000}"/>
    <cellStyle name="4_Cau thuy dien Ban La (Cu Anh)_Bieu4HTMT_!1 1 bao cao giao KH ve HTCMT vung TNB   12-12-2011" xfId="15568" xr:uid="{00000000-0005-0000-0000-0000CD3C0000}"/>
    <cellStyle name="4_Cau thuy dien Ban La (Cu Anh)_Bieu4HTMT_KH TPCP vung TNB (03-1-2012)" xfId="15569" xr:uid="{00000000-0005-0000-0000-0000CE3C0000}"/>
    <cellStyle name="4_Cau thuy dien Ban La (Cu Anh)_KH TPCP vung TNB (03-1-2012)" xfId="15570" xr:uid="{00000000-0005-0000-0000-0000CF3C0000}"/>
    <cellStyle name="4_Dtdchinh2397" xfId="15571" xr:uid="{00000000-0005-0000-0000-0000D03C0000}"/>
    <cellStyle name="4_Dtdchinh2397_Nhu cau von dau tu 2013-2015 (LD Vụ sua)" xfId="15572" xr:uid="{00000000-0005-0000-0000-0000D13C0000}"/>
    <cellStyle name="4_Du toan 558 (Km17+508.12 - Km 22)" xfId="15573" xr:uid="{00000000-0005-0000-0000-0000D23C0000}"/>
    <cellStyle name="4_Du toan 558 (Km17+508.12 - Km 22)_!1 1 bao cao giao KH ve HTCMT vung TNB   12-12-2011" xfId="15574" xr:uid="{00000000-0005-0000-0000-0000D33C0000}"/>
    <cellStyle name="4_Du toan 558 (Km17+508.12 - Km 22)_Bieu4HTMT" xfId="15575" xr:uid="{00000000-0005-0000-0000-0000D43C0000}"/>
    <cellStyle name="4_Du toan 558 (Km17+508.12 - Km 22)_Bieu4HTMT_!1 1 bao cao giao KH ve HTCMT vung TNB   12-12-2011" xfId="15576" xr:uid="{00000000-0005-0000-0000-0000D53C0000}"/>
    <cellStyle name="4_Du toan 558 (Km17+508.12 - Km 22)_Bieu4HTMT_KH TPCP vung TNB (03-1-2012)" xfId="15577" xr:uid="{00000000-0005-0000-0000-0000D63C0000}"/>
    <cellStyle name="4_Du toan 558 (Km17+508.12 - Km 22)_KH TPCP vung TNB (03-1-2012)" xfId="15578" xr:uid="{00000000-0005-0000-0000-0000D73C0000}"/>
    <cellStyle name="4_Gia_VLQL48_duyet " xfId="15579" xr:uid="{00000000-0005-0000-0000-0000D83C0000}"/>
    <cellStyle name="4_Gia_VLQL48_duyet  2" xfId="15580" xr:uid="{00000000-0005-0000-0000-0000D93C0000}"/>
    <cellStyle name="4_Gia_VLQL48_duyet _!1 1 bao cao giao KH ve HTCMT vung TNB   12-12-2011" xfId="15581" xr:uid="{00000000-0005-0000-0000-0000DA3C0000}"/>
    <cellStyle name="4_Gia_VLQL48_duyet _Bieu4HTMT" xfId="15582" xr:uid="{00000000-0005-0000-0000-0000DB3C0000}"/>
    <cellStyle name="4_Gia_VLQL48_duyet _Bieu4HTMT_!1 1 bao cao giao KH ve HTCMT vung TNB   12-12-2011" xfId="15583" xr:uid="{00000000-0005-0000-0000-0000DC3C0000}"/>
    <cellStyle name="4_Gia_VLQL48_duyet _Bieu4HTMT_KH TPCP vung TNB (03-1-2012)" xfId="15584" xr:uid="{00000000-0005-0000-0000-0000DD3C0000}"/>
    <cellStyle name="4_Gia_VLQL48_duyet _KH TPCP vung TNB (03-1-2012)" xfId="15585" xr:uid="{00000000-0005-0000-0000-0000DE3C0000}"/>
    <cellStyle name="4_KlQdinhduyet" xfId="15586" xr:uid="{00000000-0005-0000-0000-0000DF3C0000}"/>
    <cellStyle name="4_KlQdinhduyet_!1 1 bao cao giao KH ve HTCMT vung TNB   12-12-2011" xfId="15587" xr:uid="{00000000-0005-0000-0000-0000E03C0000}"/>
    <cellStyle name="4_KlQdinhduyet_Bieu4HTMT" xfId="15588" xr:uid="{00000000-0005-0000-0000-0000E13C0000}"/>
    <cellStyle name="4_KlQdinhduyet_Bieu4HTMT_!1 1 bao cao giao KH ve HTCMT vung TNB   12-12-2011" xfId="15589" xr:uid="{00000000-0005-0000-0000-0000E23C0000}"/>
    <cellStyle name="4_KlQdinhduyet_Bieu4HTMT_KH TPCP vung TNB (03-1-2012)" xfId="15590" xr:uid="{00000000-0005-0000-0000-0000E33C0000}"/>
    <cellStyle name="4_KlQdinhduyet_KH TPCP vung TNB (03-1-2012)" xfId="15591" xr:uid="{00000000-0005-0000-0000-0000E43C0000}"/>
    <cellStyle name="4_ÿÿÿÿÿ" xfId="15592" xr:uid="{00000000-0005-0000-0000-0000E53C0000}"/>
    <cellStyle name="40% - Accent1 2" xfId="15593" xr:uid="{00000000-0005-0000-0000-0000E63C0000}"/>
    <cellStyle name="40% - Accent1 2 2" xfId="15594" xr:uid="{00000000-0005-0000-0000-0000E73C0000}"/>
    <cellStyle name="40% - Accent1 2 2 2" xfId="15595" xr:uid="{00000000-0005-0000-0000-0000E83C0000}"/>
    <cellStyle name="40% - Accent1 2 3" xfId="15596" xr:uid="{00000000-0005-0000-0000-0000E93C0000}"/>
    <cellStyle name="40% - Accent1 3" xfId="15597" xr:uid="{00000000-0005-0000-0000-0000EA3C0000}"/>
    <cellStyle name="40% - Accent1 4" xfId="15598" xr:uid="{00000000-0005-0000-0000-0000EB3C0000}"/>
    <cellStyle name="40% - Accent2 2" xfId="15599" xr:uid="{00000000-0005-0000-0000-0000EC3C0000}"/>
    <cellStyle name="40% - Accent2 2 2" xfId="15600" xr:uid="{00000000-0005-0000-0000-0000ED3C0000}"/>
    <cellStyle name="40% - Accent2 2 2 2" xfId="15601" xr:uid="{00000000-0005-0000-0000-0000EE3C0000}"/>
    <cellStyle name="40% - Accent2 2 3" xfId="15602" xr:uid="{00000000-0005-0000-0000-0000EF3C0000}"/>
    <cellStyle name="40% - Accent2 3" xfId="15603" xr:uid="{00000000-0005-0000-0000-0000F03C0000}"/>
    <cellStyle name="40% - Accent2 4" xfId="15604" xr:uid="{00000000-0005-0000-0000-0000F13C0000}"/>
    <cellStyle name="40% - Accent3 2" xfId="15605" xr:uid="{00000000-0005-0000-0000-0000F23C0000}"/>
    <cellStyle name="40% - Accent3 2 2" xfId="15606" xr:uid="{00000000-0005-0000-0000-0000F33C0000}"/>
    <cellStyle name="40% - Accent3 2 2 2" xfId="15607" xr:uid="{00000000-0005-0000-0000-0000F43C0000}"/>
    <cellStyle name="40% - Accent3 2 3" xfId="15608" xr:uid="{00000000-0005-0000-0000-0000F53C0000}"/>
    <cellStyle name="40% - Accent3 3" xfId="15609" xr:uid="{00000000-0005-0000-0000-0000F63C0000}"/>
    <cellStyle name="40% - Accent3 4" xfId="15610" xr:uid="{00000000-0005-0000-0000-0000F73C0000}"/>
    <cellStyle name="40% - Accent4 2" xfId="15611" xr:uid="{00000000-0005-0000-0000-0000F83C0000}"/>
    <cellStyle name="40% - Accent4 2 2" xfId="15612" xr:uid="{00000000-0005-0000-0000-0000F93C0000}"/>
    <cellStyle name="40% - Accent4 2 2 2" xfId="15613" xr:uid="{00000000-0005-0000-0000-0000FA3C0000}"/>
    <cellStyle name="40% - Accent4 2 3" xfId="15614" xr:uid="{00000000-0005-0000-0000-0000FB3C0000}"/>
    <cellStyle name="40% - Accent4 3" xfId="15615" xr:uid="{00000000-0005-0000-0000-0000FC3C0000}"/>
    <cellStyle name="40% - Accent4 4" xfId="15616" xr:uid="{00000000-0005-0000-0000-0000FD3C0000}"/>
    <cellStyle name="40% - Accent5 2" xfId="15617" xr:uid="{00000000-0005-0000-0000-0000FE3C0000}"/>
    <cellStyle name="40% - Accent5 2 2" xfId="15618" xr:uid="{00000000-0005-0000-0000-0000FF3C0000}"/>
    <cellStyle name="40% - Accent5 2 2 2" xfId="15619" xr:uid="{00000000-0005-0000-0000-0000003D0000}"/>
    <cellStyle name="40% - Accent5 2 3" xfId="15620" xr:uid="{00000000-0005-0000-0000-0000013D0000}"/>
    <cellStyle name="40% - Accent5 3" xfId="15621" xr:uid="{00000000-0005-0000-0000-0000023D0000}"/>
    <cellStyle name="40% - Accent5 4" xfId="15622" xr:uid="{00000000-0005-0000-0000-0000033D0000}"/>
    <cellStyle name="40% - Accent6 2" xfId="15623" xr:uid="{00000000-0005-0000-0000-0000043D0000}"/>
    <cellStyle name="40% - Accent6 2 2" xfId="15624" xr:uid="{00000000-0005-0000-0000-0000053D0000}"/>
    <cellStyle name="40% - Accent6 2 2 2" xfId="15625" xr:uid="{00000000-0005-0000-0000-0000063D0000}"/>
    <cellStyle name="40% - Accent6 2 3" xfId="15626" xr:uid="{00000000-0005-0000-0000-0000073D0000}"/>
    <cellStyle name="40% - Accent6 3" xfId="15627" xr:uid="{00000000-0005-0000-0000-0000083D0000}"/>
    <cellStyle name="40% - Accent6 4" xfId="15628" xr:uid="{00000000-0005-0000-0000-0000093D0000}"/>
    <cellStyle name="52" xfId="15629" xr:uid="{00000000-0005-0000-0000-00000A3D0000}"/>
    <cellStyle name="6" xfId="15630" xr:uid="{00000000-0005-0000-0000-00000B3D0000}"/>
    <cellStyle name="6???_x0002_¯ög6hÅ‡6???_x0002_¹?ß_x0008_,Ñ‡6???_x0002_…#×&gt;Ò ‡6???_x0002_é_x0007_ß_x0008__x001c__x000b__x001e_?????_x000a_?_x0001_???????_x0014_?_x0001_???????_x001e_?fB_x000f_c????_x0018_I¿_x0008_v_x0010_‡6Ö_x0002_Ÿ6????ía??_x0012_c??????????????_x0001_?????????_x0001_?_x0001_?_x0001_?" xfId="15631" xr:uid="{00000000-0005-0000-0000-00000C3D0000}"/>
    <cellStyle name="6???_x0002_¯ög6hÅ‡6???_x0002_¹?ß_x0008_,Ñ‡6???_x0002_…#×&gt;Ò ‡6???_x0002_é_x0007_ß_x0008__x001c__x000b__x001e_?????_x000a_?_x0001_???????_x0014_?_x0001_???????_x001e_?fB_x000f_c????_x0018_I¿_x0008_v_x0010_‡6Ö_x0002_Ÿ6????_x0015_l??Õm??????????????_x0001_?????????_x0001_?_x0001_?_x0001_?" xfId="15632" xr:uid="{00000000-0005-0000-0000-00000D3D0000}"/>
    <cellStyle name="6_15_10_2013 BC nhu cau von doi ung ODA (2014-2016) ngay 15102013 Sua" xfId="15633" xr:uid="{00000000-0005-0000-0000-00000E3D0000}"/>
    <cellStyle name="6_BC nhu cau von doi ung ODA nganh NN (BKH)" xfId="15634" xr:uid="{00000000-0005-0000-0000-00000F3D0000}"/>
    <cellStyle name="6_BC nhu cau von doi ung ODA nganh NN (BKH)_05-12  KH trung han 2016-2020 - Liem Thinh edited" xfId="15635" xr:uid="{00000000-0005-0000-0000-0000103D0000}"/>
    <cellStyle name="6_BC nhu cau von doi ung ODA nganh NN (BKH)_Copy of 05-12  KH trung han 2016-2020 - Liem Thinh edited (1)" xfId="15636" xr:uid="{00000000-0005-0000-0000-0000113D0000}"/>
    <cellStyle name="6_BC Tai co cau (bieu TH)" xfId="15637" xr:uid="{00000000-0005-0000-0000-0000123D0000}"/>
    <cellStyle name="6_BC Tai co cau (bieu TH)_05-12  KH trung han 2016-2020 - Liem Thinh edited" xfId="15638" xr:uid="{00000000-0005-0000-0000-0000133D0000}"/>
    <cellStyle name="6_BC Tai co cau (bieu TH)_Copy of 05-12  KH trung han 2016-2020 - Liem Thinh edited (1)" xfId="15639" xr:uid="{00000000-0005-0000-0000-0000143D0000}"/>
    <cellStyle name="6_Cong trinh co y kien LD_Dang_NN_2011-Tay nguyen-9-10" xfId="15640" xr:uid="{00000000-0005-0000-0000-0000153D0000}"/>
    <cellStyle name="6_Cong trinh co y kien LD_Dang_NN_2011-Tay nguyen-9-10_!1 1 bao cao giao KH ve HTCMT vung TNB   12-12-2011" xfId="15641" xr:uid="{00000000-0005-0000-0000-0000163D0000}"/>
    <cellStyle name="6_Cong trinh co y kien LD_Dang_NN_2011-Tay nguyen-9-10_Bieu4HTMT" xfId="15642" xr:uid="{00000000-0005-0000-0000-0000173D0000}"/>
    <cellStyle name="6_Cong trinh co y kien LD_Dang_NN_2011-Tay nguyen-9-10_Bieu4HTMT_!1 1 bao cao giao KH ve HTCMT vung TNB   12-12-2011" xfId="15643" xr:uid="{00000000-0005-0000-0000-0000183D0000}"/>
    <cellStyle name="6_Cong trinh co y kien LD_Dang_NN_2011-Tay nguyen-9-10_Bieu4HTMT_KH TPCP vung TNB (03-1-2012)" xfId="15644" xr:uid="{00000000-0005-0000-0000-0000193D0000}"/>
    <cellStyle name="6_Cong trinh co y kien LD_Dang_NN_2011-Tay nguyen-9-10_KH TPCP vung TNB (03-1-2012)" xfId="15645" xr:uid="{00000000-0005-0000-0000-00001A3D0000}"/>
    <cellStyle name="6_DK 2014-2015 final" xfId="15646" xr:uid="{00000000-0005-0000-0000-00001B3D0000}"/>
    <cellStyle name="6_DK 2014-2015 final_05-12  KH trung han 2016-2020 - Liem Thinh edited" xfId="15647" xr:uid="{00000000-0005-0000-0000-00001C3D0000}"/>
    <cellStyle name="6_DK 2014-2015 final_Copy of 05-12  KH trung han 2016-2020 - Liem Thinh edited (1)" xfId="15648" xr:uid="{00000000-0005-0000-0000-00001D3D0000}"/>
    <cellStyle name="6_DK 2014-2015 new" xfId="15649" xr:uid="{00000000-0005-0000-0000-00001E3D0000}"/>
    <cellStyle name="6_DK 2014-2015 new_05-12  KH trung han 2016-2020 - Liem Thinh edited" xfId="15650" xr:uid="{00000000-0005-0000-0000-00001F3D0000}"/>
    <cellStyle name="6_DK 2014-2015 new_Copy of 05-12  KH trung han 2016-2020 - Liem Thinh edited (1)" xfId="15651" xr:uid="{00000000-0005-0000-0000-0000203D0000}"/>
    <cellStyle name="6_DK KH CBDT 2014 11-11-2013" xfId="15652" xr:uid="{00000000-0005-0000-0000-0000213D0000}"/>
    <cellStyle name="6_DK KH CBDT 2014 11-11-2013(1)" xfId="15653" xr:uid="{00000000-0005-0000-0000-0000223D0000}"/>
    <cellStyle name="6_DK KH CBDT 2014 11-11-2013(1)_05-12  KH trung han 2016-2020 - Liem Thinh edited" xfId="15654" xr:uid="{00000000-0005-0000-0000-0000233D0000}"/>
    <cellStyle name="6_DK KH CBDT 2014 11-11-2013(1)_Copy of 05-12  KH trung han 2016-2020 - Liem Thinh edited (1)" xfId="15655" xr:uid="{00000000-0005-0000-0000-0000243D0000}"/>
    <cellStyle name="6_DK KH CBDT 2014 11-11-2013_05-12  KH trung han 2016-2020 - Liem Thinh edited" xfId="15656" xr:uid="{00000000-0005-0000-0000-0000253D0000}"/>
    <cellStyle name="6_DK KH CBDT 2014 11-11-2013_Copy of 05-12  KH trung han 2016-2020 - Liem Thinh edited (1)" xfId="15657" xr:uid="{00000000-0005-0000-0000-0000263D0000}"/>
    <cellStyle name="6_KH 2011-2015" xfId="15658" xr:uid="{00000000-0005-0000-0000-0000273D0000}"/>
    <cellStyle name="6_Nhu cau von dau tu 2013-2015 (LD Vụ sua)" xfId="15659" xr:uid="{00000000-0005-0000-0000-0000283D0000}"/>
    <cellStyle name="6_Phu luc 5 - TH nhu cau cua BNN" xfId="15660" xr:uid="{00000000-0005-0000-0000-0000293D0000}"/>
    <cellStyle name="6_tai co cau dau tu (tong hop)1" xfId="15661" xr:uid="{00000000-0005-0000-0000-00002A3D0000}"/>
    <cellStyle name="6_TN - Ho tro khac 2011" xfId="15662" xr:uid="{00000000-0005-0000-0000-00002B3D0000}"/>
    <cellStyle name="6_TN - Ho tro khac 2011_!1 1 bao cao giao KH ve HTCMT vung TNB   12-12-2011" xfId="15663" xr:uid="{00000000-0005-0000-0000-00002C3D0000}"/>
    <cellStyle name="6_TN - Ho tro khac 2011_Bieu4HTMT" xfId="15664" xr:uid="{00000000-0005-0000-0000-00002D3D0000}"/>
    <cellStyle name="6_TN - Ho tro khac 2011_Bieu4HTMT_!1 1 bao cao giao KH ve HTCMT vung TNB   12-12-2011" xfId="15665" xr:uid="{00000000-0005-0000-0000-00002E3D0000}"/>
    <cellStyle name="6_TN - Ho tro khac 2011_Bieu4HTMT_KH TPCP vung TNB (03-1-2012)" xfId="15666" xr:uid="{00000000-0005-0000-0000-00002F3D0000}"/>
    <cellStyle name="6_TN - Ho tro khac 2011_KH TPCP vung TNB (03-1-2012)" xfId="15667" xr:uid="{00000000-0005-0000-0000-0000303D0000}"/>
    <cellStyle name="60% - Accent1 2" xfId="15668" xr:uid="{00000000-0005-0000-0000-0000313D0000}"/>
    <cellStyle name="60% - Accent1 3" xfId="15669" xr:uid="{00000000-0005-0000-0000-0000323D0000}"/>
    <cellStyle name="60% - Accent2 2" xfId="15670" xr:uid="{00000000-0005-0000-0000-0000333D0000}"/>
    <cellStyle name="60% - Accent2 3" xfId="15671" xr:uid="{00000000-0005-0000-0000-0000343D0000}"/>
    <cellStyle name="60% - Accent3 2" xfId="15672" xr:uid="{00000000-0005-0000-0000-0000353D0000}"/>
    <cellStyle name="60% - Accent3 3" xfId="15673" xr:uid="{00000000-0005-0000-0000-0000363D0000}"/>
    <cellStyle name="60% - Accent4 2" xfId="15674" xr:uid="{00000000-0005-0000-0000-0000373D0000}"/>
    <cellStyle name="60% - Accent4 3" xfId="15675" xr:uid="{00000000-0005-0000-0000-0000383D0000}"/>
    <cellStyle name="60% - Accent5 2" xfId="15676" xr:uid="{00000000-0005-0000-0000-0000393D0000}"/>
    <cellStyle name="60% - Accent5 3" xfId="15677" xr:uid="{00000000-0005-0000-0000-00003A3D0000}"/>
    <cellStyle name="60% - Accent6 2" xfId="15678" xr:uid="{00000000-0005-0000-0000-00003B3D0000}"/>
    <cellStyle name="60% - Accent6 3" xfId="15679" xr:uid="{00000000-0005-0000-0000-00003C3D0000}"/>
    <cellStyle name="9" xfId="15680" xr:uid="{00000000-0005-0000-0000-00003D3D0000}"/>
    <cellStyle name="9?b_x000f_Normal_5HUYIC~1?_x0011_Normal_903DK-2001?_x000c_Normal_AD_x000b_No" xfId="15681" xr:uid="{00000000-0005-0000-0000-00003E3D0000}"/>
    <cellStyle name="9_!1 1 bao cao giao KH ve HTCMT vung TNB   12-12-2011" xfId="15682" xr:uid="{00000000-0005-0000-0000-00003F3D0000}"/>
    <cellStyle name="9_Bieu4HTMT" xfId="15683" xr:uid="{00000000-0005-0000-0000-0000403D0000}"/>
    <cellStyle name="9_Bieu4HTMT_!1 1 bao cao giao KH ve HTCMT vung TNB   12-12-2011" xfId="15684" xr:uid="{00000000-0005-0000-0000-0000413D0000}"/>
    <cellStyle name="9_Bieu4HTMT_KH TPCP vung TNB (03-1-2012)" xfId="15685" xr:uid="{00000000-0005-0000-0000-0000423D0000}"/>
    <cellStyle name="9_KH TPCP vung TNB (03-1-2012)" xfId="15686" xr:uid="{00000000-0005-0000-0000-0000433D0000}"/>
    <cellStyle name="9_Nhu cau von dau tu 2013-2015 (LD Vụ sua)" xfId="15687" xr:uid="{00000000-0005-0000-0000-0000443D0000}"/>
    <cellStyle name="_x0001_Å»_x001e_´ " xfId="15688" xr:uid="{00000000-0005-0000-0000-0000453D0000}"/>
    <cellStyle name="_x0001_Å»_x001e_´  2" xfId="15689" xr:uid="{00000000-0005-0000-0000-0000463D0000}"/>
    <cellStyle name="_x0001_Å»_x001e_´ ?[?0?.?0?0?]?_?P?R?O?" xfId="15690" xr:uid="{00000000-0005-0000-0000-0000473D0000}"/>
    <cellStyle name="_x0001_Å»_x001e_´_?P?R?O?D?U?C?T" xfId="15691" xr:uid="{00000000-0005-0000-0000-0000483D0000}"/>
    <cellStyle name="Accent1 2" xfId="15692" xr:uid="{00000000-0005-0000-0000-0000493D0000}"/>
    <cellStyle name="Accent1 3" xfId="15693" xr:uid="{00000000-0005-0000-0000-00004A3D0000}"/>
    <cellStyle name="Accent2 2" xfId="15694" xr:uid="{00000000-0005-0000-0000-00004B3D0000}"/>
    <cellStyle name="Accent2 3" xfId="15695" xr:uid="{00000000-0005-0000-0000-00004C3D0000}"/>
    <cellStyle name="Accent3 2" xfId="15696" xr:uid="{00000000-0005-0000-0000-00004D3D0000}"/>
    <cellStyle name="Accent3 3" xfId="15697" xr:uid="{00000000-0005-0000-0000-00004E3D0000}"/>
    <cellStyle name="Accent4 2" xfId="15698" xr:uid="{00000000-0005-0000-0000-00004F3D0000}"/>
    <cellStyle name="Accent4 3" xfId="15699" xr:uid="{00000000-0005-0000-0000-0000503D0000}"/>
    <cellStyle name="Accent5 2" xfId="15700" xr:uid="{00000000-0005-0000-0000-0000513D0000}"/>
    <cellStyle name="Accent5 3" xfId="15701" xr:uid="{00000000-0005-0000-0000-0000523D0000}"/>
    <cellStyle name="Accent6 2" xfId="15702" xr:uid="{00000000-0005-0000-0000-0000533D0000}"/>
    <cellStyle name="Accent6 3" xfId="15703" xr:uid="{00000000-0005-0000-0000-0000543D0000}"/>
    <cellStyle name="ÅëÈ­ [0]_      " xfId="15704" xr:uid="{00000000-0005-0000-0000-0000553D0000}"/>
    <cellStyle name="AeE­ [0]_INQUIRY ¿?¾÷AßAø " xfId="15705" xr:uid="{00000000-0005-0000-0000-0000563D0000}"/>
    <cellStyle name="ÅëÈ­ [0]_L601CPT" xfId="15706" xr:uid="{00000000-0005-0000-0000-0000573D0000}"/>
    <cellStyle name="ÅëÈ­_      " xfId="15707" xr:uid="{00000000-0005-0000-0000-0000583D0000}"/>
    <cellStyle name="AeE­_INQUIRY ¿?¾÷AßAø " xfId="15708" xr:uid="{00000000-0005-0000-0000-0000593D0000}"/>
    <cellStyle name="ÅëÈ­_L601CPT" xfId="15709" xr:uid="{00000000-0005-0000-0000-00005A3D0000}"/>
    <cellStyle name="args.style" xfId="15710" xr:uid="{00000000-0005-0000-0000-00005B3D0000}"/>
    <cellStyle name="args.style 2" xfId="15711" xr:uid="{00000000-0005-0000-0000-00005C3D0000}"/>
    <cellStyle name="at" xfId="15712" xr:uid="{00000000-0005-0000-0000-00005D3D0000}"/>
    <cellStyle name="ÄÞ¸¶ [0]_      " xfId="15713" xr:uid="{00000000-0005-0000-0000-00005E3D0000}"/>
    <cellStyle name="AÞ¸¶ [0]_INQUIRY ¿?¾÷AßAø " xfId="15714" xr:uid="{00000000-0005-0000-0000-00005F3D0000}"/>
    <cellStyle name="ÄÞ¸¶ [0]_L601CPT" xfId="15715" xr:uid="{00000000-0005-0000-0000-0000603D0000}"/>
    <cellStyle name="ÄÞ¸¶_      " xfId="15716" xr:uid="{00000000-0005-0000-0000-0000613D0000}"/>
    <cellStyle name="AÞ¸¶_INQUIRY ¿?¾÷AßAø " xfId="15717" xr:uid="{00000000-0005-0000-0000-0000623D0000}"/>
    <cellStyle name="ÄÞ¸¶_L601CPT" xfId="15718" xr:uid="{00000000-0005-0000-0000-0000633D0000}"/>
    <cellStyle name="AutoFormat Options" xfId="15719" xr:uid="{00000000-0005-0000-0000-0000643D0000}"/>
    <cellStyle name="AutoFormat Options 2" xfId="15720" xr:uid="{00000000-0005-0000-0000-0000653D0000}"/>
    <cellStyle name="AutoFormat-Optionen" xfId="15721" xr:uid="{00000000-0005-0000-0000-0000663D0000}"/>
    <cellStyle name="AutoFormat-Optionen 10" xfId="15722" xr:uid="{00000000-0005-0000-0000-0000673D0000}"/>
    <cellStyle name="AutoFormat-Optionen 2" xfId="15723" xr:uid="{00000000-0005-0000-0000-0000683D0000}"/>
    <cellStyle name="AutoFormat-Optionen 2 2" xfId="15724" xr:uid="{00000000-0005-0000-0000-0000693D0000}"/>
    <cellStyle name="AutoFormat-Optionen 2 3" xfId="15725" xr:uid="{00000000-0005-0000-0000-00006A3D0000}"/>
    <cellStyle name="AutoFormat-Optionen 3" xfId="15726" xr:uid="{00000000-0005-0000-0000-00006B3D0000}"/>
    <cellStyle name="AutoFormat-Optionen 4" xfId="15727" xr:uid="{00000000-0005-0000-0000-00006C3D0000}"/>
    <cellStyle name="AutoFormat-Optionen 5" xfId="15728" xr:uid="{00000000-0005-0000-0000-00006D3D0000}"/>
    <cellStyle name="AutoFormat-Optionen 5 2" xfId="15729" xr:uid="{00000000-0005-0000-0000-00006E3D0000}"/>
    <cellStyle name="AutoFormat-Optionen_BAN GIAO  No dong ĐÊN 31 tháng 12 năm 2014  (oke) (1) (2)" xfId="15730" xr:uid="{00000000-0005-0000-0000-00006F3D0000}"/>
    <cellStyle name="Bad 2" xfId="15731" xr:uid="{00000000-0005-0000-0000-0000703D0000}"/>
    <cellStyle name="Bad 3" xfId="15732" xr:uid="{00000000-0005-0000-0000-0000713D0000}"/>
    <cellStyle name="Bangchu" xfId="15733" xr:uid="{00000000-0005-0000-0000-0000723D0000}"/>
    <cellStyle name="Bình thường 2" xfId="15734" xr:uid="{00000000-0005-0000-0000-0000733D0000}"/>
    <cellStyle name="Bình thường 3" xfId="15735" xr:uid="{00000000-0005-0000-0000-0000743D0000}"/>
    <cellStyle name="Bình Thường_Cat phay" xfId="15736" xr:uid="{00000000-0005-0000-0000-0000753D0000}"/>
    <cellStyle name="Body" xfId="15737" xr:uid="{00000000-0005-0000-0000-0000763D0000}"/>
    <cellStyle name="Body 2" xfId="15738" xr:uid="{00000000-0005-0000-0000-0000773D0000}"/>
    <cellStyle name="C?AØ_¿?¾÷CoE² " xfId="15739" xr:uid="{00000000-0005-0000-0000-0000783D0000}"/>
    <cellStyle name="C~1" xfId="15740" xr:uid="{00000000-0005-0000-0000-0000793D0000}"/>
    <cellStyle name="C~1?_x0011_Normal_903DK-2001?_x000c_Normal_AD_x000b_Normal_Adot?_x000d_Normal_ADAdot?_x000d_Normal_" xfId="15741" xr:uid="{00000000-0005-0000-0000-00007A3D0000}"/>
    <cellStyle name="C~1_Nhu cau von dau tu 2013-2015 (LD Vụ sua)" xfId="15742" xr:uid="{00000000-0005-0000-0000-00007B3D0000}"/>
    <cellStyle name="Ç¥ÁØ_      " xfId="15743" xr:uid="{00000000-0005-0000-0000-00007C3D0000}"/>
    <cellStyle name="C￥AØ_¿μ¾÷CoE² " xfId="15744" xr:uid="{00000000-0005-0000-0000-00007D3D0000}"/>
    <cellStyle name="Ç¥ÁØ_±¸¹Ì´ëÃ¥" xfId="15745" xr:uid="{00000000-0005-0000-0000-00007E3D0000}"/>
    <cellStyle name="C￥AØ_≫c¾÷ºIº° AN°e " xfId="15746" xr:uid="{00000000-0005-0000-0000-00007F3D0000}"/>
    <cellStyle name="Ç¥ÁØ_PO0862_bldg_BQ" xfId="15747" xr:uid="{00000000-0005-0000-0000-0000803D0000}"/>
    <cellStyle name="C￥AØ_Sheet1_¿μ¾÷CoE² " xfId="15748" xr:uid="{00000000-0005-0000-0000-0000813D0000}"/>
    <cellStyle name="Ç¥ÁØ_ÿÿÿÿÿÿ_4_ÃÑÇÕ°è " xfId="15749" xr:uid="{00000000-0005-0000-0000-0000823D0000}"/>
    <cellStyle name="Calc Currency (0)" xfId="15750" xr:uid="{00000000-0005-0000-0000-0000833D0000}"/>
    <cellStyle name="Calc Currency (0) 2" xfId="15751" xr:uid="{00000000-0005-0000-0000-0000843D0000}"/>
    <cellStyle name="Calc Currency (2)" xfId="15752" xr:uid="{00000000-0005-0000-0000-0000853D0000}"/>
    <cellStyle name="Calc Currency (2) 10" xfId="15753" xr:uid="{00000000-0005-0000-0000-0000863D0000}"/>
    <cellStyle name="Calc Currency (2) 11" xfId="15754" xr:uid="{00000000-0005-0000-0000-0000873D0000}"/>
    <cellStyle name="Calc Currency (2) 12" xfId="15755" xr:uid="{00000000-0005-0000-0000-0000883D0000}"/>
    <cellStyle name="Calc Currency (2) 13" xfId="15756" xr:uid="{00000000-0005-0000-0000-0000893D0000}"/>
    <cellStyle name="Calc Currency (2) 14" xfId="15757" xr:uid="{00000000-0005-0000-0000-00008A3D0000}"/>
    <cellStyle name="Calc Currency (2) 15" xfId="15758" xr:uid="{00000000-0005-0000-0000-00008B3D0000}"/>
    <cellStyle name="Calc Currency (2) 16" xfId="15759" xr:uid="{00000000-0005-0000-0000-00008C3D0000}"/>
    <cellStyle name="Calc Currency (2) 2" xfId="15760" xr:uid="{00000000-0005-0000-0000-00008D3D0000}"/>
    <cellStyle name="Calc Currency (2) 3" xfId="15761" xr:uid="{00000000-0005-0000-0000-00008E3D0000}"/>
    <cellStyle name="Calc Currency (2) 4" xfId="15762" xr:uid="{00000000-0005-0000-0000-00008F3D0000}"/>
    <cellStyle name="Calc Currency (2) 5" xfId="15763" xr:uid="{00000000-0005-0000-0000-0000903D0000}"/>
    <cellStyle name="Calc Currency (2) 6" xfId="15764" xr:uid="{00000000-0005-0000-0000-0000913D0000}"/>
    <cellStyle name="Calc Currency (2) 7" xfId="15765" xr:uid="{00000000-0005-0000-0000-0000923D0000}"/>
    <cellStyle name="Calc Currency (2) 8" xfId="15766" xr:uid="{00000000-0005-0000-0000-0000933D0000}"/>
    <cellStyle name="Calc Currency (2) 9" xfId="15767" xr:uid="{00000000-0005-0000-0000-0000943D0000}"/>
    <cellStyle name="Calc Percent (0)" xfId="15768" xr:uid="{00000000-0005-0000-0000-0000953D0000}"/>
    <cellStyle name="Calc Percent (0) 10" xfId="15769" xr:uid="{00000000-0005-0000-0000-0000963D0000}"/>
    <cellStyle name="Calc Percent (0) 11" xfId="15770" xr:uid="{00000000-0005-0000-0000-0000973D0000}"/>
    <cellStyle name="Calc Percent (0) 12" xfId="15771" xr:uid="{00000000-0005-0000-0000-0000983D0000}"/>
    <cellStyle name="Calc Percent (0) 13" xfId="15772" xr:uid="{00000000-0005-0000-0000-0000993D0000}"/>
    <cellStyle name="Calc Percent (0) 14" xfId="15773" xr:uid="{00000000-0005-0000-0000-00009A3D0000}"/>
    <cellStyle name="Calc Percent (0) 15" xfId="15774" xr:uid="{00000000-0005-0000-0000-00009B3D0000}"/>
    <cellStyle name="Calc Percent (0) 16" xfId="15775" xr:uid="{00000000-0005-0000-0000-00009C3D0000}"/>
    <cellStyle name="Calc Percent (0) 2" xfId="15776" xr:uid="{00000000-0005-0000-0000-00009D3D0000}"/>
    <cellStyle name="Calc Percent (0) 3" xfId="15777" xr:uid="{00000000-0005-0000-0000-00009E3D0000}"/>
    <cellStyle name="Calc Percent (0) 4" xfId="15778" xr:uid="{00000000-0005-0000-0000-00009F3D0000}"/>
    <cellStyle name="Calc Percent (0) 5" xfId="15779" xr:uid="{00000000-0005-0000-0000-0000A03D0000}"/>
    <cellStyle name="Calc Percent (0) 6" xfId="15780" xr:uid="{00000000-0005-0000-0000-0000A13D0000}"/>
    <cellStyle name="Calc Percent (0) 7" xfId="15781" xr:uid="{00000000-0005-0000-0000-0000A23D0000}"/>
    <cellStyle name="Calc Percent (0) 8" xfId="15782" xr:uid="{00000000-0005-0000-0000-0000A33D0000}"/>
    <cellStyle name="Calc Percent (0) 9" xfId="15783" xr:uid="{00000000-0005-0000-0000-0000A43D0000}"/>
    <cellStyle name="Calc Percent (1)" xfId="15784" xr:uid="{00000000-0005-0000-0000-0000A53D0000}"/>
    <cellStyle name="Calc Percent (1) 10" xfId="15785" xr:uid="{00000000-0005-0000-0000-0000A63D0000}"/>
    <cellStyle name="Calc Percent (1) 11" xfId="15786" xr:uid="{00000000-0005-0000-0000-0000A73D0000}"/>
    <cellStyle name="Calc Percent (1) 12" xfId="15787" xr:uid="{00000000-0005-0000-0000-0000A83D0000}"/>
    <cellStyle name="Calc Percent (1) 13" xfId="15788" xr:uid="{00000000-0005-0000-0000-0000A93D0000}"/>
    <cellStyle name="Calc Percent (1) 14" xfId="15789" xr:uid="{00000000-0005-0000-0000-0000AA3D0000}"/>
    <cellStyle name="Calc Percent (1) 15" xfId="15790" xr:uid="{00000000-0005-0000-0000-0000AB3D0000}"/>
    <cellStyle name="Calc Percent (1) 16" xfId="15791" xr:uid="{00000000-0005-0000-0000-0000AC3D0000}"/>
    <cellStyle name="Calc Percent (1) 2" xfId="15792" xr:uid="{00000000-0005-0000-0000-0000AD3D0000}"/>
    <cellStyle name="Calc Percent (1) 3" xfId="15793" xr:uid="{00000000-0005-0000-0000-0000AE3D0000}"/>
    <cellStyle name="Calc Percent (1) 4" xfId="15794" xr:uid="{00000000-0005-0000-0000-0000AF3D0000}"/>
    <cellStyle name="Calc Percent (1) 5" xfId="15795" xr:uid="{00000000-0005-0000-0000-0000B03D0000}"/>
    <cellStyle name="Calc Percent (1) 6" xfId="15796" xr:uid="{00000000-0005-0000-0000-0000B13D0000}"/>
    <cellStyle name="Calc Percent (1) 7" xfId="15797" xr:uid="{00000000-0005-0000-0000-0000B23D0000}"/>
    <cellStyle name="Calc Percent (1) 8" xfId="15798" xr:uid="{00000000-0005-0000-0000-0000B33D0000}"/>
    <cellStyle name="Calc Percent (1) 9" xfId="15799" xr:uid="{00000000-0005-0000-0000-0000B43D0000}"/>
    <cellStyle name="Calc Percent (2)" xfId="15800" xr:uid="{00000000-0005-0000-0000-0000B53D0000}"/>
    <cellStyle name="Calc Percent (2) 10" xfId="15801" xr:uid="{00000000-0005-0000-0000-0000B63D0000}"/>
    <cellStyle name="Calc Percent (2) 11" xfId="15802" xr:uid="{00000000-0005-0000-0000-0000B73D0000}"/>
    <cellStyle name="Calc Percent (2) 12" xfId="15803" xr:uid="{00000000-0005-0000-0000-0000B83D0000}"/>
    <cellStyle name="Calc Percent (2) 13" xfId="15804" xr:uid="{00000000-0005-0000-0000-0000B93D0000}"/>
    <cellStyle name="Calc Percent (2) 14" xfId="15805" xr:uid="{00000000-0005-0000-0000-0000BA3D0000}"/>
    <cellStyle name="Calc Percent (2) 15" xfId="15806" xr:uid="{00000000-0005-0000-0000-0000BB3D0000}"/>
    <cellStyle name="Calc Percent (2) 16" xfId="15807" xr:uid="{00000000-0005-0000-0000-0000BC3D0000}"/>
    <cellStyle name="Calc Percent (2) 2" xfId="15808" xr:uid="{00000000-0005-0000-0000-0000BD3D0000}"/>
    <cellStyle name="Calc Percent (2) 3" xfId="15809" xr:uid="{00000000-0005-0000-0000-0000BE3D0000}"/>
    <cellStyle name="Calc Percent (2) 4" xfId="15810" xr:uid="{00000000-0005-0000-0000-0000BF3D0000}"/>
    <cellStyle name="Calc Percent (2) 5" xfId="15811" xr:uid="{00000000-0005-0000-0000-0000C03D0000}"/>
    <cellStyle name="Calc Percent (2) 6" xfId="15812" xr:uid="{00000000-0005-0000-0000-0000C13D0000}"/>
    <cellStyle name="Calc Percent (2) 7" xfId="15813" xr:uid="{00000000-0005-0000-0000-0000C23D0000}"/>
    <cellStyle name="Calc Percent (2) 8" xfId="15814" xr:uid="{00000000-0005-0000-0000-0000C33D0000}"/>
    <cellStyle name="Calc Percent (2) 9" xfId="15815" xr:uid="{00000000-0005-0000-0000-0000C43D0000}"/>
    <cellStyle name="Calc Units (0)" xfId="15816" xr:uid="{00000000-0005-0000-0000-0000C53D0000}"/>
    <cellStyle name="Calc Units (0) 10" xfId="15817" xr:uid="{00000000-0005-0000-0000-0000C63D0000}"/>
    <cellStyle name="Calc Units (0) 11" xfId="15818" xr:uid="{00000000-0005-0000-0000-0000C73D0000}"/>
    <cellStyle name="Calc Units (0) 12" xfId="15819" xr:uid="{00000000-0005-0000-0000-0000C83D0000}"/>
    <cellStyle name="Calc Units (0) 13" xfId="15820" xr:uid="{00000000-0005-0000-0000-0000C93D0000}"/>
    <cellStyle name="Calc Units (0) 14" xfId="15821" xr:uid="{00000000-0005-0000-0000-0000CA3D0000}"/>
    <cellStyle name="Calc Units (0) 15" xfId="15822" xr:uid="{00000000-0005-0000-0000-0000CB3D0000}"/>
    <cellStyle name="Calc Units (0) 16" xfId="15823" xr:uid="{00000000-0005-0000-0000-0000CC3D0000}"/>
    <cellStyle name="Calc Units (0) 2" xfId="15824" xr:uid="{00000000-0005-0000-0000-0000CD3D0000}"/>
    <cellStyle name="Calc Units (0) 3" xfId="15825" xr:uid="{00000000-0005-0000-0000-0000CE3D0000}"/>
    <cellStyle name="Calc Units (0) 4" xfId="15826" xr:uid="{00000000-0005-0000-0000-0000CF3D0000}"/>
    <cellStyle name="Calc Units (0) 5" xfId="15827" xr:uid="{00000000-0005-0000-0000-0000D03D0000}"/>
    <cellStyle name="Calc Units (0) 6" xfId="15828" xr:uid="{00000000-0005-0000-0000-0000D13D0000}"/>
    <cellStyle name="Calc Units (0) 7" xfId="15829" xr:uid="{00000000-0005-0000-0000-0000D23D0000}"/>
    <cellStyle name="Calc Units (0) 8" xfId="15830" xr:uid="{00000000-0005-0000-0000-0000D33D0000}"/>
    <cellStyle name="Calc Units (0) 9" xfId="15831" xr:uid="{00000000-0005-0000-0000-0000D43D0000}"/>
    <cellStyle name="Calc Units (1)" xfId="15832" xr:uid="{00000000-0005-0000-0000-0000D53D0000}"/>
    <cellStyle name="Calc Units (1) 10" xfId="15833" xr:uid="{00000000-0005-0000-0000-0000D63D0000}"/>
    <cellStyle name="Calc Units (1) 11" xfId="15834" xr:uid="{00000000-0005-0000-0000-0000D73D0000}"/>
    <cellStyle name="Calc Units (1) 12" xfId="15835" xr:uid="{00000000-0005-0000-0000-0000D83D0000}"/>
    <cellStyle name="Calc Units (1) 13" xfId="15836" xr:uid="{00000000-0005-0000-0000-0000D93D0000}"/>
    <cellStyle name="Calc Units (1) 14" xfId="15837" xr:uid="{00000000-0005-0000-0000-0000DA3D0000}"/>
    <cellStyle name="Calc Units (1) 15" xfId="15838" xr:uid="{00000000-0005-0000-0000-0000DB3D0000}"/>
    <cellStyle name="Calc Units (1) 16" xfId="15839" xr:uid="{00000000-0005-0000-0000-0000DC3D0000}"/>
    <cellStyle name="Calc Units (1) 2" xfId="15840" xr:uid="{00000000-0005-0000-0000-0000DD3D0000}"/>
    <cellStyle name="Calc Units (1) 3" xfId="15841" xr:uid="{00000000-0005-0000-0000-0000DE3D0000}"/>
    <cellStyle name="Calc Units (1) 4" xfId="15842" xr:uid="{00000000-0005-0000-0000-0000DF3D0000}"/>
    <cellStyle name="Calc Units (1) 5" xfId="15843" xr:uid="{00000000-0005-0000-0000-0000E03D0000}"/>
    <cellStyle name="Calc Units (1) 6" xfId="15844" xr:uid="{00000000-0005-0000-0000-0000E13D0000}"/>
    <cellStyle name="Calc Units (1) 7" xfId="15845" xr:uid="{00000000-0005-0000-0000-0000E23D0000}"/>
    <cellStyle name="Calc Units (1) 8" xfId="15846" xr:uid="{00000000-0005-0000-0000-0000E33D0000}"/>
    <cellStyle name="Calc Units (1) 9" xfId="15847" xr:uid="{00000000-0005-0000-0000-0000E43D0000}"/>
    <cellStyle name="Calc Units (2)" xfId="15848" xr:uid="{00000000-0005-0000-0000-0000E53D0000}"/>
    <cellStyle name="Calc Units (2) 10" xfId="15849" xr:uid="{00000000-0005-0000-0000-0000E63D0000}"/>
    <cellStyle name="Calc Units (2) 11" xfId="15850" xr:uid="{00000000-0005-0000-0000-0000E73D0000}"/>
    <cellStyle name="Calc Units (2) 12" xfId="15851" xr:uid="{00000000-0005-0000-0000-0000E83D0000}"/>
    <cellStyle name="Calc Units (2) 13" xfId="15852" xr:uid="{00000000-0005-0000-0000-0000E93D0000}"/>
    <cellStyle name="Calc Units (2) 14" xfId="15853" xr:uid="{00000000-0005-0000-0000-0000EA3D0000}"/>
    <cellStyle name="Calc Units (2) 15" xfId="15854" xr:uid="{00000000-0005-0000-0000-0000EB3D0000}"/>
    <cellStyle name="Calc Units (2) 16" xfId="15855" xr:uid="{00000000-0005-0000-0000-0000EC3D0000}"/>
    <cellStyle name="Calc Units (2) 2" xfId="15856" xr:uid="{00000000-0005-0000-0000-0000ED3D0000}"/>
    <cellStyle name="Calc Units (2) 3" xfId="15857" xr:uid="{00000000-0005-0000-0000-0000EE3D0000}"/>
    <cellStyle name="Calc Units (2) 4" xfId="15858" xr:uid="{00000000-0005-0000-0000-0000EF3D0000}"/>
    <cellStyle name="Calc Units (2) 5" xfId="15859" xr:uid="{00000000-0005-0000-0000-0000F03D0000}"/>
    <cellStyle name="Calc Units (2) 6" xfId="15860" xr:uid="{00000000-0005-0000-0000-0000F13D0000}"/>
    <cellStyle name="Calc Units (2) 7" xfId="15861" xr:uid="{00000000-0005-0000-0000-0000F23D0000}"/>
    <cellStyle name="Calc Units (2) 8" xfId="15862" xr:uid="{00000000-0005-0000-0000-0000F33D0000}"/>
    <cellStyle name="Calc Units (2) 9" xfId="15863" xr:uid="{00000000-0005-0000-0000-0000F43D0000}"/>
    <cellStyle name="Calculation 2" xfId="15864" xr:uid="{00000000-0005-0000-0000-0000F53D0000}"/>
    <cellStyle name="Calculation 3" xfId="15865" xr:uid="{00000000-0005-0000-0000-0000F63D0000}"/>
    <cellStyle name="category" xfId="15866" xr:uid="{00000000-0005-0000-0000-0000F73D0000}"/>
    <cellStyle name="category 2" xfId="15867" xr:uid="{00000000-0005-0000-0000-0000F83D0000}"/>
    <cellStyle name="CC1" xfId="15868" xr:uid="{00000000-0005-0000-0000-0000F93D0000}"/>
    <cellStyle name="CC2" xfId="15869" xr:uid="{00000000-0005-0000-0000-0000FA3D0000}"/>
    <cellStyle name="CC2 2" xfId="15870" xr:uid="{00000000-0005-0000-0000-0000FB3D0000}"/>
    <cellStyle name="CC2 2 2" xfId="15871" xr:uid="{00000000-0005-0000-0000-0000FC3D0000}"/>
    <cellStyle name="CC2 2 3" xfId="15872" xr:uid="{00000000-0005-0000-0000-0000FD3D0000}"/>
    <cellStyle name="CC2 2 4" xfId="15873" xr:uid="{00000000-0005-0000-0000-0000FE3D0000}"/>
    <cellStyle name="CC2 3" xfId="15874" xr:uid="{00000000-0005-0000-0000-0000FF3D0000}"/>
    <cellStyle name="CC2 4" xfId="15875" xr:uid="{00000000-0005-0000-0000-0000003E0000}"/>
    <cellStyle name="CC2 5" xfId="15876" xr:uid="{00000000-0005-0000-0000-0000013E0000}"/>
    <cellStyle name="Centered Heading" xfId="15877" xr:uid="{00000000-0005-0000-0000-0000023E0000}"/>
    <cellStyle name="Cerrency_Sheet2_XANGDAU" xfId="15878" xr:uid="{00000000-0005-0000-0000-0000033E0000}"/>
    <cellStyle name="chchuyen" xfId="15879" xr:uid="{00000000-0005-0000-0000-0000043E0000}"/>
    <cellStyle name="chchuyen 2" xfId="15880" xr:uid="{00000000-0005-0000-0000-0000053E0000}"/>
    <cellStyle name="chchuyen 2 2" xfId="15881" xr:uid="{00000000-0005-0000-0000-0000063E0000}"/>
    <cellStyle name="chchuyen 2 3" xfId="15882" xr:uid="{00000000-0005-0000-0000-0000073E0000}"/>
    <cellStyle name="chchuyen 2 4" xfId="15883" xr:uid="{00000000-0005-0000-0000-0000083E0000}"/>
    <cellStyle name="chchuyen 3" xfId="15884" xr:uid="{00000000-0005-0000-0000-0000093E0000}"/>
    <cellStyle name="chchuyen 4" xfId="15885" xr:uid="{00000000-0005-0000-0000-00000A3E0000}"/>
    <cellStyle name="chchuyen 5" xfId="15886" xr:uid="{00000000-0005-0000-0000-00000B3E0000}"/>
    <cellStyle name="Check Cell 2" xfId="15887" xr:uid="{00000000-0005-0000-0000-00000C3E0000}"/>
    <cellStyle name="Check Cell 2 2" xfId="15888" xr:uid="{00000000-0005-0000-0000-00000D3E0000}"/>
    <cellStyle name="Check Cell 3" xfId="15889" xr:uid="{00000000-0005-0000-0000-00000E3E0000}"/>
    <cellStyle name="Chi phÝ kh¸c_Book1" xfId="15890" xr:uid="{00000000-0005-0000-0000-00000F3E0000}"/>
    <cellStyle name="CHUONG" xfId="15891" xr:uid="{00000000-0005-0000-0000-0000103E0000}"/>
    <cellStyle name="Column_Title" xfId="15892" xr:uid="{00000000-0005-0000-0000-0000113E0000}"/>
    <cellStyle name="Comma" xfId="1" builtinId="3"/>
    <cellStyle name="Comma  - Style1" xfId="15893" xr:uid="{00000000-0005-0000-0000-0000133E0000}"/>
    <cellStyle name="Comma  - Style1 2" xfId="15894" xr:uid="{00000000-0005-0000-0000-0000143E0000}"/>
    <cellStyle name="Comma  - Style2" xfId="15895" xr:uid="{00000000-0005-0000-0000-0000153E0000}"/>
    <cellStyle name="Comma  - Style2 2" xfId="15896" xr:uid="{00000000-0005-0000-0000-0000163E0000}"/>
    <cellStyle name="Comma  - Style3" xfId="15897" xr:uid="{00000000-0005-0000-0000-0000173E0000}"/>
    <cellStyle name="Comma  - Style3 2" xfId="15898" xr:uid="{00000000-0005-0000-0000-0000183E0000}"/>
    <cellStyle name="Comma  - Style4" xfId="15899" xr:uid="{00000000-0005-0000-0000-0000193E0000}"/>
    <cellStyle name="Comma  - Style4 2" xfId="15900" xr:uid="{00000000-0005-0000-0000-00001A3E0000}"/>
    <cellStyle name="Comma  - Style5" xfId="15901" xr:uid="{00000000-0005-0000-0000-00001B3E0000}"/>
    <cellStyle name="Comma  - Style5 2" xfId="15902" xr:uid="{00000000-0005-0000-0000-00001C3E0000}"/>
    <cellStyle name="Comma  - Style6" xfId="15903" xr:uid="{00000000-0005-0000-0000-00001D3E0000}"/>
    <cellStyle name="Comma  - Style6 2" xfId="15904" xr:uid="{00000000-0005-0000-0000-00001E3E0000}"/>
    <cellStyle name="Comma  - Style7" xfId="15905" xr:uid="{00000000-0005-0000-0000-00001F3E0000}"/>
    <cellStyle name="Comma  - Style7 2" xfId="15906" xr:uid="{00000000-0005-0000-0000-0000203E0000}"/>
    <cellStyle name="Comma  - Style8" xfId="15907" xr:uid="{00000000-0005-0000-0000-0000213E0000}"/>
    <cellStyle name="Comma  - Style8 2" xfId="15908" xr:uid="{00000000-0005-0000-0000-0000223E0000}"/>
    <cellStyle name="Comma %" xfId="15909" xr:uid="{00000000-0005-0000-0000-0000233E0000}"/>
    <cellStyle name="Comma % 10" xfId="15910" xr:uid="{00000000-0005-0000-0000-0000243E0000}"/>
    <cellStyle name="Comma % 11" xfId="15911" xr:uid="{00000000-0005-0000-0000-0000253E0000}"/>
    <cellStyle name="Comma % 12" xfId="15912" xr:uid="{00000000-0005-0000-0000-0000263E0000}"/>
    <cellStyle name="Comma % 13" xfId="15913" xr:uid="{00000000-0005-0000-0000-0000273E0000}"/>
    <cellStyle name="Comma % 14" xfId="15914" xr:uid="{00000000-0005-0000-0000-0000283E0000}"/>
    <cellStyle name="Comma % 15" xfId="15915" xr:uid="{00000000-0005-0000-0000-0000293E0000}"/>
    <cellStyle name="Comma % 2" xfId="15916" xr:uid="{00000000-0005-0000-0000-00002A3E0000}"/>
    <cellStyle name="Comma % 3" xfId="15917" xr:uid="{00000000-0005-0000-0000-00002B3E0000}"/>
    <cellStyle name="Comma % 4" xfId="15918" xr:uid="{00000000-0005-0000-0000-00002C3E0000}"/>
    <cellStyle name="Comma % 5" xfId="15919" xr:uid="{00000000-0005-0000-0000-00002D3E0000}"/>
    <cellStyle name="Comma % 6" xfId="15920" xr:uid="{00000000-0005-0000-0000-00002E3E0000}"/>
    <cellStyle name="Comma % 7" xfId="15921" xr:uid="{00000000-0005-0000-0000-00002F3E0000}"/>
    <cellStyle name="Comma % 8" xfId="15922" xr:uid="{00000000-0005-0000-0000-0000303E0000}"/>
    <cellStyle name="Comma % 9" xfId="15923" xr:uid="{00000000-0005-0000-0000-0000313E0000}"/>
    <cellStyle name="Comma [0] 10" xfId="15924" xr:uid="{00000000-0005-0000-0000-0000323E0000}"/>
    <cellStyle name="Comma [0] 11" xfId="15925" xr:uid="{00000000-0005-0000-0000-0000333E0000}"/>
    <cellStyle name="Comma [0] 11 2" xfId="15926" xr:uid="{00000000-0005-0000-0000-0000343E0000}"/>
    <cellStyle name="Comma [0] 11 3" xfId="15927" xr:uid="{00000000-0005-0000-0000-0000353E0000}"/>
    <cellStyle name="Comma [0] 12" xfId="15928" xr:uid="{00000000-0005-0000-0000-0000363E0000}"/>
    <cellStyle name="Comma [0] 12 2" xfId="15929" xr:uid="{00000000-0005-0000-0000-0000373E0000}"/>
    <cellStyle name="Comma [0] 2" xfId="15930" xr:uid="{00000000-0005-0000-0000-0000383E0000}"/>
    <cellStyle name="Comma [0] 2 10" xfId="15931" xr:uid="{00000000-0005-0000-0000-0000393E0000}"/>
    <cellStyle name="Comma [0] 2 10 2" xfId="15932" xr:uid="{00000000-0005-0000-0000-00003A3E0000}"/>
    <cellStyle name="Comma [0] 2 10 2 2" xfId="15933" xr:uid="{00000000-0005-0000-0000-00003B3E0000}"/>
    <cellStyle name="Comma [0] 2 10 3" xfId="15934" xr:uid="{00000000-0005-0000-0000-00003C3E0000}"/>
    <cellStyle name="Comma [0] 2 11" xfId="15935" xr:uid="{00000000-0005-0000-0000-00003D3E0000}"/>
    <cellStyle name="Comma [0] 2 12" xfId="15936" xr:uid="{00000000-0005-0000-0000-00003E3E0000}"/>
    <cellStyle name="Comma [0] 2 13" xfId="15937" xr:uid="{00000000-0005-0000-0000-00003F3E0000}"/>
    <cellStyle name="Comma [0] 2 14" xfId="15938" xr:uid="{00000000-0005-0000-0000-0000403E0000}"/>
    <cellStyle name="Comma [0] 2 15" xfId="15939" xr:uid="{00000000-0005-0000-0000-0000413E0000}"/>
    <cellStyle name="Comma [0] 2 16" xfId="15940" xr:uid="{00000000-0005-0000-0000-0000423E0000}"/>
    <cellStyle name="Comma [0] 2 17" xfId="15941" xr:uid="{00000000-0005-0000-0000-0000433E0000}"/>
    <cellStyle name="Comma [0] 2 18" xfId="15942" xr:uid="{00000000-0005-0000-0000-0000443E0000}"/>
    <cellStyle name="Comma [0] 2 19" xfId="15943" xr:uid="{00000000-0005-0000-0000-0000453E0000}"/>
    <cellStyle name="Comma [0] 2 2" xfId="15944" xr:uid="{00000000-0005-0000-0000-0000463E0000}"/>
    <cellStyle name="Comma [0] 2 2 2" xfId="15945" xr:uid="{00000000-0005-0000-0000-0000473E0000}"/>
    <cellStyle name="Comma [0] 2 2 3" xfId="15946" xr:uid="{00000000-0005-0000-0000-0000483E0000}"/>
    <cellStyle name="Comma [0] 2 2 3 2" xfId="15947" xr:uid="{00000000-0005-0000-0000-0000493E0000}"/>
    <cellStyle name="Comma [0] 2 2 3 2 2" xfId="15948" xr:uid="{00000000-0005-0000-0000-00004A3E0000}"/>
    <cellStyle name="Comma [0] 2 2 3 2 2 2" xfId="15949" xr:uid="{00000000-0005-0000-0000-00004B3E0000}"/>
    <cellStyle name="Comma [0] 2 2 3 2 2 3" xfId="15950" xr:uid="{00000000-0005-0000-0000-00004C3E0000}"/>
    <cellStyle name="Comma [0] 2 2 3 2 3" xfId="15951" xr:uid="{00000000-0005-0000-0000-00004D3E0000}"/>
    <cellStyle name="Comma [0] 2 2 3 2 4" xfId="15952" xr:uid="{00000000-0005-0000-0000-00004E3E0000}"/>
    <cellStyle name="Comma [0] 2 2 3 3" xfId="15953" xr:uid="{00000000-0005-0000-0000-00004F3E0000}"/>
    <cellStyle name="Comma [0] 2 2 3 3 2" xfId="15954" xr:uid="{00000000-0005-0000-0000-0000503E0000}"/>
    <cellStyle name="Comma [0] 2 2 3 3 3" xfId="15955" xr:uid="{00000000-0005-0000-0000-0000513E0000}"/>
    <cellStyle name="Comma [0] 2 2 3 4" xfId="15956" xr:uid="{00000000-0005-0000-0000-0000523E0000}"/>
    <cellStyle name="Comma [0] 2 2 3 5" xfId="15957" xr:uid="{00000000-0005-0000-0000-0000533E0000}"/>
    <cellStyle name="Comma [0] 2 2 4" xfId="15958" xr:uid="{00000000-0005-0000-0000-0000543E0000}"/>
    <cellStyle name="Comma [0] 2 2 4 2" xfId="15959" xr:uid="{00000000-0005-0000-0000-0000553E0000}"/>
    <cellStyle name="Comma [0] 2 2 4 2 2" xfId="15960" xr:uid="{00000000-0005-0000-0000-0000563E0000}"/>
    <cellStyle name="Comma [0] 2 2 4 2 3" xfId="15961" xr:uid="{00000000-0005-0000-0000-0000573E0000}"/>
    <cellStyle name="Comma [0] 2 2 4 3" xfId="15962" xr:uid="{00000000-0005-0000-0000-0000583E0000}"/>
    <cellStyle name="Comma [0] 2 2 4 4" xfId="15963" xr:uid="{00000000-0005-0000-0000-0000593E0000}"/>
    <cellStyle name="Comma [0] 2 20" xfId="15964" xr:uid="{00000000-0005-0000-0000-00005A3E0000}"/>
    <cellStyle name="Comma [0] 2 21" xfId="15965" xr:uid="{00000000-0005-0000-0000-00005B3E0000}"/>
    <cellStyle name="Comma [0] 2 22" xfId="15966" xr:uid="{00000000-0005-0000-0000-00005C3E0000}"/>
    <cellStyle name="Comma [0] 2 23" xfId="15967" xr:uid="{00000000-0005-0000-0000-00005D3E0000}"/>
    <cellStyle name="Comma [0] 2 24" xfId="15968" xr:uid="{00000000-0005-0000-0000-00005E3E0000}"/>
    <cellStyle name="Comma [0] 2 25" xfId="15969" xr:uid="{00000000-0005-0000-0000-00005F3E0000}"/>
    <cellStyle name="Comma [0] 2 26" xfId="15970" xr:uid="{00000000-0005-0000-0000-0000603E0000}"/>
    <cellStyle name="Comma [0] 2 3" xfId="15971" xr:uid="{00000000-0005-0000-0000-0000613E0000}"/>
    <cellStyle name="Comma [0] 2 4" xfId="15972" xr:uid="{00000000-0005-0000-0000-0000623E0000}"/>
    <cellStyle name="Comma [0] 2 5" xfId="15973" xr:uid="{00000000-0005-0000-0000-0000633E0000}"/>
    <cellStyle name="Comma [0] 2 6" xfId="15974" xr:uid="{00000000-0005-0000-0000-0000643E0000}"/>
    <cellStyle name="Comma [0] 2 7" xfId="15975" xr:uid="{00000000-0005-0000-0000-0000653E0000}"/>
    <cellStyle name="Comma [0] 2 8" xfId="15976" xr:uid="{00000000-0005-0000-0000-0000663E0000}"/>
    <cellStyle name="Comma [0] 2 9" xfId="15977" xr:uid="{00000000-0005-0000-0000-0000673E0000}"/>
    <cellStyle name="Comma [0] 2_05-12  KH trung han 2016-2020 - Liem Thinh edited" xfId="15978" xr:uid="{00000000-0005-0000-0000-0000683E0000}"/>
    <cellStyle name="Comma [0] 25" xfId="15979" xr:uid="{00000000-0005-0000-0000-0000693E0000}"/>
    <cellStyle name="Comma [0] 25 2" xfId="15980" xr:uid="{00000000-0005-0000-0000-00006A3E0000}"/>
    <cellStyle name="Comma [0] 3" xfId="15981" xr:uid="{00000000-0005-0000-0000-00006B3E0000}"/>
    <cellStyle name="Comma [0] 3 2" xfId="15982" xr:uid="{00000000-0005-0000-0000-00006C3E0000}"/>
    <cellStyle name="Comma [0] 3 2 2" xfId="15983" xr:uid="{00000000-0005-0000-0000-00006D3E0000}"/>
    <cellStyle name="Comma [0] 3 3" xfId="15984" xr:uid="{00000000-0005-0000-0000-00006E3E0000}"/>
    <cellStyle name="Comma [0] 3 4" xfId="15985" xr:uid="{00000000-0005-0000-0000-00006F3E0000}"/>
    <cellStyle name="Comma [0] 4" xfId="15986" xr:uid="{00000000-0005-0000-0000-0000703E0000}"/>
    <cellStyle name="Comma [0] 5" xfId="15987" xr:uid="{00000000-0005-0000-0000-0000713E0000}"/>
    <cellStyle name="Comma [0] 5 2" xfId="15988" xr:uid="{00000000-0005-0000-0000-0000723E0000}"/>
    <cellStyle name="Comma [0] 6" xfId="15989" xr:uid="{00000000-0005-0000-0000-0000733E0000}"/>
    <cellStyle name="Comma [0] 6 2" xfId="15990" xr:uid="{00000000-0005-0000-0000-0000743E0000}"/>
    <cellStyle name="Comma [0] 6 2 2" xfId="15991" xr:uid="{00000000-0005-0000-0000-0000753E0000}"/>
    <cellStyle name="Comma [0] 6 3" xfId="15992" xr:uid="{00000000-0005-0000-0000-0000763E0000}"/>
    <cellStyle name="Comma [0] 7" xfId="15993" xr:uid="{00000000-0005-0000-0000-0000773E0000}"/>
    <cellStyle name="Comma [0] 8" xfId="15994" xr:uid="{00000000-0005-0000-0000-0000783E0000}"/>
    <cellStyle name="Comma [0] 8 2" xfId="15995" xr:uid="{00000000-0005-0000-0000-0000793E0000}"/>
    <cellStyle name="Comma [0] 9" xfId="15996" xr:uid="{00000000-0005-0000-0000-00007A3E0000}"/>
    <cellStyle name="Comma [00]" xfId="15997" xr:uid="{00000000-0005-0000-0000-00007B3E0000}"/>
    <cellStyle name="Comma [00] 10" xfId="15998" xr:uid="{00000000-0005-0000-0000-00007C3E0000}"/>
    <cellStyle name="Comma [00] 11" xfId="15999" xr:uid="{00000000-0005-0000-0000-00007D3E0000}"/>
    <cellStyle name="Comma [00] 12" xfId="16000" xr:uid="{00000000-0005-0000-0000-00007E3E0000}"/>
    <cellStyle name="Comma [00] 13" xfId="16001" xr:uid="{00000000-0005-0000-0000-00007F3E0000}"/>
    <cellStyle name="Comma [00] 14" xfId="16002" xr:uid="{00000000-0005-0000-0000-0000803E0000}"/>
    <cellStyle name="Comma [00] 15" xfId="16003" xr:uid="{00000000-0005-0000-0000-0000813E0000}"/>
    <cellStyle name="Comma [00] 16" xfId="16004" xr:uid="{00000000-0005-0000-0000-0000823E0000}"/>
    <cellStyle name="Comma [00] 2" xfId="16005" xr:uid="{00000000-0005-0000-0000-0000833E0000}"/>
    <cellStyle name="Comma [00] 3" xfId="16006" xr:uid="{00000000-0005-0000-0000-0000843E0000}"/>
    <cellStyle name="Comma [00] 4" xfId="16007" xr:uid="{00000000-0005-0000-0000-0000853E0000}"/>
    <cellStyle name="Comma [00] 5" xfId="16008" xr:uid="{00000000-0005-0000-0000-0000863E0000}"/>
    <cellStyle name="Comma [00] 6" xfId="16009" xr:uid="{00000000-0005-0000-0000-0000873E0000}"/>
    <cellStyle name="Comma [00] 7" xfId="16010" xr:uid="{00000000-0005-0000-0000-0000883E0000}"/>
    <cellStyle name="Comma [00] 8" xfId="16011" xr:uid="{00000000-0005-0000-0000-0000893E0000}"/>
    <cellStyle name="Comma [00] 9" xfId="16012" xr:uid="{00000000-0005-0000-0000-00008A3E0000}"/>
    <cellStyle name="Comma 0.0" xfId="16013" xr:uid="{00000000-0005-0000-0000-00008B3E0000}"/>
    <cellStyle name="Comma 0.0%" xfId="16014" xr:uid="{00000000-0005-0000-0000-00008C3E0000}"/>
    <cellStyle name="Comma 0.00" xfId="16015" xr:uid="{00000000-0005-0000-0000-00008D3E0000}"/>
    <cellStyle name="Comma 0.00%" xfId="16016" xr:uid="{00000000-0005-0000-0000-00008E3E0000}"/>
    <cellStyle name="Comma 0.000" xfId="16017" xr:uid="{00000000-0005-0000-0000-00008F3E0000}"/>
    <cellStyle name="Comma 0.000%" xfId="16018" xr:uid="{00000000-0005-0000-0000-0000903E0000}"/>
    <cellStyle name="Comma 10" xfId="16019" xr:uid="{00000000-0005-0000-0000-0000913E0000}"/>
    <cellStyle name="Comma 10 10" xfId="16020" xr:uid="{00000000-0005-0000-0000-0000923E0000}"/>
    <cellStyle name="Comma 10 10 10" xfId="16021" xr:uid="{00000000-0005-0000-0000-0000933E0000}"/>
    <cellStyle name="Comma 10 10 11" xfId="16022" xr:uid="{00000000-0005-0000-0000-0000943E0000}"/>
    <cellStyle name="Comma 10 10 12" xfId="16023" xr:uid="{00000000-0005-0000-0000-0000953E0000}"/>
    <cellStyle name="Comma 10 10 13" xfId="16024" xr:uid="{00000000-0005-0000-0000-0000963E0000}"/>
    <cellStyle name="Comma 10 10 2" xfId="16025" xr:uid="{00000000-0005-0000-0000-0000973E0000}"/>
    <cellStyle name="Comma 10 10 2 10" xfId="16026" xr:uid="{00000000-0005-0000-0000-0000983E0000}"/>
    <cellStyle name="Comma 10 10 2 11" xfId="16027" xr:uid="{00000000-0005-0000-0000-0000993E0000}"/>
    <cellStyle name="Comma 10 10 2 12" xfId="16028" xr:uid="{00000000-0005-0000-0000-00009A3E0000}"/>
    <cellStyle name="Comma 10 10 2 2" xfId="16029" xr:uid="{00000000-0005-0000-0000-00009B3E0000}"/>
    <cellStyle name="Comma 10 10 2 2 2" xfId="16030" xr:uid="{00000000-0005-0000-0000-00009C3E0000}"/>
    <cellStyle name="Comma 10 10 2 2 2 2" xfId="16031" xr:uid="{00000000-0005-0000-0000-00009D3E0000}"/>
    <cellStyle name="Comma 10 10 2 2 3" xfId="16032" xr:uid="{00000000-0005-0000-0000-00009E3E0000}"/>
    <cellStyle name="Comma 10 10 2 2 4" xfId="16033" xr:uid="{00000000-0005-0000-0000-00009F3E0000}"/>
    <cellStyle name="Comma 10 10 2 2 5" xfId="16034" xr:uid="{00000000-0005-0000-0000-0000A03E0000}"/>
    <cellStyle name="Comma 10 10 2 2 6" xfId="16035" xr:uid="{00000000-0005-0000-0000-0000A13E0000}"/>
    <cellStyle name="Comma 10 10 2 2 7" xfId="16036" xr:uid="{00000000-0005-0000-0000-0000A23E0000}"/>
    <cellStyle name="Comma 10 10 2 3" xfId="16037" xr:uid="{00000000-0005-0000-0000-0000A33E0000}"/>
    <cellStyle name="Comma 10 10 2 4" xfId="16038" xr:uid="{00000000-0005-0000-0000-0000A43E0000}"/>
    <cellStyle name="Comma 10 10 2 5" xfId="16039" xr:uid="{00000000-0005-0000-0000-0000A53E0000}"/>
    <cellStyle name="Comma 10 10 2 6" xfId="16040" xr:uid="{00000000-0005-0000-0000-0000A63E0000}"/>
    <cellStyle name="Comma 10 10 2 7" xfId="16041" xr:uid="{00000000-0005-0000-0000-0000A73E0000}"/>
    <cellStyle name="Comma 10 10 2 8" xfId="16042" xr:uid="{00000000-0005-0000-0000-0000A83E0000}"/>
    <cellStyle name="Comma 10 10 2 9" xfId="16043" xr:uid="{00000000-0005-0000-0000-0000A93E0000}"/>
    <cellStyle name="Comma 10 10 3" xfId="16044" xr:uid="{00000000-0005-0000-0000-0000AA3E0000}"/>
    <cellStyle name="Comma 10 10 3 2" xfId="16045" xr:uid="{00000000-0005-0000-0000-0000AB3E0000}"/>
    <cellStyle name="Comma 10 10 3 3" xfId="16046" xr:uid="{00000000-0005-0000-0000-0000AC3E0000}"/>
    <cellStyle name="Comma 10 10 3 4" xfId="16047" xr:uid="{00000000-0005-0000-0000-0000AD3E0000}"/>
    <cellStyle name="Comma 10 10 3 5" xfId="16048" xr:uid="{00000000-0005-0000-0000-0000AE3E0000}"/>
    <cellStyle name="Comma 10 10 3 6" xfId="16049" xr:uid="{00000000-0005-0000-0000-0000AF3E0000}"/>
    <cellStyle name="Comma 10 10 4" xfId="16050" xr:uid="{00000000-0005-0000-0000-0000B03E0000}"/>
    <cellStyle name="Comma 10 10 5" xfId="16051" xr:uid="{00000000-0005-0000-0000-0000B13E0000}"/>
    <cellStyle name="Comma 10 10 6" xfId="16052" xr:uid="{00000000-0005-0000-0000-0000B23E0000}"/>
    <cellStyle name="Comma 10 10 7" xfId="16053" xr:uid="{00000000-0005-0000-0000-0000B33E0000}"/>
    <cellStyle name="Comma 10 10 8" xfId="16054" xr:uid="{00000000-0005-0000-0000-0000B43E0000}"/>
    <cellStyle name="Comma 10 10 9" xfId="16055" xr:uid="{00000000-0005-0000-0000-0000B53E0000}"/>
    <cellStyle name="Comma 10 11" xfId="16056" xr:uid="{00000000-0005-0000-0000-0000B63E0000}"/>
    <cellStyle name="Comma 10 12" xfId="16057" xr:uid="{00000000-0005-0000-0000-0000B73E0000}"/>
    <cellStyle name="Comma 10 13" xfId="16058" xr:uid="{00000000-0005-0000-0000-0000B83E0000}"/>
    <cellStyle name="Comma 10 14" xfId="16059" xr:uid="{00000000-0005-0000-0000-0000B93E0000}"/>
    <cellStyle name="Comma 10 15" xfId="16060" xr:uid="{00000000-0005-0000-0000-0000BA3E0000}"/>
    <cellStyle name="Comma 10 2" xfId="16061" xr:uid="{00000000-0005-0000-0000-0000BB3E0000}"/>
    <cellStyle name="Comma 10 2 2" xfId="16062" xr:uid="{00000000-0005-0000-0000-0000BC3E0000}"/>
    <cellStyle name="Comma 10 2 3" xfId="16063" xr:uid="{00000000-0005-0000-0000-0000BD3E0000}"/>
    <cellStyle name="Comma 10 2 4" xfId="16064" xr:uid="{00000000-0005-0000-0000-0000BE3E0000}"/>
    <cellStyle name="Comma 10 2 5" xfId="16065" xr:uid="{00000000-0005-0000-0000-0000BF3E0000}"/>
    <cellStyle name="Comma 10 2 6" xfId="16066" xr:uid="{00000000-0005-0000-0000-0000C03E0000}"/>
    <cellStyle name="Comma 10 3" xfId="16067" xr:uid="{00000000-0005-0000-0000-0000C13E0000}"/>
    <cellStyle name="Comma 10 3 10" xfId="16068" xr:uid="{00000000-0005-0000-0000-0000C23E0000}"/>
    <cellStyle name="Comma 10 3 11" xfId="16069" xr:uid="{00000000-0005-0000-0000-0000C33E0000}"/>
    <cellStyle name="Comma 10 3 12" xfId="16070" xr:uid="{00000000-0005-0000-0000-0000C43E0000}"/>
    <cellStyle name="Comma 10 3 13" xfId="16071" xr:uid="{00000000-0005-0000-0000-0000C53E0000}"/>
    <cellStyle name="Comma 10 3 14" xfId="16072" xr:uid="{00000000-0005-0000-0000-0000C63E0000}"/>
    <cellStyle name="Comma 10 3 2" xfId="16073" xr:uid="{00000000-0005-0000-0000-0000C73E0000}"/>
    <cellStyle name="Comma 10 3 2 10" xfId="16074" xr:uid="{00000000-0005-0000-0000-0000C83E0000}"/>
    <cellStyle name="Comma 10 3 2 11" xfId="16075" xr:uid="{00000000-0005-0000-0000-0000C93E0000}"/>
    <cellStyle name="Comma 10 3 2 12" xfId="16076" xr:uid="{00000000-0005-0000-0000-0000CA3E0000}"/>
    <cellStyle name="Comma 10 3 2 2" xfId="16077" xr:uid="{00000000-0005-0000-0000-0000CB3E0000}"/>
    <cellStyle name="Comma 10 3 2 2 2" xfId="16078" xr:uid="{00000000-0005-0000-0000-0000CC3E0000}"/>
    <cellStyle name="Comma 10 3 2 2 2 10" xfId="16079" xr:uid="{00000000-0005-0000-0000-0000CD3E0000}"/>
    <cellStyle name="Comma 10 3 2 2 2 11" xfId="16080" xr:uid="{00000000-0005-0000-0000-0000CE3E0000}"/>
    <cellStyle name="Comma 10 3 2 2 2 12" xfId="16081" xr:uid="{00000000-0005-0000-0000-0000CF3E0000}"/>
    <cellStyle name="Comma 10 3 2 2 2 13" xfId="16082" xr:uid="{00000000-0005-0000-0000-0000D03E0000}"/>
    <cellStyle name="Comma 10 3 2 2 2 2" xfId="16083" xr:uid="{00000000-0005-0000-0000-0000D13E0000}"/>
    <cellStyle name="Comma 10 3 2 2 2 2 10" xfId="16084" xr:uid="{00000000-0005-0000-0000-0000D23E0000}"/>
    <cellStyle name="Comma 10 3 2 2 2 2 11" xfId="16085" xr:uid="{00000000-0005-0000-0000-0000D33E0000}"/>
    <cellStyle name="Comma 10 3 2 2 2 2 12" xfId="16086" xr:uid="{00000000-0005-0000-0000-0000D43E0000}"/>
    <cellStyle name="Comma 10 3 2 2 2 2 2" xfId="16087" xr:uid="{00000000-0005-0000-0000-0000D53E0000}"/>
    <cellStyle name="Comma 10 3 2 2 2 2 2 2" xfId="16088" xr:uid="{00000000-0005-0000-0000-0000D63E0000}"/>
    <cellStyle name="Comma 10 3 2 2 2 2 2 3" xfId="16089" xr:uid="{00000000-0005-0000-0000-0000D73E0000}"/>
    <cellStyle name="Comma 10 3 2 2 2 2 2 4" xfId="16090" xr:uid="{00000000-0005-0000-0000-0000D83E0000}"/>
    <cellStyle name="Comma 10 3 2 2 2 2 2 5" xfId="16091" xr:uid="{00000000-0005-0000-0000-0000D93E0000}"/>
    <cellStyle name="Comma 10 3 2 2 2 2 2 6" xfId="16092" xr:uid="{00000000-0005-0000-0000-0000DA3E0000}"/>
    <cellStyle name="Comma 10 3 2 2 2 2 3" xfId="16093" xr:uid="{00000000-0005-0000-0000-0000DB3E0000}"/>
    <cellStyle name="Comma 10 3 2 2 2 2 4" xfId="16094" xr:uid="{00000000-0005-0000-0000-0000DC3E0000}"/>
    <cellStyle name="Comma 10 3 2 2 2 2 5" xfId="16095" xr:uid="{00000000-0005-0000-0000-0000DD3E0000}"/>
    <cellStyle name="Comma 10 3 2 2 2 2 6" xfId="16096" xr:uid="{00000000-0005-0000-0000-0000DE3E0000}"/>
    <cellStyle name="Comma 10 3 2 2 2 2 7" xfId="16097" xr:uid="{00000000-0005-0000-0000-0000DF3E0000}"/>
    <cellStyle name="Comma 10 3 2 2 2 2 8" xfId="16098" xr:uid="{00000000-0005-0000-0000-0000E03E0000}"/>
    <cellStyle name="Comma 10 3 2 2 2 2 9" xfId="16099" xr:uid="{00000000-0005-0000-0000-0000E13E0000}"/>
    <cellStyle name="Comma 10 3 2 2 2 3" xfId="16100" xr:uid="{00000000-0005-0000-0000-0000E23E0000}"/>
    <cellStyle name="Comma 10 3 2 2 2 3 2" xfId="16101" xr:uid="{00000000-0005-0000-0000-0000E33E0000}"/>
    <cellStyle name="Comma 10 3 2 2 2 3 3" xfId="16102" xr:uid="{00000000-0005-0000-0000-0000E43E0000}"/>
    <cellStyle name="Comma 10 3 2 2 2 3 4" xfId="16103" xr:uid="{00000000-0005-0000-0000-0000E53E0000}"/>
    <cellStyle name="Comma 10 3 2 2 2 3 5" xfId="16104" xr:uid="{00000000-0005-0000-0000-0000E63E0000}"/>
    <cellStyle name="Comma 10 3 2 2 2 3 6" xfId="16105" xr:uid="{00000000-0005-0000-0000-0000E73E0000}"/>
    <cellStyle name="Comma 10 3 2 2 2 4" xfId="16106" xr:uid="{00000000-0005-0000-0000-0000E83E0000}"/>
    <cellStyle name="Comma 10 3 2 2 2 5" xfId="16107" xr:uid="{00000000-0005-0000-0000-0000E93E0000}"/>
    <cellStyle name="Comma 10 3 2 2 2 6" xfId="16108" xr:uid="{00000000-0005-0000-0000-0000EA3E0000}"/>
    <cellStyle name="Comma 10 3 2 2 2 7" xfId="16109" xr:uid="{00000000-0005-0000-0000-0000EB3E0000}"/>
    <cellStyle name="Comma 10 3 2 2 2 8" xfId="16110" xr:uid="{00000000-0005-0000-0000-0000EC3E0000}"/>
    <cellStyle name="Comma 10 3 2 2 2 9" xfId="16111" xr:uid="{00000000-0005-0000-0000-0000ED3E0000}"/>
    <cellStyle name="Comma 10 3 2 2 3" xfId="16112" xr:uid="{00000000-0005-0000-0000-0000EE3E0000}"/>
    <cellStyle name="Comma 10 3 2 2 3 10" xfId="16113" xr:uid="{00000000-0005-0000-0000-0000EF3E0000}"/>
    <cellStyle name="Comma 10 3 2 2 3 11" xfId="16114" xr:uid="{00000000-0005-0000-0000-0000F03E0000}"/>
    <cellStyle name="Comma 10 3 2 2 3 12" xfId="16115" xr:uid="{00000000-0005-0000-0000-0000F13E0000}"/>
    <cellStyle name="Comma 10 3 2 2 3 2" xfId="16116" xr:uid="{00000000-0005-0000-0000-0000F23E0000}"/>
    <cellStyle name="Comma 10 3 2 2 3 2 2" xfId="16117" xr:uid="{00000000-0005-0000-0000-0000F33E0000}"/>
    <cellStyle name="Comma 10 3 2 2 3 2 3" xfId="16118" xr:uid="{00000000-0005-0000-0000-0000F43E0000}"/>
    <cellStyle name="Comma 10 3 2 2 3 2 4" xfId="16119" xr:uid="{00000000-0005-0000-0000-0000F53E0000}"/>
    <cellStyle name="Comma 10 3 2 2 3 2 5" xfId="16120" xr:uid="{00000000-0005-0000-0000-0000F63E0000}"/>
    <cellStyle name="Comma 10 3 2 2 3 2 6" xfId="16121" xr:uid="{00000000-0005-0000-0000-0000F73E0000}"/>
    <cellStyle name="Comma 10 3 2 2 3 3" xfId="16122" xr:uid="{00000000-0005-0000-0000-0000F83E0000}"/>
    <cellStyle name="Comma 10 3 2 2 3 4" xfId="16123" xr:uid="{00000000-0005-0000-0000-0000F93E0000}"/>
    <cellStyle name="Comma 10 3 2 2 3 5" xfId="16124" xr:uid="{00000000-0005-0000-0000-0000FA3E0000}"/>
    <cellStyle name="Comma 10 3 2 2 3 6" xfId="16125" xr:uid="{00000000-0005-0000-0000-0000FB3E0000}"/>
    <cellStyle name="Comma 10 3 2 2 3 7" xfId="16126" xr:uid="{00000000-0005-0000-0000-0000FC3E0000}"/>
    <cellStyle name="Comma 10 3 2 2 3 8" xfId="16127" xr:uid="{00000000-0005-0000-0000-0000FD3E0000}"/>
    <cellStyle name="Comma 10 3 2 2 3 9" xfId="16128" xr:uid="{00000000-0005-0000-0000-0000FE3E0000}"/>
    <cellStyle name="Comma 10 3 2 2 4" xfId="16129" xr:uid="{00000000-0005-0000-0000-0000FF3E0000}"/>
    <cellStyle name="Comma 10 3 2 2 5" xfId="16130" xr:uid="{00000000-0005-0000-0000-0000003F0000}"/>
    <cellStyle name="Comma 10 3 2 2 6" xfId="16131" xr:uid="{00000000-0005-0000-0000-0000013F0000}"/>
    <cellStyle name="Comma 10 3 2 2 7" xfId="16132" xr:uid="{00000000-0005-0000-0000-0000023F0000}"/>
    <cellStyle name="Comma 10 3 2 2 8" xfId="16133" xr:uid="{00000000-0005-0000-0000-0000033F0000}"/>
    <cellStyle name="Comma 10 3 2 3" xfId="16134" xr:uid="{00000000-0005-0000-0000-0000043F0000}"/>
    <cellStyle name="Comma 10 3 2 4" xfId="16135" xr:uid="{00000000-0005-0000-0000-0000053F0000}"/>
    <cellStyle name="Comma 10 3 2 5" xfId="16136" xr:uid="{00000000-0005-0000-0000-0000063F0000}"/>
    <cellStyle name="Comma 10 3 2 6" xfId="16137" xr:uid="{00000000-0005-0000-0000-0000073F0000}"/>
    <cellStyle name="Comma 10 3 2 7" xfId="16138" xr:uid="{00000000-0005-0000-0000-0000083F0000}"/>
    <cellStyle name="Comma 10 3 2 8" xfId="16139" xr:uid="{00000000-0005-0000-0000-0000093F0000}"/>
    <cellStyle name="Comma 10 3 2 9" xfId="16140" xr:uid="{00000000-0005-0000-0000-00000A3F0000}"/>
    <cellStyle name="Comma 10 3 3" xfId="16141" xr:uid="{00000000-0005-0000-0000-00000B3F0000}"/>
    <cellStyle name="Comma 10 3 3 10" xfId="16142" xr:uid="{00000000-0005-0000-0000-00000C3F0000}"/>
    <cellStyle name="Comma 10 3 3 11" xfId="16143" xr:uid="{00000000-0005-0000-0000-00000D3F0000}"/>
    <cellStyle name="Comma 10 3 3 12" xfId="16144" xr:uid="{00000000-0005-0000-0000-00000E3F0000}"/>
    <cellStyle name="Comma 10 3 3 2" xfId="16145" xr:uid="{00000000-0005-0000-0000-00000F3F0000}"/>
    <cellStyle name="Comma 10 3 3 2 2" xfId="16146" xr:uid="{00000000-0005-0000-0000-0000103F0000}"/>
    <cellStyle name="Comma 10 3 3 2 3" xfId="16147" xr:uid="{00000000-0005-0000-0000-0000113F0000}"/>
    <cellStyle name="Comma 10 3 3 2 4" xfId="16148" xr:uid="{00000000-0005-0000-0000-0000123F0000}"/>
    <cellStyle name="Comma 10 3 3 2 5" xfId="16149" xr:uid="{00000000-0005-0000-0000-0000133F0000}"/>
    <cellStyle name="Comma 10 3 3 2 6" xfId="16150" xr:uid="{00000000-0005-0000-0000-0000143F0000}"/>
    <cellStyle name="Comma 10 3 3 3" xfId="16151" xr:uid="{00000000-0005-0000-0000-0000153F0000}"/>
    <cellStyle name="Comma 10 3 3 4" xfId="16152" xr:uid="{00000000-0005-0000-0000-0000163F0000}"/>
    <cellStyle name="Comma 10 3 3 5" xfId="16153" xr:uid="{00000000-0005-0000-0000-0000173F0000}"/>
    <cellStyle name="Comma 10 3 3 6" xfId="16154" xr:uid="{00000000-0005-0000-0000-0000183F0000}"/>
    <cellStyle name="Comma 10 3 3 7" xfId="16155" xr:uid="{00000000-0005-0000-0000-0000193F0000}"/>
    <cellStyle name="Comma 10 3 3 8" xfId="16156" xr:uid="{00000000-0005-0000-0000-00001A3F0000}"/>
    <cellStyle name="Comma 10 3 3 9" xfId="16157" xr:uid="{00000000-0005-0000-0000-00001B3F0000}"/>
    <cellStyle name="Comma 10 3 4" xfId="16158" xr:uid="{00000000-0005-0000-0000-00001C3F0000}"/>
    <cellStyle name="Comma 10 3 4 2" xfId="16159" xr:uid="{00000000-0005-0000-0000-00001D3F0000}"/>
    <cellStyle name="Comma 10 3 4 3" xfId="16160" xr:uid="{00000000-0005-0000-0000-00001E3F0000}"/>
    <cellStyle name="Comma 10 3 4 4" xfId="16161" xr:uid="{00000000-0005-0000-0000-00001F3F0000}"/>
    <cellStyle name="Comma 10 3 4 5" xfId="16162" xr:uid="{00000000-0005-0000-0000-0000203F0000}"/>
    <cellStyle name="Comma 10 3 4 6" xfId="16163" xr:uid="{00000000-0005-0000-0000-0000213F0000}"/>
    <cellStyle name="Comma 10 3 5" xfId="16164" xr:uid="{00000000-0005-0000-0000-0000223F0000}"/>
    <cellStyle name="Comma 10 3 6" xfId="16165" xr:uid="{00000000-0005-0000-0000-0000233F0000}"/>
    <cellStyle name="Comma 10 3 7" xfId="16166" xr:uid="{00000000-0005-0000-0000-0000243F0000}"/>
    <cellStyle name="Comma 10 3 8" xfId="16167" xr:uid="{00000000-0005-0000-0000-0000253F0000}"/>
    <cellStyle name="Comma 10 3 9" xfId="16168" xr:uid="{00000000-0005-0000-0000-0000263F0000}"/>
    <cellStyle name="Comma 10 4" xfId="16169" xr:uid="{00000000-0005-0000-0000-0000273F0000}"/>
    <cellStyle name="Comma 10 5" xfId="16170" xr:uid="{00000000-0005-0000-0000-0000283F0000}"/>
    <cellStyle name="Comma 10 6" xfId="16171" xr:uid="{00000000-0005-0000-0000-0000293F0000}"/>
    <cellStyle name="Comma 10 7" xfId="16172" xr:uid="{00000000-0005-0000-0000-00002A3F0000}"/>
    <cellStyle name="Comma 10 8" xfId="16173" xr:uid="{00000000-0005-0000-0000-00002B3F0000}"/>
    <cellStyle name="Comma 10 9" xfId="16174" xr:uid="{00000000-0005-0000-0000-00002C3F0000}"/>
    <cellStyle name="Comma 10_Phan bo kh trung han theo tb 916_gui HĐND (2)" xfId="16175" xr:uid="{00000000-0005-0000-0000-00002D3F0000}"/>
    <cellStyle name="Comma 11" xfId="16176" xr:uid="{00000000-0005-0000-0000-00002E3F0000}"/>
    <cellStyle name="Comma 11 2" xfId="16177" xr:uid="{00000000-0005-0000-0000-00002F3F0000}"/>
    <cellStyle name="Comma 11 2 10" xfId="16178" xr:uid="{00000000-0005-0000-0000-0000303F0000}"/>
    <cellStyle name="Comma 11 2 11" xfId="16179" xr:uid="{00000000-0005-0000-0000-0000313F0000}"/>
    <cellStyle name="Comma 11 2 12" xfId="16180" xr:uid="{00000000-0005-0000-0000-0000323F0000}"/>
    <cellStyle name="Comma 11 2 2" xfId="16181" xr:uid="{00000000-0005-0000-0000-0000333F0000}"/>
    <cellStyle name="Comma 11 2 2 2" xfId="16182" xr:uid="{00000000-0005-0000-0000-0000343F0000}"/>
    <cellStyle name="Comma 11 2 2 3" xfId="16183" xr:uid="{00000000-0005-0000-0000-0000353F0000}"/>
    <cellStyle name="Comma 11 2 2 4" xfId="16184" xr:uid="{00000000-0005-0000-0000-0000363F0000}"/>
    <cellStyle name="Comma 11 2 2 5" xfId="16185" xr:uid="{00000000-0005-0000-0000-0000373F0000}"/>
    <cellStyle name="Comma 11 2 2 6" xfId="16186" xr:uid="{00000000-0005-0000-0000-0000383F0000}"/>
    <cellStyle name="Comma 11 2 3" xfId="16187" xr:uid="{00000000-0005-0000-0000-0000393F0000}"/>
    <cellStyle name="Comma 11 2 4" xfId="16188" xr:uid="{00000000-0005-0000-0000-00003A3F0000}"/>
    <cellStyle name="Comma 11 2 5" xfId="16189" xr:uid="{00000000-0005-0000-0000-00003B3F0000}"/>
    <cellStyle name="Comma 11 2 6" xfId="16190" xr:uid="{00000000-0005-0000-0000-00003C3F0000}"/>
    <cellStyle name="Comma 11 2 7" xfId="16191" xr:uid="{00000000-0005-0000-0000-00003D3F0000}"/>
    <cellStyle name="Comma 11 2 8" xfId="16192" xr:uid="{00000000-0005-0000-0000-00003E3F0000}"/>
    <cellStyle name="Comma 11 2 9" xfId="16193" xr:uid="{00000000-0005-0000-0000-00003F3F0000}"/>
    <cellStyle name="Comma 11 3" xfId="16194" xr:uid="{00000000-0005-0000-0000-0000403F0000}"/>
    <cellStyle name="Comma 11 3 10" xfId="16195" xr:uid="{00000000-0005-0000-0000-0000413F0000}"/>
    <cellStyle name="Comma 11 3 11" xfId="16196" xr:uid="{00000000-0005-0000-0000-0000423F0000}"/>
    <cellStyle name="Comma 11 3 12" xfId="16197" xr:uid="{00000000-0005-0000-0000-0000433F0000}"/>
    <cellStyle name="Comma 11 3 13" xfId="16198" xr:uid="{00000000-0005-0000-0000-0000443F0000}"/>
    <cellStyle name="Comma 11 3 14" xfId="16199" xr:uid="{00000000-0005-0000-0000-0000453F0000}"/>
    <cellStyle name="Comma 11 3 2" xfId="16200" xr:uid="{00000000-0005-0000-0000-0000463F0000}"/>
    <cellStyle name="Comma 11 3 2 10" xfId="16201" xr:uid="{00000000-0005-0000-0000-0000473F0000}"/>
    <cellStyle name="Comma 11 3 2 11" xfId="16202" xr:uid="{00000000-0005-0000-0000-0000483F0000}"/>
    <cellStyle name="Comma 11 3 2 12" xfId="16203" xr:uid="{00000000-0005-0000-0000-0000493F0000}"/>
    <cellStyle name="Comma 11 3 2 2" xfId="16204" xr:uid="{00000000-0005-0000-0000-00004A3F0000}"/>
    <cellStyle name="Comma 11 3 2 2 2" xfId="16205" xr:uid="{00000000-0005-0000-0000-00004B3F0000}"/>
    <cellStyle name="Comma 11 3 2 2 3" xfId="16206" xr:uid="{00000000-0005-0000-0000-00004C3F0000}"/>
    <cellStyle name="Comma 11 3 2 2 4" xfId="16207" xr:uid="{00000000-0005-0000-0000-00004D3F0000}"/>
    <cellStyle name="Comma 11 3 2 2 5" xfId="16208" xr:uid="{00000000-0005-0000-0000-00004E3F0000}"/>
    <cellStyle name="Comma 11 3 2 2 6" xfId="16209" xr:uid="{00000000-0005-0000-0000-00004F3F0000}"/>
    <cellStyle name="Comma 11 3 2 3" xfId="16210" xr:uid="{00000000-0005-0000-0000-0000503F0000}"/>
    <cellStyle name="Comma 11 3 2 4" xfId="16211" xr:uid="{00000000-0005-0000-0000-0000513F0000}"/>
    <cellStyle name="Comma 11 3 2 5" xfId="16212" xr:uid="{00000000-0005-0000-0000-0000523F0000}"/>
    <cellStyle name="Comma 11 3 2 6" xfId="16213" xr:uid="{00000000-0005-0000-0000-0000533F0000}"/>
    <cellStyle name="Comma 11 3 2 7" xfId="16214" xr:uid="{00000000-0005-0000-0000-0000543F0000}"/>
    <cellStyle name="Comma 11 3 2 8" xfId="16215" xr:uid="{00000000-0005-0000-0000-0000553F0000}"/>
    <cellStyle name="Comma 11 3 2 9" xfId="16216" xr:uid="{00000000-0005-0000-0000-0000563F0000}"/>
    <cellStyle name="Comma 11 3 3" xfId="16217" xr:uid="{00000000-0005-0000-0000-0000573F0000}"/>
    <cellStyle name="Comma 11 3 3 2" xfId="16218" xr:uid="{00000000-0005-0000-0000-0000583F0000}"/>
    <cellStyle name="Comma 11 3 3 3" xfId="16219" xr:uid="{00000000-0005-0000-0000-0000593F0000}"/>
    <cellStyle name="Comma 11 3 3 4" xfId="16220" xr:uid="{00000000-0005-0000-0000-00005A3F0000}"/>
    <cellStyle name="Comma 11 3 3 5" xfId="16221" xr:uid="{00000000-0005-0000-0000-00005B3F0000}"/>
    <cellStyle name="Comma 11 3 3 6" xfId="16222" xr:uid="{00000000-0005-0000-0000-00005C3F0000}"/>
    <cellStyle name="Comma 11 3 4" xfId="16223" xr:uid="{00000000-0005-0000-0000-00005D3F0000}"/>
    <cellStyle name="Comma 11 3 5" xfId="16224" xr:uid="{00000000-0005-0000-0000-00005E3F0000}"/>
    <cellStyle name="Comma 11 3 6" xfId="16225" xr:uid="{00000000-0005-0000-0000-00005F3F0000}"/>
    <cellStyle name="Comma 11 3 7" xfId="16226" xr:uid="{00000000-0005-0000-0000-0000603F0000}"/>
    <cellStyle name="Comma 11 3 8" xfId="16227" xr:uid="{00000000-0005-0000-0000-0000613F0000}"/>
    <cellStyle name="Comma 11 3 9" xfId="16228" xr:uid="{00000000-0005-0000-0000-0000623F0000}"/>
    <cellStyle name="Comma 11 4" xfId="16229" xr:uid="{00000000-0005-0000-0000-0000633F0000}"/>
    <cellStyle name="Comma 11 5" xfId="16230" xr:uid="{00000000-0005-0000-0000-0000643F0000}"/>
    <cellStyle name="Comma 11 7 7 4" xfId="16231" xr:uid="{00000000-0005-0000-0000-0000653F0000}"/>
    <cellStyle name="Comma 12" xfId="16232" xr:uid="{00000000-0005-0000-0000-0000663F0000}"/>
    <cellStyle name="Comma 12 2" xfId="16233" xr:uid="{00000000-0005-0000-0000-0000673F0000}"/>
    <cellStyle name="Comma 12 2 10" xfId="16234" xr:uid="{00000000-0005-0000-0000-0000683F0000}"/>
    <cellStyle name="Comma 12 2 11" xfId="16235" xr:uid="{00000000-0005-0000-0000-0000693F0000}"/>
    <cellStyle name="Comma 12 2 12" xfId="16236" xr:uid="{00000000-0005-0000-0000-00006A3F0000}"/>
    <cellStyle name="Comma 12 2 13" xfId="16237" xr:uid="{00000000-0005-0000-0000-00006B3F0000}"/>
    <cellStyle name="Comma 12 2 2" xfId="16238" xr:uid="{00000000-0005-0000-0000-00006C3F0000}"/>
    <cellStyle name="Comma 12 2 2 10" xfId="16239" xr:uid="{00000000-0005-0000-0000-00006D3F0000}"/>
    <cellStyle name="Comma 12 2 2 11" xfId="16240" xr:uid="{00000000-0005-0000-0000-00006E3F0000}"/>
    <cellStyle name="Comma 12 2 2 12" xfId="16241" xr:uid="{00000000-0005-0000-0000-00006F3F0000}"/>
    <cellStyle name="Comma 12 2 2 2" xfId="16242" xr:uid="{00000000-0005-0000-0000-0000703F0000}"/>
    <cellStyle name="Comma 12 2 2 2 2" xfId="16243" xr:uid="{00000000-0005-0000-0000-0000713F0000}"/>
    <cellStyle name="Comma 12 2 2 2 3" xfId="16244" xr:uid="{00000000-0005-0000-0000-0000723F0000}"/>
    <cellStyle name="Comma 12 2 2 2 4" xfId="16245" xr:uid="{00000000-0005-0000-0000-0000733F0000}"/>
    <cellStyle name="Comma 12 2 2 2 5" xfId="16246" xr:uid="{00000000-0005-0000-0000-0000743F0000}"/>
    <cellStyle name="Comma 12 2 2 2 6" xfId="16247" xr:uid="{00000000-0005-0000-0000-0000753F0000}"/>
    <cellStyle name="Comma 12 2 2 3" xfId="16248" xr:uid="{00000000-0005-0000-0000-0000763F0000}"/>
    <cellStyle name="Comma 12 2 2 4" xfId="16249" xr:uid="{00000000-0005-0000-0000-0000773F0000}"/>
    <cellStyle name="Comma 12 2 2 5" xfId="16250" xr:uid="{00000000-0005-0000-0000-0000783F0000}"/>
    <cellStyle name="Comma 12 2 2 6" xfId="16251" xr:uid="{00000000-0005-0000-0000-0000793F0000}"/>
    <cellStyle name="Comma 12 2 2 7" xfId="16252" xr:uid="{00000000-0005-0000-0000-00007A3F0000}"/>
    <cellStyle name="Comma 12 2 2 8" xfId="16253" xr:uid="{00000000-0005-0000-0000-00007B3F0000}"/>
    <cellStyle name="Comma 12 2 2 9" xfId="16254" xr:uid="{00000000-0005-0000-0000-00007C3F0000}"/>
    <cellStyle name="Comma 12 2 3" xfId="16255" xr:uid="{00000000-0005-0000-0000-00007D3F0000}"/>
    <cellStyle name="Comma 12 2 3 2" xfId="16256" xr:uid="{00000000-0005-0000-0000-00007E3F0000}"/>
    <cellStyle name="Comma 12 2 3 3" xfId="16257" xr:uid="{00000000-0005-0000-0000-00007F3F0000}"/>
    <cellStyle name="Comma 12 2 3 4" xfId="16258" xr:uid="{00000000-0005-0000-0000-0000803F0000}"/>
    <cellStyle name="Comma 12 2 3 5" xfId="16259" xr:uid="{00000000-0005-0000-0000-0000813F0000}"/>
    <cellStyle name="Comma 12 2 3 6" xfId="16260" xr:uid="{00000000-0005-0000-0000-0000823F0000}"/>
    <cellStyle name="Comma 12 2 4" xfId="16261" xr:uid="{00000000-0005-0000-0000-0000833F0000}"/>
    <cellStyle name="Comma 12 2 5" xfId="16262" xr:uid="{00000000-0005-0000-0000-0000843F0000}"/>
    <cellStyle name="Comma 12 2 6" xfId="16263" xr:uid="{00000000-0005-0000-0000-0000853F0000}"/>
    <cellStyle name="Comma 12 2 7" xfId="16264" xr:uid="{00000000-0005-0000-0000-0000863F0000}"/>
    <cellStyle name="Comma 12 2 8" xfId="16265" xr:uid="{00000000-0005-0000-0000-0000873F0000}"/>
    <cellStyle name="Comma 12 2 9" xfId="16266" xr:uid="{00000000-0005-0000-0000-0000883F0000}"/>
    <cellStyle name="Comma 12 3" xfId="16267" xr:uid="{00000000-0005-0000-0000-0000893F0000}"/>
    <cellStyle name="Comma 12 4" xfId="16268" xr:uid="{00000000-0005-0000-0000-00008A3F0000}"/>
    <cellStyle name="Comma 13" xfId="16269" xr:uid="{00000000-0005-0000-0000-00008B3F0000}"/>
    <cellStyle name="Comma 13 10" xfId="16270" xr:uid="{00000000-0005-0000-0000-00008C3F0000}"/>
    <cellStyle name="Comma 13 11" xfId="16271" xr:uid="{00000000-0005-0000-0000-00008D3F0000}"/>
    <cellStyle name="Comma 13 12" xfId="16272" xr:uid="{00000000-0005-0000-0000-00008E3F0000}"/>
    <cellStyle name="Comma 13 13" xfId="16273" xr:uid="{00000000-0005-0000-0000-00008F3F0000}"/>
    <cellStyle name="Comma 13 14" xfId="16274" xr:uid="{00000000-0005-0000-0000-0000903F0000}"/>
    <cellStyle name="Comma 13 15" xfId="16275" xr:uid="{00000000-0005-0000-0000-0000913F0000}"/>
    <cellStyle name="Comma 13 2" xfId="16276" xr:uid="{00000000-0005-0000-0000-0000923F0000}"/>
    <cellStyle name="Comma 13 2 10" xfId="16277" xr:uid="{00000000-0005-0000-0000-0000933F0000}"/>
    <cellStyle name="Comma 13 2 11" xfId="16278" xr:uid="{00000000-0005-0000-0000-0000943F0000}"/>
    <cellStyle name="Comma 13 2 12" xfId="16279" xr:uid="{00000000-0005-0000-0000-0000953F0000}"/>
    <cellStyle name="Comma 13 2 13" xfId="16280" xr:uid="{00000000-0005-0000-0000-0000963F0000}"/>
    <cellStyle name="Comma 13 2 2" xfId="16281" xr:uid="{00000000-0005-0000-0000-0000973F0000}"/>
    <cellStyle name="Comma 13 2 2 10" xfId="16282" xr:uid="{00000000-0005-0000-0000-0000983F0000}"/>
    <cellStyle name="Comma 13 2 2 11" xfId="16283" xr:uid="{00000000-0005-0000-0000-0000993F0000}"/>
    <cellStyle name="Comma 13 2 2 12" xfId="16284" xr:uid="{00000000-0005-0000-0000-00009A3F0000}"/>
    <cellStyle name="Comma 13 2 2 13" xfId="16285" xr:uid="{00000000-0005-0000-0000-00009B3F0000}"/>
    <cellStyle name="Comma 13 2 2 2" xfId="16286" xr:uid="{00000000-0005-0000-0000-00009C3F0000}"/>
    <cellStyle name="Comma 13 2 2 2 2" xfId="16287" xr:uid="{00000000-0005-0000-0000-00009D3F0000}"/>
    <cellStyle name="Comma 13 2 2 2 2 2 4" xfId="16288" xr:uid="{00000000-0005-0000-0000-00009E3F0000}"/>
    <cellStyle name="Comma 13 2 2 2 3" xfId="16289" xr:uid="{00000000-0005-0000-0000-00009F3F0000}"/>
    <cellStyle name="Comma 13 2 2 2 4" xfId="16290" xr:uid="{00000000-0005-0000-0000-0000A03F0000}"/>
    <cellStyle name="Comma 13 2 2 2 5" xfId="16291" xr:uid="{00000000-0005-0000-0000-0000A13F0000}"/>
    <cellStyle name="Comma 13 2 2 2 6" xfId="16292" xr:uid="{00000000-0005-0000-0000-0000A23F0000}"/>
    <cellStyle name="Comma 13 2 2 2 7" xfId="16293" xr:uid="{00000000-0005-0000-0000-0000A33F0000}"/>
    <cellStyle name="Comma 13 2 2 3" xfId="16294" xr:uid="{00000000-0005-0000-0000-0000A43F0000}"/>
    <cellStyle name="Comma 13 2 2 4" xfId="16295" xr:uid="{00000000-0005-0000-0000-0000A53F0000}"/>
    <cellStyle name="Comma 13 2 2 4 2" xfId="16296" xr:uid="{00000000-0005-0000-0000-0000A63F0000}"/>
    <cellStyle name="Comma 13 2 2 5" xfId="16297" xr:uid="{00000000-0005-0000-0000-0000A73F0000}"/>
    <cellStyle name="Comma 13 2 2 6" xfId="16298" xr:uid="{00000000-0005-0000-0000-0000A83F0000}"/>
    <cellStyle name="Comma 13 2 2 7" xfId="16299" xr:uid="{00000000-0005-0000-0000-0000A93F0000}"/>
    <cellStyle name="Comma 13 2 2 8" xfId="16300" xr:uid="{00000000-0005-0000-0000-0000AA3F0000}"/>
    <cellStyle name="Comma 13 2 2 9" xfId="16301" xr:uid="{00000000-0005-0000-0000-0000AB3F0000}"/>
    <cellStyle name="Comma 13 2 3" xfId="16302" xr:uid="{00000000-0005-0000-0000-0000AC3F0000}"/>
    <cellStyle name="Comma 13 2 3 2" xfId="16303" xr:uid="{00000000-0005-0000-0000-0000AD3F0000}"/>
    <cellStyle name="Comma 13 2 3 3" xfId="16304" xr:uid="{00000000-0005-0000-0000-0000AE3F0000}"/>
    <cellStyle name="Comma 13 2 3 4" xfId="16305" xr:uid="{00000000-0005-0000-0000-0000AF3F0000}"/>
    <cellStyle name="Comma 13 2 3 5" xfId="16306" xr:uid="{00000000-0005-0000-0000-0000B03F0000}"/>
    <cellStyle name="Comma 13 2 3 6" xfId="16307" xr:uid="{00000000-0005-0000-0000-0000B13F0000}"/>
    <cellStyle name="Comma 13 2 4" xfId="16308" xr:uid="{00000000-0005-0000-0000-0000B23F0000}"/>
    <cellStyle name="Comma 13 2 5" xfId="16309" xr:uid="{00000000-0005-0000-0000-0000B33F0000}"/>
    <cellStyle name="Comma 13 2 5 2" xfId="16310" xr:uid="{00000000-0005-0000-0000-0000B43F0000}"/>
    <cellStyle name="Comma 13 2 5 2 2" xfId="16311" xr:uid="{00000000-0005-0000-0000-0000B53F0000}"/>
    <cellStyle name="Comma 13 2 6" xfId="16312" xr:uid="{00000000-0005-0000-0000-0000B63F0000}"/>
    <cellStyle name="Comma 13 2 7" xfId="16313" xr:uid="{00000000-0005-0000-0000-0000B73F0000}"/>
    <cellStyle name="Comma 13 2 8" xfId="16314" xr:uid="{00000000-0005-0000-0000-0000B83F0000}"/>
    <cellStyle name="Comma 13 2 9" xfId="16315" xr:uid="{00000000-0005-0000-0000-0000B93F0000}"/>
    <cellStyle name="Comma 13 2 9 2 2" xfId="16316" xr:uid="{00000000-0005-0000-0000-0000BA3F0000}"/>
    <cellStyle name="Comma 13 3" xfId="16317" xr:uid="{00000000-0005-0000-0000-0000BB3F0000}"/>
    <cellStyle name="Comma 13 3 10" xfId="16318" xr:uid="{00000000-0005-0000-0000-0000BC3F0000}"/>
    <cellStyle name="Comma 13 3 11" xfId="16319" xr:uid="{00000000-0005-0000-0000-0000BD3F0000}"/>
    <cellStyle name="Comma 13 3 12" xfId="16320" xr:uid="{00000000-0005-0000-0000-0000BE3F0000}"/>
    <cellStyle name="Comma 13 3 2" xfId="16321" xr:uid="{00000000-0005-0000-0000-0000BF3F0000}"/>
    <cellStyle name="Comma 13 3 2 2" xfId="16322" xr:uid="{00000000-0005-0000-0000-0000C03F0000}"/>
    <cellStyle name="Comma 13 3 2 3" xfId="16323" xr:uid="{00000000-0005-0000-0000-0000C13F0000}"/>
    <cellStyle name="Comma 13 3 2 4" xfId="16324" xr:uid="{00000000-0005-0000-0000-0000C23F0000}"/>
    <cellStyle name="Comma 13 3 2 5" xfId="16325" xr:uid="{00000000-0005-0000-0000-0000C33F0000}"/>
    <cellStyle name="Comma 13 3 2 6" xfId="16326" xr:uid="{00000000-0005-0000-0000-0000C43F0000}"/>
    <cellStyle name="Comma 13 3 3" xfId="16327" xr:uid="{00000000-0005-0000-0000-0000C53F0000}"/>
    <cellStyle name="Comma 13 3 3 2" xfId="16328" xr:uid="{00000000-0005-0000-0000-0000C63F0000}"/>
    <cellStyle name="Comma 13 3 4" xfId="16329" xr:uid="{00000000-0005-0000-0000-0000C73F0000}"/>
    <cellStyle name="Comma 13 3 5" xfId="16330" xr:uid="{00000000-0005-0000-0000-0000C83F0000}"/>
    <cellStyle name="Comma 13 3 6" xfId="16331" xr:uid="{00000000-0005-0000-0000-0000C93F0000}"/>
    <cellStyle name="Comma 13 3 7" xfId="16332" xr:uid="{00000000-0005-0000-0000-0000CA3F0000}"/>
    <cellStyle name="Comma 13 3 8" xfId="16333" xr:uid="{00000000-0005-0000-0000-0000CB3F0000}"/>
    <cellStyle name="Comma 13 3 9" xfId="16334" xr:uid="{00000000-0005-0000-0000-0000CC3F0000}"/>
    <cellStyle name="Comma 13 4" xfId="16335" xr:uid="{00000000-0005-0000-0000-0000CD3F0000}"/>
    <cellStyle name="Comma 13 4 2" xfId="16336" xr:uid="{00000000-0005-0000-0000-0000CE3F0000}"/>
    <cellStyle name="Comma 13 4 3" xfId="16337" xr:uid="{00000000-0005-0000-0000-0000CF3F0000}"/>
    <cellStyle name="Comma 13 4 4" xfId="16338" xr:uid="{00000000-0005-0000-0000-0000D03F0000}"/>
    <cellStyle name="Comma 13 4 5" xfId="16339" xr:uid="{00000000-0005-0000-0000-0000D13F0000}"/>
    <cellStyle name="Comma 13 4 6" xfId="16340" xr:uid="{00000000-0005-0000-0000-0000D23F0000}"/>
    <cellStyle name="Comma 13 5" xfId="16341" xr:uid="{00000000-0005-0000-0000-0000D33F0000}"/>
    <cellStyle name="Comma 13 6" xfId="16342" xr:uid="{00000000-0005-0000-0000-0000D43F0000}"/>
    <cellStyle name="Comma 13 7" xfId="16343" xr:uid="{00000000-0005-0000-0000-0000D53F0000}"/>
    <cellStyle name="Comma 13 8" xfId="16344" xr:uid="{00000000-0005-0000-0000-0000D63F0000}"/>
    <cellStyle name="Comma 13 9" xfId="16345" xr:uid="{00000000-0005-0000-0000-0000D73F0000}"/>
    <cellStyle name="Comma 14" xfId="16346" xr:uid="{00000000-0005-0000-0000-0000D83F0000}"/>
    <cellStyle name="Comma 14 2" xfId="16347" xr:uid="{00000000-0005-0000-0000-0000D93F0000}"/>
    <cellStyle name="Comma 14 2 2" xfId="16348" xr:uid="{00000000-0005-0000-0000-0000DA3F0000}"/>
    <cellStyle name="Comma 14 2 3" xfId="16349" xr:uid="{00000000-0005-0000-0000-0000DB3F0000}"/>
    <cellStyle name="Comma 14 3" xfId="16350" xr:uid="{00000000-0005-0000-0000-0000DC3F0000}"/>
    <cellStyle name="Comma 14 3 2" xfId="16351" xr:uid="{00000000-0005-0000-0000-0000DD3F0000}"/>
    <cellStyle name="Comma 14 3 3" xfId="16352" xr:uid="{00000000-0005-0000-0000-0000DE3F0000}"/>
    <cellStyle name="Comma 14 4" xfId="16353" xr:uid="{00000000-0005-0000-0000-0000DF3F0000}"/>
    <cellStyle name="Comma 14 5" xfId="16354" xr:uid="{00000000-0005-0000-0000-0000E03F0000}"/>
    <cellStyle name="Comma 15" xfId="16355" xr:uid="{00000000-0005-0000-0000-0000E13F0000}"/>
    <cellStyle name="Comma 15 2" xfId="16356" xr:uid="{00000000-0005-0000-0000-0000E23F0000}"/>
    <cellStyle name="Comma 15 3" xfId="16357" xr:uid="{00000000-0005-0000-0000-0000E33F0000}"/>
    <cellStyle name="Comma 15 3 2 2" xfId="16358" xr:uid="{00000000-0005-0000-0000-0000E43F0000}"/>
    <cellStyle name="Comma 15 3 4" xfId="16359" xr:uid="{00000000-0005-0000-0000-0000E53F0000}"/>
    <cellStyle name="Comma 16" xfId="16360" xr:uid="{00000000-0005-0000-0000-0000E63F0000}"/>
    <cellStyle name="Comma 16 2" xfId="16361" xr:uid="{00000000-0005-0000-0000-0000E73F0000}"/>
    <cellStyle name="Comma 16 3" xfId="16362" xr:uid="{00000000-0005-0000-0000-0000E83F0000}"/>
    <cellStyle name="Comma 16 3 2" xfId="16363" xr:uid="{00000000-0005-0000-0000-0000E93F0000}"/>
    <cellStyle name="Comma 16 3 2 2" xfId="16364" xr:uid="{00000000-0005-0000-0000-0000EA3F0000}"/>
    <cellStyle name="Comma 16 3 2 2 2" xfId="16365" xr:uid="{00000000-0005-0000-0000-0000EB3F0000}"/>
    <cellStyle name="Comma 16 3 2 2 2 2" xfId="16366" xr:uid="{00000000-0005-0000-0000-0000EC3F0000}"/>
    <cellStyle name="Comma 16 3 2 2 2 3" xfId="16367" xr:uid="{00000000-0005-0000-0000-0000ED3F0000}"/>
    <cellStyle name="Comma 16 3 2 2 3" xfId="16368" xr:uid="{00000000-0005-0000-0000-0000EE3F0000}"/>
    <cellStyle name="Comma 16 3 2 2 4" xfId="16369" xr:uid="{00000000-0005-0000-0000-0000EF3F0000}"/>
    <cellStyle name="Comma 16 3 2 3" xfId="16370" xr:uid="{00000000-0005-0000-0000-0000F03F0000}"/>
    <cellStyle name="Comma 16 3 2 3 2" xfId="16371" xr:uid="{00000000-0005-0000-0000-0000F13F0000}"/>
    <cellStyle name="Comma 16 3 2 3 3" xfId="16372" xr:uid="{00000000-0005-0000-0000-0000F23F0000}"/>
    <cellStyle name="Comma 16 3 2 4" xfId="16373" xr:uid="{00000000-0005-0000-0000-0000F33F0000}"/>
    <cellStyle name="Comma 16 3 2 5" xfId="16374" xr:uid="{00000000-0005-0000-0000-0000F43F0000}"/>
    <cellStyle name="Comma 16 3 2 6 2 2 2" xfId="16375" xr:uid="{00000000-0005-0000-0000-0000F53F0000}"/>
    <cellStyle name="Comma 16 3 2 6 2 2 2 2" xfId="16376" xr:uid="{00000000-0005-0000-0000-0000F63F0000}"/>
    <cellStyle name="Comma 16 3 3" xfId="16377" xr:uid="{00000000-0005-0000-0000-0000F73F0000}"/>
    <cellStyle name="Comma 16 3 3 2" xfId="16378" xr:uid="{00000000-0005-0000-0000-0000F83F0000}"/>
    <cellStyle name="Comma 16 3 3 2 2" xfId="16379" xr:uid="{00000000-0005-0000-0000-0000F93F0000}"/>
    <cellStyle name="Comma 16 3 3 2 2 2" xfId="16380" xr:uid="{00000000-0005-0000-0000-0000FA3F0000}"/>
    <cellStyle name="Comma 16 3 3 2 2 2 2" xfId="16381" xr:uid="{00000000-0005-0000-0000-0000FB3F0000}"/>
    <cellStyle name="Comma 16 3 3 2 2 3" xfId="16382" xr:uid="{00000000-0005-0000-0000-0000FC3F0000}"/>
    <cellStyle name="Comma 16 3 3 2 3" xfId="16383" xr:uid="{00000000-0005-0000-0000-0000FD3F0000}"/>
    <cellStyle name="Comma 16 3 3 2 4" xfId="16384" xr:uid="{00000000-0005-0000-0000-0000FE3F0000}"/>
    <cellStyle name="Comma 16 3 3 3" xfId="16385" xr:uid="{00000000-0005-0000-0000-0000FF3F0000}"/>
    <cellStyle name="Comma 16 3 3 3 2" xfId="16386" xr:uid="{00000000-0005-0000-0000-000000400000}"/>
    <cellStyle name="Comma 16 3 3 3 3" xfId="16387" xr:uid="{00000000-0005-0000-0000-000001400000}"/>
    <cellStyle name="Comma 16 3 3 4" xfId="16388" xr:uid="{00000000-0005-0000-0000-000002400000}"/>
    <cellStyle name="Comma 16 3 3 5" xfId="16389" xr:uid="{00000000-0005-0000-0000-000003400000}"/>
    <cellStyle name="Comma 16 3 4" xfId="16390" xr:uid="{00000000-0005-0000-0000-000004400000}"/>
    <cellStyle name="Comma 16 3 4 2" xfId="16391" xr:uid="{00000000-0005-0000-0000-000005400000}"/>
    <cellStyle name="Comma 16 3 4 2 2" xfId="16392" xr:uid="{00000000-0005-0000-0000-000006400000}"/>
    <cellStyle name="Comma 16 3 4 2 3" xfId="16393" xr:uid="{00000000-0005-0000-0000-000007400000}"/>
    <cellStyle name="Comma 16 3 4 2 3 2" xfId="16394" xr:uid="{00000000-0005-0000-0000-000008400000}"/>
    <cellStyle name="Comma 16 3 4 2 3 2 2" xfId="16395" xr:uid="{00000000-0005-0000-0000-000009400000}"/>
    <cellStyle name="Comma 16 3 4 3" xfId="16396" xr:uid="{00000000-0005-0000-0000-00000A400000}"/>
    <cellStyle name="Comma 16 3 4 4" xfId="16397" xr:uid="{00000000-0005-0000-0000-00000B400000}"/>
    <cellStyle name="Comma 16 3 5" xfId="16398" xr:uid="{00000000-0005-0000-0000-00000C400000}"/>
    <cellStyle name="Comma 16 3 5 2" xfId="16399" xr:uid="{00000000-0005-0000-0000-00000D400000}"/>
    <cellStyle name="Comma 16 3 5 3" xfId="16400" xr:uid="{00000000-0005-0000-0000-00000E400000}"/>
    <cellStyle name="Comma 16 3 6" xfId="16401" xr:uid="{00000000-0005-0000-0000-00000F400000}"/>
    <cellStyle name="Comma 16 3 7" xfId="16402" xr:uid="{00000000-0005-0000-0000-000010400000}"/>
    <cellStyle name="Comma 16 3 8 2 2" xfId="16403" xr:uid="{00000000-0005-0000-0000-000011400000}"/>
    <cellStyle name="Comma 16 3 8 2 2 2" xfId="16404" xr:uid="{00000000-0005-0000-0000-000012400000}"/>
    <cellStyle name="Comma 16 3 8 2 2 2 2" xfId="16405" xr:uid="{00000000-0005-0000-0000-000013400000}"/>
    <cellStyle name="Comma 16 4" xfId="16406" xr:uid="{00000000-0005-0000-0000-000014400000}"/>
    <cellStyle name="Comma 17" xfId="16407" xr:uid="{00000000-0005-0000-0000-000015400000}"/>
    <cellStyle name="Comma 17 2" xfId="16408" xr:uid="{00000000-0005-0000-0000-000016400000}"/>
    <cellStyle name="Comma 17 2 2" xfId="16409" xr:uid="{00000000-0005-0000-0000-000017400000}"/>
    <cellStyle name="Comma 17 2 3" xfId="20529" xr:uid="{00000000-0005-0000-0000-000018400000}"/>
    <cellStyle name="Comma 17 2 4" xfId="20541" xr:uid="{00000000-0005-0000-0000-000019400000}"/>
    <cellStyle name="Comma 17 3" xfId="16410" xr:uid="{00000000-0005-0000-0000-00001A400000}"/>
    <cellStyle name="Comma 17 4" xfId="16411" xr:uid="{00000000-0005-0000-0000-00001B400000}"/>
    <cellStyle name="Comma 17_Biểu III TCP" xfId="16412" xr:uid="{00000000-0005-0000-0000-00001C400000}"/>
    <cellStyle name="Comma 18" xfId="16413" xr:uid="{00000000-0005-0000-0000-00001D400000}"/>
    <cellStyle name="Comma 18 2" xfId="16414" xr:uid="{00000000-0005-0000-0000-00001E400000}"/>
    <cellStyle name="Comma 18 3" xfId="16415" xr:uid="{00000000-0005-0000-0000-00001F400000}"/>
    <cellStyle name="Comma 19" xfId="16416" xr:uid="{00000000-0005-0000-0000-000020400000}"/>
    <cellStyle name="Comma 19 2" xfId="16417" xr:uid="{00000000-0005-0000-0000-000021400000}"/>
    <cellStyle name="Comma 19 3" xfId="16418" xr:uid="{00000000-0005-0000-0000-000022400000}"/>
    <cellStyle name="Comma 2" xfId="16419" xr:uid="{00000000-0005-0000-0000-000023400000}"/>
    <cellStyle name="Comma 2 10" xfId="16420" xr:uid="{00000000-0005-0000-0000-000024400000}"/>
    <cellStyle name="Comma 2 11" xfId="16421" xr:uid="{00000000-0005-0000-0000-000025400000}"/>
    <cellStyle name="Comma 2 11 2" xfId="16422" xr:uid="{00000000-0005-0000-0000-000026400000}"/>
    <cellStyle name="Comma 2 12" xfId="16423" xr:uid="{00000000-0005-0000-0000-000027400000}"/>
    <cellStyle name="Comma 2 13" xfId="16424" xr:uid="{00000000-0005-0000-0000-000028400000}"/>
    <cellStyle name="Comma 2 14" xfId="16425" xr:uid="{00000000-0005-0000-0000-000029400000}"/>
    <cellStyle name="Comma 2 15" xfId="16426" xr:uid="{00000000-0005-0000-0000-00002A400000}"/>
    <cellStyle name="Comma 2 16" xfId="16427" xr:uid="{00000000-0005-0000-0000-00002B400000}"/>
    <cellStyle name="Comma 2 17" xfId="16428" xr:uid="{00000000-0005-0000-0000-00002C400000}"/>
    <cellStyle name="Comma 2 18" xfId="16429" xr:uid="{00000000-0005-0000-0000-00002D400000}"/>
    <cellStyle name="Comma 2 19" xfId="16430" xr:uid="{00000000-0005-0000-0000-00002E400000}"/>
    <cellStyle name="Comma 2 2" xfId="16431" xr:uid="{00000000-0005-0000-0000-00002F400000}"/>
    <cellStyle name="Comma 2 2 10" xfId="16432" xr:uid="{00000000-0005-0000-0000-000030400000}"/>
    <cellStyle name="Comma 2 2 11" xfId="16433" xr:uid="{00000000-0005-0000-0000-000031400000}"/>
    <cellStyle name="Comma 2 2 12" xfId="16434" xr:uid="{00000000-0005-0000-0000-000032400000}"/>
    <cellStyle name="Comma 2 2 13" xfId="16435" xr:uid="{00000000-0005-0000-0000-000033400000}"/>
    <cellStyle name="Comma 2 2 14" xfId="16436" xr:uid="{00000000-0005-0000-0000-000034400000}"/>
    <cellStyle name="Comma 2 2 15" xfId="16437" xr:uid="{00000000-0005-0000-0000-000035400000}"/>
    <cellStyle name="Comma 2 2 16" xfId="16438" xr:uid="{00000000-0005-0000-0000-000036400000}"/>
    <cellStyle name="Comma 2 2 17" xfId="16439" xr:uid="{00000000-0005-0000-0000-000037400000}"/>
    <cellStyle name="Comma 2 2 18" xfId="16440" xr:uid="{00000000-0005-0000-0000-000038400000}"/>
    <cellStyle name="Comma 2 2 19" xfId="16441" xr:uid="{00000000-0005-0000-0000-000039400000}"/>
    <cellStyle name="Comma 2 2 2" xfId="16442" xr:uid="{00000000-0005-0000-0000-00003A400000}"/>
    <cellStyle name="Comma 2 2 2 10" xfId="16443" xr:uid="{00000000-0005-0000-0000-00003B400000}"/>
    <cellStyle name="Comma 2 2 2 11" xfId="16444" xr:uid="{00000000-0005-0000-0000-00003C400000}"/>
    <cellStyle name="Comma 2 2 2 12" xfId="16445" xr:uid="{00000000-0005-0000-0000-00003D400000}"/>
    <cellStyle name="Comma 2 2 2 13" xfId="16446" xr:uid="{00000000-0005-0000-0000-00003E400000}"/>
    <cellStyle name="Comma 2 2 2 14" xfId="16447" xr:uid="{00000000-0005-0000-0000-00003F400000}"/>
    <cellStyle name="Comma 2 2 2 15" xfId="16448" xr:uid="{00000000-0005-0000-0000-000040400000}"/>
    <cellStyle name="Comma 2 2 2 16" xfId="16449" xr:uid="{00000000-0005-0000-0000-000041400000}"/>
    <cellStyle name="Comma 2 2 2 17" xfId="16450" xr:uid="{00000000-0005-0000-0000-000042400000}"/>
    <cellStyle name="Comma 2 2 2 18" xfId="16451" xr:uid="{00000000-0005-0000-0000-000043400000}"/>
    <cellStyle name="Comma 2 2 2 19" xfId="16452" xr:uid="{00000000-0005-0000-0000-000044400000}"/>
    <cellStyle name="Comma 2 2 2 2" xfId="16453" xr:uid="{00000000-0005-0000-0000-000045400000}"/>
    <cellStyle name="Comma 2 2 2 2 2" xfId="16454" xr:uid="{00000000-0005-0000-0000-000046400000}"/>
    <cellStyle name="Comma 2 2 2 2 2 2" xfId="16455" xr:uid="{00000000-0005-0000-0000-000047400000}"/>
    <cellStyle name="Comma 2 2 2 20" xfId="16456" xr:uid="{00000000-0005-0000-0000-000048400000}"/>
    <cellStyle name="Comma 2 2 2 21" xfId="16457" xr:uid="{00000000-0005-0000-0000-000049400000}"/>
    <cellStyle name="Comma 2 2 2 22" xfId="16458" xr:uid="{00000000-0005-0000-0000-00004A400000}"/>
    <cellStyle name="Comma 2 2 2 23" xfId="16459" xr:uid="{00000000-0005-0000-0000-00004B400000}"/>
    <cellStyle name="Comma 2 2 2 24" xfId="16460" xr:uid="{00000000-0005-0000-0000-00004C400000}"/>
    <cellStyle name="Comma 2 2 2 3" xfId="16461" xr:uid="{00000000-0005-0000-0000-00004D400000}"/>
    <cellStyle name="Comma 2 2 2 4" xfId="16462" xr:uid="{00000000-0005-0000-0000-00004E400000}"/>
    <cellStyle name="Comma 2 2 2 5" xfId="16463" xr:uid="{00000000-0005-0000-0000-00004F400000}"/>
    <cellStyle name="Comma 2 2 2 6" xfId="16464" xr:uid="{00000000-0005-0000-0000-000050400000}"/>
    <cellStyle name="Comma 2 2 2 7" xfId="16465" xr:uid="{00000000-0005-0000-0000-000051400000}"/>
    <cellStyle name="Comma 2 2 2 8" xfId="16466" xr:uid="{00000000-0005-0000-0000-000052400000}"/>
    <cellStyle name="Comma 2 2 2 9" xfId="16467" xr:uid="{00000000-0005-0000-0000-000053400000}"/>
    <cellStyle name="Comma 2 2 20" xfId="16468" xr:uid="{00000000-0005-0000-0000-000054400000}"/>
    <cellStyle name="Comma 2 2 21" xfId="16469" xr:uid="{00000000-0005-0000-0000-000055400000}"/>
    <cellStyle name="Comma 2 2 22" xfId="16470" xr:uid="{00000000-0005-0000-0000-000056400000}"/>
    <cellStyle name="Comma 2 2 23" xfId="16471" xr:uid="{00000000-0005-0000-0000-000057400000}"/>
    <cellStyle name="Comma 2 2 24" xfId="16472" xr:uid="{00000000-0005-0000-0000-000058400000}"/>
    <cellStyle name="Comma 2 2 24 2" xfId="16473" xr:uid="{00000000-0005-0000-0000-000059400000}"/>
    <cellStyle name="Comma 2 2 25" xfId="16474" xr:uid="{00000000-0005-0000-0000-00005A400000}"/>
    <cellStyle name="Comma 2 2 26" xfId="16475" xr:uid="{00000000-0005-0000-0000-00005B400000}"/>
    <cellStyle name="Comma 2 2 27" xfId="16476" xr:uid="{00000000-0005-0000-0000-00005C400000}"/>
    <cellStyle name="Comma 2 2 3" xfId="16477" xr:uid="{00000000-0005-0000-0000-00005D400000}"/>
    <cellStyle name="Comma 2 2 3 2" xfId="16478" xr:uid="{00000000-0005-0000-0000-00005E400000}"/>
    <cellStyle name="Comma 2 2 3 3" xfId="16479" xr:uid="{00000000-0005-0000-0000-00005F400000}"/>
    <cellStyle name="Comma 2 2 4" xfId="16480" xr:uid="{00000000-0005-0000-0000-000060400000}"/>
    <cellStyle name="Comma 2 2 4 2" xfId="16481" xr:uid="{00000000-0005-0000-0000-000061400000}"/>
    <cellStyle name="Comma 2 2 5" xfId="16482" xr:uid="{00000000-0005-0000-0000-000062400000}"/>
    <cellStyle name="Comma 2 2 6" xfId="16483" xr:uid="{00000000-0005-0000-0000-000063400000}"/>
    <cellStyle name="Comma 2 2 7" xfId="16484" xr:uid="{00000000-0005-0000-0000-000064400000}"/>
    <cellStyle name="Comma 2 2 8" xfId="16485" xr:uid="{00000000-0005-0000-0000-000065400000}"/>
    <cellStyle name="Comma 2 2 9" xfId="16486" xr:uid="{00000000-0005-0000-0000-000066400000}"/>
    <cellStyle name="Comma 2 2_05-12  KH trung han 2016-2020 - Liem Thinh edited" xfId="16487" xr:uid="{00000000-0005-0000-0000-000067400000}"/>
    <cellStyle name="Comma 2 20" xfId="16488" xr:uid="{00000000-0005-0000-0000-000068400000}"/>
    <cellStyle name="Comma 2 21" xfId="16489" xr:uid="{00000000-0005-0000-0000-000069400000}"/>
    <cellStyle name="Comma 2 22" xfId="16490" xr:uid="{00000000-0005-0000-0000-00006A400000}"/>
    <cellStyle name="Comma 2 23" xfId="16491" xr:uid="{00000000-0005-0000-0000-00006B400000}"/>
    <cellStyle name="Comma 2 24" xfId="16492" xr:uid="{00000000-0005-0000-0000-00006C400000}"/>
    <cellStyle name="Comma 2 25" xfId="16493" xr:uid="{00000000-0005-0000-0000-00006D400000}"/>
    <cellStyle name="Comma 2 26" xfId="16494" xr:uid="{00000000-0005-0000-0000-00006E400000}"/>
    <cellStyle name="Comma 2 26 2" xfId="16495" xr:uid="{00000000-0005-0000-0000-00006F400000}"/>
    <cellStyle name="Comma 2 27" xfId="16496" xr:uid="{00000000-0005-0000-0000-000070400000}"/>
    <cellStyle name="Comma 2 27 2" xfId="16497" xr:uid="{00000000-0005-0000-0000-000071400000}"/>
    <cellStyle name="Comma 2 28" xfId="16498" xr:uid="{00000000-0005-0000-0000-000072400000}"/>
    <cellStyle name="Comma 2 29" xfId="16499" xr:uid="{00000000-0005-0000-0000-000073400000}"/>
    <cellStyle name="Comma 2 3" xfId="16500" xr:uid="{00000000-0005-0000-0000-000074400000}"/>
    <cellStyle name="Comma 2 3 2" xfId="16501" xr:uid="{00000000-0005-0000-0000-000075400000}"/>
    <cellStyle name="Comma 2 3 2 10 2" xfId="16502" xr:uid="{00000000-0005-0000-0000-000076400000}"/>
    <cellStyle name="Comma 2 3 2 11" xfId="16503" xr:uid="{00000000-0005-0000-0000-000077400000}"/>
    <cellStyle name="Comma 2 3 2 11 3 2" xfId="16504" xr:uid="{00000000-0005-0000-0000-000078400000}"/>
    <cellStyle name="Comma 2 3 2 11 5" xfId="16505" xr:uid="{00000000-0005-0000-0000-000079400000}"/>
    <cellStyle name="Comma 2 3 2 12 2" xfId="16506" xr:uid="{00000000-0005-0000-0000-00007A400000}"/>
    <cellStyle name="Comma 2 3 2 14" xfId="16507" xr:uid="{00000000-0005-0000-0000-00007B400000}"/>
    <cellStyle name="Comma 2 3 2 16" xfId="16508" xr:uid="{00000000-0005-0000-0000-00007C400000}"/>
    <cellStyle name="Comma 2 3 2 2" xfId="16509" xr:uid="{00000000-0005-0000-0000-00007D400000}"/>
    <cellStyle name="Comma 2 3 2 3" xfId="16510" xr:uid="{00000000-0005-0000-0000-00007E400000}"/>
    <cellStyle name="Comma 2 3 2 5" xfId="16511" xr:uid="{00000000-0005-0000-0000-00007F400000}"/>
    <cellStyle name="Comma 2 3 2 5 3 2" xfId="16512" xr:uid="{00000000-0005-0000-0000-000080400000}"/>
    <cellStyle name="Comma 2 3 2 5 3 2 2" xfId="16513" xr:uid="{00000000-0005-0000-0000-000081400000}"/>
    <cellStyle name="Comma 2 3 2 5 3 2 2 2" xfId="16514" xr:uid="{00000000-0005-0000-0000-000082400000}"/>
    <cellStyle name="Comma 2 3 2 7 2" xfId="16515" xr:uid="{00000000-0005-0000-0000-000083400000}"/>
    <cellStyle name="Comma 2 3 2 7 9" xfId="16516" xr:uid="{00000000-0005-0000-0000-000084400000}"/>
    <cellStyle name="Comma 2 3 3" xfId="16517" xr:uid="{00000000-0005-0000-0000-000085400000}"/>
    <cellStyle name="Comma 2 3 4" xfId="16518" xr:uid="{00000000-0005-0000-0000-000086400000}"/>
    <cellStyle name="Comma 2 3 5" xfId="16519" xr:uid="{00000000-0005-0000-0000-000087400000}"/>
    <cellStyle name="Comma 2 3 6" xfId="16520" xr:uid="{00000000-0005-0000-0000-000088400000}"/>
    <cellStyle name="Comma 2 3 7 4" xfId="16521" xr:uid="{00000000-0005-0000-0000-000089400000}"/>
    <cellStyle name="Comma 2 30" xfId="16522" xr:uid="{00000000-0005-0000-0000-00008A400000}"/>
    <cellStyle name="Comma 2 31" xfId="16523" xr:uid="{00000000-0005-0000-0000-00008B400000}"/>
    <cellStyle name="Comma 2 32" xfId="16524" xr:uid="{00000000-0005-0000-0000-00008C400000}"/>
    <cellStyle name="Comma 2 33" xfId="16525" xr:uid="{00000000-0005-0000-0000-00008D400000}"/>
    <cellStyle name="Comma 2 34" xfId="20542" xr:uid="{00000000-0005-0000-0000-00008E400000}"/>
    <cellStyle name="Comma 2 4" xfId="16526" xr:uid="{00000000-0005-0000-0000-00008F400000}"/>
    <cellStyle name="Comma 2 4 2" xfId="16527" xr:uid="{00000000-0005-0000-0000-000090400000}"/>
    <cellStyle name="Comma 2 4 3" xfId="16528" xr:uid="{00000000-0005-0000-0000-000091400000}"/>
    <cellStyle name="Comma 2 5" xfId="16529" xr:uid="{00000000-0005-0000-0000-000092400000}"/>
    <cellStyle name="Comma 2 5 2" xfId="16530" xr:uid="{00000000-0005-0000-0000-000093400000}"/>
    <cellStyle name="Comma 2 5 3" xfId="16531" xr:uid="{00000000-0005-0000-0000-000094400000}"/>
    <cellStyle name="Comma 2 5 3 2" xfId="16532" xr:uid="{00000000-0005-0000-0000-000095400000}"/>
    <cellStyle name="Comma 2 6" xfId="16533" xr:uid="{00000000-0005-0000-0000-000096400000}"/>
    <cellStyle name="Comma 2 6 2" xfId="16534" xr:uid="{00000000-0005-0000-0000-000097400000}"/>
    <cellStyle name="Comma 2 6 2 10" xfId="16535" xr:uid="{00000000-0005-0000-0000-000098400000}"/>
    <cellStyle name="Comma 2 6 2 11" xfId="16536" xr:uid="{00000000-0005-0000-0000-000099400000}"/>
    <cellStyle name="Comma 2 6 2 12" xfId="16537" xr:uid="{00000000-0005-0000-0000-00009A400000}"/>
    <cellStyle name="Comma 2 6 2 2" xfId="16538" xr:uid="{00000000-0005-0000-0000-00009B400000}"/>
    <cellStyle name="Comma 2 6 2 2 2" xfId="16539" xr:uid="{00000000-0005-0000-0000-00009C400000}"/>
    <cellStyle name="Comma 2 6 2 2 3" xfId="16540" xr:uid="{00000000-0005-0000-0000-00009D400000}"/>
    <cellStyle name="Comma 2 6 2 2 4" xfId="16541" xr:uid="{00000000-0005-0000-0000-00009E400000}"/>
    <cellStyle name="Comma 2 6 2 2 5" xfId="16542" xr:uid="{00000000-0005-0000-0000-00009F400000}"/>
    <cellStyle name="Comma 2 6 2 2 6" xfId="16543" xr:uid="{00000000-0005-0000-0000-0000A0400000}"/>
    <cellStyle name="Comma 2 6 2 2 7" xfId="16544" xr:uid="{00000000-0005-0000-0000-0000A1400000}"/>
    <cellStyle name="Comma 2 6 2 3" xfId="16545" xr:uid="{00000000-0005-0000-0000-0000A2400000}"/>
    <cellStyle name="Comma 2 6 2 4" xfId="16546" xr:uid="{00000000-0005-0000-0000-0000A3400000}"/>
    <cellStyle name="Comma 2 6 2 5" xfId="16547" xr:uid="{00000000-0005-0000-0000-0000A4400000}"/>
    <cellStyle name="Comma 2 6 2 6" xfId="16548" xr:uid="{00000000-0005-0000-0000-0000A5400000}"/>
    <cellStyle name="Comma 2 6 2 7" xfId="16549" xr:uid="{00000000-0005-0000-0000-0000A6400000}"/>
    <cellStyle name="Comma 2 6 2 8" xfId="16550" xr:uid="{00000000-0005-0000-0000-0000A7400000}"/>
    <cellStyle name="Comma 2 6 2 9" xfId="16551" xr:uid="{00000000-0005-0000-0000-0000A8400000}"/>
    <cellStyle name="Comma 2 7" xfId="16552" xr:uid="{00000000-0005-0000-0000-0000A9400000}"/>
    <cellStyle name="Comma 2 8" xfId="16553" xr:uid="{00000000-0005-0000-0000-0000AA400000}"/>
    <cellStyle name="Comma 2 9" xfId="16554" xr:uid="{00000000-0005-0000-0000-0000AB400000}"/>
    <cellStyle name="Comma 2_05-12  KH trung han 2016-2020 - Liem Thinh edited" xfId="16555" xr:uid="{00000000-0005-0000-0000-0000AC400000}"/>
    <cellStyle name="Comma 20" xfId="16556" xr:uid="{00000000-0005-0000-0000-0000AD400000}"/>
    <cellStyle name="Comma 20 2" xfId="16557" xr:uid="{00000000-0005-0000-0000-0000AE400000}"/>
    <cellStyle name="Comma 20 2 2" xfId="16558" xr:uid="{00000000-0005-0000-0000-0000AF400000}"/>
    <cellStyle name="Comma 20 3" xfId="16559" xr:uid="{00000000-0005-0000-0000-0000B0400000}"/>
    <cellStyle name="Comma 20 3 10" xfId="16560" xr:uid="{00000000-0005-0000-0000-0000B1400000}"/>
    <cellStyle name="Comma 20 3 11" xfId="16561" xr:uid="{00000000-0005-0000-0000-0000B2400000}"/>
    <cellStyle name="Comma 20 3 12" xfId="16562" xr:uid="{00000000-0005-0000-0000-0000B3400000}"/>
    <cellStyle name="Comma 20 3 13" xfId="16563" xr:uid="{00000000-0005-0000-0000-0000B4400000}"/>
    <cellStyle name="Comma 20 3 2" xfId="16564" xr:uid="{00000000-0005-0000-0000-0000B5400000}"/>
    <cellStyle name="Comma 20 3 2 10" xfId="16565" xr:uid="{00000000-0005-0000-0000-0000B6400000}"/>
    <cellStyle name="Comma 20 3 2 11" xfId="16566" xr:uid="{00000000-0005-0000-0000-0000B7400000}"/>
    <cellStyle name="Comma 20 3 2 12" xfId="16567" xr:uid="{00000000-0005-0000-0000-0000B8400000}"/>
    <cellStyle name="Comma 20 3 2 2" xfId="16568" xr:uid="{00000000-0005-0000-0000-0000B9400000}"/>
    <cellStyle name="Comma 20 3 2 2 2" xfId="16569" xr:uid="{00000000-0005-0000-0000-0000BA400000}"/>
    <cellStyle name="Comma 20 3 2 2 3" xfId="16570" xr:uid="{00000000-0005-0000-0000-0000BB400000}"/>
    <cellStyle name="Comma 20 3 2 2 4" xfId="16571" xr:uid="{00000000-0005-0000-0000-0000BC400000}"/>
    <cellStyle name="Comma 20 3 2 2 5" xfId="16572" xr:uid="{00000000-0005-0000-0000-0000BD400000}"/>
    <cellStyle name="Comma 20 3 2 2 6" xfId="16573" xr:uid="{00000000-0005-0000-0000-0000BE400000}"/>
    <cellStyle name="Comma 20 3 2 3" xfId="16574" xr:uid="{00000000-0005-0000-0000-0000BF400000}"/>
    <cellStyle name="Comma 20 3 2 4" xfId="16575" xr:uid="{00000000-0005-0000-0000-0000C0400000}"/>
    <cellStyle name="Comma 20 3 2 5" xfId="16576" xr:uid="{00000000-0005-0000-0000-0000C1400000}"/>
    <cellStyle name="Comma 20 3 2 6" xfId="16577" xr:uid="{00000000-0005-0000-0000-0000C2400000}"/>
    <cellStyle name="Comma 20 3 2 7" xfId="16578" xr:uid="{00000000-0005-0000-0000-0000C3400000}"/>
    <cellStyle name="Comma 20 3 2 8" xfId="16579" xr:uid="{00000000-0005-0000-0000-0000C4400000}"/>
    <cellStyle name="Comma 20 3 2 9" xfId="16580" xr:uid="{00000000-0005-0000-0000-0000C5400000}"/>
    <cellStyle name="Comma 20 3 3" xfId="16581" xr:uid="{00000000-0005-0000-0000-0000C6400000}"/>
    <cellStyle name="Comma 20 3 3 2" xfId="16582" xr:uid="{00000000-0005-0000-0000-0000C7400000}"/>
    <cellStyle name="Comma 20 3 3 3" xfId="16583" xr:uid="{00000000-0005-0000-0000-0000C8400000}"/>
    <cellStyle name="Comma 20 3 3 4" xfId="16584" xr:uid="{00000000-0005-0000-0000-0000C9400000}"/>
    <cellStyle name="Comma 20 3 3 5" xfId="16585" xr:uid="{00000000-0005-0000-0000-0000CA400000}"/>
    <cellStyle name="Comma 20 3 3 6" xfId="16586" xr:uid="{00000000-0005-0000-0000-0000CB400000}"/>
    <cellStyle name="Comma 20 3 4" xfId="16587" xr:uid="{00000000-0005-0000-0000-0000CC400000}"/>
    <cellStyle name="Comma 20 3 5" xfId="16588" xr:uid="{00000000-0005-0000-0000-0000CD400000}"/>
    <cellStyle name="Comma 20 3 6" xfId="16589" xr:uid="{00000000-0005-0000-0000-0000CE400000}"/>
    <cellStyle name="Comma 20 3 7" xfId="16590" xr:uid="{00000000-0005-0000-0000-0000CF400000}"/>
    <cellStyle name="Comma 20 3 8" xfId="16591" xr:uid="{00000000-0005-0000-0000-0000D0400000}"/>
    <cellStyle name="Comma 20 3 9" xfId="16592" xr:uid="{00000000-0005-0000-0000-0000D1400000}"/>
    <cellStyle name="Comma 20 4" xfId="16593" xr:uid="{00000000-0005-0000-0000-0000D2400000}"/>
    <cellStyle name="Comma 21" xfId="16594" xr:uid="{00000000-0005-0000-0000-0000D3400000}"/>
    <cellStyle name="Comma 21 10" xfId="16595" xr:uid="{00000000-0005-0000-0000-0000D4400000}"/>
    <cellStyle name="Comma 21 11" xfId="16596" xr:uid="{00000000-0005-0000-0000-0000D5400000}"/>
    <cellStyle name="Comma 21 12" xfId="16597" xr:uid="{00000000-0005-0000-0000-0000D6400000}"/>
    <cellStyle name="Comma 21 12 2" xfId="16598" xr:uid="{00000000-0005-0000-0000-0000D7400000}"/>
    <cellStyle name="Comma 21 12 3" xfId="16599" xr:uid="{00000000-0005-0000-0000-0000D8400000}"/>
    <cellStyle name="Comma 21 13" xfId="16600" xr:uid="{00000000-0005-0000-0000-0000D9400000}"/>
    <cellStyle name="Comma 21 2" xfId="16601" xr:uid="{00000000-0005-0000-0000-0000DA400000}"/>
    <cellStyle name="Comma 21 2 2" xfId="16602" xr:uid="{00000000-0005-0000-0000-0000DB400000}"/>
    <cellStyle name="Comma 21 2 3" xfId="16603" xr:uid="{00000000-0005-0000-0000-0000DC400000}"/>
    <cellStyle name="Comma 21 2 4" xfId="16604" xr:uid="{00000000-0005-0000-0000-0000DD400000}"/>
    <cellStyle name="Comma 21 2 5" xfId="16605" xr:uid="{00000000-0005-0000-0000-0000DE400000}"/>
    <cellStyle name="Comma 21 2 6" xfId="16606" xr:uid="{00000000-0005-0000-0000-0000DF400000}"/>
    <cellStyle name="Comma 21 3" xfId="16607" xr:uid="{00000000-0005-0000-0000-0000E0400000}"/>
    <cellStyle name="Comma 21 4" xfId="16608" xr:uid="{00000000-0005-0000-0000-0000E1400000}"/>
    <cellStyle name="Comma 21 5" xfId="16609" xr:uid="{00000000-0005-0000-0000-0000E2400000}"/>
    <cellStyle name="Comma 21 6" xfId="16610" xr:uid="{00000000-0005-0000-0000-0000E3400000}"/>
    <cellStyle name="Comma 21 7" xfId="16611" xr:uid="{00000000-0005-0000-0000-0000E4400000}"/>
    <cellStyle name="Comma 21 8" xfId="16612" xr:uid="{00000000-0005-0000-0000-0000E5400000}"/>
    <cellStyle name="Comma 21 9" xfId="16613" xr:uid="{00000000-0005-0000-0000-0000E6400000}"/>
    <cellStyle name="Comma 22" xfId="16614" xr:uid="{00000000-0005-0000-0000-0000E7400000}"/>
    <cellStyle name="Comma 22 2" xfId="16615" xr:uid="{00000000-0005-0000-0000-0000E8400000}"/>
    <cellStyle name="Comma 22 3" xfId="16616" xr:uid="{00000000-0005-0000-0000-0000E9400000}"/>
    <cellStyle name="Comma 23" xfId="16617" xr:uid="{00000000-0005-0000-0000-0000EA400000}"/>
    <cellStyle name="Comma 23 2" xfId="16618" xr:uid="{00000000-0005-0000-0000-0000EB400000}"/>
    <cellStyle name="Comma 23 2 2" xfId="16619" xr:uid="{00000000-0005-0000-0000-0000EC400000}"/>
    <cellStyle name="Comma 23 3" xfId="16620" xr:uid="{00000000-0005-0000-0000-0000ED400000}"/>
    <cellStyle name="Comma 24" xfId="16621" xr:uid="{00000000-0005-0000-0000-0000EE400000}"/>
    <cellStyle name="Comma 24 2" xfId="16622" xr:uid="{00000000-0005-0000-0000-0000EF400000}"/>
    <cellStyle name="Comma 24 3" xfId="16623" xr:uid="{00000000-0005-0000-0000-0000F0400000}"/>
    <cellStyle name="Comma 25" xfId="16624" xr:uid="{00000000-0005-0000-0000-0000F1400000}"/>
    <cellStyle name="Comma 25 2" xfId="16625" xr:uid="{00000000-0005-0000-0000-0000F2400000}"/>
    <cellStyle name="Comma 26" xfId="16626" xr:uid="{00000000-0005-0000-0000-0000F3400000}"/>
    <cellStyle name="Comma 26 2" xfId="16627" xr:uid="{00000000-0005-0000-0000-0000F4400000}"/>
    <cellStyle name="Comma 26 2 2" xfId="16628" xr:uid="{00000000-0005-0000-0000-0000F5400000}"/>
    <cellStyle name="Comma 26 3" xfId="16629" xr:uid="{00000000-0005-0000-0000-0000F6400000}"/>
    <cellStyle name="Comma 26 4" xfId="16630" xr:uid="{00000000-0005-0000-0000-0000F7400000}"/>
    <cellStyle name="Comma 26 5" xfId="16631" xr:uid="{00000000-0005-0000-0000-0000F8400000}"/>
    <cellStyle name="Comma 26 6" xfId="16632" xr:uid="{00000000-0005-0000-0000-0000F9400000}"/>
    <cellStyle name="Comma 26 7" xfId="16633" xr:uid="{00000000-0005-0000-0000-0000FA400000}"/>
    <cellStyle name="Comma 27" xfId="16634" xr:uid="{00000000-0005-0000-0000-0000FB400000}"/>
    <cellStyle name="Comma 27 2" xfId="16635" xr:uid="{00000000-0005-0000-0000-0000FC400000}"/>
    <cellStyle name="Comma 28" xfId="16636" xr:uid="{00000000-0005-0000-0000-0000FD400000}"/>
    <cellStyle name="Comma 28 2" xfId="16637" xr:uid="{00000000-0005-0000-0000-0000FE400000}"/>
    <cellStyle name="Comma 28 2 2" xfId="16638" xr:uid="{00000000-0005-0000-0000-0000FF400000}"/>
    <cellStyle name="Comma 28 2 2 4" xfId="16639" xr:uid="{00000000-0005-0000-0000-000000410000}"/>
    <cellStyle name="Comma 28 2 2 4 2" xfId="16640" xr:uid="{00000000-0005-0000-0000-000001410000}"/>
    <cellStyle name="Comma 28 2 2 4 3" xfId="16641" xr:uid="{00000000-0005-0000-0000-000002410000}"/>
    <cellStyle name="Comma 28 2 2 9" xfId="16642" xr:uid="{00000000-0005-0000-0000-000003410000}"/>
    <cellStyle name="Comma 28 2 3" xfId="16643" xr:uid="{00000000-0005-0000-0000-000004410000}"/>
    <cellStyle name="Comma 28 2 3 2 2" xfId="16644" xr:uid="{00000000-0005-0000-0000-000005410000}"/>
    <cellStyle name="Comma 28 2 3 2 2 2" xfId="16645" xr:uid="{00000000-0005-0000-0000-000006410000}"/>
    <cellStyle name="Comma 28 2 3 2 2 3" xfId="16646" xr:uid="{00000000-0005-0000-0000-000007410000}"/>
    <cellStyle name="Comma 28 3" xfId="16647" xr:uid="{00000000-0005-0000-0000-000008410000}"/>
    <cellStyle name="Comma 29" xfId="16648" xr:uid="{00000000-0005-0000-0000-000009410000}"/>
    <cellStyle name="Comma 29 2" xfId="16649" xr:uid="{00000000-0005-0000-0000-00000A410000}"/>
    <cellStyle name="Comma 3" xfId="16650" xr:uid="{00000000-0005-0000-0000-00000B410000}"/>
    <cellStyle name="Comma 3 2" xfId="16651" xr:uid="{00000000-0005-0000-0000-00000C410000}"/>
    <cellStyle name="Comma 3 2 10" xfId="16652" xr:uid="{00000000-0005-0000-0000-00000D410000}"/>
    <cellStyle name="Comma 3 2 11" xfId="16653" xr:uid="{00000000-0005-0000-0000-00000E410000}"/>
    <cellStyle name="Comma 3 2 12" xfId="16654" xr:uid="{00000000-0005-0000-0000-00000F410000}"/>
    <cellStyle name="Comma 3 2 13" xfId="16655" xr:uid="{00000000-0005-0000-0000-000010410000}"/>
    <cellStyle name="Comma 3 2 14" xfId="16656" xr:uid="{00000000-0005-0000-0000-000011410000}"/>
    <cellStyle name="Comma 3 2 15" xfId="16657" xr:uid="{00000000-0005-0000-0000-000012410000}"/>
    <cellStyle name="Comma 3 2 2" xfId="16658" xr:uid="{00000000-0005-0000-0000-000013410000}"/>
    <cellStyle name="Comma 3 2 2 2" xfId="16659" xr:uid="{00000000-0005-0000-0000-000014410000}"/>
    <cellStyle name="Comma 3 2 2 2 2" xfId="16660" xr:uid="{00000000-0005-0000-0000-000015410000}"/>
    <cellStyle name="Comma 3 2 2 3" xfId="16661" xr:uid="{00000000-0005-0000-0000-000016410000}"/>
    <cellStyle name="Comma 3 2 2 4" xfId="16662" xr:uid="{00000000-0005-0000-0000-000017410000}"/>
    <cellStyle name="Comma 3 2 2 5" xfId="16663" xr:uid="{00000000-0005-0000-0000-000018410000}"/>
    <cellStyle name="Comma 3 2 2 6" xfId="16664" xr:uid="{00000000-0005-0000-0000-000019410000}"/>
    <cellStyle name="Comma 3 2 2 6 2" xfId="16665" xr:uid="{00000000-0005-0000-0000-00001A410000}"/>
    <cellStyle name="Comma 3 2 2 7" xfId="16666" xr:uid="{00000000-0005-0000-0000-00001B410000}"/>
    <cellStyle name="Comma 3 2 3" xfId="16667" xr:uid="{00000000-0005-0000-0000-00001C410000}"/>
    <cellStyle name="Comma 3 2 3 2" xfId="16668" xr:uid="{00000000-0005-0000-0000-00001D410000}"/>
    <cellStyle name="Comma 3 2 3 3" xfId="16669" xr:uid="{00000000-0005-0000-0000-00001E410000}"/>
    <cellStyle name="Comma 3 2 4" xfId="16670" xr:uid="{00000000-0005-0000-0000-00001F410000}"/>
    <cellStyle name="Comma 3 2 5" xfId="16671" xr:uid="{00000000-0005-0000-0000-000020410000}"/>
    <cellStyle name="Comma 3 2 6" xfId="16672" xr:uid="{00000000-0005-0000-0000-000021410000}"/>
    <cellStyle name="Comma 3 2 7" xfId="16673" xr:uid="{00000000-0005-0000-0000-000022410000}"/>
    <cellStyle name="Comma 3 2 8" xfId="16674" xr:uid="{00000000-0005-0000-0000-000023410000}"/>
    <cellStyle name="Comma 3 2 9" xfId="16675" xr:uid="{00000000-0005-0000-0000-000024410000}"/>
    <cellStyle name="Comma 3 24" xfId="16676" xr:uid="{00000000-0005-0000-0000-000025410000}"/>
    <cellStyle name="Comma 3 3" xfId="16677" xr:uid="{00000000-0005-0000-0000-000026410000}"/>
    <cellStyle name="Comma 3 3 2" xfId="16678" xr:uid="{00000000-0005-0000-0000-000027410000}"/>
    <cellStyle name="Comma 3 3 3" xfId="16679" xr:uid="{00000000-0005-0000-0000-000028410000}"/>
    <cellStyle name="Comma 3 3 3 2" xfId="16680" xr:uid="{00000000-0005-0000-0000-000029410000}"/>
    <cellStyle name="Comma 3 4" xfId="16681" xr:uid="{00000000-0005-0000-0000-00002A410000}"/>
    <cellStyle name="Comma 3 4 2" xfId="16682" xr:uid="{00000000-0005-0000-0000-00002B410000}"/>
    <cellStyle name="Comma 3 4 3" xfId="16683" xr:uid="{00000000-0005-0000-0000-00002C410000}"/>
    <cellStyle name="Comma 3 5" xfId="16684" xr:uid="{00000000-0005-0000-0000-00002D410000}"/>
    <cellStyle name="Comma 3 5 2" xfId="16685" xr:uid="{00000000-0005-0000-0000-00002E410000}"/>
    <cellStyle name="Comma 3 6" xfId="16686" xr:uid="{00000000-0005-0000-0000-00002F410000}"/>
    <cellStyle name="Comma 3 6 2" xfId="16687" xr:uid="{00000000-0005-0000-0000-000030410000}"/>
    <cellStyle name="Comma 3 7" xfId="16688" xr:uid="{00000000-0005-0000-0000-000031410000}"/>
    <cellStyle name="Comma 3 7 2" xfId="16689" xr:uid="{00000000-0005-0000-0000-000032410000}"/>
    <cellStyle name="Comma 3 8" xfId="16690" xr:uid="{00000000-0005-0000-0000-000033410000}"/>
    <cellStyle name="Comma 3 9" xfId="16691" xr:uid="{00000000-0005-0000-0000-000034410000}"/>
    <cellStyle name="Comma 3_bao cao tien do giai ngan ke hoach 2015 theo cv 3059" xfId="16692" xr:uid="{00000000-0005-0000-0000-000035410000}"/>
    <cellStyle name="Comma 30" xfId="16693" xr:uid="{00000000-0005-0000-0000-000036410000}"/>
    <cellStyle name="Comma 30 2" xfId="16694" xr:uid="{00000000-0005-0000-0000-000037410000}"/>
    <cellStyle name="Comma 30 3" xfId="16695" xr:uid="{00000000-0005-0000-0000-000038410000}"/>
    <cellStyle name="Comma 30 4" xfId="16696" xr:uid="{00000000-0005-0000-0000-000039410000}"/>
    <cellStyle name="Comma 30 5" xfId="16697" xr:uid="{00000000-0005-0000-0000-00003A410000}"/>
    <cellStyle name="Comma 30 6" xfId="16698" xr:uid="{00000000-0005-0000-0000-00003B410000}"/>
    <cellStyle name="Comma 30 7" xfId="16699" xr:uid="{00000000-0005-0000-0000-00003C410000}"/>
    <cellStyle name="Comma 31" xfId="16700" xr:uid="{00000000-0005-0000-0000-00003D410000}"/>
    <cellStyle name="Comma 31 10" xfId="16701" xr:uid="{00000000-0005-0000-0000-00003E410000}"/>
    <cellStyle name="Comma 31 11" xfId="16702" xr:uid="{00000000-0005-0000-0000-00003F410000}"/>
    <cellStyle name="Comma 31 12" xfId="16703" xr:uid="{00000000-0005-0000-0000-000040410000}"/>
    <cellStyle name="Comma 31 13" xfId="16704" xr:uid="{00000000-0005-0000-0000-000041410000}"/>
    <cellStyle name="Comma 31 2" xfId="16705" xr:uid="{00000000-0005-0000-0000-000042410000}"/>
    <cellStyle name="Comma 31 2 2" xfId="16706" xr:uid="{00000000-0005-0000-0000-000043410000}"/>
    <cellStyle name="Comma 31 2 3" xfId="16707" xr:uid="{00000000-0005-0000-0000-000044410000}"/>
    <cellStyle name="Comma 31 2 4" xfId="16708" xr:uid="{00000000-0005-0000-0000-000045410000}"/>
    <cellStyle name="Comma 31 2 5" xfId="16709" xr:uid="{00000000-0005-0000-0000-000046410000}"/>
    <cellStyle name="Comma 31 2 6" xfId="16710" xr:uid="{00000000-0005-0000-0000-000047410000}"/>
    <cellStyle name="Comma 31 3" xfId="16711" xr:uid="{00000000-0005-0000-0000-000048410000}"/>
    <cellStyle name="Comma 31 4" xfId="16712" xr:uid="{00000000-0005-0000-0000-000049410000}"/>
    <cellStyle name="Comma 31 5" xfId="16713" xr:uid="{00000000-0005-0000-0000-00004A410000}"/>
    <cellStyle name="Comma 31 6" xfId="16714" xr:uid="{00000000-0005-0000-0000-00004B410000}"/>
    <cellStyle name="Comma 31 7" xfId="16715" xr:uid="{00000000-0005-0000-0000-00004C410000}"/>
    <cellStyle name="Comma 31 8" xfId="16716" xr:uid="{00000000-0005-0000-0000-00004D410000}"/>
    <cellStyle name="Comma 31 9" xfId="16717" xr:uid="{00000000-0005-0000-0000-00004E410000}"/>
    <cellStyle name="Comma 32" xfId="16718" xr:uid="{00000000-0005-0000-0000-00004F410000}"/>
    <cellStyle name="Comma 32 2" xfId="16719" xr:uid="{00000000-0005-0000-0000-000050410000}"/>
    <cellStyle name="Comma 32 2 10" xfId="16720" xr:uid="{00000000-0005-0000-0000-000051410000}"/>
    <cellStyle name="Comma 32 2 11" xfId="16721" xr:uid="{00000000-0005-0000-0000-000052410000}"/>
    <cellStyle name="Comma 32 2 12" xfId="16722" xr:uid="{00000000-0005-0000-0000-000053410000}"/>
    <cellStyle name="Comma 32 2 2" xfId="16723" xr:uid="{00000000-0005-0000-0000-000054410000}"/>
    <cellStyle name="Comma 32 2 2 2" xfId="16724" xr:uid="{00000000-0005-0000-0000-000055410000}"/>
    <cellStyle name="Comma 32 2 2 3" xfId="16725" xr:uid="{00000000-0005-0000-0000-000056410000}"/>
    <cellStyle name="Comma 32 2 2 4" xfId="16726" xr:uid="{00000000-0005-0000-0000-000057410000}"/>
    <cellStyle name="Comma 32 2 2 5" xfId="16727" xr:uid="{00000000-0005-0000-0000-000058410000}"/>
    <cellStyle name="Comma 32 2 2 6" xfId="16728" xr:uid="{00000000-0005-0000-0000-000059410000}"/>
    <cellStyle name="Comma 32 2 3" xfId="16729" xr:uid="{00000000-0005-0000-0000-00005A410000}"/>
    <cellStyle name="Comma 32 2 4" xfId="16730" xr:uid="{00000000-0005-0000-0000-00005B410000}"/>
    <cellStyle name="Comma 32 2 5" xfId="16731" xr:uid="{00000000-0005-0000-0000-00005C410000}"/>
    <cellStyle name="Comma 32 2 6" xfId="16732" xr:uid="{00000000-0005-0000-0000-00005D410000}"/>
    <cellStyle name="Comma 32 2 7" xfId="16733" xr:uid="{00000000-0005-0000-0000-00005E410000}"/>
    <cellStyle name="Comma 32 2 8" xfId="16734" xr:uid="{00000000-0005-0000-0000-00005F410000}"/>
    <cellStyle name="Comma 32 2 9" xfId="16735" xr:uid="{00000000-0005-0000-0000-000060410000}"/>
    <cellStyle name="Comma 32 3" xfId="16736" xr:uid="{00000000-0005-0000-0000-000061410000}"/>
    <cellStyle name="Comma 32 4" xfId="16737" xr:uid="{00000000-0005-0000-0000-000062410000}"/>
    <cellStyle name="Comma 32 5" xfId="16738" xr:uid="{00000000-0005-0000-0000-000063410000}"/>
    <cellStyle name="Comma 32 6" xfId="16739" xr:uid="{00000000-0005-0000-0000-000064410000}"/>
    <cellStyle name="Comma 32 7" xfId="16740" xr:uid="{00000000-0005-0000-0000-000065410000}"/>
    <cellStyle name="Comma 32 8" xfId="16741" xr:uid="{00000000-0005-0000-0000-000066410000}"/>
    <cellStyle name="Comma 33" xfId="16742" xr:uid="{00000000-0005-0000-0000-000067410000}"/>
    <cellStyle name="Comma 33 2" xfId="16743" xr:uid="{00000000-0005-0000-0000-000068410000}"/>
    <cellStyle name="Comma 34" xfId="16744" xr:uid="{00000000-0005-0000-0000-000069410000}"/>
    <cellStyle name="Comma 34 2" xfId="16745" xr:uid="{00000000-0005-0000-0000-00006A410000}"/>
    <cellStyle name="Comma 35" xfId="16746" xr:uid="{00000000-0005-0000-0000-00006B410000}"/>
    <cellStyle name="Comma 35 2" xfId="16747" xr:uid="{00000000-0005-0000-0000-00006C410000}"/>
    <cellStyle name="Comma 35 3" xfId="16748" xr:uid="{00000000-0005-0000-0000-00006D410000}"/>
    <cellStyle name="Comma 35 3 2" xfId="16749" xr:uid="{00000000-0005-0000-0000-00006E410000}"/>
    <cellStyle name="Comma 35 3 2 2" xfId="16750" xr:uid="{00000000-0005-0000-0000-00006F410000}"/>
    <cellStyle name="Comma 35 3 2 2 2" xfId="16751" xr:uid="{00000000-0005-0000-0000-000070410000}"/>
    <cellStyle name="Comma 35 3 2 2 3" xfId="16752" xr:uid="{00000000-0005-0000-0000-000071410000}"/>
    <cellStyle name="Comma 35 3 2 3" xfId="16753" xr:uid="{00000000-0005-0000-0000-000072410000}"/>
    <cellStyle name="Comma 35 3 2 4" xfId="16754" xr:uid="{00000000-0005-0000-0000-000073410000}"/>
    <cellStyle name="Comma 35 3 3" xfId="16755" xr:uid="{00000000-0005-0000-0000-000074410000}"/>
    <cellStyle name="Comma 35 3 3 2" xfId="16756" xr:uid="{00000000-0005-0000-0000-000075410000}"/>
    <cellStyle name="Comma 35 3 3 3" xfId="16757" xr:uid="{00000000-0005-0000-0000-000076410000}"/>
    <cellStyle name="Comma 35 3 4" xfId="16758" xr:uid="{00000000-0005-0000-0000-000077410000}"/>
    <cellStyle name="Comma 35 3 5" xfId="16759" xr:uid="{00000000-0005-0000-0000-000078410000}"/>
    <cellStyle name="Comma 35 4" xfId="16760" xr:uid="{00000000-0005-0000-0000-000079410000}"/>
    <cellStyle name="Comma 35 4 2" xfId="16761" xr:uid="{00000000-0005-0000-0000-00007A410000}"/>
    <cellStyle name="Comma 35 4 2 2" xfId="16762" xr:uid="{00000000-0005-0000-0000-00007B410000}"/>
    <cellStyle name="Comma 35 4 2 2 2" xfId="16763" xr:uid="{00000000-0005-0000-0000-00007C410000}"/>
    <cellStyle name="Comma 35 4 2 2 3" xfId="16764" xr:uid="{00000000-0005-0000-0000-00007D410000}"/>
    <cellStyle name="Comma 35 4 2 3" xfId="16765" xr:uid="{00000000-0005-0000-0000-00007E410000}"/>
    <cellStyle name="Comma 35 4 2 4" xfId="16766" xr:uid="{00000000-0005-0000-0000-00007F410000}"/>
    <cellStyle name="Comma 35 4 3" xfId="16767" xr:uid="{00000000-0005-0000-0000-000080410000}"/>
    <cellStyle name="Comma 35 4 3 2" xfId="16768" xr:uid="{00000000-0005-0000-0000-000081410000}"/>
    <cellStyle name="Comma 35 4 3 3" xfId="16769" xr:uid="{00000000-0005-0000-0000-000082410000}"/>
    <cellStyle name="Comma 35 4 4" xfId="16770" xr:uid="{00000000-0005-0000-0000-000083410000}"/>
    <cellStyle name="Comma 35 4 5" xfId="16771" xr:uid="{00000000-0005-0000-0000-000084410000}"/>
    <cellStyle name="Comma 35 5" xfId="16772" xr:uid="{00000000-0005-0000-0000-000085410000}"/>
    <cellStyle name="Comma 35 5 2" xfId="16773" xr:uid="{00000000-0005-0000-0000-000086410000}"/>
    <cellStyle name="Comma 35 5 2 2" xfId="16774" xr:uid="{00000000-0005-0000-0000-000087410000}"/>
    <cellStyle name="Comma 36" xfId="16775" xr:uid="{00000000-0005-0000-0000-000088410000}"/>
    <cellStyle name="Comma 36 2" xfId="16776" xr:uid="{00000000-0005-0000-0000-000089410000}"/>
    <cellStyle name="Comma 36 3" xfId="16777" xr:uid="{00000000-0005-0000-0000-00008A410000}"/>
    <cellStyle name="Comma 36 3 2" xfId="16778" xr:uid="{00000000-0005-0000-0000-00008B410000}"/>
    <cellStyle name="Comma 36 3 3" xfId="16779" xr:uid="{00000000-0005-0000-0000-00008C410000}"/>
    <cellStyle name="Comma 36 3 3 2" xfId="16780" xr:uid="{00000000-0005-0000-0000-00008D410000}"/>
    <cellStyle name="Comma 36 3 3 2 2" xfId="16781" xr:uid="{00000000-0005-0000-0000-00008E410000}"/>
    <cellStyle name="Comma 36 3 3 2 3" xfId="16782" xr:uid="{00000000-0005-0000-0000-00008F410000}"/>
    <cellStyle name="Comma 36 4" xfId="16783" xr:uid="{00000000-0005-0000-0000-000090410000}"/>
    <cellStyle name="Comma 37" xfId="16784" xr:uid="{00000000-0005-0000-0000-000091410000}"/>
    <cellStyle name="Comma 37 2" xfId="16785" xr:uid="{00000000-0005-0000-0000-000092410000}"/>
    <cellStyle name="Comma 38" xfId="16786" xr:uid="{00000000-0005-0000-0000-000093410000}"/>
    <cellStyle name="Comma 38 2" xfId="16787" xr:uid="{00000000-0005-0000-0000-000094410000}"/>
    <cellStyle name="Comma 39" xfId="16788" xr:uid="{00000000-0005-0000-0000-000095410000}"/>
    <cellStyle name="Comma 39 2" xfId="16789" xr:uid="{00000000-0005-0000-0000-000096410000}"/>
    <cellStyle name="Comma 4" xfId="16790" xr:uid="{00000000-0005-0000-0000-000097410000}"/>
    <cellStyle name="Comma 4 10" xfId="16791" xr:uid="{00000000-0005-0000-0000-000098410000}"/>
    <cellStyle name="Comma 4 10 2" xfId="16792" xr:uid="{00000000-0005-0000-0000-000099410000}"/>
    <cellStyle name="Comma 4 11" xfId="16793" xr:uid="{00000000-0005-0000-0000-00009A410000}"/>
    <cellStyle name="Comma 4 12" xfId="16794" xr:uid="{00000000-0005-0000-0000-00009B410000}"/>
    <cellStyle name="Comma 4 13" xfId="16795" xr:uid="{00000000-0005-0000-0000-00009C410000}"/>
    <cellStyle name="Comma 4 14" xfId="16796" xr:uid="{00000000-0005-0000-0000-00009D410000}"/>
    <cellStyle name="Comma 4 15" xfId="16797" xr:uid="{00000000-0005-0000-0000-00009E410000}"/>
    <cellStyle name="Comma 4 16" xfId="16798" xr:uid="{00000000-0005-0000-0000-00009F410000}"/>
    <cellStyle name="Comma 4 17" xfId="16799" xr:uid="{00000000-0005-0000-0000-0000A0410000}"/>
    <cellStyle name="Comma 4 18" xfId="16800" xr:uid="{00000000-0005-0000-0000-0000A1410000}"/>
    <cellStyle name="Comma 4 19" xfId="16801" xr:uid="{00000000-0005-0000-0000-0000A2410000}"/>
    <cellStyle name="Comma 4 2" xfId="16802" xr:uid="{00000000-0005-0000-0000-0000A3410000}"/>
    <cellStyle name="Comma 4 2 2" xfId="16803" xr:uid="{00000000-0005-0000-0000-0000A4410000}"/>
    <cellStyle name="Comma 4 2 2 2" xfId="16804" xr:uid="{00000000-0005-0000-0000-0000A5410000}"/>
    <cellStyle name="Comma 4 2 2 3" xfId="16805" xr:uid="{00000000-0005-0000-0000-0000A6410000}"/>
    <cellStyle name="Comma 4 2 3" xfId="16806" xr:uid="{00000000-0005-0000-0000-0000A7410000}"/>
    <cellStyle name="Comma 4 2 3 2" xfId="16807" xr:uid="{00000000-0005-0000-0000-0000A8410000}"/>
    <cellStyle name="Comma 4 2 4" xfId="16808" xr:uid="{00000000-0005-0000-0000-0000A9410000}"/>
    <cellStyle name="Comma 4 2 5" xfId="16809" xr:uid="{00000000-0005-0000-0000-0000AA410000}"/>
    <cellStyle name="Comma 4 2_bieu 21 2" xfId="16810" xr:uid="{00000000-0005-0000-0000-0000AB410000}"/>
    <cellStyle name="Comma 4 20" xfId="16811" xr:uid="{00000000-0005-0000-0000-0000AC410000}"/>
    <cellStyle name="Comma 4 21" xfId="16812" xr:uid="{00000000-0005-0000-0000-0000AD410000}"/>
    <cellStyle name="Comma 4 25" xfId="16813" xr:uid="{00000000-0005-0000-0000-0000AE410000}"/>
    <cellStyle name="Comma 4 3" xfId="16814" xr:uid="{00000000-0005-0000-0000-0000AF410000}"/>
    <cellStyle name="Comma 4 3 2" xfId="16815" xr:uid="{00000000-0005-0000-0000-0000B0410000}"/>
    <cellStyle name="Comma 4 3 2 2" xfId="16816" xr:uid="{00000000-0005-0000-0000-0000B1410000}"/>
    <cellStyle name="Comma 4 3 3" xfId="16817" xr:uid="{00000000-0005-0000-0000-0000B2410000}"/>
    <cellStyle name="Comma 4 3 4" xfId="16818" xr:uid="{00000000-0005-0000-0000-0000B3410000}"/>
    <cellStyle name="Comma 4 4" xfId="16819" xr:uid="{00000000-0005-0000-0000-0000B4410000}"/>
    <cellStyle name="Comma 4 4 2" xfId="16820" xr:uid="{00000000-0005-0000-0000-0000B5410000}"/>
    <cellStyle name="Comma 4 4 3" xfId="16821" xr:uid="{00000000-0005-0000-0000-0000B6410000}"/>
    <cellStyle name="Comma 4 4 4" xfId="16822" xr:uid="{00000000-0005-0000-0000-0000B7410000}"/>
    <cellStyle name="Comma 4 5" xfId="16823" xr:uid="{00000000-0005-0000-0000-0000B8410000}"/>
    <cellStyle name="Comma 4 6" xfId="16824" xr:uid="{00000000-0005-0000-0000-0000B9410000}"/>
    <cellStyle name="Comma 4 7" xfId="16825" xr:uid="{00000000-0005-0000-0000-0000BA410000}"/>
    <cellStyle name="Comma 4 8" xfId="16826" xr:uid="{00000000-0005-0000-0000-0000BB410000}"/>
    <cellStyle name="Comma 4 9" xfId="16827" xr:uid="{00000000-0005-0000-0000-0000BC410000}"/>
    <cellStyle name="Comma 4_THEO DOI THUC HIEN (GỐC 1)" xfId="16828" xr:uid="{00000000-0005-0000-0000-0000BD410000}"/>
    <cellStyle name="Comma 40" xfId="16829" xr:uid="{00000000-0005-0000-0000-0000BE410000}"/>
    <cellStyle name="Comma 40 2" xfId="16830" xr:uid="{00000000-0005-0000-0000-0000BF410000}"/>
    <cellStyle name="Comma 41" xfId="16831" xr:uid="{00000000-0005-0000-0000-0000C0410000}"/>
    <cellStyle name="Comma 42" xfId="16832" xr:uid="{00000000-0005-0000-0000-0000C1410000}"/>
    <cellStyle name="Comma 43" xfId="16833" xr:uid="{00000000-0005-0000-0000-0000C2410000}"/>
    <cellStyle name="Comma 44" xfId="16834" xr:uid="{00000000-0005-0000-0000-0000C3410000}"/>
    <cellStyle name="Comma 45" xfId="16835" xr:uid="{00000000-0005-0000-0000-0000C4410000}"/>
    <cellStyle name="Comma 46" xfId="16836" xr:uid="{00000000-0005-0000-0000-0000C5410000}"/>
    <cellStyle name="Comma 47" xfId="16837" xr:uid="{00000000-0005-0000-0000-0000C6410000}"/>
    <cellStyle name="Comma 48" xfId="16838" xr:uid="{00000000-0005-0000-0000-0000C7410000}"/>
    <cellStyle name="Comma 49" xfId="16839" xr:uid="{00000000-0005-0000-0000-0000C8410000}"/>
    <cellStyle name="Comma 5" xfId="16840" xr:uid="{00000000-0005-0000-0000-0000C9410000}"/>
    <cellStyle name="Comma 5 10" xfId="16841" xr:uid="{00000000-0005-0000-0000-0000CA410000}"/>
    <cellStyle name="Comma 5 11" xfId="16842" xr:uid="{00000000-0005-0000-0000-0000CB410000}"/>
    <cellStyle name="Comma 5 12" xfId="16843" xr:uid="{00000000-0005-0000-0000-0000CC410000}"/>
    <cellStyle name="Comma 5 13" xfId="16844" xr:uid="{00000000-0005-0000-0000-0000CD410000}"/>
    <cellStyle name="Comma 5 14" xfId="16845" xr:uid="{00000000-0005-0000-0000-0000CE410000}"/>
    <cellStyle name="Comma 5 15" xfId="16846" xr:uid="{00000000-0005-0000-0000-0000CF410000}"/>
    <cellStyle name="Comma 5 16" xfId="16847" xr:uid="{00000000-0005-0000-0000-0000D0410000}"/>
    <cellStyle name="Comma 5 17" xfId="16848" xr:uid="{00000000-0005-0000-0000-0000D1410000}"/>
    <cellStyle name="Comma 5 17 2" xfId="16849" xr:uid="{00000000-0005-0000-0000-0000D2410000}"/>
    <cellStyle name="Comma 5 17 3" xfId="16850" xr:uid="{00000000-0005-0000-0000-0000D3410000}"/>
    <cellStyle name="Comma 5 18" xfId="16851" xr:uid="{00000000-0005-0000-0000-0000D4410000}"/>
    <cellStyle name="Comma 5 19" xfId="16852" xr:uid="{00000000-0005-0000-0000-0000D5410000}"/>
    <cellStyle name="Comma 5 2" xfId="16853" xr:uid="{00000000-0005-0000-0000-0000D6410000}"/>
    <cellStyle name="Comma 5 2 2" xfId="16854" xr:uid="{00000000-0005-0000-0000-0000D7410000}"/>
    <cellStyle name="Comma 5 2 3" xfId="16855" xr:uid="{00000000-0005-0000-0000-0000D8410000}"/>
    <cellStyle name="Comma 5 20" xfId="16856" xr:uid="{00000000-0005-0000-0000-0000D9410000}"/>
    <cellStyle name="Comma 5 21" xfId="16857" xr:uid="{00000000-0005-0000-0000-0000DA410000}"/>
    <cellStyle name="Comma 5 21 2" xfId="16858" xr:uid="{00000000-0005-0000-0000-0000DB410000}"/>
    <cellStyle name="Comma 5 21 2 2" xfId="16859" xr:uid="{00000000-0005-0000-0000-0000DC410000}"/>
    <cellStyle name="Comma 5 21 2 2 2" xfId="16860" xr:uid="{00000000-0005-0000-0000-0000DD410000}"/>
    <cellStyle name="Comma 5 21 2 2 3" xfId="16861" xr:uid="{00000000-0005-0000-0000-0000DE410000}"/>
    <cellStyle name="Comma 5 21 2 3" xfId="16862" xr:uid="{00000000-0005-0000-0000-0000DF410000}"/>
    <cellStyle name="Comma 5 21 2 3 2" xfId="16863" xr:uid="{00000000-0005-0000-0000-0000E0410000}"/>
    <cellStyle name="Comma 5 21 2 3 3" xfId="16864" xr:uid="{00000000-0005-0000-0000-0000E1410000}"/>
    <cellStyle name="Comma 5 21 2 4" xfId="16865" xr:uid="{00000000-0005-0000-0000-0000E2410000}"/>
    <cellStyle name="Comma 5 21 2 5" xfId="16866" xr:uid="{00000000-0005-0000-0000-0000E3410000}"/>
    <cellStyle name="Comma 5 21 3" xfId="16867" xr:uid="{00000000-0005-0000-0000-0000E4410000}"/>
    <cellStyle name="Comma 5 21 3 2" xfId="16868" xr:uid="{00000000-0005-0000-0000-0000E5410000}"/>
    <cellStyle name="Comma 5 21 3 2 2" xfId="16869" xr:uid="{00000000-0005-0000-0000-0000E6410000}"/>
    <cellStyle name="Comma 5 21 3 2 3" xfId="16870" xr:uid="{00000000-0005-0000-0000-0000E7410000}"/>
    <cellStyle name="Comma 5 21 3 3" xfId="16871" xr:uid="{00000000-0005-0000-0000-0000E8410000}"/>
    <cellStyle name="Comma 5 21 3 4" xfId="16872" xr:uid="{00000000-0005-0000-0000-0000E9410000}"/>
    <cellStyle name="Comma 5 21 4" xfId="16873" xr:uid="{00000000-0005-0000-0000-0000EA410000}"/>
    <cellStyle name="Comma 5 21 4 2" xfId="16874" xr:uid="{00000000-0005-0000-0000-0000EB410000}"/>
    <cellStyle name="Comma 5 21 4 3" xfId="16875" xr:uid="{00000000-0005-0000-0000-0000EC410000}"/>
    <cellStyle name="Comma 5 21 5" xfId="16876" xr:uid="{00000000-0005-0000-0000-0000ED410000}"/>
    <cellStyle name="Comma 5 21 6" xfId="16877" xr:uid="{00000000-0005-0000-0000-0000EE410000}"/>
    <cellStyle name="Comma 5 22" xfId="16878" xr:uid="{00000000-0005-0000-0000-0000EF410000}"/>
    <cellStyle name="Comma 5 22 2" xfId="16879" xr:uid="{00000000-0005-0000-0000-0000F0410000}"/>
    <cellStyle name="Comma 5 22 2 2" xfId="16880" xr:uid="{00000000-0005-0000-0000-0000F1410000}"/>
    <cellStyle name="Comma 5 22 2 3" xfId="16881" xr:uid="{00000000-0005-0000-0000-0000F2410000}"/>
    <cellStyle name="Comma 5 22 3" xfId="16882" xr:uid="{00000000-0005-0000-0000-0000F3410000}"/>
    <cellStyle name="Comma 5 22 4" xfId="16883" xr:uid="{00000000-0005-0000-0000-0000F4410000}"/>
    <cellStyle name="Comma 5 3" xfId="16884" xr:uid="{00000000-0005-0000-0000-0000F5410000}"/>
    <cellStyle name="Comma 5 3 2" xfId="16885" xr:uid="{00000000-0005-0000-0000-0000F6410000}"/>
    <cellStyle name="Comma 5 4" xfId="16886" xr:uid="{00000000-0005-0000-0000-0000F7410000}"/>
    <cellStyle name="Comma 5 4 2" xfId="16887" xr:uid="{00000000-0005-0000-0000-0000F8410000}"/>
    <cellStyle name="Comma 5 5" xfId="16888" xr:uid="{00000000-0005-0000-0000-0000F9410000}"/>
    <cellStyle name="Comma 5 5 2" xfId="16889" xr:uid="{00000000-0005-0000-0000-0000FA410000}"/>
    <cellStyle name="Comma 5 5 3" xfId="16890" xr:uid="{00000000-0005-0000-0000-0000FB410000}"/>
    <cellStyle name="Comma 5 6" xfId="16891" xr:uid="{00000000-0005-0000-0000-0000FC410000}"/>
    <cellStyle name="Comma 5 7" xfId="16892" xr:uid="{00000000-0005-0000-0000-0000FD410000}"/>
    <cellStyle name="Comma 5 8" xfId="16893" xr:uid="{00000000-0005-0000-0000-0000FE410000}"/>
    <cellStyle name="Comma 5 9" xfId="16894" xr:uid="{00000000-0005-0000-0000-0000FF410000}"/>
    <cellStyle name="Comma 5_05-12  KH trung han 2016-2020 - Liem Thinh edited" xfId="16895" xr:uid="{00000000-0005-0000-0000-000000420000}"/>
    <cellStyle name="Comma 50" xfId="16896" xr:uid="{00000000-0005-0000-0000-000001420000}"/>
    <cellStyle name="Comma 50 2" xfId="16897" xr:uid="{00000000-0005-0000-0000-000002420000}"/>
    <cellStyle name="Comma 50 2 2" xfId="16898" xr:uid="{00000000-0005-0000-0000-000003420000}"/>
    <cellStyle name="Comma 50 2 2 2" xfId="16899" xr:uid="{00000000-0005-0000-0000-000004420000}"/>
    <cellStyle name="Comma 50 2 2 3" xfId="16900" xr:uid="{00000000-0005-0000-0000-000005420000}"/>
    <cellStyle name="Comma 50 2 3" xfId="16901" xr:uid="{00000000-0005-0000-0000-000006420000}"/>
    <cellStyle name="Comma 50 2 4" xfId="16902" xr:uid="{00000000-0005-0000-0000-000007420000}"/>
    <cellStyle name="Comma 50 3" xfId="16903" xr:uid="{00000000-0005-0000-0000-000008420000}"/>
    <cellStyle name="Comma 50 3 2" xfId="16904" xr:uid="{00000000-0005-0000-0000-000009420000}"/>
    <cellStyle name="Comma 50 3 3" xfId="16905" xr:uid="{00000000-0005-0000-0000-00000A420000}"/>
    <cellStyle name="Comma 50 4" xfId="16906" xr:uid="{00000000-0005-0000-0000-00000B420000}"/>
    <cellStyle name="Comma 50 5" xfId="16907" xr:uid="{00000000-0005-0000-0000-00000C420000}"/>
    <cellStyle name="Comma 51" xfId="16908" xr:uid="{00000000-0005-0000-0000-00000D420000}"/>
    <cellStyle name="Comma 51 2" xfId="16909" xr:uid="{00000000-0005-0000-0000-00000E420000}"/>
    <cellStyle name="Comma 51 2 2" xfId="16910" xr:uid="{00000000-0005-0000-0000-00000F420000}"/>
    <cellStyle name="Comma 51 2 2 2" xfId="16911" xr:uid="{00000000-0005-0000-0000-000010420000}"/>
    <cellStyle name="Comma 51 2 2 3" xfId="16912" xr:uid="{00000000-0005-0000-0000-000011420000}"/>
    <cellStyle name="Comma 51 2 3" xfId="16913" xr:uid="{00000000-0005-0000-0000-000012420000}"/>
    <cellStyle name="Comma 51 2 4" xfId="16914" xr:uid="{00000000-0005-0000-0000-000013420000}"/>
    <cellStyle name="Comma 51 3" xfId="16915" xr:uid="{00000000-0005-0000-0000-000014420000}"/>
    <cellStyle name="Comma 51 3 2" xfId="16916" xr:uid="{00000000-0005-0000-0000-000015420000}"/>
    <cellStyle name="Comma 51 3 3" xfId="16917" xr:uid="{00000000-0005-0000-0000-000016420000}"/>
    <cellStyle name="Comma 51 4" xfId="16918" xr:uid="{00000000-0005-0000-0000-000017420000}"/>
    <cellStyle name="Comma 51 5" xfId="16919" xr:uid="{00000000-0005-0000-0000-000018420000}"/>
    <cellStyle name="Comma 52" xfId="16920" xr:uid="{00000000-0005-0000-0000-000019420000}"/>
    <cellStyle name="Comma 52 2" xfId="16921" xr:uid="{00000000-0005-0000-0000-00001A420000}"/>
    <cellStyle name="Comma 52 3" xfId="16922" xr:uid="{00000000-0005-0000-0000-00001B420000}"/>
    <cellStyle name="Comma 53" xfId="16923" xr:uid="{00000000-0005-0000-0000-00001C420000}"/>
    <cellStyle name="Comma 53 2" xfId="16924" xr:uid="{00000000-0005-0000-0000-00001D420000}"/>
    <cellStyle name="Comma 53 2 2" xfId="16925" xr:uid="{00000000-0005-0000-0000-00001E420000}"/>
    <cellStyle name="Comma 53 2 3" xfId="16926" xr:uid="{00000000-0005-0000-0000-00001F420000}"/>
    <cellStyle name="Comma 53 3" xfId="16927" xr:uid="{00000000-0005-0000-0000-000020420000}"/>
    <cellStyle name="Comma 53 4" xfId="16928" xr:uid="{00000000-0005-0000-0000-000021420000}"/>
    <cellStyle name="Comma 54" xfId="16929" xr:uid="{00000000-0005-0000-0000-000022420000}"/>
    <cellStyle name="Comma 54 2" xfId="16930" xr:uid="{00000000-0005-0000-0000-000023420000}"/>
    <cellStyle name="Comma 55" xfId="16931" xr:uid="{00000000-0005-0000-0000-000024420000}"/>
    <cellStyle name="Comma 55 2" xfId="16932" xr:uid="{00000000-0005-0000-0000-000025420000}"/>
    <cellStyle name="Comma 55 3" xfId="16933" xr:uid="{00000000-0005-0000-0000-000026420000}"/>
    <cellStyle name="Comma 56" xfId="16934" xr:uid="{00000000-0005-0000-0000-000027420000}"/>
    <cellStyle name="Comma 56 2" xfId="16935" xr:uid="{00000000-0005-0000-0000-000028420000}"/>
    <cellStyle name="Comma 56 2 2" xfId="16936" xr:uid="{00000000-0005-0000-0000-000029420000}"/>
    <cellStyle name="Comma 56 2 2 2" xfId="16937" xr:uid="{00000000-0005-0000-0000-00002A420000}"/>
    <cellStyle name="Comma 56 3" xfId="16938" xr:uid="{00000000-0005-0000-0000-00002B420000}"/>
    <cellStyle name="Comma 56 3 2" xfId="16939" xr:uid="{00000000-0005-0000-0000-00002C420000}"/>
    <cellStyle name="Comma 57" xfId="16940" xr:uid="{00000000-0005-0000-0000-00002D420000}"/>
    <cellStyle name="Comma 57 2" xfId="16941" xr:uid="{00000000-0005-0000-0000-00002E420000}"/>
    <cellStyle name="Comma 57 4" xfId="16942" xr:uid="{00000000-0005-0000-0000-00002F420000}"/>
    <cellStyle name="Comma 58" xfId="16943" xr:uid="{00000000-0005-0000-0000-000030420000}"/>
    <cellStyle name="Comma 59" xfId="16944" xr:uid="{00000000-0005-0000-0000-000031420000}"/>
    <cellStyle name="Comma 6" xfId="16945" xr:uid="{00000000-0005-0000-0000-000032420000}"/>
    <cellStyle name="Comma 6 2" xfId="16946" xr:uid="{00000000-0005-0000-0000-000033420000}"/>
    <cellStyle name="Comma 6 2 2" xfId="16947" xr:uid="{00000000-0005-0000-0000-000034420000}"/>
    <cellStyle name="Comma 6 3" xfId="16948" xr:uid="{00000000-0005-0000-0000-000035420000}"/>
    <cellStyle name="Comma 6 4" xfId="16949" xr:uid="{00000000-0005-0000-0000-000036420000}"/>
    <cellStyle name="Comma 60" xfId="16950" xr:uid="{00000000-0005-0000-0000-000037420000}"/>
    <cellStyle name="Comma 61" xfId="16951" xr:uid="{00000000-0005-0000-0000-000038420000}"/>
    <cellStyle name="Comma 62" xfId="16952" xr:uid="{00000000-0005-0000-0000-000039420000}"/>
    <cellStyle name="Comma 62 2" xfId="20527" xr:uid="{00000000-0005-0000-0000-00003A420000}"/>
    <cellStyle name="Comma 63" xfId="20521" xr:uid="{00000000-0005-0000-0000-00003B420000}"/>
    <cellStyle name="Comma 64" xfId="20526" xr:uid="{00000000-0005-0000-0000-00003C420000}"/>
    <cellStyle name="Comma 65" xfId="16953" xr:uid="{00000000-0005-0000-0000-00003D420000}"/>
    <cellStyle name="Comma 66" xfId="20540" xr:uid="{00000000-0005-0000-0000-00003E420000}"/>
    <cellStyle name="Comma 69" xfId="16954" xr:uid="{00000000-0005-0000-0000-00003F420000}"/>
    <cellStyle name="Comma 7" xfId="16955" xr:uid="{00000000-0005-0000-0000-000040420000}"/>
    <cellStyle name="Comma 7 2" xfId="16956" xr:uid="{00000000-0005-0000-0000-000041420000}"/>
    <cellStyle name="Comma 7 3" xfId="16957" xr:uid="{00000000-0005-0000-0000-000042420000}"/>
    <cellStyle name="Comma 7 3 2" xfId="16958" xr:uid="{00000000-0005-0000-0000-000043420000}"/>
    <cellStyle name="Comma 7 4" xfId="16959" xr:uid="{00000000-0005-0000-0000-000044420000}"/>
    <cellStyle name="Comma 7 5" xfId="16960" xr:uid="{00000000-0005-0000-0000-000045420000}"/>
    <cellStyle name="Comma 7 6" xfId="16961" xr:uid="{00000000-0005-0000-0000-000046420000}"/>
    <cellStyle name="Comma 7_20131129 Nhu cau 2014_TPCP ODA (co hoan ung)" xfId="16962" xr:uid="{00000000-0005-0000-0000-000047420000}"/>
    <cellStyle name="Comma 73" xfId="16963" xr:uid="{00000000-0005-0000-0000-000048420000}"/>
    <cellStyle name="Comma 76" xfId="16964" xr:uid="{00000000-0005-0000-0000-000049420000}"/>
    <cellStyle name="Comma 77" xfId="16965" xr:uid="{00000000-0005-0000-0000-00004A420000}"/>
    <cellStyle name="Comma 78" xfId="16966" xr:uid="{00000000-0005-0000-0000-00004B420000}"/>
    <cellStyle name="Comma 8" xfId="16967" xr:uid="{00000000-0005-0000-0000-00004C420000}"/>
    <cellStyle name="Comma 8 2" xfId="16968" xr:uid="{00000000-0005-0000-0000-00004D420000}"/>
    <cellStyle name="Comma 8 2 2" xfId="16969" xr:uid="{00000000-0005-0000-0000-00004E420000}"/>
    <cellStyle name="Comma 8 2 2 2" xfId="16970" xr:uid="{00000000-0005-0000-0000-00004F420000}"/>
    <cellStyle name="Comma 8 2 2 3" xfId="16971" xr:uid="{00000000-0005-0000-0000-000050420000}"/>
    <cellStyle name="Comma 8 2 3" xfId="16972" xr:uid="{00000000-0005-0000-0000-000051420000}"/>
    <cellStyle name="Comma 8 2 3 2" xfId="16973" xr:uid="{00000000-0005-0000-0000-000052420000}"/>
    <cellStyle name="Comma 8 2 3 3" xfId="16974" xr:uid="{00000000-0005-0000-0000-000053420000}"/>
    <cellStyle name="Comma 8 2 4" xfId="16975" xr:uid="{00000000-0005-0000-0000-000054420000}"/>
    <cellStyle name="Comma 8 2 4 2" xfId="16976" xr:uid="{00000000-0005-0000-0000-000055420000}"/>
    <cellStyle name="Comma 8 2 5" xfId="16977" xr:uid="{00000000-0005-0000-0000-000056420000}"/>
    <cellStyle name="Comma 8 3" xfId="16978" xr:uid="{00000000-0005-0000-0000-000057420000}"/>
    <cellStyle name="Comma 8 4" xfId="16979" xr:uid="{00000000-0005-0000-0000-000058420000}"/>
    <cellStyle name="Comma 8 5" xfId="16980" xr:uid="{00000000-0005-0000-0000-000059420000}"/>
    <cellStyle name="Comma 80" xfId="16981" xr:uid="{00000000-0005-0000-0000-00005A420000}"/>
    <cellStyle name="Comma 9" xfId="16982" xr:uid="{00000000-0005-0000-0000-00005B420000}"/>
    <cellStyle name="Comma 9 2" xfId="16983" xr:uid="{00000000-0005-0000-0000-00005C420000}"/>
    <cellStyle name="Comma 9 2 2" xfId="16984" xr:uid="{00000000-0005-0000-0000-00005D420000}"/>
    <cellStyle name="Comma 9 2 3" xfId="16985" xr:uid="{00000000-0005-0000-0000-00005E420000}"/>
    <cellStyle name="Comma 9 3" xfId="16986" xr:uid="{00000000-0005-0000-0000-00005F420000}"/>
    <cellStyle name="Comma 9 3 2" xfId="16987" xr:uid="{00000000-0005-0000-0000-000060420000}"/>
    <cellStyle name="Comma 9 3 3" xfId="16988" xr:uid="{00000000-0005-0000-0000-000061420000}"/>
    <cellStyle name="Comma 9 4" xfId="16989" xr:uid="{00000000-0005-0000-0000-000062420000}"/>
    <cellStyle name="Comma 9 5" xfId="16990" xr:uid="{00000000-0005-0000-0000-000063420000}"/>
    <cellStyle name="Comma 9 6" xfId="16991" xr:uid="{00000000-0005-0000-0000-000064420000}"/>
    <cellStyle name="Comma 9 6 2" xfId="16992" xr:uid="{00000000-0005-0000-0000-000065420000}"/>
    <cellStyle name="Comma 9 6 2 2" xfId="16993" xr:uid="{00000000-0005-0000-0000-000066420000}"/>
    <cellStyle name="Comma 9 6 2 2 2" xfId="16994" xr:uid="{00000000-0005-0000-0000-000067420000}"/>
    <cellStyle name="comma zerodec" xfId="16995" xr:uid="{00000000-0005-0000-0000-000068420000}"/>
    <cellStyle name="Comma0" xfId="16996" xr:uid="{00000000-0005-0000-0000-000069420000}"/>
    <cellStyle name="Comma0 10" xfId="16997" xr:uid="{00000000-0005-0000-0000-00006A420000}"/>
    <cellStyle name="Comma0 11" xfId="16998" xr:uid="{00000000-0005-0000-0000-00006B420000}"/>
    <cellStyle name="Comma0 12" xfId="16999" xr:uid="{00000000-0005-0000-0000-00006C420000}"/>
    <cellStyle name="Comma0 13" xfId="17000" xr:uid="{00000000-0005-0000-0000-00006D420000}"/>
    <cellStyle name="Comma0 14" xfId="17001" xr:uid="{00000000-0005-0000-0000-00006E420000}"/>
    <cellStyle name="Comma0 15" xfId="17002" xr:uid="{00000000-0005-0000-0000-00006F420000}"/>
    <cellStyle name="Comma0 16" xfId="17003" xr:uid="{00000000-0005-0000-0000-000070420000}"/>
    <cellStyle name="Comma0 2" xfId="17004" xr:uid="{00000000-0005-0000-0000-000071420000}"/>
    <cellStyle name="Comma0 2 2" xfId="17005" xr:uid="{00000000-0005-0000-0000-000072420000}"/>
    <cellStyle name="Comma0 3" xfId="17006" xr:uid="{00000000-0005-0000-0000-000073420000}"/>
    <cellStyle name="Comma0 4" xfId="17007" xr:uid="{00000000-0005-0000-0000-000074420000}"/>
    <cellStyle name="Comma0 5" xfId="17008" xr:uid="{00000000-0005-0000-0000-000075420000}"/>
    <cellStyle name="Comma0 6" xfId="17009" xr:uid="{00000000-0005-0000-0000-000076420000}"/>
    <cellStyle name="Comma0 7" xfId="17010" xr:uid="{00000000-0005-0000-0000-000077420000}"/>
    <cellStyle name="Comma0 8" xfId="17011" xr:uid="{00000000-0005-0000-0000-000078420000}"/>
    <cellStyle name="Comma0 9" xfId="17012" xr:uid="{00000000-0005-0000-0000-000079420000}"/>
    <cellStyle name="Company Name" xfId="17013" xr:uid="{00000000-0005-0000-0000-00007A420000}"/>
    <cellStyle name="cong" xfId="17014" xr:uid="{00000000-0005-0000-0000-00007B420000}"/>
    <cellStyle name="Copied" xfId="17015" xr:uid="{00000000-0005-0000-0000-00007C420000}"/>
    <cellStyle name="Co聭ma_Sheet1" xfId="17016" xr:uid="{00000000-0005-0000-0000-00007D420000}"/>
    <cellStyle name="CR Comma" xfId="17017" xr:uid="{00000000-0005-0000-0000-00007E420000}"/>
    <cellStyle name="CR Currency" xfId="17018" xr:uid="{00000000-0005-0000-0000-00007F420000}"/>
    <cellStyle name="Credit" xfId="17019" xr:uid="{00000000-0005-0000-0000-000080420000}"/>
    <cellStyle name="Credit subtotal" xfId="17020" xr:uid="{00000000-0005-0000-0000-000081420000}"/>
    <cellStyle name="Credit subtotal 2" xfId="17021" xr:uid="{00000000-0005-0000-0000-000082420000}"/>
    <cellStyle name="Credit Total" xfId="17022" xr:uid="{00000000-0005-0000-0000-000083420000}"/>
    <cellStyle name="Cࡵrrency_Sheet1_PRODUCTĠ" xfId="17023" xr:uid="{00000000-0005-0000-0000-000084420000}"/>
    <cellStyle name="_x0001_CS_x0006_RMO[" xfId="17024" xr:uid="{00000000-0005-0000-0000-000085420000}"/>
    <cellStyle name="_x0001_CS_x0006_RMO[?0?]?_?0?0?" xfId="17025" xr:uid="{00000000-0005-0000-0000-000086420000}"/>
    <cellStyle name="_x0001_CS_x0006_RMO_?0?0?Q?3" xfId="17026" xr:uid="{00000000-0005-0000-0000-000087420000}"/>
    <cellStyle name="CT1" xfId="17027" xr:uid="{00000000-0005-0000-0000-000088420000}"/>
    <cellStyle name="CT2" xfId="17028" xr:uid="{00000000-0005-0000-0000-000089420000}"/>
    <cellStyle name="CT4" xfId="17029" xr:uid="{00000000-0005-0000-0000-00008A420000}"/>
    <cellStyle name="CT5" xfId="17030" xr:uid="{00000000-0005-0000-0000-00008B420000}"/>
    <cellStyle name="ct7" xfId="17031" xr:uid="{00000000-0005-0000-0000-00008C420000}"/>
    <cellStyle name="ct8" xfId="17032" xr:uid="{00000000-0005-0000-0000-00008D420000}"/>
    <cellStyle name="cth1" xfId="17033" xr:uid="{00000000-0005-0000-0000-00008E420000}"/>
    <cellStyle name="Cthuc" xfId="17034" xr:uid="{00000000-0005-0000-0000-00008F420000}"/>
    <cellStyle name="Cthuc1" xfId="17035" xr:uid="{00000000-0005-0000-0000-000090420000}"/>
    <cellStyle name="Curråncy [0]_FCST_RESULTS" xfId="17036" xr:uid="{00000000-0005-0000-0000-000091420000}"/>
    <cellStyle name="Currency %" xfId="17037" xr:uid="{00000000-0005-0000-0000-000092420000}"/>
    <cellStyle name="Currency % 10" xfId="17038" xr:uid="{00000000-0005-0000-0000-000093420000}"/>
    <cellStyle name="Currency % 11" xfId="17039" xr:uid="{00000000-0005-0000-0000-000094420000}"/>
    <cellStyle name="Currency % 12" xfId="17040" xr:uid="{00000000-0005-0000-0000-000095420000}"/>
    <cellStyle name="Currency % 13" xfId="17041" xr:uid="{00000000-0005-0000-0000-000096420000}"/>
    <cellStyle name="Currency % 14" xfId="17042" xr:uid="{00000000-0005-0000-0000-000097420000}"/>
    <cellStyle name="Currency % 15" xfId="17043" xr:uid="{00000000-0005-0000-0000-000098420000}"/>
    <cellStyle name="Currency % 2" xfId="17044" xr:uid="{00000000-0005-0000-0000-000099420000}"/>
    <cellStyle name="Currency % 3" xfId="17045" xr:uid="{00000000-0005-0000-0000-00009A420000}"/>
    <cellStyle name="Currency % 4" xfId="17046" xr:uid="{00000000-0005-0000-0000-00009B420000}"/>
    <cellStyle name="Currency % 5" xfId="17047" xr:uid="{00000000-0005-0000-0000-00009C420000}"/>
    <cellStyle name="Currency % 6" xfId="17048" xr:uid="{00000000-0005-0000-0000-00009D420000}"/>
    <cellStyle name="Currency % 7" xfId="17049" xr:uid="{00000000-0005-0000-0000-00009E420000}"/>
    <cellStyle name="Currency % 8" xfId="17050" xr:uid="{00000000-0005-0000-0000-00009F420000}"/>
    <cellStyle name="Currency % 9" xfId="17051" xr:uid="{00000000-0005-0000-0000-0000A0420000}"/>
    <cellStyle name="Currency %_05-12  KH trung han 2016-2020 - Liem Thinh edited" xfId="17052" xr:uid="{00000000-0005-0000-0000-0000A1420000}"/>
    <cellStyle name="Currency [0] 2" xfId="17053" xr:uid="{00000000-0005-0000-0000-0000A2420000}"/>
    <cellStyle name="Currency [0] 2 2" xfId="17054" xr:uid="{00000000-0005-0000-0000-0000A3420000}"/>
    <cellStyle name="Currency [0]ßmud plant bolted_RESULTS" xfId="17055" xr:uid="{00000000-0005-0000-0000-0000A4420000}"/>
    <cellStyle name="Currency [00]" xfId="17056" xr:uid="{00000000-0005-0000-0000-0000A5420000}"/>
    <cellStyle name="Currency [00] 10" xfId="17057" xr:uid="{00000000-0005-0000-0000-0000A6420000}"/>
    <cellStyle name="Currency [00] 11" xfId="17058" xr:uid="{00000000-0005-0000-0000-0000A7420000}"/>
    <cellStyle name="Currency [00] 12" xfId="17059" xr:uid="{00000000-0005-0000-0000-0000A8420000}"/>
    <cellStyle name="Currency [00] 13" xfId="17060" xr:uid="{00000000-0005-0000-0000-0000A9420000}"/>
    <cellStyle name="Currency [00] 14" xfId="17061" xr:uid="{00000000-0005-0000-0000-0000AA420000}"/>
    <cellStyle name="Currency [00] 15" xfId="17062" xr:uid="{00000000-0005-0000-0000-0000AB420000}"/>
    <cellStyle name="Currency [00] 16" xfId="17063" xr:uid="{00000000-0005-0000-0000-0000AC420000}"/>
    <cellStyle name="Currency [00] 2" xfId="17064" xr:uid="{00000000-0005-0000-0000-0000AD420000}"/>
    <cellStyle name="Currency [00] 3" xfId="17065" xr:uid="{00000000-0005-0000-0000-0000AE420000}"/>
    <cellStyle name="Currency [00] 4" xfId="17066" xr:uid="{00000000-0005-0000-0000-0000AF420000}"/>
    <cellStyle name="Currency [00] 5" xfId="17067" xr:uid="{00000000-0005-0000-0000-0000B0420000}"/>
    <cellStyle name="Currency [00] 6" xfId="17068" xr:uid="{00000000-0005-0000-0000-0000B1420000}"/>
    <cellStyle name="Currency [00] 7" xfId="17069" xr:uid="{00000000-0005-0000-0000-0000B2420000}"/>
    <cellStyle name="Currency [00] 8" xfId="17070" xr:uid="{00000000-0005-0000-0000-0000B3420000}"/>
    <cellStyle name="Currency [00] 9" xfId="17071" xr:uid="{00000000-0005-0000-0000-0000B4420000}"/>
    <cellStyle name="Currency 0.0" xfId="17072" xr:uid="{00000000-0005-0000-0000-0000B5420000}"/>
    <cellStyle name="Currency 0.0%" xfId="17073" xr:uid="{00000000-0005-0000-0000-0000B6420000}"/>
    <cellStyle name="Currency 0.0_05-12  KH trung han 2016-2020 - Liem Thinh edited" xfId="17074" xr:uid="{00000000-0005-0000-0000-0000B7420000}"/>
    <cellStyle name="Currency 0.00" xfId="17075" xr:uid="{00000000-0005-0000-0000-0000B8420000}"/>
    <cellStyle name="Currency 0.00%" xfId="17076" xr:uid="{00000000-0005-0000-0000-0000B9420000}"/>
    <cellStyle name="Currency 0.00_05-12  KH trung han 2016-2020 - Liem Thinh edited" xfId="17077" xr:uid="{00000000-0005-0000-0000-0000BA420000}"/>
    <cellStyle name="Currency 0.000" xfId="17078" xr:uid="{00000000-0005-0000-0000-0000BB420000}"/>
    <cellStyle name="Currency 0.000%" xfId="17079" xr:uid="{00000000-0005-0000-0000-0000BC420000}"/>
    <cellStyle name="Currency 0.000_05-12  KH trung han 2016-2020 - Liem Thinh edited" xfId="17080" xr:uid="{00000000-0005-0000-0000-0000BD420000}"/>
    <cellStyle name="Currency 2" xfId="17081" xr:uid="{00000000-0005-0000-0000-0000BE420000}"/>
    <cellStyle name="Currency 2 10" xfId="17082" xr:uid="{00000000-0005-0000-0000-0000BF420000}"/>
    <cellStyle name="Currency 2 11" xfId="17083" xr:uid="{00000000-0005-0000-0000-0000C0420000}"/>
    <cellStyle name="Currency 2 12" xfId="17084" xr:uid="{00000000-0005-0000-0000-0000C1420000}"/>
    <cellStyle name="Currency 2 13" xfId="17085" xr:uid="{00000000-0005-0000-0000-0000C2420000}"/>
    <cellStyle name="Currency 2 14" xfId="17086" xr:uid="{00000000-0005-0000-0000-0000C3420000}"/>
    <cellStyle name="Currency 2 15" xfId="17087" xr:uid="{00000000-0005-0000-0000-0000C4420000}"/>
    <cellStyle name="Currency 2 16" xfId="17088" xr:uid="{00000000-0005-0000-0000-0000C5420000}"/>
    <cellStyle name="Currency 2 2" xfId="17089" xr:uid="{00000000-0005-0000-0000-0000C6420000}"/>
    <cellStyle name="Currency 2 3" xfId="17090" xr:uid="{00000000-0005-0000-0000-0000C7420000}"/>
    <cellStyle name="Currency 2 4" xfId="17091" xr:uid="{00000000-0005-0000-0000-0000C8420000}"/>
    <cellStyle name="Currency 2 5" xfId="17092" xr:uid="{00000000-0005-0000-0000-0000C9420000}"/>
    <cellStyle name="Currency 2 6" xfId="17093" xr:uid="{00000000-0005-0000-0000-0000CA420000}"/>
    <cellStyle name="Currency 2 7" xfId="17094" xr:uid="{00000000-0005-0000-0000-0000CB420000}"/>
    <cellStyle name="Currency 2 8" xfId="17095" xr:uid="{00000000-0005-0000-0000-0000CC420000}"/>
    <cellStyle name="Currency 2 9" xfId="17096" xr:uid="{00000000-0005-0000-0000-0000CD420000}"/>
    <cellStyle name="Currency 3" xfId="17097" xr:uid="{00000000-0005-0000-0000-0000CE420000}"/>
    <cellStyle name="Currency 3 2" xfId="17098" xr:uid="{00000000-0005-0000-0000-0000CF420000}"/>
    <cellStyle name="Currency![0]_FCSt (2)" xfId="17099" xr:uid="{00000000-0005-0000-0000-0000D0420000}"/>
    <cellStyle name="Currency0" xfId="17100" xr:uid="{00000000-0005-0000-0000-0000D1420000}"/>
    <cellStyle name="Currency0 10" xfId="17101" xr:uid="{00000000-0005-0000-0000-0000D2420000}"/>
    <cellStyle name="Currency0 11" xfId="17102" xr:uid="{00000000-0005-0000-0000-0000D3420000}"/>
    <cellStyle name="Currency0 12" xfId="17103" xr:uid="{00000000-0005-0000-0000-0000D4420000}"/>
    <cellStyle name="Currency0 13" xfId="17104" xr:uid="{00000000-0005-0000-0000-0000D5420000}"/>
    <cellStyle name="Currency0 14" xfId="17105" xr:uid="{00000000-0005-0000-0000-0000D6420000}"/>
    <cellStyle name="Currency0 15" xfId="17106" xr:uid="{00000000-0005-0000-0000-0000D7420000}"/>
    <cellStyle name="Currency0 16" xfId="17107" xr:uid="{00000000-0005-0000-0000-0000D8420000}"/>
    <cellStyle name="Currency0 17" xfId="17108" xr:uid="{00000000-0005-0000-0000-0000D9420000}"/>
    <cellStyle name="Currency0 2" xfId="17109" xr:uid="{00000000-0005-0000-0000-0000DA420000}"/>
    <cellStyle name="Currency0 2 2" xfId="17110" xr:uid="{00000000-0005-0000-0000-0000DB420000}"/>
    <cellStyle name="Currency0 3" xfId="17111" xr:uid="{00000000-0005-0000-0000-0000DC420000}"/>
    <cellStyle name="Currency0 4" xfId="17112" xr:uid="{00000000-0005-0000-0000-0000DD420000}"/>
    <cellStyle name="Currency0 5" xfId="17113" xr:uid="{00000000-0005-0000-0000-0000DE420000}"/>
    <cellStyle name="Currency0 6" xfId="17114" xr:uid="{00000000-0005-0000-0000-0000DF420000}"/>
    <cellStyle name="Currency0 7" xfId="17115" xr:uid="{00000000-0005-0000-0000-0000E0420000}"/>
    <cellStyle name="Currency0 8" xfId="17116" xr:uid="{00000000-0005-0000-0000-0000E1420000}"/>
    <cellStyle name="Currency0 9" xfId="17117" xr:uid="{00000000-0005-0000-0000-0000E2420000}"/>
    <cellStyle name="Currency1" xfId="17118" xr:uid="{00000000-0005-0000-0000-0000E3420000}"/>
    <cellStyle name="Currency1 10" xfId="17119" xr:uid="{00000000-0005-0000-0000-0000E4420000}"/>
    <cellStyle name="Currency1 11" xfId="17120" xr:uid="{00000000-0005-0000-0000-0000E5420000}"/>
    <cellStyle name="Currency1 12" xfId="17121" xr:uid="{00000000-0005-0000-0000-0000E6420000}"/>
    <cellStyle name="Currency1 13" xfId="17122" xr:uid="{00000000-0005-0000-0000-0000E7420000}"/>
    <cellStyle name="Currency1 14" xfId="17123" xr:uid="{00000000-0005-0000-0000-0000E8420000}"/>
    <cellStyle name="Currency1 15" xfId="17124" xr:uid="{00000000-0005-0000-0000-0000E9420000}"/>
    <cellStyle name="Currency1 16" xfId="17125" xr:uid="{00000000-0005-0000-0000-0000EA420000}"/>
    <cellStyle name="Currency1 2" xfId="17126" xr:uid="{00000000-0005-0000-0000-0000EB420000}"/>
    <cellStyle name="Currency1 2 2" xfId="17127" xr:uid="{00000000-0005-0000-0000-0000EC420000}"/>
    <cellStyle name="Currency1 3" xfId="17128" xr:uid="{00000000-0005-0000-0000-0000ED420000}"/>
    <cellStyle name="Currency1 4" xfId="17129" xr:uid="{00000000-0005-0000-0000-0000EE420000}"/>
    <cellStyle name="Currency1 5" xfId="17130" xr:uid="{00000000-0005-0000-0000-0000EF420000}"/>
    <cellStyle name="Currency1 6" xfId="17131" xr:uid="{00000000-0005-0000-0000-0000F0420000}"/>
    <cellStyle name="Currency1 7" xfId="17132" xr:uid="{00000000-0005-0000-0000-0000F1420000}"/>
    <cellStyle name="Currency1 8" xfId="17133" xr:uid="{00000000-0005-0000-0000-0000F2420000}"/>
    <cellStyle name="Currency1 9" xfId="17134" xr:uid="{00000000-0005-0000-0000-0000F3420000}"/>
    <cellStyle name="d" xfId="17135" xr:uid="{00000000-0005-0000-0000-0000F4420000}"/>
    <cellStyle name="d%" xfId="17136" xr:uid="{00000000-0005-0000-0000-0000F5420000}"/>
    <cellStyle name="D1" xfId="17137" xr:uid="{00000000-0005-0000-0000-0000F6420000}"/>
    <cellStyle name="Date" xfId="17138" xr:uid="{00000000-0005-0000-0000-0000F7420000}"/>
    <cellStyle name="Date 10" xfId="17139" xr:uid="{00000000-0005-0000-0000-0000F8420000}"/>
    <cellStyle name="Date 11" xfId="17140" xr:uid="{00000000-0005-0000-0000-0000F9420000}"/>
    <cellStyle name="Date 12" xfId="17141" xr:uid="{00000000-0005-0000-0000-0000FA420000}"/>
    <cellStyle name="Date 13" xfId="17142" xr:uid="{00000000-0005-0000-0000-0000FB420000}"/>
    <cellStyle name="Date 14" xfId="17143" xr:uid="{00000000-0005-0000-0000-0000FC420000}"/>
    <cellStyle name="Date 15" xfId="17144" xr:uid="{00000000-0005-0000-0000-0000FD420000}"/>
    <cellStyle name="Date 16" xfId="17145" xr:uid="{00000000-0005-0000-0000-0000FE420000}"/>
    <cellStyle name="Date 2" xfId="17146" xr:uid="{00000000-0005-0000-0000-0000FF420000}"/>
    <cellStyle name="Date 2 2" xfId="17147" xr:uid="{00000000-0005-0000-0000-000000430000}"/>
    <cellStyle name="Date 3" xfId="17148" xr:uid="{00000000-0005-0000-0000-000001430000}"/>
    <cellStyle name="Date 4" xfId="17149" xr:uid="{00000000-0005-0000-0000-000002430000}"/>
    <cellStyle name="Date 5" xfId="17150" xr:uid="{00000000-0005-0000-0000-000003430000}"/>
    <cellStyle name="Date 6" xfId="17151" xr:uid="{00000000-0005-0000-0000-000004430000}"/>
    <cellStyle name="Date 7" xfId="17152" xr:uid="{00000000-0005-0000-0000-000005430000}"/>
    <cellStyle name="Date 8" xfId="17153" xr:uid="{00000000-0005-0000-0000-000006430000}"/>
    <cellStyle name="Date 9" xfId="17154" xr:uid="{00000000-0005-0000-0000-000007430000}"/>
    <cellStyle name="Date Short" xfId="17155" xr:uid="{00000000-0005-0000-0000-000008430000}"/>
    <cellStyle name="Date Short 2" xfId="17156" xr:uid="{00000000-0005-0000-0000-000009430000}"/>
    <cellStyle name="Date_1 Bieu 6 thang nam 2011" xfId="17157" xr:uid="{00000000-0005-0000-0000-00000A430000}"/>
    <cellStyle name="Dấu phảy 2" xfId="17158" xr:uid="{00000000-0005-0000-0000-00000B430000}"/>
    <cellStyle name="Dấu phẩy 2" xfId="17159" xr:uid="{00000000-0005-0000-0000-00000C430000}"/>
    <cellStyle name="Dấu_phảy 2" xfId="17160" xr:uid="{00000000-0005-0000-0000-00000D430000}"/>
    <cellStyle name="DAUDE" xfId="17161" xr:uid="{00000000-0005-0000-0000-00000E430000}"/>
    <cellStyle name="Debit" xfId="17162" xr:uid="{00000000-0005-0000-0000-00000F430000}"/>
    <cellStyle name="Debit subtotal" xfId="17163" xr:uid="{00000000-0005-0000-0000-000010430000}"/>
    <cellStyle name="Debit subtotal 2" xfId="17164" xr:uid="{00000000-0005-0000-0000-000011430000}"/>
    <cellStyle name="Debit Total" xfId="17165" xr:uid="{00000000-0005-0000-0000-000012430000}"/>
    <cellStyle name="DELTA" xfId="17166" xr:uid="{00000000-0005-0000-0000-000013430000}"/>
    <cellStyle name="DELTA 10" xfId="17167" xr:uid="{00000000-0005-0000-0000-000014430000}"/>
    <cellStyle name="DELTA 11" xfId="17168" xr:uid="{00000000-0005-0000-0000-000015430000}"/>
    <cellStyle name="DELTA 12" xfId="17169" xr:uid="{00000000-0005-0000-0000-000016430000}"/>
    <cellStyle name="DELTA 13" xfId="17170" xr:uid="{00000000-0005-0000-0000-000017430000}"/>
    <cellStyle name="DELTA 14" xfId="17171" xr:uid="{00000000-0005-0000-0000-000018430000}"/>
    <cellStyle name="DELTA 15" xfId="17172" xr:uid="{00000000-0005-0000-0000-000019430000}"/>
    <cellStyle name="DELTA 2" xfId="17173" xr:uid="{00000000-0005-0000-0000-00001A430000}"/>
    <cellStyle name="DELTA 3" xfId="17174" xr:uid="{00000000-0005-0000-0000-00001B430000}"/>
    <cellStyle name="DELTA 4" xfId="17175" xr:uid="{00000000-0005-0000-0000-00001C430000}"/>
    <cellStyle name="DELTA 5" xfId="17176" xr:uid="{00000000-0005-0000-0000-00001D430000}"/>
    <cellStyle name="DELTA 6" xfId="17177" xr:uid="{00000000-0005-0000-0000-00001E430000}"/>
    <cellStyle name="DELTA 7" xfId="17178" xr:uid="{00000000-0005-0000-0000-00001F430000}"/>
    <cellStyle name="DELTA 8" xfId="17179" xr:uid="{00000000-0005-0000-0000-000020430000}"/>
    <cellStyle name="DELTA 9" xfId="17180" xr:uid="{00000000-0005-0000-0000-000021430000}"/>
    <cellStyle name="Dezimal [0]_35ERI8T2gbIEMixb4v26icuOo" xfId="17181" xr:uid="{00000000-0005-0000-0000-000022430000}"/>
    <cellStyle name="Dezimal_35ERI8T2gbIEMixb4v26icuOo" xfId="17182" xr:uid="{00000000-0005-0000-0000-000023430000}"/>
    <cellStyle name="Dg" xfId="17183" xr:uid="{00000000-0005-0000-0000-000024430000}"/>
    <cellStyle name="Dgia" xfId="17184" xr:uid="{00000000-0005-0000-0000-000025430000}"/>
    <cellStyle name="Dgia 2" xfId="17185" xr:uid="{00000000-0005-0000-0000-000026430000}"/>
    <cellStyle name="Dgia 2 2" xfId="17186" xr:uid="{00000000-0005-0000-0000-000027430000}"/>
    <cellStyle name="Dgia 3" xfId="17187" xr:uid="{00000000-0005-0000-0000-000028430000}"/>
    <cellStyle name="Dollar (zero dec)" xfId="17188" xr:uid="{00000000-0005-0000-0000-000029430000}"/>
    <cellStyle name="Dollar (zero dec) 10" xfId="17189" xr:uid="{00000000-0005-0000-0000-00002A430000}"/>
    <cellStyle name="Dollar (zero dec) 11" xfId="17190" xr:uid="{00000000-0005-0000-0000-00002B430000}"/>
    <cellStyle name="Dollar (zero dec) 12" xfId="17191" xr:uid="{00000000-0005-0000-0000-00002C430000}"/>
    <cellStyle name="Dollar (zero dec) 13" xfId="17192" xr:uid="{00000000-0005-0000-0000-00002D430000}"/>
    <cellStyle name="Dollar (zero dec) 14" xfId="17193" xr:uid="{00000000-0005-0000-0000-00002E430000}"/>
    <cellStyle name="Dollar (zero dec) 15" xfId="17194" xr:uid="{00000000-0005-0000-0000-00002F430000}"/>
    <cellStyle name="Dollar (zero dec) 16" xfId="17195" xr:uid="{00000000-0005-0000-0000-000030430000}"/>
    <cellStyle name="Dollar (zero dec) 2" xfId="17196" xr:uid="{00000000-0005-0000-0000-000031430000}"/>
    <cellStyle name="Dollar (zero dec) 2 2" xfId="17197" xr:uid="{00000000-0005-0000-0000-000032430000}"/>
    <cellStyle name="Dollar (zero dec) 3" xfId="17198" xr:uid="{00000000-0005-0000-0000-000033430000}"/>
    <cellStyle name="Dollar (zero dec) 4" xfId="17199" xr:uid="{00000000-0005-0000-0000-000034430000}"/>
    <cellStyle name="Dollar (zero dec) 5" xfId="17200" xr:uid="{00000000-0005-0000-0000-000035430000}"/>
    <cellStyle name="Dollar (zero dec) 6" xfId="17201" xr:uid="{00000000-0005-0000-0000-000036430000}"/>
    <cellStyle name="Dollar (zero dec) 7" xfId="17202" xr:uid="{00000000-0005-0000-0000-000037430000}"/>
    <cellStyle name="Dollar (zero dec) 8" xfId="17203" xr:uid="{00000000-0005-0000-0000-000038430000}"/>
    <cellStyle name="Dollar (zero dec) 9" xfId="17204" xr:uid="{00000000-0005-0000-0000-000039430000}"/>
    <cellStyle name="Don gia" xfId="17205" xr:uid="{00000000-0005-0000-0000-00003A430000}"/>
    <cellStyle name="Dziesi?tny [0]_Invoices2001Slovakia" xfId="17206" xr:uid="{00000000-0005-0000-0000-00003B430000}"/>
    <cellStyle name="Dziesi?tny_Invoices2001Slovakia" xfId="17207" xr:uid="{00000000-0005-0000-0000-00003C430000}"/>
    <cellStyle name="Dziesietny [0]_Invoices2001Slovakia" xfId="17208" xr:uid="{00000000-0005-0000-0000-00003D430000}"/>
    <cellStyle name="Dziesiętny [0]_Invoices2001Slovakia" xfId="17209" xr:uid="{00000000-0005-0000-0000-00003E430000}"/>
    <cellStyle name="Dziesietny [0]_Invoices2001Slovakia 2" xfId="17210" xr:uid="{00000000-0005-0000-0000-00003F430000}"/>
    <cellStyle name="Dziesiętny [0]_Invoices2001Slovakia 2" xfId="17211" xr:uid="{00000000-0005-0000-0000-000040430000}"/>
    <cellStyle name="Dziesietny [0]_Invoices2001Slovakia 3" xfId="17212" xr:uid="{00000000-0005-0000-0000-000041430000}"/>
    <cellStyle name="Dziesiętny [0]_Invoices2001Slovakia 3" xfId="17213" xr:uid="{00000000-0005-0000-0000-000042430000}"/>
    <cellStyle name="Dziesietny [0]_Invoices2001Slovakia 4" xfId="17214" xr:uid="{00000000-0005-0000-0000-000043430000}"/>
    <cellStyle name="Dziesiętny [0]_Invoices2001Slovakia 4" xfId="17215" xr:uid="{00000000-0005-0000-0000-000044430000}"/>
    <cellStyle name="Dziesietny [0]_Invoices2001Slovakia 5" xfId="17216" xr:uid="{00000000-0005-0000-0000-000045430000}"/>
    <cellStyle name="Dziesiętny [0]_Invoices2001Slovakia 5" xfId="17217" xr:uid="{00000000-0005-0000-0000-000046430000}"/>
    <cellStyle name="Dziesietny [0]_Invoices2001Slovakia 6" xfId="17218" xr:uid="{00000000-0005-0000-0000-000047430000}"/>
    <cellStyle name="Dziesiętny [0]_Invoices2001Slovakia 6" xfId="17219" xr:uid="{00000000-0005-0000-0000-000048430000}"/>
    <cellStyle name="Dziesietny [0]_Invoices2001Slovakia 7" xfId="17220" xr:uid="{00000000-0005-0000-0000-000049430000}"/>
    <cellStyle name="Dziesiętny [0]_Invoices2001Slovakia 7" xfId="17221" xr:uid="{00000000-0005-0000-0000-00004A430000}"/>
    <cellStyle name="Dziesietny [0]_Invoices2001Slovakia_01_Nha so 1_Dien" xfId="17222" xr:uid="{00000000-0005-0000-0000-00004B430000}"/>
    <cellStyle name="Dziesiętny [0]_Invoices2001Slovakia_01_Nha so 1_Dien" xfId="17223" xr:uid="{00000000-0005-0000-0000-00004C430000}"/>
    <cellStyle name="Dziesietny [0]_Invoices2001Slovakia_05-12  KH trung han 2016-2020 - Liem Thinh edited" xfId="17224" xr:uid="{00000000-0005-0000-0000-00004D430000}"/>
    <cellStyle name="Dziesiętny [0]_Invoices2001Slovakia_05-12  KH trung han 2016-2020 - Liem Thinh edited" xfId="17225" xr:uid="{00000000-0005-0000-0000-00004E430000}"/>
    <cellStyle name="Dziesietny [0]_Invoices2001Slovakia_10_Nha so 10_Dien1" xfId="17226" xr:uid="{00000000-0005-0000-0000-00004F430000}"/>
    <cellStyle name="Dziesiętny [0]_Invoices2001Slovakia_10_Nha so 10_Dien1" xfId="17227" xr:uid="{00000000-0005-0000-0000-000050430000}"/>
    <cellStyle name="Dziesietny [0]_Invoices2001Slovakia_Book1" xfId="17228" xr:uid="{00000000-0005-0000-0000-000051430000}"/>
    <cellStyle name="Dziesiętny [0]_Invoices2001Slovakia_Book1" xfId="17229" xr:uid="{00000000-0005-0000-0000-000052430000}"/>
    <cellStyle name="Dziesietny [0]_Invoices2001Slovakia_Book1_1" xfId="17230" xr:uid="{00000000-0005-0000-0000-000053430000}"/>
    <cellStyle name="Dziesiętny [0]_Invoices2001Slovakia_Book1_1" xfId="17231" xr:uid="{00000000-0005-0000-0000-000054430000}"/>
    <cellStyle name="Dziesietny [0]_Invoices2001Slovakia_Book1_1_Book1" xfId="17232" xr:uid="{00000000-0005-0000-0000-000055430000}"/>
    <cellStyle name="Dziesiętny [0]_Invoices2001Slovakia_Book1_1_Book1" xfId="17233" xr:uid="{00000000-0005-0000-0000-000056430000}"/>
    <cellStyle name="Dziesietny [0]_Invoices2001Slovakia_Book1_2" xfId="17234" xr:uid="{00000000-0005-0000-0000-000057430000}"/>
    <cellStyle name="Dziesiętny [0]_Invoices2001Slovakia_Book1_2" xfId="17235" xr:uid="{00000000-0005-0000-0000-000058430000}"/>
    <cellStyle name="Dziesietny [0]_Invoices2001Slovakia_Book1_Nhu cau von ung truoc 2011 Tha h Hoa + Nge An gui TW" xfId="17236" xr:uid="{00000000-0005-0000-0000-000059430000}"/>
    <cellStyle name="Dziesiętny [0]_Invoices2001Slovakia_Book1_Nhu cau von ung truoc 2011 Tha h Hoa + Nge An gui TW" xfId="17237" xr:uid="{00000000-0005-0000-0000-00005A430000}"/>
    <cellStyle name="Dziesietny [0]_Invoices2001Slovakia_Book1_Tong hop Cac tuyen(9-1-06)" xfId="17238" xr:uid="{00000000-0005-0000-0000-00005B430000}"/>
    <cellStyle name="Dziesiętny [0]_Invoices2001Slovakia_Book1_Tong hop Cac tuyen(9-1-06)" xfId="17239" xr:uid="{00000000-0005-0000-0000-00005C430000}"/>
    <cellStyle name="Dziesietny [0]_Invoices2001Slovakia_Book1_ung truoc 2011 NSTW Thanh Hoa + Nge An gui Thu 12-5" xfId="17240" xr:uid="{00000000-0005-0000-0000-00005D430000}"/>
    <cellStyle name="Dziesiętny [0]_Invoices2001Slovakia_Book1_ung truoc 2011 NSTW Thanh Hoa + Nge An gui Thu 12-5" xfId="17241" xr:uid="{00000000-0005-0000-0000-00005E430000}"/>
    <cellStyle name="Dziesietny [0]_Invoices2001Slovakia_Copy of 05-12  KH trung han 2016-2020 - Liem Thinh edited (1)" xfId="17242" xr:uid="{00000000-0005-0000-0000-00005F430000}"/>
    <cellStyle name="Dziesiętny [0]_Invoices2001Slovakia_Copy of 05-12  KH trung han 2016-2020 - Liem Thinh edited (1)" xfId="17243" xr:uid="{00000000-0005-0000-0000-000060430000}"/>
    <cellStyle name="Dziesietny [0]_Invoices2001Slovakia_d-uong+TDT" xfId="17244" xr:uid="{00000000-0005-0000-0000-000061430000}"/>
    <cellStyle name="Dziesiętny [0]_Invoices2001Slovakia_KH TPCP 2016-2020 (tong hop)" xfId="17245" xr:uid="{00000000-0005-0000-0000-000062430000}"/>
    <cellStyle name="Dziesietny [0]_Invoices2001Slovakia_Nha bao ve(28-7-05)" xfId="17246" xr:uid="{00000000-0005-0000-0000-000063430000}"/>
    <cellStyle name="Dziesiętny [0]_Invoices2001Slovakia_Nha bao ve(28-7-05)" xfId="17247" xr:uid="{00000000-0005-0000-0000-000064430000}"/>
    <cellStyle name="Dziesietny [0]_Invoices2001Slovakia_NHA de xe nguyen du" xfId="17248" xr:uid="{00000000-0005-0000-0000-000065430000}"/>
    <cellStyle name="Dziesiętny [0]_Invoices2001Slovakia_NHA de xe nguyen du" xfId="17249" xr:uid="{00000000-0005-0000-0000-000066430000}"/>
    <cellStyle name="Dziesietny [0]_Invoices2001Slovakia_Nhalamviec VTC(25-1-05)" xfId="17250" xr:uid="{00000000-0005-0000-0000-000067430000}"/>
    <cellStyle name="Dziesiętny [0]_Invoices2001Slovakia_Nhalamviec VTC(25-1-05)" xfId="17251" xr:uid="{00000000-0005-0000-0000-000068430000}"/>
    <cellStyle name="Dziesietny [0]_Invoices2001Slovakia_Nhu cau von ung truoc 2011 Tha h Hoa + Nge An gui TW" xfId="17252" xr:uid="{00000000-0005-0000-0000-000069430000}"/>
    <cellStyle name="Dziesiętny [0]_Invoices2001Slovakia_TDT KHANH HOA" xfId="17253" xr:uid="{00000000-0005-0000-0000-00006A430000}"/>
    <cellStyle name="Dziesietny [0]_Invoices2001Slovakia_TDT KHANH HOA_Tong hop Cac tuyen(9-1-06)" xfId="17254" xr:uid="{00000000-0005-0000-0000-00006B430000}"/>
    <cellStyle name="Dziesiętny [0]_Invoices2001Slovakia_TDT KHANH HOA_Tong hop Cac tuyen(9-1-06)" xfId="17255" xr:uid="{00000000-0005-0000-0000-00006C430000}"/>
    <cellStyle name="Dziesietny [0]_Invoices2001Slovakia_TDT quangngai" xfId="17256" xr:uid="{00000000-0005-0000-0000-00006D430000}"/>
    <cellStyle name="Dziesiętny [0]_Invoices2001Slovakia_TDT quangngai" xfId="17257" xr:uid="{00000000-0005-0000-0000-00006E430000}"/>
    <cellStyle name="Dziesietny [0]_Invoices2001Slovakia_TMDT(10-5-06)" xfId="17258" xr:uid="{00000000-0005-0000-0000-00006F430000}"/>
    <cellStyle name="Dziesietny_Invoices2001Slovakia" xfId="17259" xr:uid="{00000000-0005-0000-0000-000070430000}"/>
    <cellStyle name="Dziesiętny_Invoices2001Slovakia" xfId="17260" xr:uid="{00000000-0005-0000-0000-000071430000}"/>
    <cellStyle name="Dziesietny_Invoices2001Slovakia 2" xfId="17261" xr:uid="{00000000-0005-0000-0000-000072430000}"/>
    <cellStyle name="Dziesiętny_Invoices2001Slovakia 2" xfId="17262" xr:uid="{00000000-0005-0000-0000-000073430000}"/>
    <cellStyle name="Dziesietny_Invoices2001Slovakia 3" xfId="17263" xr:uid="{00000000-0005-0000-0000-000074430000}"/>
    <cellStyle name="Dziesiętny_Invoices2001Slovakia 3" xfId="17264" xr:uid="{00000000-0005-0000-0000-000075430000}"/>
    <cellStyle name="Dziesietny_Invoices2001Slovakia 4" xfId="17265" xr:uid="{00000000-0005-0000-0000-000076430000}"/>
    <cellStyle name="Dziesiętny_Invoices2001Slovakia 4" xfId="17266" xr:uid="{00000000-0005-0000-0000-000077430000}"/>
    <cellStyle name="Dziesietny_Invoices2001Slovakia 5" xfId="17267" xr:uid="{00000000-0005-0000-0000-000078430000}"/>
    <cellStyle name="Dziesiętny_Invoices2001Slovakia 5" xfId="17268" xr:uid="{00000000-0005-0000-0000-000079430000}"/>
    <cellStyle name="Dziesietny_Invoices2001Slovakia 6" xfId="17269" xr:uid="{00000000-0005-0000-0000-00007A430000}"/>
    <cellStyle name="Dziesiętny_Invoices2001Slovakia 6" xfId="17270" xr:uid="{00000000-0005-0000-0000-00007B430000}"/>
    <cellStyle name="Dziesietny_Invoices2001Slovakia 7" xfId="17271" xr:uid="{00000000-0005-0000-0000-00007C430000}"/>
    <cellStyle name="Dziesiętny_Invoices2001Slovakia 7" xfId="17272" xr:uid="{00000000-0005-0000-0000-00007D430000}"/>
    <cellStyle name="Dziesietny_Invoices2001Slovakia_01_Nha so 1_Dien" xfId="17273" xr:uid="{00000000-0005-0000-0000-00007E430000}"/>
    <cellStyle name="Dziesiętny_Invoices2001Slovakia_01_Nha so 1_Dien" xfId="17274" xr:uid="{00000000-0005-0000-0000-00007F430000}"/>
    <cellStyle name="Dziesietny_Invoices2001Slovakia_05-12  KH trung han 2016-2020 - Liem Thinh edited" xfId="17275" xr:uid="{00000000-0005-0000-0000-000080430000}"/>
    <cellStyle name="Dziesiętny_Invoices2001Slovakia_05-12  KH trung han 2016-2020 - Liem Thinh edited" xfId="17276" xr:uid="{00000000-0005-0000-0000-000081430000}"/>
    <cellStyle name="Dziesietny_Invoices2001Slovakia_10_Nha so 10_Dien1" xfId="17277" xr:uid="{00000000-0005-0000-0000-000082430000}"/>
    <cellStyle name="Dziesiętny_Invoices2001Slovakia_10_Nha so 10_Dien1" xfId="17278" xr:uid="{00000000-0005-0000-0000-000083430000}"/>
    <cellStyle name="Dziesietny_Invoices2001Slovakia_Book1" xfId="17279" xr:uid="{00000000-0005-0000-0000-000084430000}"/>
    <cellStyle name="Dziesiętny_Invoices2001Slovakia_Book1" xfId="17280" xr:uid="{00000000-0005-0000-0000-000085430000}"/>
    <cellStyle name="Dziesietny_Invoices2001Slovakia_Book1_1" xfId="17281" xr:uid="{00000000-0005-0000-0000-000086430000}"/>
    <cellStyle name="Dziesiętny_Invoices2001Slovakia_Book1_1" xfId="17282" xr:uid="{00000000-0005-0000-0000-000087430000}"/>
    <cellStyle name="Dziesietny_Invoices2001Slovakia_Book1_1_Book1" xfId="17283" xr:uid="{00000000-0005-0000-0000-000088430000}"/>
    <cellStyle name="Dziesiętny_Invoices2001Slovakia_Book1_1_Book1" xfId="17284" xr:uid="{00000000-0005-0000-0000-000089430000}"/>
    <cellStyle name="Dziesietny_Invoices2001Slovakia_Book1_2" xfId="17285" xr:uid="{00000000-0005-0000-0000-00008A430000}"/>
    <cellStyle name="Dziesiętny_Invoices2001Slovakia_Book1_2" xfId="17286" xr:uid="{00000000-0005-0000-0000-00008B430000}"/>
    <cellStyle name="Dziesietny_Invoices2001Slovakia_Book1_Nhu cau von ung truoc 2011 Tha h Hoa + Nge An gui TW" xfId="17287" xr:uid="{00000000-0005-0000-0000-00008C430000}"/>
    <cellStyle name="Dziesiętny_Invoices2001Slovakia_Book1_Nhu cau von ung truoc 2011 Tha h Hoa + Nge An gui TW" xfId="17288" xr:uid="{00000000-0005-0000-0000-00008D430000}"/>
    <cellStyle name="Dziesietny_Invoices2001Slovakia_Book1_Tong hop Cac tuyen(9-1-06)" xfId="17289" xr:uid="{00000000-0005-0000-0000-00008E430000}"/>
    <cellStyle name="Dziesiętny_Invoices2001Slovakia_Book1_Tong hop Cac tuyen(9-1-06)" xfId="17290" xr:uid="{00000000-0005-0000-0000-00008F430000}"/>
    <cellStyle name="Dziesietny_Invoices2001Slovakia_Book1_ung truoc 2011 NSTW Thanh Hoa + Nge An gui Thu 12-5" xfId="17291" xr:uid="{00000000-0005-0000-0000-000090430000}"/>
    <cellStyle name="Dziesiętny_Invoices2001Slovakia_Book1_ung truoc 2011 NSTW Thanh Hoa + Nge An gui Thu 12-5" xfId="17292" xr:uid="{00000000-0005-0000-0000-000091430000}"/>
    <cellStyle name="Dziesietny_Invoices2001Slovakia_Copy of 05-12  KH trung han 2016-2020 - Liem Thinh edited (1)" xfId="17293" xr:uid="{00000000-0005-0000-0000-000092430000}"/>
    <cellStyle name="Dziesiętny_Invoices2001Slovakia_Copy of 05-12  KH trung han 2016-2020 - Liem Thinh edited (1)" xfId="17294" xr:uid="{00000000-0005-0000-0000-000093430000}"/>
    <cellStyle name="Dziesietny_Invoices2001Slovakia_d-uong+TDT" xfId="17295" xr:uid="{00000000-0005-0000-0000-000094430000}"/>
    <cellStyle name="Dziesiętny_Invoices2001Slovakia_KH TPCP 2016-2020 (tong hop)" xfId="17296" xr:uid="{00000000-0005-0000-0000-000095430000}"/>
    <cellStyle name="Dziesietny_Invoices2001Slovakia_Nha bao ve(28-7-05)" xfId="17297" xr:uid="{00000000-0005-0000-0000-000096430000}"/>
    <cellStyle name="Dziesiętny_Invoices2001Slovakia_Nha bao ve(28-7-05)" xfId="17298" xr:uid="{00000000-0005-0000-0000-000097430000}"/>
    <cellStyle name="Dziesietny_Invoices2001Slovakia_NHA de xe nguyen du" xfId="17299" xr:uid="{00000000-0005-0000-0000-000098430000}"/>
    <cellStyle name="Dziesiętny_Invoices2001Slovakia_NHA de xe nguyen du" xfId="17300" xr:uid="{00000000-0005-0000-0000-000099430000}"/>
    <cellStyle name="Dziesietny_Invoices2001Slovakia_Nhalamviec VTC(25-1-05)" xfId="17301" xr:uid="{00000000-0005-0000-0000-00009A430000}"/>
    <cellStyle name="Dziesiętny_Invoices2001Slovakia_Nhalamviec VTC(25-1-05)" xfId="17302" xr:uid="{00000000-0005-0000-0000-00009B430000}"/>
    <cellStyle name="Dziesietny_Invoices2001Slovakia_Nhu cau von ung truoc 2011 Tha h Hoa + Nge An gui TW" xfId="17303" xr:uid="{00000000-0005-0000-0000-00009C430000}"/>
    <cellStyle name="Dziesiętny_Invoices2001Slovakia_TDT KHANH HOA" xfId="17304" xr:uid="{00000000-0005-0000-0000-00009D430000}"/>
    <cellStyle name="Dziesietny_Invoices2001Slovakia_TDT KHANH HOA_Tong hop Cac tuyen(9-1-06)" xfId="17305" xr:uid="{00000000-0005-0000-0000-00009E430000}"/>
    <cellStyle name="Dziesiętny_Invoices2001Slovakia_TDT KHANH HOA_Tong hop Cac tuyen(9-1-06)" xfId="17306" xr:uid="{00000000-0005-0000-0000-00009F430000}"/>
    <cellStyle name="Dziesietny_Invoices2001Slovakia_TDT quangngai" xfId="17307" xr:uid="{00000000-0005-0000-0000-0000A0430000}"/>
    <cellStyle name="Dziesiętny_Invoices2001Slovakia_TDT quangngai" xfId="17308" xr:uid="{00000000-0005-0000-0000-0000A1430000}"/>
    <cellStyle name="Dziesietny_Invoices2001Slovakia_TMDT(10-5-06)" xfId="17309" xr:uid="{00000000-0005-0000-0000-0000A2430000}"/>
    <cellStyle name="e" xfId="17310" xr:uid="{00000000-0005-0000-0000-0000A3430000}"/>
    <cellStyle name="Enter Currency (0)" xfId="17311" xr:uid="{00000000-0005-0000-0000-0000A4430000}"/>
    <cellStyle name="Enter Currency (0) 10" xfId="17312" xr:uid="{00000000-0005-0000-0000-0000A5430000}"/>
    <cellStyle name="Enter Currency (0) 11" xfId="17313" xr:uid="{00000000-0005-0000-0000-0000A6430000}"/>
    <cellStyle name="Enter Currency (0) 12" xfId="17314" xr:uid="{00000000-0005-0000-0000-0000A7430000}"/>
    <cellStyle name="Enter Currency (0) 13" xfId="17315" xr:uid="{00000000-0005-0000-0000-0000A8430000}"/>
    <cellStyle name="Enter Currency (0) 14" xfId="17316" xr:uid="{00000000-0005-0000-0000-0000A9430000}"/>
    <cellStyle name="Enter Currency (0) 15" xfId="17317" xr:uid="{00000000-0005-0000-0000-0000AA430000}"/>
    <cellStyle name="Enter Currency (0) 16" xfId="17318" xr:uid="{00000000-0005-0000-0000-0000AB430000}"/>
    <cellStyle name="Enter Currency (0) 2" xfId="17319" xr:uid="{00000000-0005-0000-0000-0000AC430000}"/>
    <cellStyle name="Enter Currency (0) 3" xfId="17320" xr:uid="{00000000-0005-0000-0000-0000AD430000}"/>
    <cellStyle name="Enter Currency (0) 4" xfId="17321" xr:uid="{00000000-0005-0000-0000-0000AE430000}"/>
    <cellStyle name="Enter Currency (0) 5" xfId="17322" xr:uid="{00000000-0005-0000-0000-0000AF430000}"/>
    <cellStyle name="Enter Currency (0) 6" xfId="17323" xr:uid="{00000000-0005-0000-0000-0000B0430000}"/>
    <cellStyle name="Enter Currency (0) 7" xfId="17324" xr:uid="{00000000-0005-0000-0000-0000B1430000}"/>
    <cellStyle name="Enter Currency (0) 8" xfId="17325" xr:uid="{00000000-0005-0000-0000-0000B2430000}"/>
    <cellStyle name="Enter Currency (0) 9" xfId="17326" xr:uid="{00000000-0005-0000-0000-0000B3430000}"/>
    <cellStyle name="Enter Currency (2)" xfId="17327" xr:uid="{00000000-0005-0000-0000-0000B4430000}"/>
    <cellStyle name="Enter Currency (2) 10" xfId="17328" xr:uid="{00000000-0005-0000-0000-0000B5430000}"/>
    <cellStyle name="Enter Currency (2) 11" xfId="17329" xr:uid="{00000000-0005-0000-0000-0000B6430000}"/>
    <cellStyle name="Enter Currency (2) 12" xfId="17330" xr:uid="{00000000-0005-0000-0000-0000B7430000}"/>
    <cellStyle name="Enter Currency (2) 13" xfId="17331" xr:uid="{00000000-0005-0000-0000-0000B8430000}"/>
    <cellStyle name="Enter Currency (2) 14" xfId="17332" xr:uid="{00000000-0005-0000-0000-0000B9430000}"/>
    <cellStyle name="Enter Currency (2) 15" xfId="17333" xr:uid="{00000000-0005-0000-0000-0000BA430000}"/>
    <cellStyle name="Enter Currency (2) 16" xfId="17334" xr:uid="{00000000-0005-0000-0000-0000BB430000}"/>
    <cellStyle name="Enter Currency (2) 2" xfId="17335" xr:uid="{00000000-0005-0000-0000-0000BC430000}"/>
    <cellStyle name="Enter Currency (2) 3" xfId="17336" xr:uid="{00000000-0005-0000-0000-0000BD430000}"/>
    <cellStyle name="Enter Currency (2) 4" xfId="17337" xr:uid="{00000000-0005-0000-0000-0000BE430000}"/>
    <cellStyle name="Enter Currency (2) 5" xfId="17338" xr:uid="{00000000-0005-0000-0000-0000BF430000}"/>
    <cellStyle name="Enter Currency (2) 6" xfId="17339" xr:uid="{00000000-0005-0000-0000-0000C0430000}"/>
    <cellStyle name="Enter Currency (2) 7" xfId="17340" xr:uid="{00000000-0005-0000-0000-0000C1430000}"/>
    <cellStyle name="Enter Currency (2) 8" xfId="17341" xr:uid="{00000000-0005-0000-0000-0000C2430000}"/>
    <cellStyle name="Enter Currency (2) 9" xfId="17342" xr:uid="{00000000-0005-0000-0000-0000C3430000}"/>
    <cellStyle name="Enter Units (0)" xfId="17343" xr:uid="{00000000-0005-0000-0000-0000C4430000}"/>
    <cellStyle name="Enter Units (0) 10" xfId="17344" xr:uid="{00000000-0005-0000-0000-0000C5430000}"/>
    <cellStyle name="Enter Units (0) 11" xfId="17345" xr:uid="{00000000-0005-0000-0000-0000C6430000}"/>
    <cellStyle name="Enter Units (0) 12" xfId="17346" xr:uid="{00000000-0005-0000-0000-0000C7430000}"/>
    <cellStyle name="Enter Units (0) 13" xfId="17347" xr:uid="{00000000-0005-0000-0000-0000C8430000}"/>
    <cellStyle name="Enter Units (0) 14" xfId="17348" xr:uid="{00000000-0005-0000-0000-0000C9430000}"/>
    <cellStyle name="Enter Units (0) 15" xfId="17349" xr:uid="{00000000-0005-0000-0000-0000CA430000}"/>
    <cellStyle name="Enter Units (0) 16" xfId="17350" xr:uid="{00000000-0005-0000-0000-0000CB430000}"/>
    <cellStyle name="Enter Units (0) 2" xfId="17351" xr:uid="{00000000-0005-0000-0000-0000CC430000}"/>
    <cellStyle name="Enter Units (0) 3" xfId="17352" xr:uid="{00000000-0005-0000-0000-0000CD430000}"/>
    <cellStyle name="Enter Units (0) 4" xfId="17353" xr:uid="{00000000-0005-0000-0000-0000CE430000}"/>
    <cellStyle name="Enter Units (0) 5" xfId="17354" xr:uid="{00000000-0005-0000-0000-0000CF430000}"/>
    <cellStyle name="Enter Units (0) 6" xfId="17355" xr:uid="{00000000-0005-0000-0000-0000D0430000}"/>
    <cellStyle name="Enter Units (0) 7" xfId="17356" xr:uid="{00000000-0005-0000-0000-0000D1430000}"/>
    <cellStyle name="Enter Units (0) 8" xfId="17357" xr:uid="{00000000-0005-0000-0000-0000D2430000}"/>
    <cellStyle name="Enter Units (0) 9" xfId="17358" xr:uid="{00000000-0005-0000-0000-0000D3430000}"/>
    <cellStyle name="Enter Units (1)" xfId="17359" xr:uid="{00000000-0005-0000-0000-0000D4430000}"/>
    <cellStyle name="Enter Units (1) 10" xfId="17360" xr:uid="{00000000-0005-0000-0000-0000D5430000}"/>
    <cellStyle name="Enter Units (1) 11" xfId="17361" xr:uid="{00000000-0005-0000-0000-0000D6430000}"/>
    <cellStyle name="Enter Units (1) 12" xfId="17362" xr:uid="{00000000-0005-0000-0000-0000D7430000}"/>
    <cellStyle name="Enter Units (1) 13" xfId="17363" xr:uid="{00000000-0005-0000-0000-0000D8430000}"/>
    <cellStyle name="Enter Units (1) 14" xfId="17364" xr:uid="{00000000-0005-0000-0000-0000D9430000}"/>
    <cellStyle name="Enter Units (1) 15" xfId="17365" xr:uid="{00000000-0005-0000-0000-0000DA430000}"/>
    <cellStyle name="Enter Units (1) 16" xfId="17366" xr:uid="{00000000-0005-0000-0000-0000DB430000}"/>
    <cellStyle name="Enter Units (1) 2" xfId="17367" xr:uid="{00000000-0005-0000-0000-0000DC430000}"/>
    <cellStyle name="Enter Units (1) 3" xfId="17368" xr:uid="{00000000-0005-0000-0000-0000DD430000}"/>
    <cellStyle name="Enter Units (1) 4" xfId="17369" xr:uid="{00000000-0005-0000-0000-0000DE430000}"/>
    <cellStyle name="Enter Units (1) 5" xfId="17370" xr:uid="{00000000-0005-0000-0000-0000DF430000}"/>
    <cellStyle name="Enter Units (1) 6" xfId="17371" xr:uid="{00000000-0005-0000-0000-0000E0430000}"/>
    <cellStyle name="Enter Units (1) 7" xfId="17372" xr:uid="{00000000-0005-0000-0000-0000E1430000}"/>
    <cellStyle name="Enter Units (1) 8" xfId="17373" xr:uid="{00000000-0005-0000-0000-0000E2430000}"/>
    <cellStyle name="Enter Units (1) 9" xfId="17374" xr:uid="{00000000-0005-0000-0000-0000E3430000}"/>
    <cellStyle name="Enter Units (2)" xfId="17375" xr:uid="{00000000-0005-0000-0000-0000E4430000}"/>
    <cellStyle name="Enter Units (2) 10" xfId="17376" xr:uid="{00000000-0005-0000-0000-0000E5430000}"/>
    <cellStyle name="Enter Units (2) 11" xfId="17377" xr:uid="{00000000-0005-0000-0000-0000E6430000}"/>
    <cellStyle name="Enter Units (2) 12" xfId="17378" xr:uid="{00000000-0005-0000-0000-0000E7430000}"/>
    <cellStyle name="Enter Units (2) 13" xfId="17379" xr:uid="{00000000-0005-0000-0000-0000E8430000}"/>
    <cellStyle name="Enter Units (2) 14" xfId="17380" xr:uid="{00000000-0005-0000-0000-0000E9430000}"/>
    <cellStyle name="Enter Units (2) 15" xfId="17381" xr:uid="{00000000-0005-0000-0000-0000EA430000}"/>
    <cellStyle name="Enter Units (2) 16" xfId="17382" xr:uid="{00000000-0005-0000-0000-0000EB430000}"/>
    <cellStyle name="Enter Units (2) 2" xfId="17383" xr:uid="{00000000-0005-0000-0000-0000EC430000}"/>
    <cellStyle name="Enter Units (2) 3" xfId="17384" xr:uid="{00000000-0005-0000-0000-0000ED430000}"/>
    <cellStyle name="Enter Units (2) 4" xfId="17385" xr:uid="{00000000-0005-0000-0000-0000EE430000}"/>
    <cellStyle name="Enter Units (2) 5" xfId="17386" xr:uid="{00000000-0005-0000-0000-0000EF430000}"/>
    <cellStyle name="Enter Units (2) 6" xfId="17387" xr:uid="{00000000-0005-0000-0000-0000F0430000}"/>
    <cellStyle name="Enter Units (2) 7" xfId="17388" xr:uid="{00000000-0005-0000-0000-0000F1430000}"/>
    <cellStyle name="Enter Units (2) 8" xfId="17389" xr:uid="{00000000-0005-0000-0000-0000F2430000}"/>
    <cellStyle name="Enter Units (2) 9" xfId="17390" xr:uid="{00000000-0005-0000-0000-0000F3430000}"/>
    <cellStyle name="Entered" xfId="17391" xr:uid="{00000000-0005-0000-0000-0000F4430000}"/>
    <cellStyle name="Euro" xfId="17392" xr:uid="{00000000-0005-0000-0000-0000F5430000}"/>
    <cellStyle name="Euro 10" xfId="17393" xr:uid="{00000000-0005-0000-0000-0000F6430000}"/>
    <cellStyle name="Euro 11" xfId="17394" xr:uid="{00000000-0005-0000-0000-0000F7430000}"/>
    <cellStyle name="Euro 12" xfId="17395" xr:uid="{00000000-0005-0000-0000-0000F8430000}"/>
    <cellStyle name="Euro 13" xfId="17396" xr:uid="{00000000-0005-0000-0000-0000F9430000}"/>
    <cellStyle name="Euro 14" xfId="17397" xr:uid="{00000000-0005-0000-0000-0000FA430000}"/>
    <cellStyle name="Euro 15" xfId="17398" xr:uid="{00000000-0005-0000-0000-0000FB430000}"/>
    <cellStyle name="Euro 16" xfId="17399" xr:uid="{00000000-0005-0000-0000-0000FC430000}"/>
    <cellStyle name="Euro 2" xfId="17400" xr:uid="{00000000-0005-0000-0000-0000FD430000}"/>
    <cellStyle name="Euro 3" xfId="17401" xr:uid="{00000000-0005-0000-0000-0000FE430000}"/>
    <cellStyle name="Euro 4" xfId="17402" xr:uid="{00000000-0005-0000-0000-0000FF430000}"/>
    <cellStyle name="Euro 5" xfId="17403" xr:uid="{00000000-0005-0000-0000-000000440000}"/>
    <cellStyle name="Euro 6" xfId="17404" xr:uid="{00000000-0005-0000-0000-000001440000}"/>
    <cellStyle name="Euro 7" xfId="17405" xr:uid="{00000000-0005-0000-0000-000002440000}"/>
    <cellStyle name="Euro 8" xfId="17406" xr:uid="{00000000-0005-0000-0000-000003440000}"/>
    <cellStyle name="Euro 9" xfId="17407" xr:uid="{00000000-0005-0000-0000-000004440000}"/>
    <cellStyle name="Excel Built-in Normal" xfId="17408" xr:uid="{00000000-0005-0000-0000-000005440000}"/>
    <cellStyle name="Explanatory Text 2" xfId="17409" xr:uid="{00000000-0005-0000-0000-000006440000}"/>
    <cellStyle name="f" xfId="17410" xr:uid="{00000000-0005-0000-0000-000007440000}"/>
    <cellStyle name="f_Danhmuc_Quyhoach2009" xfId="17411" xr:uid="{00000000-0005-0000-0000-000008440000}"/>
    <cellStyle name="f_Danhmuc_Quyhoach2009 2" xfId="17412" xr:uid="{00000000-0005-0000-0000-000009440000}"/>
    <cellStyle name="f_Danhmuc_Quyhoach2009 2 2" xfId="17413" xr:uid="{00000000-0005-0000-0000-00000A440000}"/>
    <cellStyle name="Fixed" xfId="17414" xr:uid="{00000000-0005-0000-0000-00000B440000}"/>
    <cellStyle name="Fixed 10" xfId="17415" xr:uid="{00000000-0005-0000-0000-00000C440000}"/>
    <cellStyle name="Fixed 11" xfId="17416" xr:uid="{00000000-0005-0000-0000-00000D440000}"/>
    <cellStyle name="Fixed 12" xfId="17417" xr:uid="{00000000-0005-0000-0000-00000E440000}"/>
    <cellStyle name="Fixed 13" xfId="17418" xr:uid="{00000000-0005-0000-0000-00000F440000}"/>
    <cellStyle name="Fixed 14" xfId="17419" xr:uid="{00000000-0005-0000-0000-000010440000}"/>
    <cellStyle name="Fixed 15" xfId="17420" xr:uid="{00000000-0005-0000-0000-000011440000}"/>
    <cellStyle name="Fixed 16" xfId="17421" xr:uid="{00000000-0005-0000-0000-000012440000}"/>
    <cellStyle name="Fixed 2" xfId="17422" xr:uid="{00000000-0005-0000-0000-000013440000}"/>
    <cellStyle name="Fixed 2 2" xfId="17423" xr:uid="{00000000-0005-0000-0000-000014440000}"/>
    <cellStyle name="Fixed 3" xfId="17424" xr:uid="{00000000-0005-0000-0000-000015440000}"/>
    <cellStyle name="Fixed 4" xfId="17425" xr:uid="{00000000-0005-0000-0000-000016440000}"/>
    <cellStyle name="Fixed 5" xfId="17426" xr:uid="{00000000-0005-0000-0000-000017440000}"/>
    <cellStyle name="Fixed 6" xfId="17427" xr:uid="{00000000-0005-0000-0000-000018440000}"/>
    <cellStyle name="Fixed 7" xfId="17428" xr:uid="{00000000-0005-0000-0000-000019440000}"/>
    <cellStyle name="Fixed 8" xfId="17429" xr:uid="{00000000-0005-0000-0000-00001A440000}"/>
    <cellStyle name="Fixed 9" xfId="17430" xr:uid="{00000000-0005-0000-0000-00001B440000}"/>
    <cellStyle name="Font Britannic16" xfId="17431" xr:uid="{00000000-0005-0000-0000-00001C440000}"/>
    <cellStyle name="Font Britannic18" xfId="17432" xr:uid="{00000000-0005-0000-0000-00001D440000}"/>
    <cellStyle name="Font CenturyCond 18" xfId="17433" xr:uid="{00000000-0005-0000-0000-00001E440000}"/>
    <cellStyle name="Font Cond20" xfId="17434" xr:uid="{00000000-0005-0000-0000-00001F440000}"/>
    <cellStyle name="Font LucidaSans16" xfId="17435" xr:uid="{00000000-0005-0000-0000-000020440000}"/>
    <cellStyle name="Font NewCenturyCond18" xfId="17436" xr:uid="{00000000-0005-0000-0000-000021440000}"/>
    <cellStyle name="Font Ottawa14" xfId="17437" xr:uid="{00000000-0005-0000-0000-000022440000}"/>
    <cellStyle name="Font Ottawa16" xfId="17438" xr:uid="{00000000-0005-0000-0000-000023440000}"/>
    <cellStyle name="gia" xfId="17439" xr:uid="{00000000-0005-0000-0000-000024440000}"/>
    <cellStyle name="GIA-MOI" xfId="17440" xr:uid="{00000000-0005-0000-0000-000025440000}"/>
    <cellStyle name="Good 2" xfId="17441" xr:uid="{00000000-0005-0000-0000-000026440000}"/>
    <cellStyle name="Grey" xfId="17442" xr:uid="{00000000-0005-0000-0000-000027440000}"/>
    <cellStyle name="Grey 10" xfId="17443" xr:uid="{00000000-0005-0000-0000-000028440000}"/>
    <cellStyle name="Grey 11" xfId="17444" xr:uid="{00000000-0005-0000-0000-000029440000}"/>
    <cellStyle name="Grey 12" xfId="17445" xr:uid="{00000000-0005-0000-0000-00002A440000}"/>
    <cellStyle name="Grey 13" xfId="17446" xr:uid="{00000000-0005-0000-0000-00002B440000}"/>
    <cellStyle name="Grey 14" xfId="17447" xr:uid="{00000000-0005-0000-0000-00002C440000}"/>
    <cellStyle name="Grey 15" xfId="17448" xr:uid="{00000000-0005-0000-0000-00002D440000}"/>
    <cellStyle name="Grey 16" xfId="17449" xr:uid="{00000000-0005-0000-0000-00002E440000}"/>
    <cellStyle name="Grey 2" xfId="17450" xr:uid="{00000000-0005-0000-0000-00002F440000}"/>
    <cellStyle name="Grey 3" xfId="17451" xr:uid="{00000000-0005-0000-0000-000030440000}"/>
    <cellStyle name="Grey 4" xfId="17452" xr:uid="{00000000-0005-0000-0000-000031440000}"/>
    <cellStyle name="Grey 5" xfId="17453" xr:uid="{00000000-0005-0000-0000-000032440000}"/>
    <cellStyle name="Grey 6" xfId="17454" xr:uid="{00000000-0005-0000-0000-000033440000}"/>
    <cellStyle name="Grey 7" xfId="17455" xr:uid="{00000000-0005-0000-0000-000034440000}"/>
    <cellStyle name="Grey 8" xfId="17456" xr:uid="{00000000-0005-0000-0000-000035440000}"/>
    <cellStyle name="Grey 9" xfId="17457" xr:uid="{00000000-0005-0000-0000-000036440000}"/>
    <cellStyle name="Grey_KH TPCP 2016-2020 (tong hop)" xfId="17458" xr:uid="{00000000-0005-0000-0000-000037440000}"/>
    <cellStyle name="Group" xfId="17459" xr:uid="{00000000-0005-0000-0000-000038440000}"/>
    <cellStyle name="H" xfId="17460" xr:uid="{00000000-0005-0000-0000-000039440000}"/>
    <cellStyle name="ha" xfId="17461" xr:uid="{00000000-0005-0000-0000-00003A440000}"/>
    <cellStyle name="HAI" xfId="17462" xr:uid="{00000000-0005-0000-0000-00003B440000}"/>
    <cellStyle name="Head 1" xfId="17463" xr:uid="{00000000-0005-0000-0000-00003C440000}"/>
    <cellStyle name="HEADER" xfId="17464" xr:uid="{00000000-0005-0000-0000-00003D440000}"/>
    <cellStyle name="HEADER 2" xfId="17465" xr:uid="{00000000-0005-0000-0000-00003E440000}"/>
    <cellStyle name="Header1" xfId="17466" xr:uid="{00000000-0005-0000-0000-00003F440000}"/>
    <cellStyle name="Header1 2" xfId="17467" xr:uid="{00000000-0005-0000-0000-000040440000}"/>
    <cellStyle name="Header2" xfId="17468" xr:uid="{00000000-0005-0000-0000-000041440000}"/>
    <cellStyle name="Header2 2" xfId="17469" xr:uid="{00000000-0005-0000-0000-000042440000}"/>
    <cellStyle name="Header2 2 2" xfId="17470" xr:uid="{00000000-0005-0000-0000-000043440000}"/>
    <cellStyle name="Header2 2 2 2" xfId="17471" xr:uid="{00000000-0005-0000-0000-000044440000}"/>
    <cellStyle name="Header2 2 3" xfId="17472" xr:uid="{00000000-0005-0000-0000-000045440000}"/>
    <cellStyle name="Header2 3" xfId="17473" xr:uid="{00000000-0005-0000-0000-000046440000}"/>
    <cellStyle name="Header2 3 2" xfId="17474" xr:uid="{00000000-0005-0000-0000-000047440000}"/>
    <cellStyle name="Header2 4" xfId="17475" xr:uid="{00000000-0005-0000-0000-000048440000}"/>
    <cellStyle name="Heading" xfId="17476" xr:uid="{00000000-0005-0000-0000-000049440000}"/>
    <cellStyle name="Heading 1 2" xfId="17477" xr:uid="{00000000-0005-0000-0000-00004A440000}"/>
    <cellStyle name="Heading 2 2" xfId="17478" xr:uid="{00000000-0005-0000-0000-00004B440000}"/>
    <cellStyle name="Heading 3 2" xfId="17479" xr:uid="{00000000-0005-0000-0000-00004C440000}"/>
    <cellStyle name="Heading 4 2" xfId="17480" xr:uid="{00000000-0005-0000-0000-00004D440000}"/>
    <cellStyle name="Heading No Underline" xfId="17481" xr:uid="{00000000-0005-0000-0000-00004E440000}"/>
    <cellStyle name="Heading With Underline" xfId="17482" xr:uid="{00000000-0005-0000-0000-00004F440000}"/>
    <cellStyle name="HEADING1" xfId="17483" xr:uid="{00000000-0005-0000-0000-000050440000}"/>
    <cellStyle name="HEADING2" xfId="17484" xr:uid="{00000000-0005-0000-0000-000051440000}"/>
    <cellStyle name="HEADINGS" xfId="17485" xr:uid="{00000000-0005-0000-0000-000052440000}"/>
    <cellStyle name="HEADINGSTOP" xfId="17486" xr:uid="{00000000-0005-0000-0000-000053440000}"/>
    <cellStyle name="headoption" xfId="17487" xr:uid="{00000000-0005-0000-0000-000054440000}"/>
    <cellStyle name="headoption 2" xfId="17488" xr:uid="{00000000-0005-0000-0000-000055440000}"/>
    <cellStyle name="headoption 2 2" xfId="17489" xr:uid="{00000000-0005-0000-0000-000056440000}"/>
    <cellStyle name="headoption 3" xfId="17490" xr:uid="{00000000-0005-0000-0000-000057440000}"/>
    <cellStyle name="headoption 3 2" xfId="17491" xr:uid="{00000000-0005-0000-0000-000058440000}"/>
    <cellStyle name="headoption 4" xfId="17492" xr:uid="{00000000-0005-0000-0000-000059440000}"/>
    <cellStyle name="Hoa-Scholl" xfId="17493" xr:uid="{00000000-0005-0000-0000-00005A440000}"/>
    <cellStyle name="Hoa-Scholl 2" xfId="17494" xr:uid="{00000000-0005-0000-0000-00005B440000}"/>
    <cellStyle name="Hoa-Scholl 2 2" xfId="17495" xr:uid="{00000000-0005-0000-0000-00005C440000}"/>
    <cellStyle name="Hoa-Scholl 3" xfId="17496" xr:uid="{00000000-0005-0000-0000-00005D440000}"/>
    <cellStyle name="HUY" xfId="17497" xr:uid="{00000000-0005-0000-0000-00005E440000}"/>
    <cellStyle name="i phÝ kh¸c_B¶ng 2" xfId="17498" xr:uid="{00000000-0005-0000-0000-00005F440000}"/>
    <cellStyle name="I.3" xfId="17499" xr:uid="{00000000-0005-0000-0000-000060440000}"/>
    <cellStyle name="i·0" xfId="17500" xr:uid="{00000000-0005-0000-0000-000061440000}"/>
    <cellStyle name="i·0 2" xfId="17501" xr:uid="{00000000-0005-0000-0000-000062440000}"/>
    <cellStyle name="ï-¾È»ê_BiÓu TB" xfId="17502" xr:uid="{00000000-0005-0000-0000-000063440000}"/>
    <cellStyle name="Input [yellow]" xfId="17503" xr:uid="{00000000-0005-0000-0000-000064440000}"/>
    <cellStyle name="Input [yellow] 10" xfId="17504" xr:uid="{00000000-0005-0000-0000-000065440000}"/>
    <cellStyle name="Input [yellow] 10 2" xfId="17505" xr:uid="{00000000-0005-0000-0000-000066440000}"/>
    <cellStyle name="Input [yellow] 11" xfId="17506" xr:uid="{00000000-0005-0000-0000-000067440000}"/>
    <cellStyle name="Input [yellow] 11 2" xfId="17507" xr:uid="{00000000-0005-0000-0000-000068440000}"/>
    <cellStyle name="Input [yellow] 12" xfId="17508" xr:uid="{00000000-0005-0000-0000-000069440000}"/>
    <cellStyle name="Input [yellow] 12 2" xfId="17509" xr:uid="{00000000-0005-0000-0000-00006A440000}"/>
    <cellStyle name="Input [yellow] 13" xfId="17510" xr:uid="{00000000-0005-0000-0000-00006B440000}"/>
    <cellStyle name="Input [yellow] 13 2" xfId="17511" xr:uid="{00000000-0005-0000-0000-00006C440000}"/>
    <cellStyle name="Input [yellow] 14" xfId="17512" xr:uid="{00000000-0005-0000-0000-00006D440000}"/>
    <cellStyle name="Input [yellow] 14 2" xfId="17513" xr:uid="{00000000-0005-0000-0000-00006E440000}"/>
    <cellStyle name="Input [yellow] 15" xfId="17514" xr:uid="{00000000-0005-0000-0000-00006F440000}"/>
    <cellStyle name="Input [yellow] 15 2" xfId="17515" xr:uid="{00000000-0005-0000-0000-000070440000}"/>
    <cellStyle name="Input [yellow] 16" xfId="17516" xr:uid="{00000000-0005-0000-0000-000071440000}"/>
    <cellStyle name="Input [yellow] 16 2" xfId="17517" xr:uid="{00000000-0005-0000-0000-000072440000}"/>
    <cellStyle name="Input [yellow] 17" xfId="17518" xr:uid="{00000000-0005-0000-0000-000073440000}"/>
    <cellStyle name="Input [yellow] 2" xfId="17519" xr:uid="{00000000-0005-0000-0000-000074440000}"/>
    <cellStyle name="Input [yellow] 2 2" xfId="17520" xr:uid="{00000000-0005-0000-0000-000075440000}"/>
    <cellStyle name="Input [yellow] 2 2 2" xfId="17521" xr:uid="{00000000-0005-0000-0000-000076440000}"/>
    <cellStyle name="Input [yellow] 2 3" xfId="17522" xr:uid="{00000000-0005-0000-0000-000077440000}"/>
    <cellStyle name="Input [yellow] 3" xfId="17523" xr:uid="{00000000-0005-0000-0000-000078440000}"/>
    <cellStyle name="Input [yellow] 3 2" xfId="17524" xr:uid="{00000000-0005-0000-0000-000079440000}"/>
    <cellStyle name="Input [yellow] 4" xfId="17525" xr:uid="{00000000-0005-0000-0000-00007A440000}"/>
    <cellStyle name="Input [yellow] 4 2" xfId="17526" xr:uid="{00000000-0005-0000-0000-00007B440000}"/>
    <cellStyle name="Input [yellow] 5" xfId="17527" xr:uid="{00000000-0005-0000-0000-00007C440000}"/>
    <cellStyle name="Input [yellow] 5 2" xfId="17528" xr:uid="{00000000-0005-0000-0000-00007D440000}"/>
    <cellStyle name="Input [yellow] 6" xfId="17529" xr:uid="{00000000-0005-0000-0000-00007E440000}"/>
    <cellStyle name="Input [yellow] 6 2" xfId="17530" xr:uid="{00000000-0005-0000-0000-00007F440000}"/>
    <cellStyle name="Input [yellow] 7" xfId="17531" xr:uid="{00000000-0005-0000-0000-000080440000}"/>
    <cellStyle name="Input [yellow] 7 2" xfId="17532" xr:uid="{00000000-0005-0000-0000-000081440000}"/>
    <cellStyle name="Input [yellow] 8" xfId="17533" xr:uid="{00000000-0005-0000-0000-000082440000}"/>
    <cellStyle name="Input [yellow] 8 2" xfId="17534" xr:uid="{00000000-0005-0000-0000-000083440000}"/>
    <cellStyle name="Input [yellow] 9" xfId="17535" xr:uid="{00000000-0005-0000-0000-000084440000}"/>
    <cellStyle name="Input [yellow] 9 2" xfId="17536" xr:uid="{00000000-0005-0000-0000-000085440000}"/>
    <cellStyle name="Input [yellow]_KH TPCP 2016-2020 (tong hop)" xfId="17537" xr:uid="{00000000-0005-0000-0000-000086440000}"/>
    <cellStyle name="Input 2" xfId="17538" xr:uid="{00000000-0005-0000-0000-000087440000}"/>
    <cellStyle name="Input 3" xfId="17539" xr:uid="{00000000-0005-0000-0000-000088440000}"/>
    <cellStyle name="Input 4" xfId="17540" xr:uid="{00000000-0005-0000-0000-000089440000}"/>
    <cellStyle name="Input 5" xfId="17541" xr:uid="{00000000-0005-0000-0000-00008A440000}"/>
    <cellStyle name="Input 6" xfId="17542" xr:uid="{00000000-0005-0000-0000-00008B440000}"/>
    <cellStyle name="Input 7" xfId="17543" xr:uid="{00000000-0005-0000-0000-00008C440000}"/>
    <cellStyle name="k_TONG HOP KINH PHI" xfId="17544" xr:uid="{00000000-0005-0000-0000-00008D440000}"/>
    <cellStyle name="k_TONG HOP KINH PHI_!1 1 bao cao giao KH ve HTCMT vung TNB   12-12-2011" xfId="17545" xr:uid="{00000000-0005-0000-0000-00008E440000}"/>
    <cellStyle name="k_TONG HOP KINH PHI_Bieu4HTMT" xfId="17546" xr:uid="{00000000-0005-0000-0000-00008F440000}"/>
    <cellStyle name="k_TONG HOP KINH PHI_Bieu4HTMT_!1 1 bao cao giao KH ve HTCMT vung TNB   12-12-2011" xfId="17547" xr:uid="{00000000-0005-0000-0000-000090440000}"/>
    <cellStyle name="k_TONG HOP KINH PHI_Bieu4HTMT_KH TPCP vung TNB (03-1-2012)" xfId="17548" xr:uid="{00000000-0005-0000-0000-000091440000}"/>
    <cellStyle name="k_TONG HOP KINH PHI_KH TPCP vung TNB (03-1-2012)" xfId="17549" xr:uid="{00000000-0005-0000-0000-000092440000}"/>
    <cellStyle name="k_ÿÿÿÿÿ" xfId="17550" xr:uid="{00000000-0005-0000-0000-000093440000}"/>
    <cellStyle name="k_ÿÿÿÿÿ_!1 1 bao cao giao KH ve HTCMT vung TNB   12-12-2011" xfId="17551" xr:uid="{00000000-0005-0000-0000-000094440000}"/>
    <cellStyle name="k_ÿÿÿÿÿ_1" xfId="17552" xr:uid="{00000000-0005-0000-0000-000095440000}"/>
    <cellStyle name="k_ÿÿÿÿÿ_2" xfId="17553" xr:uid="{00000000-0005-0000-0000-000096440000}"/>
    <cellStyle name="k_ÿÿÿÿÿ_2_!1 1 bao cao giao KH ve HTCMT vung TNB   12-12-2011" xfId="17554" xr:uid="{00000000-0005-0000-0000-000097440000}"/>
    <cellStyle name="k_ÿÿÿÿÿ_2_Bieu4HTMT" xfId="17555" xr:uid="{00000000-0005-0000-0000-000098440000}"/>
    <cellStyle name="k_ÿÿÿÿÿ_2_Bieu4HTMT_!1 1 bao cao giao KH ve HTCMT vung TNB   12-12-2011" xfId="17556" xr:uid="{00000000-0005-0000-0000-000099440000}"/>
    <cellStyle name="k_ÿÿÿÿÿ_2_Bieu4HTMT_KH TPCP vung TNB (03-1-2012)" xfId="17557" xr:uid="{00000000-0005-0000-0000-00009A440000}"/>
    <cellStyle name="k_ÿÿÿÿÿ_2_KH TPCP vung TNB (03-1-2012)" xfId="17558" xr:uid="{00000000-0005-0000-0000-00009B440000}"/>
    <cellStyle name="k_ÿÿÿÿÿ_Bieu4HTMT" xfId="17559" xr:uid="{00000000-0005-0000-0000-00009C440000}"/>
    <cellStyle name="k_ÿÿÿÿÿ_Bieu4HTMT_!1 1 bao cao giao KH ve HTCMT vung TNB   12-12-2011" xfId="17560" xr:uid="{00000000-0005-0000-0000-00009D440000}"/>
    <cellStyle name="k_ÿÿÿÿÿ_Bieu4HTMT_KH TPCP vung TNB (03-1-2012)" xfId="17561" xr:uid="{00000000-0005-0000-0000-00009E440000}"/>
    <cellStyle name="k_ÿÿÿÿÿ_KH TPCP vung TNB (03-1-2012)" xfId="17562" xr:uid="{00000000-0005-0000-0000-00009F440000}"/>
    <cellStyle name="kh¸c_Bang Chi tieu" xfId="17563" xr:uid="{00000000-0005-0000-0000-0000A0440000}"/>
    <cellStyle name="khanh" xfId="17564" xr:uid="{00000000-0005-0000-0000-0000A1440000}"/>
    <cellStyle name="khung" xfId="17565" xr:uid="{00000000-0005-0000-0000-0000A2440000}"/>
    <cellStyle name="KLBXUNG" xfId="17566" xr:uid="{00000000-0005-0000-0000-0000A3440000}"/>
    <cellStyle name="Ledger 17 x 11 in" xfId="17567" xr:uid="{00000000-0005-0000-0000-0000A4440000}"/>
    <cellStyle name="Ledger 17 x 11 in 2" xfId="17568" xr:uid="{00000000-0005-0000-0000-0000A5440000}"/>
    <cellStyle name="Ledger 17 x 11 in 2 2" xfId="17569" xr:uid="{00000000-0005-0000-0000-0000A6440000}"/>
    <cellStyle name="Ledger 17 x 11 in 3" xfId="17570" xr:uid="{00000000-0005-0000-0000-0000A7440000}"/>
    <cellStyle name="Ledger 17 x 11 in 4" xfId="17571" xr:uid="{00000000-0005-0000-0000-0000A8440000}"/>
    <cellStyle name="left" xfId="17572" xr:uid="{00000000-0005-0000-0000-0000A9440000}"/>
    <cellStyle name="Line" xfId="17573" xr:uid="{00000000-0005-0000-0000-0000AA440000}"/>
    <cellStyle name="Link Currency (0)" xfId="17574" xr:uid="{00000000-0005-0000-0000-0000AB440000}"/>
    <cellStyle name="Link Currency (0) 10" xfId="17575" xr:uid="{00000000-0005-0000-0000-0000AC440000}"/>
    <cellStyle name="Link Currency (0) 11" xfId="17576" xr:uid="{00000000-0005-0000-0000-0000AD440000}"/>
    <cellStyle name="Link Currency (0) 12" xfId="17577" xr:uid="{00000000-0005-0000-0000-0000AE440000}"/>
    <cellStyle name="Link Currency (0) 13" xfId="17578" xr:uid="{00000000-0005-0000-0000-0000AF440000}"/>
    <cellStyle name="Link Currency (0) 14" xfId="17579" xr:uid="{00000000-0005-0000-0000-0000B0440000}"/>
    <cellStyle name="Link Currency (0) 15" xfId="17580" xr:uid="{00000000-0005-0000-0000-0000B1440000}"/>
    <cellStyle name="Link Currency (0) 16" xfId="17581" xr:uid="{00000000-0005-0000-0000-0000B2440000}"/>
    <cellStyle name="Link Currency (0) 2" xfId="17582" xr:uid="{00000000-0005-0000-0000-0000B3440000}"/>
    <cellStyle name="Link Currency (0) 3" xfId="17583" xr:uid="{00000000-0005-0000-0000-0000B4440000}"/>
    <cellStyle name="Link Currency (0) 4" xfId="17584" xr:uid="{00000000-0005-0000-0000-0000B5440000}"/>
    <cellStyle name="Link Currency (0) 5" xfId="17585" xr:uid="{00000000-0005-0000-0000-0000B6440000}"/>
    <cellStyle name="Link Currency (0) 6" xfId="17586" xr:uid="{00000000-0005-0000-0000-0000B7440000}"/>
    <cellStyle name="Link Currency (0) 7" xfId="17587" xr:uid="{00000000-0005-0000-0000-0000B8440000}"/>
    <cellStyle name="Link Currency (0) 8" xfId="17588" xr:uid="{00000000-0005-0000-0000-0000B9440000}"/>
    <cellStyle name="Link Currency (0) 9" xfId="17589" xr:uid="{00000000-0005-0000-0000-0000BA440000}"/>
    <cellStyle name="Link Currency (2)" xfId="17590" xr:uid="{00000000-0005-0000-0000-0000BB440000}"/>
    <cellStyle name="Link Currency (2) 10" xfId="17591" xr:uid="{00000000-0005-0000-0000-0000BC440000}"/>
    <cellStyle name="Link Currency (2) 11" xfId="17592" xr:uid="{00000000-0005-0000-0000-0000BD440000}"/>
    <cellStyle name="Link Currency (2) 12" xfId="17593" xr:uid="{00000000-0005-0000-0000-0000BE440000}"/>
    <cellStyle name="Link Currency (2) 13" xfId="17594" xr:uid="{00000000-0005-0000-0000-0000BF440000}"/>
    <cellStyle name="Link Currency (2) 14" xfId="17595" xr:uid="{00000000-0005-0000-0000-0000C0440000}"/>
    <cellStyle name="Link Currency (2) 15" xfId="17596" xr:uid="{00000000-0005-0000-0000-0000C1440000}"/>
    <cellStyle name="Link Currency (2) 16" xfId="17597" xr:uid="{00000000-0005-0000-0000-0000C2440000}"/>
    <cellStyle name="Link Currency (2) 2" xfId="17598" xr:uid="{00000000-0005-0000-0000-0000C3440000}"/>
    <cellStyle name="Link Currency (2) 3" xfId="17599" xr:uid="{00000000-0005-0000-0000-0000C4440000}"/>
    <cellStyle name="Link Currency (2) 4" xfId="17600" xr:uid="{00000000-0005-0000-0000-0000C5440000}"/>
    <cellStyle name="Link Currency (2) 5" xfId="17601" xr:uid="{00000000-0005-0000-0000-0000C6440000}"/>
    <cellStyle name="Link Currency (2) 6" xfId="17602" xr:uid="{00000000-0005-0000-0000-0000C7440000}"/>
    <cellStyle name="Link Currency (2) 7" xfId="17603" xr:uid="{00000000-0005-0000-0000-0000C8440000}"/>
    <cellStyle name="Link Currency (2) 8" xfId="17604" xr:uid="{00000000-0005-0000-0000-0000C9440000}"/>
    <cellStyle name="Link Currency (2) 9" xfId="17605" xr:uid="{00000000-0005-0000-0000-0000CA440000}"/>
    <cellStyle name="Link Units (0)" xfId="17606" xr:uid="{00000000-0005-0000-0000-0000CB440000}"/>
    <cellStyle name="Link Units (0) 10" xfId="17607" xr:uid="{00000000-0005-0000-0000-0000CC440000}"/>
    <cellStyle name="Link Units (0) 11" xfId="17608" xr:uid="{00000000-0005-0000-0000-0000CD440000}"/>
    <cellStyle name="Link Units (0) 12" xfId="17609" xr:uid="{00000000-0005-0000-0000-0000CE440000}"/>
    <cellStyle name="Link Units (0) 13" xfId="17610" xr:uid="{00000000-0005-0000-0000-0000CF440000}"/>
    <cellStyle name="Link Units (0) 14" xfId="17611" xr:uid="{00000000-0005-0000-0000-0000D0440000}"/>
    <cellStyle name="Link Units (0) 15" xfId="17612" xr:uid="{00000000-0005-0000-0000-0000D1440000}"/>
    <cellStyle name="Link Units (0) 16" xfId="17613" xr:uid="{00000000-0005-0000-0000-0000D2440000}"/>
    <cellStyle name="Link Units (0) 2" xfId="17614" xr:uid="{00000000-0005-0000-0000-0000D3440000}"/>
    <cellStyle name="Link Units (0) 3" xfId="17615" xr:uid="{00000000-0005-0000-0000-0000D4440000}"/>
    <cellStyle name="Link Units (0) 4" xfId="17616" xr:uid="{00000000-0005-0000-0000-0000D5440000}"/>
    <cellStyle name="Link Units (0) 5" xfId="17617" xr:uid="{00000000-0005-0000-0000-0000D6440000}"/>
    <cellStyle name="Link Units (0) 6" xfId="17618" xr:uid="{00000000-0005-0000-0000-0000D7440000}"/>
    <cellStyle name="Link Units (0) 7" xfId="17619" xr:uid="{00000000-0005-0000-0000-0000D8440000}"/>
    <cellStyle name="Link Units (0) 8" xfId="17620" xr:uid="{00000000-0005-0000-0000-0000D9440000}"/>
    <cellStyle name="Link Units (0) 9" xfId="17621" xr:uid="{00000000-0005-0000-0000-0000DA440000}"/>
    <cellStyle name="Link Units (1)" xfId="17622" xr:uid="{00000000-0005-0000-0000-0000DB440000}"/>
    <cellStyle name="Link Units (1) 10" xfId="17623" xr:uid="{00000000-0005-0000-0000-0000DC440000}"/>
    <cellStyle name="Link Units (1) 11" xfId="17624" xr:uid="{00000000-0005-0000-0000-0000DD440000}"/>
    <cellStyle name="Link Units (1) 12" xfId="17625" xr:uid="{00000000-0005-0000-0000-0000DE440000}"/>
    <cellStyle name="Link Units (1) 13" xfId="17626" xr:uid="{00000000-0005-0000-0000-0000DF440000}"/>
    <cellStyle name="Link Units (1) 14" xfId="17627" xr:uid="{00000000-0005-0000-0000-0000E0440000}"/>
    <cellStyle name="Link Units (1) 15" xfId="17628" xr:uid="{00000000-0005-0000-0000-0000E1440000}"/>
    <cellStyle name="Link Units (1) 16" xfId="17629" xr:uid="{00000000-0005-0000-0000-0000E2440000}"/>
    <cellStyle name="Link Units (1) 2" xfId="17630" xr:uid="{00000000-0005-0000-0000-0000E3440000}"/>
    <cellStyle name="Link Units (1) 3" xfId="17631" xr:uid="{00000000-0005-0000-0000-0000E4440000}"/>
    <cellStyle name="Link Units (1) 4" xfId="17632" xr:uid="{00000000-0005-0000-0000-0000E5440000}"/>
    <cellStyle name="Link Units (1) 5" xfId="17633" xr:uid="{00000000-0005-0000-0000-0000E6440000}"/>
    <cellStyle name="Link Units (1) 6" xfId="17634" xr:uid="{00000000-0005-0000-0000-0000E7440000}"/>
    <cellStyle name="Link Units (1) 7" xfId="17635" xr:uid="{00000000-0005-0000-0000-0000E8440000}"/>
    <cellStyle name="Link Units (1) 8" xfId="17636" xr:uid="{00000000-0005-0000-0000-0000E9440000}"/>
    <cellStyle name="Link Units (1) 9" xfId="17637" xr:uid="{00000000-0005-0000-0000-0000EA440000}"/>
    <cellStyle name="Link Units (2)" xfId="17638" xr:uid="{00000000-0005-0000-0000-0000EB440000}"/>
    <cellStyle name="Link Units (2) 10" xfId="17639" xr:uid="{00000000-0005-0000-0000-0000EC440000}"/>
    <cellStyle name="Link Units (2) 11" xfId="17640" xr:uid="{00000000-0005-0000-0000-0000ED440000}"/>
    <cellStyle name="Link Units (2) 12" xfId="17641" xr:uid="{00000000-0005-0000-0000-0000EE440000}"/>
    <cellStyle name="Link Units (2) 13" xfId="17642" xr:uid="{00000000-0005-0000-0000-0000EF440000}"/>
    <cellStyle name="Link Units (2) 14" xfId="17643" xr:uid="{00000000-0005-0000-0000-0000F0440000}"/>
    <cellStyle name="Link Units (2) 15" xfId="17644" xr:uid="{00000000-0005-0000-0000-0000F1440000}"/>
    <cellStyle name="Link Units (2) 16" xfId="17645" xr:uid="{00000000-0005-0000-0000-0000F2440000}"/>
    <cellStyle name="Link Units (2) 2" xfId="17646" xr:uid="{00000000-0005-0000-0000-0000F3440000}"/>
    <cellStyle name="Link Units (2) 3" xfId="17647" xr:uid="{00000000-0005-0000-0000-0000F4440000}"/>
    <cellStyle name="Link Units (2) 4" xfId="17648" xr:uid="{00000000-0005-0000-0000-0000F5440000}"/>
    <cellStyle name="Link Units (2) 5" xfId="17649" xr:uid="{00000000-0005-0000-0000-0000F6440000}"/>
    <cellStyle name="Link Units (2) 6" xfId="17650" xr:uid="{00000000-0005-0000-0000-0000F7440000}"/>
    <cellStyle name="Link Units (2) 7" xfId="17651" xr:uid="{00000000-0005-0000-0000-0000F8440000}"/>
    <cellStyle name="Link Units (2) 8" xfId="17652" xr:uid="{00000000-0005-0000-0000-0000F9440000}"/>
    <cellStyle name="Link Units (2) 9" xfId="17653" xr:uid="{00000000-0005-0000-0000-0000FA440000}"/>
    <cellStyle name="Linked Cell 2" xfId="17654" xr:uid="{00000000-0005-0000-0000-0000FB440000}"/>
    <cellStyle name="Loai CBDT" xfId="17655" xr:uid="{00000000-0005-0000-0000-0000FC440000}"/>
    <cellStyle name="Loai CT" xfId="17656" xr:uid="{00000000-0005-0000-0000-0000FD440000}"/>
    <cellStyle name="Loai GD" xfId="17657" xr:uid="{00000000-0005-0000-0000-0000FE440000}"/>
    <cellStyle name="MAU" xfId="17658" xr:uid="{00000000-0005-0000-0000-0000FF440000}"/>
    <cellStyle name="MAU 2" xfId="17659" xr:uid="{00000000-0005-0000-0000-000000450000}"/>
    <cellStyle name="Migliaia (0)_CALPREZZ" xfId="17660" xr:uid="{00000000-0005-0000-0000-000001450000}"/>
    <cellStyle name="Migliaia_ PESO ELETTR." xfId="17661" xr:uid="{00000000-0005-0000-0000-000002450000}"/>
    <cellStyle name="Millares [0]_Well Timing" xfId="17662" xr:uid="{00000000-0005-0000-0000-000003450000}"/>
    <cellStyle name="Millares_Well Timing" xfId="17663" xr:uid="{00000000-0005-0000-0000-000004450000}"/>
    <cellStyle name="Milliers [0]_      " xfId="17664" xr:uid="{00000000-0005-0000-0000-000005450000}"/>
    <cellStyle name="Milliers_      " xfId="17665" xr:uid="{00000000-0005-0000-0000-000006450000}"/>
    <cellStyle name="Model" xfId="17666" xr:uid="{00000000-0005-0000-0000-000007450000}"/>
    <cellStyle name="Model 2" xfId="17667" xr:uid="{00000000-0005-0000-0000-000008450000}"/>
    <cellStyle name="moi" xfId="17668" xr:uid="{00000000-0005-0000-0000-000009450000}"/>
    <cellStyle name="moi 2" xfId="17669" xr:uid="{00000000-0005-0000-0000-00000A450000}"/>
    <cellStyle name="moi 3" xfId="17670" xr:uid="{00000000-0005-0000-0000-00000B450000}"/>
    <cellStyle name="Moneda [0]_Well Timing" xfId="17671" xr:uid="{00000000-0005-0000-0000-00000C450000}"/>
    <cellStyle name="Moneda_Well Timing" xfId="17672" xr:uid="{00000000-0005-0000-0000-00000D450000}"/>
    <cellStyle name="Monétaire [0]_      " xfId="17673" xr:uid="{00000000-0005-0000-0000-00000E450000}"/>
    <cellStyle name="Monétaire_      " xfId="17674" xr:uid="{00000000-0005-0000-0000-00000F450000}"/>
    <cellStyle name="n" xfId="17675" xr:uid="{00000000-0005-0000-0000-000010450000}"/>
    <cellStyle name="n_Book1_Bieu du thao QD von ho tro co MT 3 2" xfId="17676" xr:uid="{00000000-0005-0000-0000-000011450000}"/>
    <cellStyle name="Neutral 2" xfId="17677" xr:uid="{00000000-0005-0000-0000-000012450000}"/>
    <cellStyle name="New" xfId="17678" xr:uid="{00000000-0005-0000-0000-000013450000}"/>
    <cellStyle name="New 2" xfId="17679" xr:uid="{00000000-0005-0000-0000-000014450000}"/>
    <cellStyle name="New Times Roman" xfId="17680" xr:uid="{00000000-0005-0000-0000-000015450000}"/>
    <cellStyle name="nga" xfId="17681" xr:uid="{00000000-0005-0000-0000-000016450000}"/>
    <cellStyle name="no dec" xfId="17682" xr:uid="{00000000-0005-0000-0000-000017450000}"/>
    <cellStyle name="no dec 2" xfId="17683" xr:uid="{00000000-0005-0000-0000-000018450000}"/>
    <cellStyle name="no dec 2 2" xfId="17684" xr:uid="{00000000-0005-0000-0000-000019450000}"/>
    <cellStyle name="ÑONVÒ" xfId="17685" xr:uid="{00000000-0005-0000-0000-00001A450000}"/>
    <cellStyle name="ÑONVÒ 2" xfId="17686" xr:uid="{00000000-0005-0000-0000-00001B450000}"/>
    <cellStyle name="ÑONVÒ 2 2" xfId="17687" xr:uid="{00000000-0005-0000-0000-00001C450000}"/>
    <cellStyle name="ÑONVÒ 3" xfId="17688" xr:uid="{00000000-0005-0000-0000-00001D450000}"/>
    <cellStyle name="Normal" xfId="0" builtinId="0"/>
    <cellStyle name="Normal - Style1" xfId="17689" xr:uid="{00000000-0005-0000-0000-00001F450000}"/>
    <cellStyle name="Normal - Style1 2" xfId="17690" xr:uid="{00000000-0005-0000-0000-000020450000}"/>
    <cellStyle name="Normal - Style1 2 10" xfId="20525" xr:uid="{00000000-0005-0000-0000-000021450000}"/>
    <cellStyle name="Normal - Style1 2 2" xfId="17691" xr:uid="{00000000-0005-0000-0000-000022450000}"/>
    <cellStyle name="Normal - Style1 3" xfId="17692" xr:uid="{00000000-0005-0000-0000-000023450000}"/>
    <cellStyle name="Normal - Style1 4" xfId="17693" xr:uid="{00000000-0005-0000-0000-000024450000}"/>
    <cellStyle name="Normal - Style1_KH TPCP 2016-2020 (tong hop)" xfId="17694" xr:uid="{00000000-0005-0000-0000-000025450000}"/>
    <cellStyle name="Normal - 유형1" xfId="17695" xr:uid="{00000000-0005-0000-0000-000026450000}"/>
    <cellStyle name="Normal 10" xfId="17696" xr:uid="{00000000-0005-0000-0000-000027450000}"/>
    <cellStyle name="Normal 10 2" xfId="17697" xr:uid="{00000000-0005-0000-0000-000028450000}"/>
    <cellStyle name="Normal 10 2 10" xfId="17698" xr:uid="{00000000-0005-0000-0000-000029450000}"/>
    <cellStyle name="Normal 10 2 2" xfId="17699" xr:uid="{00000000-0005-0000-0000-00002A450000}"/>
    <cellStyle name="Normal 10 2 24" xfId="17700" xr:uid="{00000000-0005-0000-0000-00002B450000}"/>
    <cellStyle name="Normal 10 2 28" xfId="17701" xr:uid="{00000000-0005-0000-0000-00002C450000}"/>
    <cellStyle name="Normal 10 2 3" xfId="17702" xr:uid="{00000000-0005-0000-0000-00002D450000}"/>
    <cellStyle name="Normal 10 2 4" xfId="17703" xr:uid="{00000000-0005-0000-0000-00002E450000}"/>
    <cellStyle name="Normal 10 3" xfId="17704" xr:uid="{00000000-0005-0000-0000-00002F450000}"/>
    <cellStyle name="Normal 10 3 2" xfId="17705" xr:uid="{00000000-0005-0000-0000-000030450000}"/>
    <cellStyle name="Normal 10 3 3" xfId="17706" xr:uid="{00000000-0005-0000-0000-000031450000}"/>
    <cellStyle name="Normal 10 3 3 2" xfId="17707" xr:uid="{00000000-0005-0000-0000-000032450000}"/>
    <cellStyle name="Normal 10 4" xfId="17708" xr:uid="{00000000-0005-0000-0000-000033450000}"/>
    <cellStyle name="Normal 10 5" xfId="17709" xr:uid="{00000000-0005-0000-0000-000034450000}"/>
    <cellStyle name="Normal 10 6" xfId="17710" xr:uid="{00000000-0005-0000-0000-000035450000}"/>
    <cellStyle name="Normal 10 6 2" xfId="17711" xr:uid="{00000000-0005-0000-0000-000036450000}"/>
    <cellStyle name="Normal 10 7" xfId="17712" xr:uid="{00000000-0005-0000-0000-000037450000}"/>
    <cellStyle name="Normal 10 7 2" xfId="17713" xr:uid="{00000000-0005-0000-0000-000038450000}"/>
    <cellStyle name="Normal 10 7 3" xfId="17714" xr:uid="{00000000-0005-0000-0000-000039450000}"/>
    <cellStyle name="Normal 10 7 3 2" xfId="17715" xr:uid="{00000000-0005-0000-0000-00003A450000}"/>
    <cellStyle name="Normal 10 7 3 2 2" xfId="17716" xr:uid="{00000000-0005-0000-0000-00003B450000}"/>
    <cellStyle name="Normal 10 7 3 3" xfId="17717" xr:uid="{00000000-0005-0000-0000-00003C450000}"/>
    <cellStyle name="Normal 10 7 4" xfId="17718" xr:uid="{00000000-0005-0000-0000-00003D450000}"/>
    <cellStyle name="Normal 10 7 4 2" xfId="17719" xr:uid="{00000000-0005-0000-0000-00003E450000}"/>
    <cellStyle name="Normal 10 8" xfId="17720" xr:uid="{00000000-0005-0000-0000-00003F450000}"/>
    <cellStyle name="Normal 10 9" xfId="17721" xr:uid="{00000000-0005-0000-0000-000040450000}"/>
    <cellStyle name="Normal 10_05-12  KH trung han 2016-2020 - Liem Thinh edited" xfId="17722" xr:uid="{00000000-0005-0000-0000-000041450000}"/>
    <cellStyle name="Normal 100" xfId="17723" xr:uid="{00000000-0005-0000-0000-000042450000}"/>
    <cellStyle name="Normal 11" xfId="17724" xr:uid="{00000000-0005-0000-0000-000043450000}"/>
    <cellStyle name="Normal 11 2" xfId="17725" xr:uid="{00000000-0005-0000-0000-000044450000}"/>
    <cellStyle name="Normal 11 2 2" xfId="17726" xr:uid="{00000000-0005-0000-0000-000045450000}"/>
    <cellStyle name="Normal 11 3" xfId="17727" xr:uid="{00000000-0005-0000-0000-000046450000}"/>
    <cellStyle name="Normal 11 3 2" xfId="17728" xr:uid="{00000000-0005-0000-0000-000047450000}"/>
    <cellStyle name="Normal 11 3 2 2" xfId="17729" xr:uid="{00000000-0005-0000-0000-000048450000}"/>
    <cellStyle name="Normal 11 3 2 2 2" xfId="17730" xr:uid="{00000000-0005-0000-0000-000049450000}"/>
    <cellStyle name="Normal 11 3 2 3" xfId="17731" xr:uid="{00000000-0005-0000-0000-00004A450000}"/>
    <cellStyle name="Normal 11 3 3" xfId="17732" xr:uid="{00000000-0005-0000-0000-00004B450000}"/>
    <cellStyle name="Normal 11 3 3 2" xfId="17733" xr:uid="{00000000-0005-0000-0000-00004C450000}"/>
    <cellStyle name="Normal 11 3 3 2 2" xfId="17734" xr:uid="{00000000-0005-0000-0000-00004D450000}"/>
    <cellStyle name="Normal 11 3 3 2 2 2" xfId="17735" xr:uid="{00000000-0005-0000-0000-00004E450000}"/>
    <cellStyle name="Normal 11 3 3 2 3" xfId="17736" xr:uid="{00000000-0005-0000-0000-00004F450000}"/>
    <cellStyle name="Normal 11 3 3 3" xfId="17737" xr:uid="{00000000-0005-0000-0000-000050450000}"/>
    <cellStyle name="Normal 11 3 3 3 2" xfId="17738" xr:uid="{00000000-0005-0000-0000-000051450000}"/>
    <cellStyle name="Normal 11 3 3 4" xfId="17739" xr:uid="{00000000-0005-0000-0000-000052450000}"/>
    <cellStyle name="Normal 11 3 4" xfId="17740" xr:uid="{00000000-0005-0000-0000-000053450000}"/>
    <cellStyle name="Normal 11 3 4 2" xfId="17741" xr:uid="{00000000-0005-0000-0000-000054450000}"/>
    <cellStyle name="Normal 11 3 4 2 2" xfId="17742" xr:uid="{00000000-0005-0000-0000-000055450000}"/>
    <cellStyle name="Normal 11 3 4 2 2 2" xfId="17743" xr:uid="{00000000-0005-0000-0000-000056450000}"/>
    <cellStyle name="Normal 11 3 4 2 2 2 2" xfId="17744" xr:uid="{00000000-0005-0000-0000-000057450000}"/>
    <cellStyle name="Normal 11 3 4 2 2 2 2 2" xfId="17745" xr:uid="{00000000-0005-0000-0000-000058450000}"/>
    <cellStyle name="Normal 11 3 4 2 2 2 3" xfId="17746" xr:uid="{00000000-0005-0000-0000-000059450000}"/>
    <cellStyle name="Normal 11 3 4 2 2 3" xfId="17747" xr:uid="{00000000-0005-0000-0000-00005A450000}"/>
    <cellStyle name="Normal 11 3 4 2 2 3 2" xfId="17748" xr:uid="{00000000-0005-0000-0000-00005B450000}"/>
    <cellStyle name="Normal 11 3 4 2 2 4" xfId="17749" xr:uid="{00000000-0005-0000-0000-00005C450000}"/>
    <cellStyle name="Normal 11 3 4 2 3" xfId="17750" xr:uid="{00000000-0005-0000-0000-00005D450000}"/>
    <cellStyle name="Normal 11 3 4 2 3 2" xfId="17751" xr:uid="{00000000-0005-0000-0000-00005E450000}"/>
    <cellStyle name="Normal 11 3 4 2 3 2 2" xfId="17752" xr:uid="{00000000-0005-0000-0000-00005F450000}"/>
    <cellStyle name="Normal 11 3 4 2 3 3" xfId="17753" xr:uid="{00000000-0005-0000-0000-000060450000}"/>
    <cellStyle name="Normal 11 3 4 2 4" xfId="17754" xr:uid="{00000000-0005-0000-0000-000061450000}"/>
    <cellStyle name="Normal 11 3 4 2 4 2" xfId="17755" xr:uid="{00000000-0005-0000-0000-000062450000}"/>
    <cellStyle name="Normal 11 3 4 2 5" xfId="17756" xr:uid="{00000000-0005-0000-0000-000063450000}"/>
    <cellStyle name="Normal 11 3 4 3" xfId="17757" xr:uid="{00000000-0005-0000-0000-000064450000}"/>
    <cellStyle name="Normal 11 3 4 3 2" xfId="17758" xr:uid="{00000000-0005-0000-0000-000065450000}"/>
    <cellStyle name="Normal 11 3 4 3 2 2" xfId="17759" xr:uid="{00000000-0005-0000-0000-000066450000}"/>
    <cellStyle name="Normal 11 3 4 3 2 2 2" xfId="17760" xr:uid="{00000000-0005-0000-0000-000067450000}"/>
    <cellStyle name="Normal 11 3 4 3 2 2 2 2" xfId="17761" xr:uid="{00000000-0005-0000-0000-000068450000}"/>
    <cellStyle name="Normal 11 3 4 3 2 2 3" xfId="17762" xr:uid="{00000000-0005-0000-0000-000069450000}"/>
    <cellStyle name="Normal 11 3 4 3 2 3" xfId="17763" xr:uid="{00000000-0005-0000-0000-00006A450000}"/>
    <cellStyle name="Normal 11 3 4 3 2 3 2" xfId="17764" xr:uid="{00000000-0005-0000-0000-00006B450000}"/>
    <cellStyle name="Normal 11 3 4 3 2 4" xfId="17765" xr:uid="{00000000-0005-0000-0000-00006C450000}"/>
    <cellStyle name="Normal 11 3 4 3 3" xfId="17766" xr:uid="{00000000-0005-0000-0000-00006D450000}"/>
    <cellStyle name="Normal 11 3 4 3 3 2" xfId="17767" xr:uid="{00000000-0005-0000-0000-00006E450000}"/>
    <cellStyle name="Normal 11 3 4 3 3 2 2" xfId="17768" xr:uid="{00000000-0005-0000-0000-00006F450000}"/>
    <cellStyle name="Normal 11 3 4 3 3 3" xfId="17769" xr:uid="{00000000-0005-0000-0000-000070450000}"/>
    <cellStyle name="Normal 11 3 4 3 4" xfId="17770" xr:uid="{00000000-0005-0000-0000-000071450000}"/>
    <cellStyle name="Normal 11 3 4 3 4 2" xfId="17771" xr:uid="{00000000-0005-0000-0000-000072450000}"/>
    <cellStyle name="Normal 11 3 4 3 5" xfId="17772" xr:uid="{00000000-0005-0000-0000-000073450000}"/>
    <cellStyle name="Normal 11 3 4 4" xfId="17773" xr:uid="{00000000-0005-0000-0000-000074450000}"/>
    <cellStyle name="Normal 11 3 4 4 2" xfId="17774" xr:uid="{00000000-0005-0000-0000-000075450000}"/>
    <cellStyle name="Normal 11 3 4 4 2 2" xfId="17775" xr:uid="{00000000-0005-0000-0000-000076450000}"/>
    <cellStyle name="Normal 11 3 4 4 3" xfId="17776" xr:uid="{00000000-0005-0000-0000-000077450000}"/>
    <cellStyle name="Normal 11 3 4 5" xfId="17777" xr:uid="{00000000-0005-0000-0000-000078450000}"/>
    <cellStyle name="Normal 11 3 4 5 2" xfId="17778" xr:uid="{00000000-0005-0000-0000-000079450000}"/>
    <cellStyle name="Normal 11 3 4 6" xfId="17779" xr:uid="{00000000-0005-0000-0000-00007A450000}"/>
    <cellStyle name="Normal 11 3 4 6 2" xfId="17780" xr:uid="{00000000-0005-0000-0000-00007B450000}"/>
    <cellStyle name="Normal 11 3 4 7" xfId="17781" xr:uid="{00000000-0005-0000-0000-00007C450000}"/>
    <cellStyle name="Normal 11 3 5" xfId="17782" xr:uid="{00000000-0005-0000-0000-00007D450000}"/>
    <cellStyle name="Normal 11 3 5 2" xfId="17783" xr:uid="{00000000-0005-0000-0000-00007E450000}"/>
    <cellStyle name="Normal 11 3 6" xfId="17784" xr:uid="{00000000-0005-0000-0000-00007F450000}"/>
    <cellStyle name="Normal 11 4" xfId="17785" xr:uid="{00000000-0005-0000-0000-000080450000}"/>
    <cellStyle name="Normal 11 5" xfId="20523" xr:uid="{00000000-0005-0000-0000-000081450000}"/>
    <cellStyle name="Normal 12" xfId="17786" xr:uid="{00000000-0005-0000-0000-000082450000}"/>
    <cellStyle name="Normal 12 2" xfId="17787" xr:uid="{00000000-0005-0000-0000-000083450000}"/>
    <cellStyle name="Normal 12 3" xfId="17788" xr:uid="{00000000-0005-0000-0000-000084450000}"/>
    <cellStyle name="Normal 12 4" xfId="17789" xr:uid="{00000000-0005-0000-0000-000085450000}"/>
    <cellStyle name="Normal 13" xfId="17790" xr:uid="{00000000-0005-0000-0000-000086450000}"/>
    <cellStyle name="Normal 13 2" xfId="17791" xr:uid="{00000000-0005-0000-0000-000087450000}"/>
    <cellStyle name="Normal 13 3" xfId="17792" xr:uid="{00000000-0005-0000-0000-000088450000}"/>
    <cellStyle name="Normal 13 4" xfId="17793" xr:uid="{00000000-0005-0000-0000-000089450000}"/>
    <cellStyle name="Normal 14" xfId="17794" xr:uid="{00000000-0005-0000-0000-00008A450000}"/>
    <cellStyle name="Normal 14 2" xfId="17795" xr:uid="{00000000-0005-0000-0000-00008B450000}"/>
    <cellStyle name="Normal 14 3" xfId="17796" xr:uid="{00000000-0005-0000-0000-00008C450000}"/>
    <cellStyle name="Normal 14 4" xfId="17797" xr:uid="{00000000-0005-0000-0000-00008D450000}"/>
    <cellStyle name="Normal 15" xfId="17798" xr:uid="{00000000-0005-0000-0000-00008E450000}"/>
    <cellStyle name="Normal 15 2" xfId="17799" xr:uid="{00000000-0005-0000-0000-00008F450000}"/>
    <cellStyle name="Normal 15 3" xfId="17800" xr:uid="{00000000-0005-0000-0000-000090450000}"/>
    <cellStyle name="Normal 15 4" xfId="17801" xr:uid="{00000000-0005-0000-0000-000091450000}"/>
    <cellStyle name="Normal 15 5" xfId="17802" xr:uid="{00000000-0005-0000-0000-000092450000}"/>
    <cellStyle name="Normal 16" xfId="17803" xr:uid="{00000000-0005-0000-0000-000093450000}"/>
    <cellStyle name="Normal 16 2" xfId="17804" xr:uid="{00000000-0005-0000-0000-000094450000}"/>
    <cellStyle name="Normal 16 2 2" xfId="17805" xr:uid="{00000000-0005-0000-0000-000095450000}"/>
    <cellStyle name="Normal 16 2 2 2" xfId="17806" xr:uid="{00000000-0005-0000-0000-000096450000}"/>
    <cellStyle name="Normal 16 2 2 2 2" xfId="17807" xr:uid="{00000000-0005-0000-0000-000097450000}"/>
    <cellStyle name="Normal 16 2 2 2 2 2" xfId="17808" xr:uid="{00000000-0005-0000-0000-000098450000}"/>
    <cellStyle name="Normal 16 2 2 2 3" xfId="17809" xr:uid="{00000000-0005-0000-0000-000099450000}"/>
    <cellStyle name="Normal 16 2 2 3" xfId="17810" xr:uid="{00000000-0005-0000-0000-00009A450000}"/>
    <cellStyle name="Normal 16 2 2 4" xfId="17811" xr:uid="{00000000-0005-0000-0000-00009B450000}"/>
    <cellStyle name="Normal 16 2 2 4 2" xfId="17812" xr:uid="{00000000-0005-0000-0000-00009C450000}"/>
    <cellStyle name="Normal 16 2 2 5" xfId="17813" xr:uid="{00000000-0005-0000-0000-00009D450000}"/>
    <cellStyle name="Normal 16 2 3" xfId="17814" xr:uid="{00000000-0005-0000-0000-00009E450000}"/>
    <cellStyle name="Normal 16 2 3 2" xfId="17815" xr:uid="{00000000-0005-0000-0000-00009F450000}"/>
    <cellStyle name="Normal 16 2 3 2 2" xfId="17816" xr:uid="{00000000-0005-0000-0000-0000A0450000}"/>
    <cellStyle name="Normal 16 2 3 2 2 2" xfId="17817" xr:uid="{00000000-0005-0000-0000-0000A1450000}"/>
    <cellStyle name="Normal 16 2 3 2 3" xfId="17818" xr:uid="{00000000-0005-0000-0000-0000A2450000}"/>
    <cellStyle name="Normal 16 2 3 3" xfId="17819" xr:uid="{00000000-0005-0000-0000-0000A3450000}"/>
    <cellStyle name="Normal 16 2 3 3 2" xfId="17820" xr:uid="{00000000-0005-0000-0000-0000A4450000}"/>
    <cellStyle name="Normal 16 2 3 4" xfId="17821" xr:uid="{00000000-0005-0000-0000-0000A5450000}"/>
    <cellStyle name="Normal 16 2 4" xfId="17822" xr:uid="{00000000-0005-0000-0000-0000A6450000}"/>
    <cellStyle name="Normal 16 3" xfId="17823" xr:uid="{00000000-0005-0000-0000-0000A7450000}"/>
    <cellStyle name="Normal 16 4" xfId="17824" xr:uid="{00000000-0005-0000-0000-0000A8450000}"/>
    <cellStyle name="Normal 16 4 2" xfId="17825" xr:uid="{00000000-0005-0000-0000-0000A9450000}"/>
    <cellStyle name="Normal 16 4 2 2" xfId="17826" xr:uid="{00000000-0005-0000-0000-0000AA450000}"/>
    <cellStyle name="Normal 16 4 2 2 2" xfId="17827" xr:uid="{00000000-0005-0000-0000-0000AB450000}"/>
    <cellStyle name="Normal 16 4 2 3" xfId="17828" xr:uid="{00000000-0005-0000-0000-0000AC450000}"/>
    <cellStyle name="Normal 16 4 3" xfId="17829" xr:uid="{00000000-0005-0000-0000-0000AD450000}"/>
    <cellStyle name="Normal 16 4 3 2" xfId="17830" xr:uid="{00000000-0005-0000-0000-0000AE450000}"/>
    <cellStyle name="Normal 16 4 4" xfId="17831" xr:uid="{00000000-0005-0000-0000-0000AF450000}"/>
    <cellStyle name="Normal 16 5" xfId="17832" xr:uid="{00000000-0005-0000-0000-0000B0450000}"/>
    <cellStyle name="Normal 16 5 2" xfId="17833" xr:uid="{00000000-0005-0000-0000-0000B1450000}"/>
    <cellStyle name="Normal 16 5 2 2" xfId="17834" xr:uid="{00000000-0005-0000-0000-0000B2450000}"/>
    <cellStyle name="Normal 16 5 2 2 2" xfId="17835" xr:uid="{00000000-0005-0000-0000-0000B3450000}"/>
    <cellStyle name="Normal 16 5 2 3" xfId="17836" xr:uid="{00000000-0005-0000-0000-0000B4450000}"/>
    <cellStyle name="Normal 16 5 3" xfId="17837" xr:uid="{00000000-0005-0000-0000-0000B5450000}"/>
    <cellStyle name="Normal 16 5 3 2" xfId="17838" xr:uid="{00000000-0005-0000-0000-0000B6450000}"/>
    <cellStyle name="Normal 16 5 4" xfId="17839" xr:uid="{00000000-0005-0000-0000-0000B7450000}"/>
    <cellStyle name="Normal 16 6" xfId="17840" xr:uid="{00000000-0005-0000-0000-0000B8450000}"/>
    <cellStyle name="Normal 17" xfId="17841" xr:uid="{00000000-0005-0000-0000-0000B9450000}"/>
    <cellStyle name="Normal 17 2" xfId="17842" xr:uid="{00000000-0005-0000-0000-0000BA450000}"/>
    <cellStyle name="Normal 17 3 2" xfId="17843" xr:uid="{00000000-0005-0000-0000-0000BB450000}"/>
    <cellStyle name="Normal 17 3 2 2" xfId="17844" xr:uid="{00000000-0005-0000-0000-0000BC450000}"/>
    <cellStyle name="Normal 17 3 2 2 2" xfId="17845" xr:uid="{00000000-0005-0000-0000-0000BD450000}"/>
    <cellStyle name="Normal 17 3 2 2 2 2" xfId="17846" xr:uid="{00000000-0005-0000-0000-0000BE450000}"/>
    <cellStyle name="Normal 17 3 2 2 2 2 2" xfId="17847" xr:uid="{00000000-0005-0000-0000-0000BF450000}"/>
    <cellStyle name="Normal 17 3 2 2 2 3" xfId="17848" xr:uid="{00000000-0005-0000-0000-0000C0450000}"/>
    <cellStyle name="Normal 17 3 2 2 3" xfId="17849" xr:uid="{00000000-0005-0000-0000-0000C1450000}"/>
    <cellStyle name="Normal 17 3 2 2 3 2" xfId="17850" xr:uid="{00000000-0005-0000-0000-0000C2450000}"/>
    <cellStyle name="Normal 17 3 2 2 4" xfId="17851" xr:uid="{00000000-0005-0000-0000-0000C3450000}"/>
    <cellStyle name="Normal 17 3 2 3" xfId="17852" xr:uid="{00000000-0005-0000-0000-0000C4450000}"/>
    <cellStyle name="Normal 17 3 2 3 2" xfId="17853" xr:uid="{00000000-0005-0000-0000-0000C5450000}"/>
    <cellStyle name="Normal 17 3 2 3 2 2" xfId="17854" xr:uid="{00000000-0005-0000-0000-0000C6450000}"/>
    <cellStyle name="Normal 17 3 2 3 2 2 2" xfId="17855" xr:uid="{00000000-0005-0000-0000-0000C7450000}"/>
    <cellStyle name="Normal 17 3 2 3 2 3" xfId="17856" xr:uid="{00000000-0005-0000-0000-0000C8450000}"/>
    <cellStyle name="Normal 17 3 2 3 3" xfId="17857" xr:uid="{00000000-0005-0000-0000-0000C9450000}"/>
    <cellStyle name="Normal 17 3 2 3 3 2" xfId="17858" xr:uid="{00000000-0005-0000-0000-0000CA450000}"/>
    <cellStyle name="Normal 17 3 2 3 4" xfId="17859" xr:uid="{00000000-0005-0000-0000-0000CB450000}"/>
    <cellStyle name="Normal 17 3 2 4" xfId="17860" xr:uid="{00000000-0005-0000-0000-0000CC450000}"/>
    <cellStyle name="Normal 17 3 2 4 2" xfId="17861" xr:uid="{00000000-0005-0000-0000-0000CD450000}"/>
    <cellStyle name="Normal 17 3 2 4 2 2" xfId="17862" xr:uid="{00000000-0005-0000-0000-0000CE450000}"/>
    <cellStyle name="Normal 17 3 2 4 3" xfId="17863" xr:uid="{00000000-0005-0000-0000-0000CF450000}"/>
    <cellStyle name="Normal 17 3 2 5" xfId="17864" xr:uid="{00000000-0005-0000-0000-0000D0450000}"/>
    <cellStyle name="Normal 17 3 2 5 2" xfId="17865" xr:uid="{00000000-0005-0000-0000-0000D1450000}"/>
    <cellStyle name="Normal 17 3 2 6" xfId="17866" xr:uid="{00000000-0005-0000-0000-0000D2450000}"/>
    <cellStyle name="Normal 18" xfId="17867" xr:uid="{00000000-0005-0000-0000-0000D3450000}"/>
    <cellStyle name="Normal 18 2" xfId="17868" xr:uid="{00000000-0005-0000-0000-0000D4450000}"/>
    <cellStyle name="Normal 18 2 2" xfId="17869" xr:uid="{00000000-0005-0000-0000-0000D5450000}"/>
    <cellStyle name="Normal 18 3" xfId="17870" xr:uid="{00000000-0005-0000-0000-0000D6450000}"/>
    <cellStyle name="Normal 18_05-12  KH trung han 2016-2020 - Liem Thinh edited" xfId="17871" xr:uid="{00000000-0005-0000-0000-0000D7450000}"/>
    <cellStyle name="Normal 19" xfId="17872" xr:uid="{00000000-0005-0000-0000-0000D8450000}"/>
    <cellStyle name="Normal 19 2" xfId="17873" xr:uid="{00000000-0005-0000-0000-0000D9450000}"/>
    <cellStyle name="Normal 19 3" xfId="17874" xr:uid="{00000000-0005-0000-0000-0000DA450000}"/>
    <cellStyle name="Normal 2" xfId="17875" xr:uid="{00000000-0005-0000-0000-0000DB450000}"/>
    <cellStyle name="Normal 2 10" xfId="17876" xr:uid="{00000000-0005-0000-0000-0000DC450000}"/>
    <cellStyle name="Normal 2 10 2" xfId="17877" xr:uid="{00000000-0005-0000-0000-0000DD450000}"/>
    <cellStyle name="Normal 2 11" xfId="17878" xr:uid="{00000000-0005-0000-0000-0000DE450000}"/>
    <cellStyle name="Normal 2 11 2" xfId="17879" xr:uid="{00000000-0005-0000-0000-0000DF450000}"/>
    <cellStyle name="Normal 2 12" xfId="17880" xr:uid="{00000000-0005-0000-0000-0000E0450000}"/>
    <cellStyle name="Normal 2 12 2" xfId="17881" xr:uid="{00000000-0005-0000-0000-0000E1450000}"/>
    <cellStyle name="Normal 2 13" xfId="17882" xr:uid="{00000000-0005-0000-0000-0000E2450000}"/>
    <cellStyle name="Normal 2 13 2" xfId="17883" xr:uid="{00000000-0005-0000-0000-0000E3450000}"/>
    <cellStyle name="Normal 2 14" xfId="17884" xr:uid="{00000000-0005-0000-0000-0000E4450000}"/>
    <cellStyle name="Normal 2 14 2" xfId="17885" xr:uid="{00000000-0005-0000-0000-0000E5450000}"/>
    <cellStyle name="Normal 2 14_Phuongangiao 1-giaoxulykythuat" xfId="17886" xr:uid="{00000000-0005-0000-0000-0000E6450000}"/>
    <cellStyle name="Normal 2 15" xfId="17887" xr:uid="{00000000-0005-0000-0000-0000E7450000}"/>
    <cellStyle name="Normal 2 16" xfId="17888" xr:uid="{00000000-0005-0000-0000-0000E8450000}"/>
    <cellStyle name="Normal 2 17" xfId="17889" xr:uid="{00000000-0005-0000-0000-0000E9450000}"/>
    <cellStyle name="Normal 2 18" xfId="17890" xr:uid="{00000000-0005-0000-0000-0000EA450000}"/>
    <cellStyle name="Normal 2 19" xfId="17891" xr:uid="{00000000-0005-0000-0000-0000EB450000}"/>
    <cellStyle name="Normal 2 2" xfId="17892" xr:uid="{00000000-0005-0000-0000-0000EC450000}"/>
    <cellStyle name="Normal 2 2 10" xfId="17893" xr:uid="{00000000-0005-0000-0000-0000ED450000}"/>
    <cellStyle name="Normal 2 2 10 2" xfId="17894" xr:uid="{00000000-0005-0000-0000-0000EE450000}"/>
    <cellStyle name="Normal 2 2 11" xfId="17895" xr:uid="{00000000-0005-0000-0000-0000EF450000}"/>
    <cellStyle name="Normal 2 2 12" xfId="17896" xr:uid="{00000000-0005-0000-0000-0000F0450000}"/>
    <cellStyle name="Normal 2 2 13" xfId="17897" xr:uid="{00000000-0005-0000-0000-0000F1450000}"/>
    <cellStyle name="Normal 2 2 14" xfId="17898" xr:uid="{00000000-0005-0000-0000-0000F2450000}"/>
    <cellStyle name="Normal 2 2 15" xfId="17899" xr:uid="{00000000-0005-0000-0000-0000F3450000}"/>
    <cellStyle name="Normal 2 2 16" xfId="17900" xr:uid="{00000000-0005-0000-0000-0000F4450000}"/>
    <cellStyle name="Normal 2 2 2" xfId="17901" xr:uid="{00000000-0005-0000-0000-0000F5450000}"/>
    <cellStyle name="Normal 2 2 2 2" xfId="17902" xr:uid="{00000000-0005-0000-0000-0000F6450000}"/>
    <cellStyle name="Normal 2 2 2 2 2" xfId="17903" xr:uid="{00000000-0005-0000-0000-0000F7450000}"/>
    <cellStyle name="Normal 2 2 2 3" xfId="17904" xr:uid="{00000000-0005-0000-0000-0000F8450000}"/>
    <cellStyle name="Normal 2 2 3" xfId="17905" xr:uid="{00000000-0005-0000-0000-0000F9450000}"/>
    <cellStyle name="Normal 2 2 33 4" xfId="17906" xr:uid="{00000000-0005-0000-0000-0000FA450000}"/>
    <cellStyle name="Normal 2 2 33 4 2" xfId="17907" xr:uid="{00000000-0005-0000-0000-0000FB450000}"/>
    <cellStyle name="Normal 2 2 33 4 2 2" xfId="17908" xr:uid="{00000000-0005-0000-0000-0000FC450000}"/>
    <cellStyle name="Normal 2 2 33 4 2 2 2" xfId="17909" xr:uid="{00000000-0005-0000-0000-0000FD450000}"/>
    <cellStyle name="Normal 2 2 33 4 2 2 2 2" xfId="17910" xr:uid="{00000000-0005-0000-0000-0000FE450000}"/>
    <cellStyle name="Normal 2 2 33 4 2 2 3" xfId="17911" xr:uid="{00000000-0005-0000-0000-0000FF450000}"/>
    <cellStyle name="Normal 2 2 33 4 2 3" xfId="17912" xr:uid="{00000000-0005-0000-0000-000000460000}"/>
    <cellStyle name="Normal 2 2 33 4 2 3 2" xfId="17913" xr:uid="{00000000-0005-0000-0000-000001460000}"/>
    <cellStyle name="Normal 2 2 33 4 2 4" xfId="17914" xr:uid="{00000000-0005-0000-0000-000002460000}"/>
    <cellStyle name="Normal 2 2 33 4 3" xfId="17915" xr:uid="{00000000-0005-0000-0000-000003460000}"/>
    <cellStyle name="Normal 2 2 33 4 3 2" xfId="17916" xr:uid="{00000000-0005-0000-0000-000004460000}"/>
    <cellStyle name="Normal 2 2 33 4 3 2 2" xfId="17917" xr:uid="{00000000-0005-0000-0000-000005460000}"/>
    <cellStyle name="Normal 2 2 33 4 3 3" xfId="17918" xr:uid="{00000000-0005-0000-0000-000006460000}"/>
    <cellStyle name="Normal 2 2 33 4 4" xfId="17919" xr:uid="{00000000-0005-0000-0000-000007460000}"/>
    <cellStyle name="Normal 2 2 33 4 4 2" xfId="17920" xr:uid="{00000000-0005-0000-0000-000008460000}"/>
    <cellStyle name="Normal 2 2 33 4 5" xfId="17921" xr:uid="{00000000-0005-0000-0000-000009460000}"/>
    <cellStyle name="Normal 2 2 4" xfId="17922" xr:uid="{00000000-0005-0000-0000-00000A460000}"/>
    <cellStyle name="Normal 2 2 4 2" xfId="17923" xr:uid="{00000000-0005-0000-0000-00000B460000}"/>
    <cellStyle name="Normal 2 2 4 3" xfId="17924" xr:uid="{00000000-0005-0000-0000-00000C460000}"/>
    <cellStyle name="Normal 2 2 5" xfId="17925" xr:uid="{00000000-0005-0000-0000-00000D460000}"/>
    <cellStyle name="Normal 2 2 6" xfId="17926" xr:uid="{00000000-0005-0000-0000-00000E460000}"/>
    <cellStyle name="Normal 2 2 7" xfId="17927" xr:uid="{00000000-0005-0000-0000-00000F460000}"/>
    <cellStyle name="Normal 2 2 8" xfId="17928" xr:uid="{00000000-0005-0000-0000-000010460000}"/>
    <cellStyle name="Normal 2 2 9" xfId="17929" xr:uid="{00000000-0005-0000-0000-000011460000}"/>
    <cellStyle name="Normal 2 2_Biểu 17 - Ứng trước NSTW chưa thu hồi" xfId="17930" xr:uid="{00000000-0005-0000-0000-000012460000}"/>
    <cellStyle name="Normal 2 20" xfId="17931" xr:uid="{00000000-0005-0000-0000-000013460000}"/>
    <cellStyle name="Normal 2 21" xfId="17932" xr:uid="{00000000-0005-0000-0000-000014460000}"/>
    <cellStyle name="Normal 2 22" xfId="17933" xr:uid="{00000000-0005-0000-0000-000015460000}"/>
    <cellStyle name="Normal 2 23" xfId="17934" xr:uid="{00000000-0005-0000-0000-000016460000}"/>
    <cellStyle name="Normal 2 24" xfId="17935" xr:uid="{00000000-0005-0000-0000-000017460000}"/>
    <cellStyle name="Normal 2 25" xfId="17936" xr:uid="{00000000-0005-0000-0000-000018460000}"/>
    <cellStyle name="Normal 2 26" xfId="17937" xr:uid="{00000000-0005-0000-0000-000019460000}"/>
    <cellStyle name="Normal 2 26 2" xfId="17938" xr:uid="{00000000-0005-0000-0000-00001A460000}"/>
    <cellStyle name="Normal 2 27" xfId="17939" xr:uid="{00000000-0005-0000-0000-00001B460000}"/>
    <cellStyle name="Normal 2 27 2" xfId="17940" xr:uid="{00000000-0005-0000-0000-00001C460000}"/>
    <cellStyle name="Normal 2 28" xfId="17941" xr:uid="{00000000-0005-0000-0000-00001D460000}"/>
    <cellStyle name="Normal 2 28 2" xfId="17942" xr:uid="{00000000-0005-0000-0000-00001E460000}"/>
    <cellStyle name="Normal 2 28 2 2" xfId="17943" xr:uid="{00000000-0005-0000-0000-00001F460000}"/>
    <cellStyle name="Normal 2 28 2 2 2" xfId="17944" xr:uid="{00000000-0005-0000-0000-000020460000}"/>
    <cellStyle name="Normal 2 28 2 3" xfId="17945" xr:uid="{00000000-0005-0000-0000-000021460000}"/>
    <cellStyle name="Normal 2 28 3" xfId="17946" xr:uid="{00000000-0005-0000-0000-000022460000}"/>
    <cellStyle name="Normal 2 28 3 2" xfId="17947" xr:uid="{00000000-0005-0000-0000-000023460000}"/>
    <cellStyle name="Normal 2 28 4" xfId="17948" xr:uid="{00000000-0005-0000-0000-000024460000}"/>
    <cellStyle name="Normal 2 29" xfId="17949" xr:uid="{00000000-0005-0000-0000-000025460000}"/>
    <cellStyle name="Normal 2 29 2" xfId="17950" xr:uid="{00000000-0005-0000-0000-000026460000}"/>
    <cellStyle name="Normal 2 29 2 2" xfId="17951" xr:uid="{00000000-0005-0000-0000-000027460000}"/>
    <cellStyle name="Normal 2 29 3" xfId="17952" xr:uid="{00000000-0005-0000-0000-000028460000}"/>
    <cellStyle name="Normal 2 3" xfId="17953" xr:uid="{00000000-0005-0000-0000-000029460000}"/>
    <cellStyle name="Normal 2 3 2" xfId="17954" xr:uid="{00000000-0005-0000-0000-00002A460000}"/>
    <cellStyle name="Normal 2 3 2 2" xfId="17955" xr:uid="{00000000-0005-0000-0000-00002B460000}"/>
    <cellStyle name="Normal 2 3 3" xfId="17956" xr:uid="{00000000-0005-0000-0000-00002C460000}"/>
    <cellStyle name="Normal 2 3_12-09-2014 thinh (luat dau tu  cong) bao cao von CTMT  Bieu Mau THien KH 2011-2015 va XDung KH DTu Cong Trung han 2016-2020" xfId="17957" xr:uid="{00000000-0005-0000-0000-00002D460000}"/>
    <cellStyle name="Normal 2 30" xfId="17958" xr:uid="{00000000-0005-0000-0000-00002E460000}"/>
    <cellStyle name="Normal 2 31" xfId="17959" xr:uid="{00000000-0005-0000-0000-00002F460000}"/>
    <cellStyle name="Normal 2 32" xfId="17960" xr:uid="{00000000-0005-0000-0000-000030460000}"/>
    <cellStyle name="Normal 2 33" xfId="17961" xr:uid="{00000000-0005-0000-0000-000031460000}"/>
    <cellStyle name="Normal 2 34" xfId="17962" xr:uid="{00000000-0005-0000-0000-000032460000}"/>
    <cellStyle name="Normal 2 35" xfId="17963" xr:uid="{00000000-0005-0000-0000-000033460000}"/>
    <cellStyle name="Normal 2 35 2" xfId="17964" xr:uid="{00000000-0005-0000-0000-000034460000}"/>
    <cellStyle name="Normal 2 36" xfId="17965" xr:uid="{00000000-0005-0000-0000-000035460000}"/>
    <cellStyle name="Normal 2 37" xfId="17966" xr:uid="{00000000-0005-0000-0000-000036460000}"/>
    <cellStyle name="Normal 2 38" xfId="17967" xr:uid="{00000000-0005-0000-0000-000037460000}"/>
    <cellStyle name="Normal 2 4" xfId="17968" xr:uid="{00000000-0005-0000-0000-000038460000}"/>
    <cellStyle name="Normal 2 4 2" xfId="17969" xr:uid="{00000000-0005-0000-0000-000039460000}"/>
    <cellStyle name="Normal 2 4 2 2" xfId="17970" xr:uid="{00000000-0005-0000-0000-00003A460000}"/>
    <cellStyle name="Normal 2 4 2 3" xfId="17971" xr:uid="{00000000-0005-0000-0000-00003B460000}"/>
    <cellStyle name="Normal 2 4 3" xfId="17972" xr:uid="{00000000-0005-0000-0000-00003C460000}"/>
    <cellStyle name="Normal 2 4 3 2" xfId="17973" xr:uid="{00000000-0005-0000-0000-00003D460000}"/>
    <cellStyle name="Normal 2 4 4" xfId="17974" xr:uid="{00000000-0005-0000-0000-00003E460000}"/>
    <cellStyle name="Normal 2 4 5" xfId="17975" xr:uid="{00000000-0005-0000-0000-00003F460000}"/>
    <cellStyle name="Normal 2 5" xfId="17976" xr:uid="{00000000-0005-0000-0000-000040460000}"/>
    <cellStyle name="Normal 2 5 2" xfId="17977" xr:uid="{00000000-0005-0000-0000-000041460000}"/>
    <cellStyle name="Normal 2 5 2 2" xfId="17978" xr:uid="{00000000-0005-0000-0000-000042460000}"/>
    <cellStyle name="Normal 2 5 2 8" xfId="17979" xr:uid="{00000000-0005-0000-0000-000043460000}"/>
    <cellStyle name="Normal 2 6" xfId="17980" xr:uid="{00000000-0005-0000-0000-000044460000}"/>
    <cellStyle name="Normal 2 6 2" xfId="17981" xr:uid="{00000000-0005-0000-0000-000045460000}"/>
    <cellStyle name="Normal 2 6 2 2" xfId="17982" xr:uid="{00000000-0005-0000-0000-000046460000}"/>
    <cellStyle name="Normal 2 7" xfId="17983" xr:uid="{00000000-0005-0000-0000-000047460000}"/>
    <cellStyle name="Normal 2 7 2" xfId="17984" xr:uid="{00000000-0005-0000-0000-000048460000}"/>
    <cellStyle name="Normal 2 7 2 2" xfId="17985" xr:uid="{00000000-0005-0000-0000-000049460000}"/>
    <cellStyle name="Normal 2 8" xfId="17986" xr:uid="{00000000-0005-0000-0000-00004A460000}"/>
    <cellStyle name="Normal 2 8 2" xfId="17987" xr:uid="{00000000-0005-0000-0000-00004B460000}"/>
    <cellStyle name="Normal 2 8 2 2" xfId="17988" xr:uid="{00000000-0005-0000-0000-00004C460000}"/>
    <cellStyle name="Normal 2 9" xfId="17989" xr:uid="{00000000-0005-0000-0000-00004D460000}"/>
    <cellStyle name="Normal 2 9 2" xfId="17990" xr:uid="{00000000-0005-0000-0000-00004E460000}"/>
    <cellStyle name="Normal 2_05-12  KH trung han 2016-2020 - Liem Thinh edited" xfId="17991" xr:uid="{00000000-0005-0000-0000-00004F460000}"/>
    <cellStyle name="Normal 20" xfId="17992" xr:uid="{00000000-0005-0000-0000-000050460000}"/>
    <cellStyle name="Normal 20 2" xfId="17993" xr:uid="{00000000-0005-0000-0000-000051460000}"/>
    <cellStyle name="Normal 20 3" xfId="17994" xr:uid="{00000000-0005-0000-0000-000052460000}"/>
    <cellStyle name="Normal 21" xfId="17995" xr:uid="{00000000-0005-0000-0000-000053460000}"/>
    <cellStyle name="Normal 21 2" xfId="17996" xr:uid="{00000000-0005-0000-0000-000054460000}"/>
    <cellStyle name="Normal 22" xfId="17997" xr:uid="{00000000-0005-0000-0000-000055460000}"/>
    <cellStyle name="Normal 22 2" xfId="17998" xr:uid="{00000000-0005-0000-0000-000056460000}"/>
    <cellStyle name="Normal 23" xfId="17999" xr:uid="{00000000-0005-0000-0000-000057460000}"/>
    <cellStyle name="Normal 23 2" xfId="18000" xr:uid="{00000000-0005-0000-0000-000058460000}"/>
    <cellStyle name="Normal 23 3" xfId="18001" xr:uid="{00000000-0005-0000-0000-000059460000}"/>
    <cellStyle name="Normal 24" xfId="18002" xr:uid="{00000000-0005-0000-0000-00005A460000}"/>
    <cellStyle name="Normal 24 2" xfId="18003" xr:uid="{00000000-0005-0000-0000-00005B460000}"/>
    <cellStyle name="Normal 24 2 2" xfId="18004" xr:uid="{00000000-0005-0000-0000-00005C460000}"/>
    <cellStyle name="Normal 25" xfId="18005" xr:uid="{00000000-0005-0000-0000-00005D460000}"/>
    <cellStyle name="Normal 25 2" xfId="18006" xr:uid="{00000000-0005-0000-0000-00005E460000}"/>
    <cellStyle name="Normal 25 3" xfId="18007" xr:uid="{00000000-0005-0000-0000-00005F460000}"/>
    <cellStyle name="Normal 26" xfId="18008" xr:uid="{00000000-0005-0000-0000-000060460000}"/>
    <cellStyle name="Normal 26 2" xfId="18009" xr:uid="{00000000-0005-0000-0000-000061460000}"/>
    <cellStyle name="Normal 27" xfId="18010" xr:uid="{00000000-0005-0000-0000-000062460000}"/>
    <cellStyle name="Normal 27 2" xfId="18011" xr:uid="{00000000-0005-0000-0000-000063460000}"/>
    <cellStyle name="Normal 28" xfId="18012" xr:uid="{00000000-0005-0000-0000-000064460000}"/>
    <cellStyle name="Normal 28 2" xfId="18013" xr:uid="{00000000-0005-0000-0000-000065460000}"/>
    <cellStyle name="Normal 29" xfId="18014" xr:uid="{00000000-0005-0000-0000-000066460000}"/>
    <cellStyle name="Normal 29 2" xfId="18015" xr:uid="{00000000-0005-0000-0000-000067460000}"/>
    <cellStyle name="Normal 3" xfId="18016" xr:uid="{00000000-0005-0000-0000-000068460000}"/>
    <cellStyle name="Normal 3 10" xfId="18017" xr:uid="{00000000-0005-0000-0000-000069460000}"/>
    <cellStyle name="Normal 3 11" xfId="18018" xr:uid="{00000000-0005-0000-0000-00006A460000}"/>
    <cellStyle name="Normal 3 12" xfId="18019" xr:uid="{00000000-0005-0000-0000-00006B460000}"/>
    <cellStyle name="Normal 3 13" xfId="18020" xr:uid="{00000000-0005-0000-0000-00006C460000}"/>
    <cellStyle name="Normal 3 14" xfId="18021" xr:uid="{00000000-0005-0000-0000-00006D460000}"/>
    <cellStyle name="Normal 3 15" xfId="18022" xr:uid="{00000000-0005-0000-0000-00006E460000}"/>
    <cellStyle name="Normal 3 16" xfId="18023" xr:uid="{00000000-0005-0000-0000-00006F460000}"/>
    <cellStyle name="Normal 3 17" xfId="18024" xr:uid="{00000000-0005-0000-0000-000070460000}"/>
    <cellStyle name="Normal 3 18" xfId="18025" xr:uid="{00000000-0005-0000-0000-000071460000}"/>
    <cellStyle name="Normal 3 2" xfId="18026" xr:uid="{00000000-0005-0000-0000-000072460000}"/>
    <cellStyle name="Normal 3 2 10" xfId="18027" xr:uid="{00000000-0005-0000-0000-000073460000}"/>
    <cellStyle name="Normal 3 2 2" xfId="18028" xr:uid="{00000000-0005-0000-0000-000074460000}"/>
    <cellStyle name="Normal 3 2 2 2" xfId="18029" xr:uid="{00000000-0005-0000-0000-000075460000}"/>
    <cellStyle name="Normal 3 2 3" xfId="18030" xr:uid="{00000000-0005-0000-0000-000076460000}"/>
    <cellStyle name="Normal 3 2 3 2" xfId="18031" xr:uid="{00000000-0005-0000-0000-000077460000}"/>
    <cellStyle name="Normal 3 2 4" xfId="18032" xr:uid="{00000000-0005-0000-0000-000078460000}"/>
    <cellStyle name="Normal 3 2 5" xfId="18033" xr:uid="{00000000-0005-0000-0000-000079460000}"/>
    <cellStyle name="Normal 3 2 5 2" xfId="18034" xr:uid="{00000000-0005-0000-0000-00007A460000}"/>
    <cellStyle name="Normal 3 2 5 2 2" xfId="18035" xr:uid="{00000000-0005-0000-0000-00007B460000}"/>
    <cellStyle name="Normal 3 2 5 2 2 2" xfId="18036" xr:uid="{00000000-0005-0000-0000-00007C460000}"/>
    <cellStyle name="Normal 3 2 5 2 3" xfId="18037" xr:uid="{00000000-0005-0000-0000-00007D460000}"/>
    <cellStyle name="Normal 3 2 5 3" xfId="18038" xr:uid="{00000000-0005-0000-0000-00007E460000}"/>
    <cellStyle name="Normal 3 2 5 3 2" xfId="18039" xr:uid="{00000000-0005-0000-0000-00007F460000}"/>
    <cellStyle name="Normal 3 2 5 4" xfId="18040" xr:uid="{00000000-0005-0000-0000-000080460000}"/>
    <cellStyle name="Normal 3 2 6" xfId="18041" xr:uid="{00000000-0005-0000-0000-000081460000}"/>
    <cellStyle name="Normal 3 2 6 2" xfId="18042" xr:uid="{00000000-0005-0000-0000-000082460000}"/>
    <cellStyle name="Normal 3 2 6 2 2" xfId="18043" xr:uid="{00000000-0005-0000-0000-000083460000}"/>
    <cellStyle name="Normal 3 2 6 2 2 2" xfId="18044" xr:uid="{00000000-0005-0000-0000-000084460000}"/>
    <cellStyle name="Normal 3 2 6 2 3" xfId="18045" xr:uid="{00000000-0005-0000-0000-000085460000}"/>
    <cellStyle name="Normal 3 2 6 3" xfId="18046" xr:uid="{00000000-0005-0000-0000-000086460000}"/>
    <cellStyle name="Normal 3 2 6 3 2" xfId="18047" xr:uid="{00000000-0005-0000-0000-000087460000}"/>
    <cellStyle name="Normal 3 2 6 4" xfId="18048" xr:uid="{00000000-0005-0000-0000-000088460000}"/>
    <cellStyle name="Normal 3 2 7" xfId="18049" xr:uid="{00000000-0005-0000-0000-000089460000}"/>
    <cellStyle name="Normal 3 2 7 2" xfId="18050" xr:uid="{00000000-0005-0000-0000-00008A460000}"/>
    <cellStyle name="Normal 3 2 7 2 2" xfId="18051" xr:uid="{00000000-0005-0000-0000-00008B460000}"/>
    <cellStyle name="Normal 3 2 7 3" xfId="18052" xr:uid="{00000000-0005-0000-0000-00008C460000}"/>
    <cellStyle name="Normal 3 2 8" xfId="18053" xr:uid="{00000000-0005-0000-0000-00008D460000}"/>
    <cellStyle name="Normal 3 2 8 2" xfId="18054" xr:uid="{00000000-0005-0000-0000-00008E460000}"/>
    <cellStyle name="Normal 3 2 8 2 2" xfId="18055" xr:uid="{00000000-0005-0000-0000-00008F460000}"/>
    <cellStyle name="Normal 3 2 8 3" xfId="18056" xr:uid="{00000000-0005-0000-0000-000090460000}"/>
    <cellStyle name="Normal 3 2 9" xfId="18057" xr:uid="{00000000-0005-0000-0000-000091460000}"/>
    <cellStyle name="Normal 3 2 9 2" xfId="18058" xr:uid="{00000000-0005-0000-0000-000092460000}"/>
    <cellStyle name="Normal 3 3" xfId="18059" xr:uid="{00000000-0005-0000-0000-000093460000}"/>
    <cellStyle name="Normal 3 3 2" xfId="18060" xr:uid="{00000000-0005-0000-0000-000094460000}"/>
    <cellStyle name="Normal 3 4" xfId="18061" xr:uid="{00000000-0005-0000-0000-000095460000}"/>
    <cellStyle name="Normal 3 4 2" xfId="18062" xr:uid="{00000000-0005-0000-0000-000096460000}"/>
    <cellStyle name="Normal 3 5" xfId="18063" xr:uid="{00000000-0005-0000-0000-000097460000}"/>
    <cellStyle name="Normal 3 6" xfId="18064" xr:uid="{00000000-0005-0000-0000-000098460000}"/>
    <cellStyle name="Normal 3 7" xfId="18065" xr:uid="{00000000-0005-0000-0000-000099460000}"/>
    <cellStyle name="Normal 3 8" xfId="18066" xr:uid="{00000000-0005-0000-0000-00009A460000}"/>
    <cellStyle name="Normal 3 9" xfId="18067" xr:uid="{00000000-0005-0000-0000-00009B460000}"/>
    <cellStyle name="Normal 3_Bieu TH TPCP Vung TNB ngay 4-1-2012" xfId="18068" xr:uid="{00000000-0005-0000-0000-00009C460000}"/>
    <cellStyle name="Normal 30" xfId="18069" xr:uid="{00000000-0005-0000-0000-00009D460000}"/>
    <cellStyle name="Normal 30 2" xfId="18070" xr:uid="{00000000-0005-0000-0000-00009E460000}"/>
    <cellStyle name="Normal 30 2 2" xfId="18071" xr:uid="{00000000-0005-0000-0000-00009F460000}"/>
    <cellStyle name="Normal 30 2 2 2" xfId="18072" xr:uid="{00000000-0005-0000-0000-0000A0460000}"/>
    <cellStyle name="Normal 30 2 2 2 2" xfId="18073" xr:uid="{00000000-0005-0000-0000-0000A1460000}"/>
    <cellStyle name="Normal 30 2 2 3" xfId="18074" xr:uid="{00000000-0005-0000-0000-0000A2460000}"/>
    <cellStyle name="Normal 30 2 3" xfId="18075" xr:uid="{00000000-0005-0000-0000-0000A3460000}"/>
    <cellStyle name="Normal 30 2 3 2" xfId="18076" xr:uid="{00000000-0005-0000-0000-0000A4460000}"/>
    <cellStyle name="Normal 30 2 4" xfId="18077" xr:uid="{00000000-0005-0000-0000-0000A5460000}"/>
    <cellStyle name="Normal 30 3" xfId="18078" xr:uid="{00000000-0005-0000-0000-0000A6460000}"/>
    <cellStyle name="Normal 30 3 2" xfId="18079" xr:uid="{00000000-0005-0000-0000-0000A7460000}"/>
    <cellStyle name="Normal 30 3 2 2" xfId="18080" xr:uid="{00000000-0005-0000-0000-0000A8460000}"/>
    <cellStyle name="Normal 30 3 2 2 2" xfId="18081" xr:uid="{00000000-0005-0000-0000-0000A9460000}"/>
    <cellStyle name="Normal 30 3 2 3" xfId="18082" xr:uid="{00000000-0005-0000-0000-0000AA460000}"/>
    <cellStyle name="Normal 30 3 3" xfId="18083" xr:uid="{00000000-0005-0000-0000-0000AB460000}"/>
    <cellStyle name="Normal 30 3 3 2" xfId="18084" xr:uid="{00000000-0005-0000-0000-0000AC460000}"/>
    <cellStyle name="Normal 30 3 4" xfId="18085" xr:uid="{00000000-0005-0000-0000-0000AD460000}"/>
    <cellStyle name="Normal 30 4" xfId="18086" xr:uid="{00000000-0005-0000-0000-0000AE460000}"/>
    <cellStyle name="Normal 30 4 2" xfId="18087" xr:uid="{00000000-0005-0000-0000-0000AF460000}"/>
    <cellStyle name="Normal 30 4 2 2" xfId="18088" xr:uid="{00000000-0005-0000-0000-0000B0460000}"/>
    <cellStyle name="Normal 30 4 3" xfId="18089" xr:uid="{00000000-0005-0000-0000-0000B1460000}"/>
    <cellStyle name="Normal 30 5" xfId="18090" xr:uid="{00000000-0005-0000-0000-0000B2460000}"/>
    <cellStyle name="Normal 30 5 2" xfId="18091" xr:uid="{00000000-0005-0000-0000-0000B3460000}"/>
    <cellStyle name="Normal 30 6" xfId="18092" xr:uid="{00000000-0005-0000-0000-0000B4460000}"/>
    <cellStyle name="Normal 30 6 2" xfId="18093" xr:uid="{00000000-0005-0000-0000-0000B5460000}"/>
    <cellStyle name="Normal 30 7" xfId="18094" xr:uid="{00000000-0005-0000-0000-0000B6460000}"/>
    <cellStyle name="Normal 31" xfId="18095" xr:uid="{00000000-0005-0000-0000-0000B7460000}"/>
    <cellStyle name="Normal 31 2" xfId="18096" xr:uid="{00000000-0005-0000-0000-0000B8460000}"/>
    <cellStyle name="Normal 31 2 2" xfId="18097" xr:uid="{00000000-0005-0000-0000-0000B9460000}"/>
    <cellStyle name="Normal 31 2 2 2" xfId="18098" xr:uid="{00000000-0005-0000-0000-0000BA460000}"/>
    <cellStyle name="Normal 31 2 2 2 2" xfId="18099" xr:uid="{00000000-0005-0000-0000-0000BB460000}"/>
    <cellStyle name="Normal 31 2 2 3" xfId="18100" xr:uid="{00000000-0005-0000-0000-0000BC460000}"/>
    <cellStyle name="Normal 31 2 3" xfId="18101" xr:uid="{00000000-0005-0000-0000-0000BD460000}"/>
    <cellStyle name="Normal 31 2 3 2" xfId="18102" xr:uid="{00000000-0005-0000-0000-0000BE460000}"/>
    <cellStyle name="Normal 31 2 3 2 2" xfId="18103" xr:uid="{00000000-0005-0000-0000-0000BF460000}"/>
    <cellStyle name="Normal 31 2 3 3" xfId="18104" xr:uid="{00000000-0005-0000-0000-0000C0460000}"/>
    <cellStyle name="Normal 31 2 3 3 2" xfId="18105" xr:uid="{00000000-0005-0000-0000-0000C1460000}"/>
    <cellStyle name="Normal 31 2 4" xfId="18106" xr:uid="{00000000-0005-0000-0000-0000C2460000}"/>
    <cellStyle name="Normal 31 3" xfId="18107" xr:uid="{00000000-0005-0000-0000-0000C3460000}"/>
    <cellStyle name="Normal 31 3 2" xfId="18108" xr:uid="{00000000-0005-0000-0000-0000C4460000}"/>
    <cellStyle name="Normal 31 3 2 2" xfId="18109" xr:uid="{00000000-0005-0000-0000-0000C5460000}"/>
    <cellStyle name="Normal 31 3 2 2 2" xfId="18110" xr:uid="{00000000-0005-0000-0000-0000C6460000}"/>
    <cellStyle name="Normal 31 3 2 3" xfId="18111" xr:uid="{00000000-0005-0000-0000-0000C7460000}"/>
    <cellStyle name="Normal 31 3 3" xfId="18112" xr:uid="{00000000-0005-0000-0000-0000C8460000}"/>
    <cellStyle name="Normal 31 3 3 2" xfId="18113" xr:uid="{00000000-0005-0000-0000-0000C9460000}"/>
    <cellStyle name="Normal 31 3 4" xfId="18114" xr:uid="{00000000-0005-0000-0000-0000CA460000}"/>
    <cellStyle name="Normal 31 4" xfId="18115" xr:uid="{00000000-0005-0000-0000-0000CB460000}"/>
    <cellStyle name="Normal 31 4 2" xfId="18116" xr:uid="{00000000-0005-0000-0000-0000CC460000}"/>
    <cellStyle name="Normal 31 4 2 2" xfId="18117" xr:uid="{00000000-0005-0000-0000-0000CD460000}"/>
    <cellStyle name="Normal 31 4 3" xfId="18118" xr:uid="{00000000-0005-0000-0000-0000CE460000}"/>
    <cellStyle name="Normal 31 5" xfId="18119" xr:uid="{00000000-0005-0000-0000-0000CF460000}"/>
    <cellStyle name="Normal 31 5 2" xfId="18120" xr:uid="{00000000-0005-0000-0000-0000D0460000}"/>
    <cellStyle name="Normal 31 6" xfId="18121" xr:uid="{00000000-0005-0000-0000-0000D1460000}"/>
    <cellStyle name="Normal 32" xfId="18122" xr:uid="{00000000-0005-0000-0000-0000D2460000}"/>
    <cellStyle name="Normal 32 2" xfId="18123" xr:uid="{00000000-0005-0000-0000-0000D3460000}"/>
    <cellStyle name="Normal 32 2 2" xfId="18124" xr:uid="{00000000-0005-0000-0000-0000D4460000}"/>
    <cellStyle name="Normal 32 2 2 2" xfId="18125" xr:uid="{00000000-0005-0000-0000-0000D5460000}"/>
    <cellStyle name="Normal 32 2 2 2 2" xfId="18126" xr:uid="{00000000-0005-0000-0000-0000D6460000}"/>
    <cellStyle name="Normal 32 2 2 3" xfId="18127" xr:uid="{00000000-0005-0000-0000-0000D7460000}"/>
    <cellStyle name="Normal 32 2 3" xfId="18128" xr:uid="{00000000-0005-0000-0000-0000D8460000}"/>
    <cellStyle name="Normal 32 2 3 2" xfId="18129" xr:uid="{00000000-0005-0000-0000-0000D9460000}"/>
    <cellStyle name="Normal 32 2 4" xfId="18130" xr:uid="{00000000-0005-0000-0000-0000DA460000}"/>
    <cellStyle name="Normal 33" xfId="18131" xr:uid="{00000000-0005-0000-0000-0000DB460000}"/>
    <cellStyle name="Normal 33 2" xfId="18132" xr:uid="{00000000-0005-0000-0000-0000DC460000}"/>
    <cellStyle name="Normal 34" xfId="18133" xr:uid="{00000000-0005-0000-0000-0000DD460000}"/>
    <cellStyle name="Normal 35" xfId="18134" xr:uid="{00000000-0005-0000-0000-0000DE460000}"/>
    <cellStyle name="Normal 36" xfId="18135" xr:uid="{00000000-0005-0000-0000-0000DF460000}"/>
    <cellStyle name="Normal 37" xfId="18136" xr:uid="{00000000-0005-0000-0000-0000E0460000}"/>
    <cellStyle name="Normal 37 2" xfId="18137" xr:uid="{00000000-0005-0000-0000-0000E1460000}"/>
    <cellStyle name="Normal 37 2 2" xfId="18138" xr:uid="{00000000-0005-0000-0000-0000E2460000}"/>
    <cellStyle name="Normal 37 2 3" xfId="18139" xr:uid="{00000000-0005-0000-0000-0000E3460000}"/>
    <cellStyle name="Normal 37 3" xfId="18140" xr:uid="{00000000-0005-0000-0000-0000E4460000}"/>
    <cellStyle name="Normal 37 3 2" xfId="18141" xr:uid="{00000000-0005-0000-0000-0000E5460000}"/>
    <cellStyle name="Normal 37 4" xfId="18142" xr:uid="{00000000-0005-0000-0000-0000E6460000}"/>
    <cellStyle name="Normal 38" xfId="18143" xr:uid="{00000000-0005-0000-0000-0000E7460000}"/>
    <cellStyle name="Normal 38 2" xfId="18144" xr:uid="{00000000-0005-0000-0000-0000E8460000}"/>
    <cellStyle name="Normal 38 2 2" xfId="18145" xr:uid="{00000000-0005-0000-0000-0000E9460000}"/>
    <cellStyle name="Normal 39" xfId="18146" xr:uid="{00000000-0005-0000-0000-0000EA460000}"/>
    <cellStyle name="Normal 39 2" xfId="18147" xr:uid="{00000000-0005-0000-0000-0000EB460000}"/>
    <cellStyle name="Normal 39 2 2" xfId="18148" xr:uid="{00000000-0005-0000-0000-0000EC460000}"/>
    <cellStyle name="Normal 39 2 2 2" xfId="18149" xr:uid="{00000000-0005-0000-0000-0000ED460000}"/>
    <cellStyle name="Normal 39 2 2 2 2" xfId="18150" xr:uid="{00000000-0005-0000-0000-0000EE460000}"/>
    <cellStyle name="Normal 39 2 2 3" xfId="18151" xr:uid="{00000000-0005-0000-0000-0000EF460000}"/>
    <cellStyle name="Normal 39 2 3" xfId="18152" xr:uid="{00000000-0005-0000-0000-0000F0460000}"/>
    <cellStyle name="Normal 39 2 3 2" xfId="18153" xr:uid="{00000000-0005-0000-0000-0000F1460000}"/>
    <cellStyle name="Normal 39 2 4" xfId="18154" xr:uid="{00000000-0005-0000-0000-0000F2460000}"/>
    <cellStyle name="Normal 39 3" xfId="18155" xr:uid="{00000000-0005-0000-0000-0000F3460000}"/>
    <cellStyle name="Normal 39 3 2" xfId="18156" xr:uid="{00000000-0005-0000-0000-0000F4460000}"/>
    <cellStyle name="Normal 39 3 2 2" xfId="18157" xr:uid="{00000000-0005-0000-0000-0000F5460000}"/>
    <cellStyle name="Normal 39 3 2 2 2" xfId="18158" xr:uid="{00000000-0005-0000-0000-0000F6460000}"/>
    <cellStyle name="Normal 39 3 2 3" xfId="18159" xr:uid="{00000000-0005-0000-0000-0000F7460000}"/>
    <cellStyle name="Normal 39 3 3" xfId="18160" xr:uid="{00000000-0005-0000-0000-0000F8460000}"/>
    <cellStyle name="Normal 39 3 3 2" xfId="18161" xr:uid="{00000000-0005-0000-0000-0000F9460000}"/>
    <cellStyle name="Normal 39 3 4" xfId="18162" xr:uid="{00000000-0005-0000-0000-0000FA460000}"/>
    <cellStyle name="Normal 4" xfId="18163" xr:uid="{00000000-0005-0000-0000-0000FB460000}"/>
    <cellStyle name="Normal 4 10" xfId="18164" xr:uid="{00000000-0005-0000-0000-0000FC460000}"/>
    <cellStyle name="Normal 4 11" xfId="18165" xr:uid="{00000000-0005-0000-0000-0000FD460000}"/>
    <cellStyle name="Normal 4 12" xfId="18166" xr:uid="{00000000-0005-0000-0000-0000FE460000}"/>
    <cellStyle name="Normal 4 13" xfId="18167" xr:uid="{00000000-0005-0000-0000-0000FF460000}"/>
    <cellStyle name="Normal 4 14" xfId="18168" xr:uid="{00000000-0005-0000-0000-000000470000}"/>
    <cellStyle name="Normal 4 15" xfId="18169" xr:uid="{00000000-0005-0000-0000-000001470000}"/>
    <cellStyle name="Normal 4 16" xfId="18170" xr:uid="{00000000-0005-0000-0000-000002470000}"/>
    <cellStyle name="Normal 4 17" xfId="18171" xr:uid="{00000000-0005-0000-0000-000003470000}"/>
    <cellStyle name="Normal 4 18" xfId="18172" xr:uid="{00000000-0005-0000-0000-000004470000}"/>
    <cellStyle name="Normal 4 2" xfId="18173" xr:uid="{00000000-0005-0000-0000-000005470000}"/>
    <cellStyle name="Normal 4 2 2" xfId="18174" xr:uid="{00000000-0005-0000-0000-000006470000}"/>
    <cellStyle name="Normal 4 2 2 2" xfId="18175" xr:uid="{00000000-0005-0000-0000-000007470000}"/>
    <cellStyle name="Normal 4 3" xfId="18176" xr:uid="{00000000-0005-0000-0000-000008470000}"/>
    <cellStyle name="Normal 4 4" xfId="18177" xr:uid="{00000000-0005-0000-0000-000009470000}"/>
    <cellStyle name="Normal 4 5" xfId="18178" xr:uid="{00000000-0005-0000-0000-00000A470000}"/>
    <cellStyle name="Normal 4 6" xfId="18179" xr:uid="{00000000-0005-0000-0000-00000B470000}"/>
    <cellStyle name="Normal 4 7" xfId="18180" xr:uid="{00000000-0005-0000-0000-00000C470000}"/>
    <cellStyle name="Normal 4 8" xfId="18181" xr:uid="{00000000-0005-0000-0000-00000D470000}"/>
    <cellStyle name="Normal 4 9" xfId="18182" xr:uid="{00000000-0005-0000-0000-00000E470000}"/>
    <cellStyle name="Normal 4_Bang bieu" xfId="18183" xr:uid="{00000000-0005-0000-0000-00000F470000}"/>
    <cellStyle name="Normal 40" xfId="18184" xr:uid="{00000000-0005-0000-0000-000010470000}"/>
    <cellStyle name="Normal 41" xfId="18185" xr:uid="{00000000-0005-0000-0000-000011470000}"/>
    <cellStyle name="Normal 42" xfId="18186" xr:uid="{00000000-0005-0000-0000-000012470000}"/>
    <cellStyle name="Normal 43" xfId="18187" xr:uid="{00000000-0005-0000-0000-000013470000}"/>
    <cellStyle name="Normal 44" xfId="18188" xr:uid="{00000000-0005-0000-0000-000014470000}"/>
    <cellStyle name="Normal 45" xfId="18189" xr:uid="{00000000-0005-0000-0000-000015470000}"/>
    <cellStyle name="Normal 46" xfId="18190" xr:uid="{00000000-0005-0000-0000-000016470000}"/>
    <cellStyle name="Normal 46 2" xfId="18191" xr:uid="{00000000-0005-0000-0000-000017470000}"/>
    <cellStyle name="Normal 46 2 2" xfId="18192" xr:uid="{00000000-0005-0000-0000-000018470000}"/>
    <cellStyle name="Normal 46 2 2 2" xfId="18193" xr:uid="{00000000-0005-0000-0000-000019470000}"/>
    <cellStyle name="Normal 46 2 3" xfId="18194" xr:uid="{00000000-0005-0000-0000-00001A470000}"/>
    <cellStyle name="Normal 46 3" xfId="18195" xr:uid="{00000000-0005-0000-0000-00001B470000}"/>
    <cellStyle name="Normal 46 3 2" xfId="18196" xr:uid="{00000000-0005-0000-0000-00001C470000}"/>
    <cellStyle name="Normal 46 4" xfId="18197" xr:uid="{00000000-0005-0000-0000-00001D470000}"/>
    <cellStyle name="Normal 47" xfId="18198" xr:uid="{00000000-0005-0000-0000-00001E470000}"/>
    <cellStyle name="Normal 48" xfId="18199" xr:uid="{00000000-0005-0000-0000-00001F470000}"/>
    <cellStyle name="Normal 49" xfId="18200" xr:uid="{00000000-0005-0000-0000-000020470000}"/>
    <cellStyle name="Normal 5" xfId="18201" xr:uid="{00000000-0005-0000-0000-000021470000}"/>
    <cellStyle name="Normal 5 2" xfId="18202" xr:uid="{00000000-0005-0000-0000-000022470000}"/>
    <cellStyle name="Normal 5 2 2" xfId="18203" xr:uid="{00000000-0005-0000-0000-000023470000}"/>
    <cellStyle name="Normal 5 2 3" xfId="18204" xr:uid="{00000000-0005-0000-0000-000024470000}"/>
    <cellStyle name="Normal 5 3" xfId="18205" xr:uid="{00000000-0005-0000-0000-000025470000}"/>
    <cellStyle name="Normal 5 3 2" xfId="18206" xr:uid="{00000000-0005-0000-0000-000026470000}"/>
    <cellStyle name="Normal 50" xfId="18207" xr:uid="{00000000-0005-0000-0000-000027470000}"/>
    <cellStyle name="Normal 51" xfId="18208" xr:uid="{00000000-0005-0000-0000-000028470000}"/>
    <cellStyle name="Normal 52" xfId="18209" xr:uid="{00000000-0005-0000-0000-000029470000}"/>
    <cellStyle name="Normal 52 2" xfId="18210" xr:uid="{00000000-0005-0000-0000-00002A470000}"/>
    <cellStyle name="Normal 52 2 2" xfId="18211" xr:uid="{00000000-0005-0000-0000-00002B470000}"/>
    <cellStyle name="Normal 52 2 3" xfId="18212" xr:uid="{00000000-0005-0000-0000-00002C470000}"/>
    <cellStyle name="Normal 52 2 3 2" xfId="18213" xr:uid="{00000000-0005-0000-0000-00002D470000}"/>
    <cellStyle name="Normal 52 3" xfId="18214" xr:uid="{00000000-0005-0000-0000-00002E470000}"/>
    <cellStyle name="Normal 52 5 2 2 2" xfId="18215" xr:uid="{00000000-0005-0000-0000-00002F470000}"/>
    <cellStyle name="Normal 52 5 2 2 2 2" xfId="18216" xr:uid="{00000000-0005-0000-0000-000030470000}"/>
    <cellStyle name="Normal 53" xfId="18217" xr:uid="{00000000-0005-0000-0000-000031470000}"/>
    <cellStyle name="Normal 53 2" xfId="18218" xr:uid="{00000000-0005-0000-0000-000032470000}"/>
    <cellStyle name="Normal 53 2 2" xfId="18219" xr:uid="{00000000-0005-0000-0000-000033470000}"/>
    <cellStyle name="Normal 53 3" xfId="18220" xr:uid="{00000000-0005-0000-0000-000034470000}"/>
    <cellStyle name="Normal 54" xfId="18221" xr:uid="{00000000-0005-0000-0000-000035470000}"/>
    <cellStyle name="Normal 54 2" xfId="18222" xr:uid="{00000000-0005-0000-0000-000036470000}"/>
    <cellStyle name="Normal 54 2 2" xfId="18223" xr:uid="{00000000-0005-0000-0000-000037470000}"/>
    <cellStyle name="Normal 54 3" xfId="18224" xr:uid="{00000000-0005-0000-0000-000038470000}"/>
    <cellStyle name="Normal 54 4" xfId="18225" xr:uid="{00000000-0005-0000-0000-000039470000}"/>
    <cellStyle name="Normal 55" xfId="18226" xr:uid="{00000000-0005-0000-0000-00003A470000}"/>
    <cellStyle name="Normal 55 2" xfId="18227" xr:uid="{00000000-0005-0000-0000-00003B470000}"/>
    <cellStyle name="Normal 55 2 2" xfId="18228" xr:uid="{00000000-0005-0000-0000-00003C470000}"/>
    <cellStyle name="Normal 55 2 2 2" xfId="18229" xr:uid="{00000000-0005-0000-0000-00003D470000}"/>
    <cellStyle name="Normal 55 2 3" xfId="18230" xr:uid="{00000000-0005-0000-0000-00003E470000}"/>
    <cellStyle name="Normal 55 3" xfId="18231" xr:uid="{00000000-0005-0000-0000-00003F470000}"/>
    <cellStyle name="Normal 55 3 2" xfId="18232" xr:uid="{00000000-0005-0000-0000-000040470000}"/>
    <cellStyle name="Normal 55 4" xfId="18233" xr:uid="{00000000-0005-0000-0000-000041470000}"/>
    <cellStyle name="Normal 56" xfId="18234" xr:uid="{00000000-0005-0000-0000-000042470000}"/>
    <cellStyle name="Normal 56 2" xfId="18235" xr:uid="{00000000-0005-0000-0000-000043470000}"/>
    <cellStyle name="Normal 56 2 2" xfId="18236" xr:uid="{00000000-0005-0000-0000-000044470000}"/>
    <cellStyle name="Normal 56 2 2 2" xfId="18237" xr:uid="{00000000-0005-0000-0000-000045470000}"/>
    <cellStyle name="Normal 56 2 2 2 2" xfId="18238" xr:uid="{00000000-0005-0000-0000-000046470000}"/>
    <cellStyle name="Normal 56 2 2 3" xfId="18239" xr:uid="{00000000-0005-0000-0000-000047470000}"/>
    <cellStyle name="Normal 56 2 3" xfId="18240" xr:uid="{00000000-0005-0000-0000-000048470000}"/>
    <cellStyle name="Normal 56 2 3 2" xfId="18241" xr:uid="{00000000-0005-0000-0000-000049470000}"/>
    <cellStyle name="Normal 56 2 4" xfId="18242" xr:uid="{00000000-0005-0000-0000-00004A470000}"/>
    <cellStyle name="Normal 56 3" xfId="18243" xr:uid="{00000000-0005-0000-0000-00004B470000}"/>
    <cellStyle name="Normal 56 3 2" xfId="18244" xr:uid="{00000000-0005-0000-0000-00004C470000}"/>
    <cellStyle name="Normal 56 3 2 2" xfId="18245" xr:uid="{00000000-0005-0000-0000-00004D470000}"/>
    <cellStyle name="Normal 56 3 3" xfId="18246" xr:uid="{00000000-0005-0000-0000-00004E470000}"/>
    <cellStyle name="Normal 56 4" xfId="18247" xr:uid="{00000000-0005-0000-0000-00004F470000}"/>
    <cellStyle name="Normal 56 4 2" xfId="18248" xr:uid="{00000000-0005-0000-0000-000050470000}"/>
    <cellStyle name="Normal 56 5" xfId="18249" xr:uid="{00000000-0005-0000-0000-000051470000}"/>
    <cellStyle name="Normal 57" xfId="18250" xr:uid="{00000000-0005-0000-0000-000052470000}"/>
    <cellStyle name="Normal 57 2" xfId="18251" xr:uid="{00000000-0005-0000-0000-000053470000}"/>
    <cellStyle name="Normal 57 2 2" xfId="18252" xr:uid="{00000000-0005-0000-0000-000054470000}"/>
    <cellStyle name="Normal 57 3" xfId="18253" xr:uid="{00000000-0005-0000-0000-000055470000}"/>
    <cellStyle name="Normal 58" xfId="18254" xr:uid="{00000000-0005-0000-0000-000056470000}"/>
    <cellStyle name="Normal 58 2" xfId="18255" xr:uid="{00000000-0005-0000-0000-000057470000}"/>
    <cellStyle name="Normal 59" xfId="18256" xr:uid="{00000000-0005-0000-0000-000058470000}"/>
    <cellStyle name="Normal 6" xfId="18257" xr:uid="{00000000-0005-0000-0000-000059470000}"/>
    <cellStyle name="Normal 6 10" xfId="18258" xr:uid="{00000000-0005-0000-0000-00005A470000}"/>
    <cellStyle name="Normal 6 11" xfId="18259" xr:uid="{00000000-0005-0000-0000-00005B470000}"/>
    <cellStyle name="Normal 6 12" xfId="18260" xr:uid="{00000000-0005-0000-0000-00005C470000}"/>
    <cellStyle name="Normal 6 13" xfId="18261" xr:uid="{00000000-0005-0000-0000-00005D470000}"/>
    <cellStyle name="Normal 6 14" xfId="18262" xr:uid="{00000000-0005-0000-0000-00005E470000}"/>
    <cellStyle name="Normal 6 15" xfId="18263" xr:uid="{00000000-0005-0000-0000-00005F470000}"/>
    <cellStyle name="Normal 6 16" xfId="18264" xr:uid="{00000000-0005-0000-0000-000060470000}"/>
    <cellStyle name="Normal 6 2" xfId="18265" xr:uid="{00000000-0005-0000-0000-000061470000}"/>
    <cellStyle name="Normal 6 2 2" xfId="18266" xr:uid="{00000000-0005-0000-0000-000062470000}"/>
    <cellStyle name="Normal 6 3" xfId="18267" xr:uid="{00000000-0005-0000-0000-000063470000}"/>
    <cellStyle name="Normal 6 3 2" xfId="18268" xr:uid="{00000000-0005-0000-0000-000064470000}"/>
    <cellStyle name="Normal 6 4" xfId="18269" xr:uid="{00000000-0005-0000-0000-000065470000}"/>
    <cellStyle name="Normal 6 4 2" xfId="18270" xr:uid="{00000000-0005-0000-0000-000066470000}"/>
    <cellStyle name="Normal 6 5" xfId="18271" xr:uid="{00000000-0005-0000-0000-000067470000}"/>
    <cellStyle name="Normal 6 6" xfId="18272" xr:uid="{00000000-0005-0000-0000-000068470000}"/>
    <cellStyle name="Normal 6 6 2" xfId="20532" xr:uid="{00000000-0005-0000-0000-000069470000}"/>
    <cellStyle name="Normal 6 7" xfId="18273" xr:uid="{00000000-0005-0000-0000-00006A470000}"/>
    <cellStyle name="Normal 6 8" xfId="18274" xr:uid="{00000000-0005-0000-0000-00006B470000}"/>
    <cellStyle name="Normal 6 9" xfId="18275" xr:uid="{00000000-0005-0000-0000-00006C470000}"/>
    <cellStyle name="Normal 6_TPCP trinh UBND ngay 27-12" xfId="18276" xr:uid="{00000000-0005-0000-0000-00006D470000}"/>
    <cellStyle name="Normal 60" xfId="18277" xr:uid="{00000000-0005-0000-0000-00006E470000}"/>
    <cellStyle name="Normal 60 2" xfId="18278" xr:uid="{00000000-0005-0000-0000-00006F470000}"/>
    <cellStyle name="Normal 61" xfId="18279" xr:uid="{00000000-0005-0000-0000-000070470000}"/>
    <cellStyle name="Normal 62" xfId="18280" xr:uid="{00000000-0005-0000-0000-000071470000}"/>
    <cellStyle name="Normal 63" xfId="18281" xr:uid="{00000000-0005-0000-0000-000072470000}"/>
    <cellStyle name="Normal 63 2" xfId="18282" xr:uid="{00000000-0005-0000-0000-000073470000}"/>
    <cellStyle name="Normal 64" xfId="18283" xr:uid="{00000000-0005-0000-0000-000074470000}"/>
    <cellStyle name="Normal 65" xfId="18284" xr:uid="{00000000-0005-0000-0000-000075470000}"/>
    <cellStyle name="Normal 66" xfId="18285" xr:uid="{00000000-0005-0000-0000-000076470000}"/>
    <cellStyle name="Normal 67" xfId="18286" xr:uid="{00000000-0005-0000-0000-000077470000}"/>
    <cellStyle name="Normal 68" xfId="18287" xr:uid="{00000000-0005-0000-0000-000078470000}"/>
    <cellStyle name="Normal 69" xfId="2" xr:uid="{00000000-0005-0000-0000-000079470000}"/>
    <cellStyle name="Normal 69 2" xfId="20534" xr:uid="{00000000-0005-0000-0000-00007A470000}"/>
    <cellStyle name="Normal 7" xfId="18288" xr:uid="{00000000-0005-0000-0000-00007B470000}"/>
    <cellStyle name="Normal 7 2" xfId="18289" xr:uid="{00000000-0005-0000-0000-00007C470000}"/>
    <cellStyle name="Normal 7 2 3" xfId="18290" xr:uid="{00000000-0005-0000-0000-00007D470000}"/>
    <cellStyle name="Normal 7 3" xfId="18291" xr:uid="{00000000-0005-0000-0000-00007E470000}"/>
    <cellStyle name="Normal 7 3 2" xfId="18292" xr:uid="{00000000-0005-0000-0000-00007F470000}"/>
    <cellStyle name="Normal 7 3 2 2" xfId="18293" xr:uid="{00000000-0005-0000-0000-000080470000}"/>
    <cellStyle name="Normal 7 3 3" xfId="18294" xr:uid="{00000000-0005-0000-0000-000081470000}"/>
    <cellStyle name="Normal 7 5" xfId="18295" xr:uid="{00000000-0005-0000-0000-000082470000}"/>
    <cellStyle name="Normal 7_!1 1 bao cao giao KH ve HTCMT vung TNB   12-12-2011" xfId="18296" xr:uid="{00000000-0005-0000-0000-000083470000}"/>
    <cellStyle name="Normal 70" xfId="20520" xr:uid="{00000000-0005-0000-0000-000084470000}"/>
    <cellStyle name="Normal 70 2" xfId="20543" xr:uid="{00000000-0005-0000-0000-000085470000}"/>
    <cellStyle name="Normal 71" xfId="20531" xr:uid="{00000000-0005-0000-0000-000086470000}"/>
    <cellStyle name="Normal 72" xfId="20536" xr:uid="{00000000-0005-0000-0000-000087470000}"/>
    <cellStyle name="Normal 73" xfId="20539" xr:uid="{00000000-0005-0000-0000-000088470000}"/>
    <cellStyle name="Normal 79" xfId="18297" xr:uid="{00000000-0005-0000-0000-000089470000}"/>
    <cellStyle name="Normal 79 2" xfId="18298" xr:uid="{00000000-0005-0000-0000-00008A470000}"/>
    <cellStyle name="Normal 79 2 2" xfId="18299" xr:uid="{00000000-0005-0000-0000-00008B470000}"/>
    <cellStyle name="Normal 79 2 2 2" xfId="18300" xr:uid="{00000000-0005-0000-0000-00008C470000}"/>
    <cellStyle name="Normal 79 2 2 2 2" xfId="18301" xr:uid="{00000000-0005-0000-0000-00008D470000}"/>
    <cellStyle name="Normal 79 2 2 3" xfId="18302" xr:uid="{00000000-0005-0000-0000-00008E470000}"/>
    <cellStyle name="Normal 79 2 3" xfId="18303" xr:uid="{00000000-0005-0000-0000-00008F470000}"/>
    <cellStyle name="Normal 79 2 3 2" xfId="18304" xr:uid="{00000000-0005-0000-0000-000090470000}"/>
    <cellStyle name="Normal 79 2 4" xfId="18305" xr:uid="{00000000-0005-0000-0000-000091470000}"/>
    <cellStyle name="Normal 79 3" xfId="18306" xr:uid="{00000000-0005-0000-0000-000092470000}"/>
    <cellStyle name="Normal 79 3 2" xfId="18307" xr:uid="{00000000-0005-0000-0000-000093470000}"/>
    <cellStyle name="Normal 79 3 2 2" xfId="18308" xr:uid="{00000000-0005-0000-0000-000094470000}"/>
    <cellStyle name="Normal 79 3 3" xfId="18309" xr:uid="{00000000-0005-0000-0000-000095470000}"/>
    <cellStyle name="Normal 79 4" xfId="18310" xr:uid="{00000000-0005-0000-0000-000096470000}"/>
    <cellStyle name="Normal 79 4 2" xfId="18311" xr:uid="{00000000-0005-0000-0000-000097470000}"/>
    <cellStyle name="Normal 79 5" xfId="18312" xr:uid="{00000000-0005-0000-0000-000098470000}"/>
    <cellStyle name="Normal 8" xfId="18313" xr:uid="{00000000-0005-0000-0000-000099470000}"/>
    <cellStyle name="Normal 8 2" xfId="18314" xr:uid="{00000000-0005-0000-0000-00009A470000}"/>
    <cellStyle name="Normal 8 2 2" xfId="18315" xr:uid="{00000000-0005-0000-0000-00009B470000}"/>
    <cellStyle name="Normal 8 2 2 2" xfId="18316" xr:uid="{00000000-0005-0000-0000-00009C470000}"/>
    <cellStyle name="Normal 8 2 3" xfId="18317" xr:uid="{00000000-0005-0000-0000-00009D470000}"/>
    <cellStyle name="Normal 8 2_Phuongangiao 1-giaoxulykythuat" xfId="18318" xr:uid="{00000000-0005-0000-0000-00009E470000}"/>
    <cellStyle name="Normal 8 3" xfId="18319" xr:uid="{00000000-0005-0000-0000-00009F470000}"/>
    <cellStyle name="Normal 8 3 2" xfId="18320" xr:uid="{00000000-0005-0000-0000-0000A0470000}"/>
    <cellStyle name="Normal 8 4" xfId="20524" xr:uid="{00000000-0005-0000-0000-0000A1470000}"/>
    <cellStyle name="Normal 8_21.3.2012Tong hop von ung nam 2012(banBCa.Hong)" xfId="18321" xr:uid="{00000000-0005-0000-0000-0000A2470000}"/>
    <cellStyle name="Normal 821" xfId="18322" xr:uid="{00000000-0005-0000-0000-0000A3470000}"/>
    <cellStyle name="Normal 9" xfId="18323" xr:uid="{00000000-0005-0000-0000-0000A4470000}"/>
    <cellStyle name="Normal 9 10" xfId="18324" xr:uid="{00000000-0005-0000-0000-0000A5470000}"/>
    <cellStyle name="Normal 9 12" xfId="18325" xr:uid="{00000000-0005-0000-0000-0000A6470000}"/>
    <cellStyle name="Normal 9 13" xfId="18326" xr:uid="{00000000-0005-0000-0000-0000A7470000}"/>
    <cellStyle name="Normal 9 17" xfId="18327" xr:uid="{00000000-0005-0000-0000-0000A8470000}"/>
    <cellStyle name="Normal 9 2" xfId="18328" xr:uid="{00000000-0005-0000-0000-0000A9470000}"/>
    <cellStyle name="Normal 9 21" xfId="18329" xr:uid="{00000000-0005-0000-0000-0000AA470000}"/>
    <cellStyle name="Normal 9 23" xfId="18330" xr:uid="{00000000-0005-0000-0000-0000AB470000}"/>
    <cellStyle name="Normal 9 3" xfId="18331" xr:uid="{00000000-0005-0000-0000-0000AC470000}"/>
    <cellStyle name="Normal 9 4" xfId="18332" xr:uid="{00000000-0005-0000-0000-0000AD470000}"/>
    <cellStyle name="Normal 9 4 2" xfId="18333" xr:uid="{00000000-0005-0000-0000-0000AE470000}"/>
    <cellStyle name="Normal 9 46" xfId="18334" xr:uid="{00000000-0005-0000-0000-0000AF470000}"/>
    <cellStyle name="Normal 9 47" xfId="18335" xr:uid="{00000000-0005-0000-0000-0000B0470000}"/>
    <cellStyle name="Normal 9 48" xfId="18336" xr:uid="{00000000-0005-0000-0000-0000B1470000}"/>
    <cellStyle name="Normal 9 49" xfId="18337" xr:uid="{00000000-0005-0000-0000-0000B2470000}"/>
    <cellStyle name="Normal 9 50" xfId="18338" xr:uid="{00000000-0005-0000-0000-0000B3470000}"/>
    <cellStyle name="Normal 9 51" xfId="18339" xr:uid="{00000000-0005-0000-0000-0000B4470000}"/>
    <cellStyle name="Normal 9 52" xfId="18340" xr:uid="{00000000-0005-0000-0000-0000B5470000}"/>
    <cellStyle name="Normal 9_Bieu KH trung han BKH TW" xfId="18341" xr:uid="{00000000-0005-0000-0000-0000B6470000}"/>
    <cellStyle name="Normal_Bieu mau (CV )" xfId="20522" xr:uid="{00000000-0005-0000-0000-0000B7470000}"/>
    <cellStyle name="Normal_Bieu mau (CV )_bo sung dutoan " xfId="20530" xr:uid="{00000000-0005-0000-0000-0000B8470000}"/>
    <cellStyle name="Normal_DA 6xls" xfId="20537" xr:uid="{00000000-0005-0000-0000-0000B9470000}"/>
    <cellStyle name="Normal_PL03-Đầu tư CSHT" xfId="20533" xr:uid="{00000000-0005-0000-0000-0000BA470000}"/>
    <cellStyle name="Normal_Sheet1" xfId="20528" xr:uid="{00000000-0005-0000-0000-0000BB470000}"/>
    <cellStyle name="Normal1" xfId="18342" xr:uid="{00000000-0005-0000-0000-0000BC470000}"/>
    <cellStyle name="Normal8" xfId="18343" xr:uid="{00000000-0005-0000-0000-0000BD470000}"/>
    <cellStyle name="Normale_ PESO ELETTR." xfId="18344" xr:uid="{00000000-0005-0000-0000-0000BE470000}"/>
    <cellStyle name="Normalny_Cennik obowiazuje od 06-08-2001 r (1)" xfId="18345" xr:uid="{00000000-0005-0000-0000-0000BF470000}"/>
    <cellStyle name="NormalText" xfId="20538" xr:uid="{00000000-0005-0000-0000-0000C0470000}"/>
    <cellStyle name="Note 2" xfId="18346" xr:uid="{00000000-0005-0000-0000-0000C1470000}"/>
    <cellStyle name="Note 2 2" xfId="18347" xr:uid="{00000000-0005-0000-0000-0000C2470000}"/>
    <cellStyle name="Note 3" xfId="18348" xr:uid="{00000000-0005-0000-0000-0000C3470000}"/>
    <cellStyle name="Note 3 2" xfId="18349" xr:uid="{00000000-0005-0000-0000-0000C4470000}"/>
    <cellStyle name="Note 4" xfId="18350" xr:uid="{00000000-0005-0000-0000-0000C5470000}"/>
    <cellStyle name="Note 4 2" xfId="18351" xr:uid="{00000000-0005-0000-0000-0000C6470000}"/>
    <cellStyle name="Note 5" xfId="18352" xr:uid="{00000000-0005-0000-0000-0000C7470000}"/>
    <cellStyle name="Note 6" xfId="18353" xr:uid="{00000000-0005-0000-0000-0000C8470000}"/>
    <cellStyle name="Note 6 2" xfId="18354" xr:uid="{00000000-0005-0000-0000-0000C9470000}"/>
    <cellStyle name="NWM" xfId="18355" xr:uid="{00000000-0005-0000-0000-0000CA470000}"/>
    <cellStyle name="Ò_x000a_Normal_123569" xfId="18356" xr:uid="{00000000-0005-0000-0000-0000CB470000}"/>
    <cellStyle name="Ò_x000d_Normal_123569" xfId="18357" xr:uid="{00000000-0005-0000-0000-0000CC470000}"/>
    <cellStyle name="Ò_x005f_x000d_Normal_123569" xfId="18358" xr:uid="{00000000-0005-0000-0000-0000CD470000}"/>
    <cellStyle name="Ò_x005f_x005f_x005f_x000d_Normal_123569" xfId="18359" xr:uid="{00000000-0005-0000-0000-0000CE470000}"/>
    <cellStyle name="Œ…‹æØ‚è [0.00]_ÆÂ¹²" xfId="18360" xr:uid="{00000000-0005-0000-0000-0000CF470000}"/>
    <cellStyle name="Œ…‹æØ‚è_laroux" xfId="18361" xr:uid="{00000000-0005-0000-0000-0000D0470000}"/>
    <cellStyle name="oft Excel]_x000a__x000a_Comment=open=/f ‚ðw’è‚·‚é‚ÆAƒ†[ƒU[’è‹`ŠÖ”‚ðŠÖ”“\‚è•t‚¯‚Ìˆê——‚É“o˜^‚·‚é‚±‚Æ‚ª‚Å‚«‚Ü‚·B_x000a__x000a_Maximized" xfId="18362" xr:uid="{00000000-0005-0000-0000-0000D1470000}"/>
    <cellStyle name="oft Excel]_x000a__x000a_Comment=open=/f ‚ðŽw’è‚·‚é‚ÆAƒ†[ƒU[’è‹`ŠÖ”‚ðŠÖ”“\‚è•t‚¯‚Ìˆê——‚É“o˜^‚·‚é‚±‚Æ‚ª‚Å‚«‚Ü‚·B_x000a__x000a_Maximized" xfId="18363" xr:uid="{00000000-0005-0000-0000-0000D2470000}"/>
    <cellStyle name="oft Excel]_x000a__x000a_Comment=The open=/f lines load custom functions into the Paste Function list._x000a__x000a_Maximized=2_x000a__x000a_Basics=1_x000a__x000a_A" xfId="18364" xr:uid="{00000000-0005-0000-0000-0000D3470000}"/>
    <cellStyle name="oft Excel]_x000a__x000a_Comment=The open=/f lines load custom functions into the Paste Function list._x000a__x000a_Maximized=3_x000a__x000a_Basics=1_x000a__x000a_A" xfId="18365" xr:uid="{00000000-0005-0000-0000-0000D4470000}"/>
    <cellStyle name="oft Excel]_x000d__x000a_Comment=open=/f ‚ðw’è‚·‚é‚ÆAƒ†[ƒU[’è‹`ŠÖ”‚ðŠÖ”“\‚è•t‚¯‚Ìˆê——‚É“o˜^‚·‚é‚±‚Æ‚ª‚Å‚«‚Ü‚·B_x000d__x000a_Maximized" xfId="18366" xr:uid="{00000000-0005-0000-0000-0000D5470000}"/>
    <cellStyle name="oft Excel]_x000d__x000a_Comment=open=/f ‚ðŽw’è‚·‚é‚ÆAƒ†[ƒU[’è‹`ŠÖ”‚ðŠÖ”“\‚è•t‚¯‚Ìˆê——‚É“o˜^‚·‚é‚±‚Æ‚ª‚Å‚«‚Ü‚·B_x000d__x000a_Maximized" xfId="18367" xr:uid="{00000000-0005-0000-0000-0000D6470000}"/>
    <cellStyle name="oft Excel]_x000d__x000a_Comment=The open=/f lines load custom functions into the Paste Function list._x000d__x000a_Maximized=2_x000d__x000a_Basics=1_x000d__x000a_A" xfId="18368" xr:uid="{00000000-0005-0000-0000-0000D7470000}"/>
    <cellStyle name="oft Excel]_x000d__x000a_Comment=The open=/f lines load custom functions into the Paste Function list._x000d__x000a_Maximized=3_x000d__x000a_Basics=1_x000d__x000a_A" xfId="18369" xr:uid="{00000000-0005-0000-0000-0000D8470000}"/>
    <cellStyle name="oft Excel]_x005f_x000d__x005f_x000a_Comment=open=/f ‚ðw’è‚·‚é‚ÆAƒ†[ƒU[’è‹`ŠÖ”‚ðŠÖ”“\‚è•t‚¯‚Ìˆê——‚É“o˜^‚·‚é‚±‚Æ‚ª‚Å‚«‚Ü‚·B_x005f_x000d__x005f_x000a_Maximized" xfId="18370" xr:uid="{00000000-0005-0000-0000-0000D9470000}"/>
    <cellStyle name="omma [0]_Mktg Prog" xfId="18371" xr:uid="{00000000-0005-0000-0000-0000DA470000}"/>
    <cellStyle name="ormal_Sheet1_1" xfId="18372" xr:uid="{00000000-0005-0000-0000-0000DB470000}"/>
    <cellStyle name="Output 2" xfId="18373" xr:uid="{00000000-0005-0000-0000-0000DC470000}"/>
    <cellStyle name="Output 2 2" xfId="18374" xr:uid="{00000000-0005-0000-0000-0000DD470000}"/>
    <cellStyle name="p" xfId="18375" xr:uid="{00000000-0005-0000-0000-0000DE470000}"/>
    <cellStyle name="paint" xfId="18376" xr:uid="{00000000-0005-0000-0000-0000DF470000}"/>
    <cellStyle name="paint 2" xfId="18377" xr:uid="{00000000-0005-0000-0000-0000E0470000}"/>
    <cellStyle name="paint 2 2" xfId="18378" xr:uid="{00000000-0005-0000-0000-0000E1470000}"/>
    <cellStyle name="paint_05-12  KH trung han 2016-2020 - Liem Thinh edited" xfId="18379" xr:uid="{00000000-0005-0000-0000-0000E2470000}"/>
    <cellStyle name="Pattern" xfId="18380" xr:uid="{00000000-0005-0000-0000-0000E3470000}"/>
    <cellStyle name="Pattern 10" xfId="18381" xr:uid="{00000000-0005-0000-0000-0000E4470000}"/>
    <cellStyle name="Pattern 11" xfId="18382" xr:uid="{00000000-0005-0000-0000-0000E5470000}"/>
    <cellStyle name="Pattern 12" xfId="18383" xr:uid="{00000000-0005-0000-0000-0000E6470000}"/>
    <cellStyle name="Pattern 13" xfId="18384" xr:uid="{00000000-0005-0000-0000-0000E7470000}"/>
    <cellStyle name="Pattern 14" xfId="18385" xr:uid="{00000000-0005-0000-0000-0000E8470000}"/>
    <cellStyle name="Pattern 15" xfId="18386" xr:uid="{00000000-0005-0000-0000-0000E9470000}"/>
    <cellStyle name="Pattern 16" xfId="18387" xr:uid="{00000000-0005-0000-0000-0000EA470000}"/>
    <cellStyle name="Pattern 2" xfId="18388" xr:uid="{00000000-0005-0000-0000-0000EB470000}"/>
    <cellStyle name="Pattern 3" xfId="18389" xr:uid="{00000000-0005-0000-0000-0000EC470000}"/>
    <cellStyle name="Pattern 4" xfId="18390" xr:uid="{00000000-0005-0000-0000-0000ED470000}"/>
    <cellStyle name="Pattern 5" xfId="18391" xr:uid="{00000000-0005-0000-0000-0000EE470000}"/>
    <cellStyle name="Pattern 6" xfId="18392" xr:uid="{00000000-0005-0000-0000-0000EF470000}"/>
    <cellStyle name="Pattern 7" xfId="18393" xr:uid="{00000000-0005-0000-0000-0000F0470000}"/>
    <cellStyle name="Pattern 8" xfId="18394" xr:uid="{00000000-0005-0000-0000-0000F1470000}"/>
    <cellStyle name="Pattern 9" xfId="18395" xr:uid="{00000000-0005-0000-0000-0000F2470000}"/>
    <cellStyle name="per.style" xfId="18396" xr:uid="{00000000-0005-0000-0000-0000F3470000}"/>
    <cellStyle name="per.style 2" xfId="18397" xr:uid="{00000000-0005-0000-0000-0000F4470000}"/>
    <cellStyle name="Percent %" xfId="18398" xr:uid="{00000000-0005-0000-0000-0000F5470000}"/>
    <cellStyle name="Percent % Long Underline" xfId="18399" xr:uid="{00000000-0005-0000-0000-0000F6470000}"/>
    <cellStyle name="Percent %_Worksheet in  US Financial Statements Ref. Workbook - Single Co" xfId="18400" xr:uid="{00000000-0005-0000-0000-0000F7470000}"/>
    <cellStyle name="Percent (0)" xfId="18401" xr:uid="{00000000-0005-0000-0000-0000F8470000}"/>
    <cellStyle name="Percent (0) 10" xfId="18402" xr:uid="{00000000-0005-0000-0000-0000F9470000}"/>
    <cellStyle name="Percent (0) 11" xfId="18403" xr:uid="{00000000-0005-0000-0000-0000FA470000}"/>
    <cellStyle name="Percent (0) 12" xfId="18404" xr:uid="{00000000-0005-0000-0000-0000FB470000}"/>
    <cellStyle name="Percent (0) 13" xfId="18405" xr:uid="{00000000-0005-0000-0000-0000FC470000}"/>
    <cellStyle name="Percent (0) 14" xfId="18406" xr:uid="{00000000-0005-0000-0000-0000FD470000}"/>
    <cellStyle name="Percent (0) 15" xfId="18407" xr:uid="{00000000-0005-0000-0000-0000FE470000}"/>
    <cellStyle name="Percent (0) 2" xfId="18408" xr:uid="{00000000-0005-0000-0000-0000FF470000}"/>
    <cellStyle name="Percent (0) 3" xfId="18409" xr:uid="{00000000-0005-0000-0000-000000480000}"/>
    <cellStyle name="Percent (0) 4" xfId="18410" xr:uid="{00000000-0005-0000-0000-000001480000}"/>
    <cellStyle name="Percent (0) 5" xfId="18411" xr:uid="{00000000-0005-0000-0000-000002480000}"/>
    <cellStyle name="Percent (0) 6" xfId="18412" xr:uid="{00000000-0005-0000-0000-000003480000}"/>
    <cellStyle name="Percent (0) 7" xfId="18413" xr:uid="{00000000-0005-0000-0000-000004480000}"/>
    <cellStyle name="Percent (0) 8" xfId="18414" xr:uid="{00000000-0005-0000-0000-000005480000}"/>
    <cellStyle name="Percent (0) 9" xfId="18415" xr:uid="{00000000-0005-0000-0000-000006480000}"/>
    <cellStyle name="Percent [0]" xfId="18416" xr:uid="{00000000-0005-0000-0000-000007480000}"/>
    <cellStyle name="Percent [0] 10" xfId="18417" xr:uid="{00000000-0005-0000-0000-000008480000}"/>
    <cellStyle name="Percent [0] 11" xfId="18418" xr:uid="{00000000-0005-0000-0000-000009480000}"/>
    <cellStyle name="Percent [0] 12" xfId="18419" xr:uid="{00000000-0005-0000-0000-00000A480000}"/>
    <cellStyle name="Percent [0] 13" xfId="18420" xr:uid="{00000000-0005-0000-0000-00000B480000}"/>
    <cellStyle name="Percent [0] 14" xfId="18421" xr:uid="{00000000-0005-0000-0000-00000C480000}"/>
    <cellStyle name="Percent [0] 15" xfId="18422" xr:uid="{00000000-0005-0000-0000-00000D480000}"/>
    <cellStyle name="Percent [0] 16" xfId="18423" xr:uid="{00000000-0005-0000-0000-00000E480000}"/>
    <cellStyle name="Percent [0] 2" xfId="18424" xr:uid="{00000000-0005-0000-0000-00000F480000}"/>
    <cellStyle name="Percent [0] 3" xfId="18425" xr:uid="{00000000-0005-0000-0000-000010480000}"/>
    <cellStyle name="Percent [0] 4" xfId="18426" xr:uid="{00000000-0005-0000-0000-000011480000}"/>
    <cellStyle name="Percent [0] 5" xfId="18427" xr:uid="{00000000-0005-0000-0000-000012480000}"/>
    <cellStyle name="Percent [0] 6" xfId="18428" xr:uid="{00000000-0005-0000-0000-000013480000}"/>
    <cellStyle name="Percent [0] 7" xfId="18429" xr:uid="{00000000-0005-0000-0000-000014480000}"/>
    <cellStyle name="Percent [0] 8" xfId="18430" xr:uid="{00000000-0005-0000-0000-000015480000}"/>
    <cellStyle name="Percent [0] 9" xfId="18431" xr:uid="{00000000-0005-0000-0000-000016480000}"/>
    <cellStyle name="Percent [00]" xfId="18432" xr:uid="{00000000-0005-0000-0000-000017480000}"/>
    <cellStyle name="Percent [00] 10" xfId="18433" xr:uid="{00000000-0005-0000-0000-000018480000}"/>
    <cellStyle name="Percent [00] 11" xfId="18434" xr:uid="{00000000-0005-0000-0000-000019480000}"/>
    <cellStyle name="Percent [00] 12" xfId="18435" xr:uid="{00000000-0005-0000-0000-00001A480000}"/>
    <cellStyle name="Percent [00] 13" xfId="18436" xr:uid="{00000000-0005-0000-0000-00001B480000}"/>
    <cellStyle name="Percent [00] 14" xfId="18437" xr:uid="{00000000-0005-0000-0000-00001C480000}"/>
    <cellStyle name="Percent [00] 15" xfId="18438" xr:uid="{00000000-0005-0000-0000-00001D480000}"/>
    <cellStyle name="Percent [00] 16" xfId="18439" xr:uid="{00000000-0005-0000-0000-00001E480000}"/>
    <cellStyle name="Percent [00] 2" xfId="18440" xr:uid="{00000000-0005-0000-0000-00001F480000}"/>
    <cellStyle name="Percent [00] 3" xfId="18441" xr:uid="{00000000-0005-0000-0000-000020480000}"/>
    <cellStyle name="Percent [00] 4" xfId="18442" xr:uid="{00000000-0005-0000-0000-000021480000}"/>
    <cellStyle name="Percent [00] 5" xfId="18443" xr:uid="{00000000-0005-0000-0000-000022480000}"/>
    <cellStyle name="Percent [00] 6" xfId="18444" xr:uid="{00000000-0005-0000-0000-000023480000}"/>
    <cellStyle name="Percent [00] 7" xfId="18445" xr:uid="{00000000-0005-0000-0000-000024480000}"/>
    <cellStyle name="Percent [00] 8" xfId="18446" xr:uid="{00000000-0005-0000-0000-000025480000}"/>
    <cellStyle name="Percent [00] 9" xfId="18447" xr:uid="{00000000-0005-0000-0000-000026480000}"/>
    <cellStyle name="Percent [2]" xfId="18448" xr:uid="{00000000-0005-0000-0000-000027480000}"/>
    <cellStyle name="Percent [2] 10" xfId="18449" xr:uid="{00000000-0005-0000-0000-000028480000}"/>
    <cellStyle name="Percent [2] 11" xfId="18450" xr:uid="{00000000-0005-0000-0000-000029480000}"/>
    <cellStyle name="Percent [2] 12" xfId="18451" xr:uid="{00000000-0005-0000-0000-00002A480000}"/>
    <cellStyle name="Percent [2] 13" xfId="18452" xr:uid="{00000000-0005-0000-0000-00002B480000}"/>
    <cellStyle name="Percent [2] 14" xfId="18453" xr:uid="{00000000-0005-0000-0000-00002C480000}"/>
    <cellStyle name="Percent [2] 15" xfId="18454" xr:uid="{00000000-0005-0000-0000-00002D480000}"/>
    <cellStyle name="Percent [2] 16" xfId="18455" xr:uid="{00000000-0005-0000-0000-00002E480000}"/>
    <cellStyle name="Percent [2] 2" xfId="18456" xr:uid="{00000000-0005-0000-0000-00002F480000}"/>
    <cellStyle name="Percent [2] 2 2" xfId="18457" xr:uid="{00000000-0005-0000-0000-000030480000}"/>
    <cellStyle name="Percent [2] 3" xfId="18458" xr:uid="{00000000-0005-0000-0000-000031480000}"/>
    <cellStyle name="Percent [2] 4" xfId="18459" xr:uid="{00000000-0005-0000-0000-000032480000}"/>
    <cellStyle name="Percent [2] 5" xfId="18460" xr:uid="{00000000-0005-0000-0000-000033480000}"/>
    <cellStyle name="Percent [2] 6" xfId="18461" xr:uid="{00000000-0005-0000-0000-000034480000}"/>
    <cellStyle name="Percent [2] 7" xfId="18462" xr:uid="{00000000-0005-0000-0000-000035480000}"/>
    <cellStyle name="Percent [2] 8" xfId="18463" xr:uid="{00000000-0005-0000-0000-000036480000}"/>
    <cellStyle name="Percent [2] 9" xfId="18464" xr:uid="{00000000-0005-0000-0000-000037480000}"/>
    <cellStyle name="Percent 0.0%" xfId="18465" xr:uid="{00000000-0005-0000-0000-000038480000}"/>
    <cellStyle name="Percent 0.0% Long Underline" xfId="18466" xr:uid="{00000000-0005-0000-0000-000039480000}"/>
    <cellStyle name="Percent 0.00%" xfId="18467" xr:uid="{00000000-0005-0000-0000-00003A480000}"/>
    <cellStyle name="Percent 0.00% Long Underline" xfId="18468" xr:uid="{00000000-0005-0000-0000-00003B480000}"/>
    <cellStyle name="Percent 0.000%" xfId="18469" xr:uid="{00000000-0005-0000-0000-00003C480000}"/>
    <cellStyle name="Percent 0.000% Long Underline" xfId="18470" xr:uid="{00000000-0005-0000-0000-00003D480000}"/>
    <cellStyle name="Percent 10" xfId="18471" xr:uid="{00000000-0005-0000-0000-00003E480000}"/>
    <cellStyle name="Percent 10 2" xfId="18472" xr:uid="{00000000-0005-0000-0000-00003F480000}"/>
    <cellStyle name="Percent 11" xfId="18473" xr:uid="{00000000-0005-0000-0000-000040480000}"/>
    <cellStyle name="Percent 11 2" xfId="18474" xr:uid="{00000000-0005-0000-0000-000041480000}"/>
    <cellStyle name="Percent 12" xfId="18475" xr:uid="{00000000-0005-0000-0000-000042480000}"/>
    <cellStyle name="Percent 12 2" xfId="18476" xr:uid="{00000000-0005-0000-0000-000043480000}"/>
    <cellStyle name="Percent 13" xfId="18477" xr:uid="{00000000-0005-0000-0000-000044480000}"/>
    <cellStyle name="Percent 13 2" xfId="18478" xr:uid="{00000000-0005-0000-0000-000045480000}"/>
    <cellStyle name="Percent 14" xfId="18479" xr:uid="{00000000-0005-0000-0000-000046480000}"/>
    <cellStyle name="Percent 14 2" xfId="18480" xr:uid="{00000000-0005-0000-0000-000047480000}"/>
    <cellStyle name="Percent 15" xfId="18481" xr:uid="{00000000-0005-0000-0000-000048480000}"/>
    <cellStyle name="Percent 16" xfId="18482" xr:uid="{00000000-0005-0000-0000-000049480000}"/>
    <cellStyle name="Percent 17" xfId="18483" xr:uid="{00000000-0005-0000-0000-00004A480000}"/>
    <cellStyle name="Percent 18" xfId="18484" xr:uid="{00000000-0005-0000-0000-00004B480000}"/>
    <cellStyle name="Percent 19" xfId="18485" xr:uid="{00000000-0005-0000-0000-00004C480000}"/>
    <cellStyle name="Percent 19 2" xfId="18486" xr:uid="{00000000-0005-0000-0000-00004D480000}"/>
    <cellStyle name="Percent 2" xfId="18487" xr:uid="{00000000-0005-0000-0000-00004E480000}"/>
    <cellStyle name="Percent 2 2" xfId="18488" xr:uid="{00000000-0005-0000-0000-00004F480000}"/>
    <cellStyle name="Percent 2 2 2" xfId="18489" xr:uid="{00000000-0005-0000-0000-000050480000}"/>
    <cellStyle name="Percent 2 2 3" xfId="18490" xr:uid="{00000000-0005-0000-0000-000051480000}"/>
    <cellStyle name="Percent 2 3" xfId="18491" xr:uid="{00000000-0005-0000-0000-000052480000}"/>
    <cellStyle name="Percent 2 4" xfId="18492" xr:uid="{00000000-0005-0000-0000-000053480000}"/>
    <cellStyle name="Percent 20" xfId="18493" xr:uid="{00000000-0005-0000-0000-000054480000}"/>
    <cellStyle name="Percent 20 2" xfId="18494" xr:uid="{00000000-0005-0000-0000-000055480000}"/>
    <cellStyle name="Percent 21" xfId="18495" xr:uid="{00000000-0005-0000-0000-000056480000}"/>
    <cellStyle name="Percent 22" xfId="18496" xr:uid="{00000000-0005-0000-0000-000057480000}"/>
    <cellStyle name="Percent 23" xfId="18497" xr:uid="{00000000-0005-0000-0000-000058480000}"/>
    <cellStyle name="Percent 24" xfId="18498" xr:uid="{00000000-0005-0000-0000-000059480000}"/>
    <cellStyle name="Percent 24 2" xfId="18499" xr:uid="{00000000-0005-0000-0000-00005A480000}"/>
    <cellStyle name="Percent 25" xfId="18500" xr:uid="{00000000-0005-0000-0000-00005B480000}"/>
    <cellStyle name="Percent 26" xfId="18501" xr:uid="{00000000-0005-0000-0000-00005C480000}"/>
    <cellStyle name="Percent 27" xfId="20535" xr:uid="{00000000-0005-0000-0000-00005D480000}"/>
    <cellStyle name="Percent 3" xfId="18502" xr:uid="{00000000-0005-0000-0000-00005E480000}"/>
    <cellStyle name="Percent 3 2" xfId="18503" xr:uid="{00000000-0005-0000-0000-00005F480000}"/>
    <cellStyle name="Percent 3 3" xfId="18504" xr:uid="{00000000-0005-0000-0000-000060480000}"/>
    <cellStyle name="Percent 3 3 2" xfId="18505" xr:uid="{00000000-0005-0000-0000-000061480000}"/>
    <cellStyle name="Percent 4" xfId="18506" xr:uid="{00000000-0005-0000-0000-000062480000}"/>
    <cellStyle name="Percent 4 2" xfId="18507" xr:uid="{00000000-0005-0000-0000-000063480000}"/>
    <cellStyle name="Percent 5" xfId="18508" xr:uid="{00000000-0005-0000-0000-000064480000}"/>
    <cellStyle name="Percent 5 2" xfId="18509" xr:uid="{00000000-0005-0000-0000-000065480000}"/>
    <cellStyle name="Percent 6" xfId="18510" xr:uid="{00000000-0005-0000-0000-000066480000}"/>
    <cellStyle name="Percent 6 2" xfId="18511" xr:uid="{00000000-0005-0000-0000-000067480000}"/>
    <cellStyle name="Percent 7" xfId="18512" xr:uid="{00000000-0005-0000-0000-000068480000}"/>
    <cellStyle name="Percent 7 2" xfId="18513" xr:uid="{00000000-0005-0000-0000-000069480000}"/>
    <cellStyle name="Percent 8" xfId="18514" xr:uid="{00000000-0005-0000-0000-00006A480000}"/>
    <cellStyle name="Percent 8 2" xfId="18515" xr:uid="{00000000-0005-0000-0000-00006B480000}"/>
    <cellStyle name="Percent 9" xfId="18516" xr:uid="{00000000-0005-0000-0000-00006C480000}"/>
    <cellStyle name="Percent 9 2" xfId="18517" xr:uid="{00000000-0005-0000-0000-00006D480000}"/>
    <cellStyle name="PERCENTAGE" xfId="18518" xr:uid="{00000000-0005-0000-0000-00006E480000}"/>
    <cellStyle name="PERCENTAGE 2" xfId="18519" xr:uid="{00000000-0005-0000-0000-00006F480000}"/>
    <cellStyle name="PrePop Currency (0)" xfId="18520" xr:uid="{00000000-0005-0000-0000-000070480000}"/>
    <cellStyle name="PrePop Currency (0) 10" xfId="18521" xr:uid="{00000000-0005-0000-0000-000071480000}"/>
    <cellStyle name="PrePop Currency (0) 11" xfId="18522" xr:uid="{00000000-0005-0000-0000-000072480000}"/>
    <cellStyle name="PrePop Currency (0) 12" xfId="18523" xr:uid="{00000000-0005-0000-0000-000073480000}"/>
    <cellStyle name="PrePop Currency (0) 13" xfId="18524" xr:uid="{00000000-0005-0000-0000-000074480000}"/>
    <cellStyle name="PrePop Currency (0) 14" xfId="18525" xr:uid="{00000000-0005-0000-0000-000075480000}"/>
    <cellStyle name="PrePop Currency (0) 15" xfId="18526" xr:uid="{00000000-0005-0000-0000-000076480000}"/>
    <cellStyle name="PrePop Currency (0) 16" xfId="18527" xr:uid="{00000000-0005-0000-0000-000077480000}"/>
    <cellStyle name="PrePop Currency (0) 2" xfId="18528" xr:uid="{00000000-0005-0000-0000-000078480000}"/>
    <cellStyle name="PrePop Currency (0) 3" xfId="18529" xr:uid="{00000000-0005-0000-0000-000079480000}"/>
    <cellStyle name="PrePop Currency (0) 4" xfId="18530" xr:uid="{00000000-0005-0000-0000-00007A480000}"/>
    <cellStyle name="PrePop Currency (0) 5" xfId="18531" xr:uid="{00000000-0005-0000-0000-00007B480000}"/>
    <cellStyle name="PrePop Currency (0) 6" xfId="18532" xr:uid="{00000000-0005-0000-0000-00007C480000}"/>
    <cellStyle name="PrePop Currency (0) 7" xfId="18533" xr:uid="{00000000-0005-0000-0000-00007D480000}"/>
    <cellStyle name="PrePop Currency (0) 8" xfId="18534" xr:uid="{00000000-0005-0000-0000-00007E480000}"/>
    <cellStyle name="PrePop Currency (0) 9" xfId="18535" xr:uid="{00000000-0005-0000-0000-00007F480000}"/>
    <cellStyle name="PrePop Currency (2)" xfId="18536" xr:uid="{00000000-0005-0000-0000-000080480000}"/>
    <cellStyle name="PrePop Currency (2) 10" xfId="18537" xr:uid="{00000000-0005-0000-0000-000081480000}"/>
    <cellStyle name="PrePop Currency (2) 11" xfId="18538" xr:uid="{00000000-0005-0000-0000-000082480000}"/>
    <cellStyle name="PrePop Currency (2) 12" xfId="18539" xr:uid="{00000000-0005-0000-0000-000083480000}"/>
    <cellStyle name="PrePop Currency (2) 13" xfId="18540" xr:uid="{00000000-0005-0000-0000-000084480000}"/>
    <cellStyle name="PrePop Currency (2) 14" xfId="18541" xr:uid="{00000000-0005-0000-0000-000085480000}"/>
    <cellStyle name="PrePop Currency (2) 15" xfId="18542" xr:uid="{00000000-0005-0000-0000-000086480000}"/>
    <cellStyle name="PrePop Currency (2) 16" xfId="18543" xr:uid="{00000000-0005-0000-0000-000087480000}"/>
    <cellStyle name="PrePop Currency (2) 2" xfId="18544" xr:uid="{00000000-0005-0000-0000-000088480000}"/>
    <cellStyle name="PrePop Currency (2) 3" xfId="18545" xr:uid="{00000000-0005-0000-0000-000089480000}"/>
    <cellStyle name="PrePop Currency (2) 4" xfId="18546" xr:uid="{00000000-0005-0000-0000-00008A480000}"/>
    <cellStyle name="PrePop Currency (2) 5" xfId="18547" xr:uid="{00000000-0005-0000-0000-00008B480000}"/>
    <cellStyle name="PrePop Currency (2) 6" xfId="18548" xr:uid="{00000000-0005-0000-0000-00008C480000}"/>
    <cellStyle name="PrePop Currency (2) 7" xfId="18549" xr:uid="{00000000-0005-0000-0000-00008D480000}"/>
    <cellStyle name="PrePop Currency (2) 8" xfId="18550" xr:uid="{00000000-0005-0000-0000-00008E480000}"/>
    <cellStyle name="PrePop Currency (2) 9" xfId="18551" xr:uid="{00000000-0005-0000-0000-00008F480000}"/>
    <cellStyle name="PrePop Units (0)" xfId="18552" xr:uid="{00000000-0005-0000-0000-000090480000}"/>
    <cellStyle name="PrePop Units (0) 10" xfId="18553" xr:uid="{00000000-0005-0000-0000-000091480000}"/>
    <cellStyle name="PrePop Units (0) 11" xfId="18554" xr:uid="{00000000-0005-0000-0000-000092480000}"/>
    <cellStyle name="PrePop Units (0) 12" xfId="18555" xr:uid="{00000000-0005-0000-0000-000093480000}"/>
    <cellStyle name="PrePop Units (0) 13" xfId="18556" xr:uid="{00000000-0005-0000-0000-000094480000}"/>
    <cellStyle name="PrePop Units (0) 14" xfId="18557" xr:uid="{00000000-0005-0000-0000-000095480000}"/>
    <cellStyle name="PrePop Units (0) 15" xfId="18558" xr:uid="{00000000-0005-0000-0000-000096480000}"/>
    <cellStyle name="PrePop Units (0) 16" xfId="18559" xr:uid="{00000000-0005-0000-0000-000097480000}"/>
    <cellStyle name="PrePop Units (0) 2" xfId="18560" xr:uid="{00000000-0005-0000-0000-000098480000}"/>
    <cellStyle name="PrePop Units (0) 3" xfId="18561" xr:uid="{00000000-0005-0000-0000-000099480000}"/>
    <cellStyle name="PrePop Units (0) 4" xfId="18562" xr:uid="{00000000-0005-0000-0000-00009A480000}"/>
    <cellStyle name="PrePop Units (0) 5" xfId="18563" xr:uid="{00000000-0005-0000-0000-00009B480000}"/>
    <cellStyle name="PrePop Units (0) 6" xfId="18564" xr:uid="{00000000-0005-0000-0000-00009C480000}"/>
    <cellStyle name="PrePop Units (0) 7" xfId="18565" xr:uid="{00000000-0005-0000-0000-00009D480000}"/>
    <cellStyle name="PrePop Units (0) 8" xfId="18566" xr:uid="{00000000-0005-0000-0000-00009E480000}"/>
    <cellStyle name="PrePop Units (0) 9" xfId="18567" xr:uid="{00000000-0005-0000-0000-00009F480000}"/>
    <cellStyle name="PrePop Units (1)" xfId="18568" xr:uid="{00000000-0005-0000-0000-0000A0480000}"/>
    <cellStyle name="PrePop Units (1) 10" xfId="18569" xr:uid="{00000000-0005-0000-0000-0000A1480000}"/>
    <cellStyle name="PrePop Units (1) 11" xfId="18570" xr:uid="{00000000-0005-0000-0000-0000A2480000}"/>
    <cellStyle name="PrePop Units (1) 12" xfId="18571" xr:uid="{00000000-0005-0000-0000-0000A3480000}"/>
    <cellStyle name="PrePop Units (1) 13" xfId="18572" xr:uid="{00000000-0005-0000-0000-0000A4480000}"/>
    <cellStyle name="PrePop Units (1) 14" xfId="18573" xr:uid="{00000000-0005-0000-0000-0000A5480000}"/>
    <cellStyle name="PrePop Units (1) 15" xfId="18574" xr:uid="{00000000-0005-0000-0000-0000A6480000}"/>
    <cellStyle name="PrePop Units (1) 16" xfId="18575" xr:uid="{00000000-0005-0000-0000-0000A7480000}"/>
    <cellStyle name="PrePop Units (1) 2" xfId="18576" xr:uid="{00000000-0005-0000-0000-0000A8480000}"/>
    <cellStyle name="PrePop Units (1) 3" xfId="18577" xr:uid="{00000000-0005-0000-0000-0000A9480000}"/>
    <cellStyle name="PrePop Units (1) 4" xfId="18578" xr:uid="{00000000-0005-0000-0000-0000AA480000}"/>
    <cellStyle name="PrePop Units (1) 5" xfId="18579" xr:uid="{00000000-0005-0000-0000-0000AB480000}"/>
    <cellStyle name="PrePop Units (1) 6" xfId="18580" xr:uid="{00000000-0005-0000-0000-0000AC480000}"/>
    <cellStyle name="PrePop Units (1) 7" xfId="18581" xr:uid="{00000000-0005-0000-0000-0000AD480000}"/>
    <cellStyle name="PrePop Units (1) 8" xfId="18582" xr:uid="{00000000-0005-0000-0000-0000AE480000}"/>
    <cellStyle name="PrePop Units (1) 9" xfId="18583" xr:uid="{00000000-0005-0000-0000-0000AF480000}"/>
    <cellStyle name="PrePop Units (2)" xfId="18584" xr:uid="{00000000-0005-0000-0000-0000B0480000}"/>
    <cellStyle name="PrePop Units (2) 10" xfId="18585" xr:uid="{00000000-0005-0000-0000-0000B1480000}"/>
    <cellStyle name="PrePop Units (2) 11" xfId="18586" xr:uid="{00000000-0005-0000-0000-0000B2480000}"/>
    <cellStyle name="PrePop Units (2) 12" xfId="18587" xr:uid="{00000000-0005-0000-0000-0000B3480000}"/>
    <cellStyle name="PrePop Units (2) 13" xfId="18588" xr:uid="{00000000-0005-0000-0000-0000B4480000}"/>
    <cellStyle name="PrePop Units (2) 14" xfId="18589" xr:uid="{00000000-0005-0000-0000-0000B5480000}"/>
    <cellStyle name="PrePop Units (2) 15" xfId="18590" xr:uid="{00000000-0005-0000-0000-0000B6480000}"/>
    <cellStyle name="PrePop Units (2) 16" xfId="18591" xr:uid="{00000000-0005-0000-0000-0000B7480000}"/>
    <cellStyle name="PrePop Units (2) 2" xfId="18592" xr:uid="{00000000-0005-0000-0000-0000B8480000}"/>
    <cellStyle name="PrePop Units (2) 3" xfId="18593" xr:uid="{00000000-0005-0000-0000-0000B9480000}"/>
    <cellStyle name="PrePop Units (2) 4" xfId="18594" xr:uid="{00000000-0005-0000-0000-0000BA480000}"/>
    <cellStyle name="PrePop Units (2) 5" xfId="18595" xr:uid="{00000000-0005-0000-0000-0000BB480000}"/>
    <cellStyle name="PrePop Units (2) 6" xfId="18596" xr:uid="{00000000-0005-0000-0000-0000BC480000}"/>
    <cellStyle name="PrePop Units (2) 7" xfId="18597" xr:uid="{00000000-0005-0000-0000-0000BD480000}"/>
    <cellStyle name="PrePop Units (2) 8" xfId="18598" xr:uid="{00000000-0005-0000-0000-0000BE480000}"/>
    <cellStyle name="PrePop Units (2) 9" xfId="18599" xr:uid="{00000000-0005-0000-0000-0000BF480000}"/>
    <cellStyle name="pricing" xfId="18600" xr:uid="{00000000-0005-0000-0000-0000C0480000}"/>
    <cellStyle name="pricing 2" xfId="18601" xr:uid="{00000000-0005-0000-0000-0000C1480000}"/>
    <cellStyle name="PSChar" xfId="18602" xr:uid="{00000000-0005-0000-0000-0000C2480000}"/>
    <cellStyle name="PSHeading" xfId="18603" xr:uid="{00000000-0005-0000-0000-0000C3480000}"/>
    <cellStyle name="Quantity" xfId="18604" xr:uid="{00000000-0005-0000-0000-0000C4480000}"/>
    <cellStyle name="regstoresfromspecstores" xfId="18605" xr:uid="{00000000-0005-0000-0000-0000C5480000}"/>
    <cellStyle name="regstoresfromspecstores 2" xfId="18606" xr:uid="{00000000-0005-0000-0000-0000C6480000}"/>
    <cellStyle name="RevList" xfId="18607" xr:uid="{00000000-0005-0000-0000-0000C7480000}"/>
    <cellStyle name="rlink_tiªn l­în_x005f_x001b_Hyperlink_TONG HOP KINH PHI" xfId="18608" xr:uid="{00000000-0005-0000-0000-0000C8480000}"/>
    <cellStyle name="rmal_ADAdot" xfId="18609" xr:uid="{00000000-0005-0000-0000-0000C9480000}"/>
    <cellStyle name="S—_x0008_" xfId="18610" xr:uid="{00000000-0005-0000-0000-0000CA480000}"/>
    <cellStyle name="S—_x0008_ 2" xfId="18611" xr:uid="{00000000-0005-0000-0000-0000CB480000}"/>
    <cellStyle name="s]_x000a__x000a_spooler=yes_x000a__x000a_load=_x000a__x000a_Beep=yes_x000a__x000a_NullPort=None_x000a__x000a_BorderWidth=3_x000a__x000a_CursorBlinkRate=1200_x000a__x000a_DoubleClickSpeed=452_x000a__x000a_Programs=co" xfId="18612" xr:uid="{00000000-0005-0000-0000-0000CC480000}"/>
    <cellStyle name="s]_x000d__x000a_spooler=yes_x000d__x000a_load=_x000d__x000a_Beep=yes_x000d__x000a_NullPort=None_x000d__x000a_BorderWidth=3_x000d__x000a_CursorBlinkRate=1200_x000d__x000a_DoubleClickSpeed=452_x000d__x000a_Programs=co" xfId="18613" xr:uid="{00000000-0005-0000-0000-0000CD480000}"/>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18614" xr:uid="{00000000-0005-0000-0000-0000CE480000}"/>
    <cellStyle name="S—_x0008__KH TPCP vung TNB (03-1-2012)" xfId="18615" xr:uid="{00000000-0005-0000-0000-0000CF480000}"/>
    <cellStyle name="S—_x005f_x0008_" xfId="18616" xr:uid="{00000000-0005-0000-0000-0000D0480000}"/>
    <cellStyle name="SAPBEXaggData" xfId="18617" xr:uid="{00000000-0005-0000-0000-0000D1480000}"/>
    <cellStyle name="SAPBEXaggData 2" xfId="18618" xr:uid="{00000000-0005-0000-0000-0000D2480000}"/>
    <cellStyle name="SAPBEXaggDataEmph" xfId="18619" xr:uid="{00000000-0005-0000-0000-0000D3480000}"/>
    <cellStyle name="SAPBEXaggDataEmph 2" xfId="18620" xr:uid="{00000000-0005-0000-0000-0000D4480000}"/>
    <cellStyle name="SAPBEXaggItem" xfId="18621" xr:uid="{00000000-0005-0000-0000-0000D5480000}"/>
    <cellStyle name="SAPBEXaggItem 2" xfId="18622" xr:uid="{00000000-0005-0000-0000-0000D6480000}"/>
    <cellStyle name="SAPBEXchaText" xfId="18623" xr:uid="{00000000-0005-0000-0000-0000D7480000}"/>
    <cellStyle name="SAPBEXchaText 2" xfId="18624" xr:uid="{00000000-0005-0000-0000-0000D8480000}"/>
    <cellStyle name="SAPBEXexcBad7" xfId="18625" xr:uid="{00000000-0005-0000-0000-0000D9480000}"/>
    <cellStyle name="SAPBEXexcBad7 2" xfId="18626" xr:uid="{00000000-0005-0000-0000-0000DA480000}"/>
    <cellStyle name="SAPBEXexcBad8" xfId="18627" xr:uid="{00000000-0005-0000-0000-0000DB480000}"/>
    <cellStyle name="SAPBEXexcBad8 2" xfId="18628" xr:uid="{00000000-0005-0000-0000-0000DC480000}"/>
    <cellStyle name="SAPBEXexcBad9" xfId="18629" xr:uid="{00000000-0005-0000-0000-0000DD480000}"/>
    <cellStyle name="SAPBEXexcBad9 2" xfId="18630" xr:uid="{00000000-0005-0000-0000-0000DE480000}"/>
    <cellStyle name="SAPBEXexcCritical4" xfId="18631" xr:uid="{00000000-0005-0000-0000-0000DF480000}"/>
    <cellStyle name="SAPBEXexcCritical4 2" xfId="18632" xr:uid="{00000000-0005-0000-0000-0000E0480000}"/>
    <cellStyle name="SAPBEXexcCritical5" xfId="18633" xr:uid="{00000000-0005-0000-0000-0000E1480000}"/>
    <cellStyle name="SAPBEXexcCritical5 2" xfId="18634" xr:uid="{00000000-0005-0000-0000-0000E2480000}"/>
    <cellStyle name="SAPBEXexcCritical6" xfId="18635" xr:uid="{00000000-0005-0000-0000-0000E3480000}"/>
    <cellStyle name="SAPBEXexcCritical6 2" xfId="18636" xr:uid="{00000000-0005-0000-0000-0000E4480000}"/>
    <cellStyle name="SAPBEXexcGood1" xfId="18637" xr:uid="{00000000-0005-0000-0000-0000E5480000}"/>
    <cellStyle name="SAPBEXexcGood1 2" xfId="18638" xr:uid="{00000000-0005-0000-0000-0000E6480000}"/>
    <cellStyle name="SAPBEXexcGood2" xfId="18639" xr:uid="{00000000-0005-0000-0000-0000E7480000}"/>
    <cellStyle name="SAPBEXexcGood2 2" xfId="18640" xr:uid="{00000000-0005-0000-0000-0000E8480000}"/>
    <cellStyle name="SAPBEXexcGood3" xfId="18641" xr:uid="{00000000-0005-0000-0000-0000E9480000}"/>
    <cellStyle name="SAPBEXexcGood3 2" xfId="18642" xr:uid="{00000000-0005-0000-0000-0000EA480000}"/>
    <cellStyle name="SAPBEXfilterDrill" xfId="18643" xr:uid="{00000000-0005-0000-0000-0000EB480000}"/>
    <cellStyle name="SAPBEXfilterDrill 2" xfId="18644" xr:uid="{00000000-0005-0000-0000-0000EC480000}"/>
    <cellStyle name="SAPBEXfilterItem" xfId="18645" xr:uid="{00000000-0005-0000-0000-0000ED480000}"/>
    <cellStyle name="SAPBEXfilterItem 2" xfId="18646" xr:uid="{00000000-0005-0000-0000-0000EE480000}"/>
    <cellStyle name="SAPBEXfilterText" xfId="18647" xr:uid="{00000000-0005-0000-0000-0000EF480000}"/>
    <cellStyle name="SAPBEXfilterText 2" xfId="18648" xr:uid="{00000000-0005-0000-0000-0000F0480000}"/>
    <cellStyle name="SAPBEXformats" xfId="18649" xr:uid="{00000000-0005-0000-0000-0000F1480000}"/>
    <cellStyle name="SAPBEXformats 2" xfId="18650" xr:uid="{00000000-0005-0000-0000-0000F2480000}"/>
    <cellStyle name="SAPBEXheaderItem" xfId="18651" xr:uid="{00000000-0005-0000-0000-0000F3480000}"/>
    <cellStyle name="SAPBEXheaderItem 2" xfId="18652" xr:uid="{00000000-0005-0000-0000-0000F4480000}"/>
    <cellStyle name="SAPBEXheaderText" xfId="18653" xr:uid="{00000000-0005-0000-0000-0000F5480000}"/>
    <cellStyle name="SAPBEXheaderText 2" xfId="18654" xr:uid="{00000000-0005-0000-0000-0000F6480000}"/>
    <cellStyle name="SAPBEXresData" xfId="18655" xr:uid="{00000000-0005-0000-0000-0000F7480000}"/>
    <cellStyle name="SAPBEXresData 2" xfId="18656" xr:uid="{00000000-0005-0000-0000-0000F8480000}"/>
    <cellStyle name="SAPBEXresDataEmph" xfId="18657" xr:uid="{00000000-0005-0000-0000-0000F9480000}"/>
    <cellStyle name="SAPBEXresDataEmph 2" xfId="18658" xr:uid="{00000000-0005-0000-0000-0000FA480000}"/>
    <cellStyle name="SAPBEXresItem" xfId="18659" xr:uid="{00000000-0005-0000-0000-0000FB480000}"/>
    <cellStyle name="SAPBEXresItem 2" xfId="18660" xr:uid="{00000000-0005-0000-0000-0000FC480000}"/>
    <cellStyle name="SAPBEXstdData" xfId="18661" xr:uid="{00000000-0005-0000-0000-0000FD480000}"/>
    <cellStyle name="SAPBEXstdData 2" xfId="18662" xr:uid="{00000000-0005-0000-0000-0000FE480000}"/>
    <cellStyle name="SAPBEXstdDataEmph" xfId="18663" xr:uid="{00000000-0005-0000-0000-0000FF480000}"/>
    <cellStyle name="SAPBEXstdDataEmph 2" xfId="18664" xr:uid="{00000000-0005-0000-0000-000000490000}"/>
    <cellStyle name="SAPBEXstdItem" xfId="18665" xr:uid="{00000000-0005-0000-0000-000001490000}"/>
    <cellStyle name="SAPBEXstdItem 2" xfId="18666" xr:uid="{00000000-0005-0000-0000-000002490000}"/>
    <cellStyle name="SAPBEXtitle" xfId="18667" xr:uid="{00000000-0005-0000-0000-000003490000}"/>
    <cellStyle name="SAPBEXtitle 2" xfId="18668" xr:uid="{00000000-0005-0000-0000-000004490000}"/>
    <cellStyle name="SAPBEXundefined" xfId="18669" xr:uid="{00000000-0005-0000-0000-000005490000}"/>
    <cellStyle name="SAPBEXundefined 2" xfId="18670" xr:uid="{00000000-0005-0000-0000-000006490000}"/>
    <cellStyle name="serJet 1200 Series PCL 6" xfId="18671" xr:uid="{00000000-0005-0000-0000-000007490000}"/>
    <cellStyle name="SHADEDSTORES" xfId="18672" xr:uid="{00000000-0005-0000-0000-000008490000}"/>
    <cellStyle name="SHADEDSTORES 2" xfId="18673" xr:uid="{00000000-0005-0000-0000-000009490000}"/>
    <cellStyle name="SHADEDSTORES 2 2" xfId="18674" xr:uid="{00000000-0005-0000-0000-00000A490000}"/>
    <cellStyle name="SHADEDSTORES 2 2 2" xfId="18675" xr:uid="{00000000-0005-0000-0000-00000B490000}"/>
    <cellStyle name="SHADEDSTORES 2 3" xfId="18676" xr:uid="{00000000-0005-0000-0000-00000C490000}"/>
    <cellStyle name="SHADEDSTORES 3" xfId="18677" xr:uid="{00000000-0005-0000-0000-00000D490000}"/>
    <cellStyle name="SHADEDSTORES 3 2" xfId="18678" xr:uid="{00000000-0005-0000-0000-00000E490000}"/>
    <cellStyle name="SHADEDSTORES 4" xfId="18679" xr:uid="{00000000-0005-0000-0000-00000F490000}"/>
    <cellStyle name="songuyen" xfId="18680" xr:uid="{00000000-0005-0000-0000-000010490000}"/>
    <cellStyle name="specstores" xfId="18681" xr:uid="{00000000-0005-0000-0000-000011490000}"/>
    <cellStyle name="Standard_AAbgleich" xfId="18682" xr:uid="{00000000-0005-0000-0000-000012490000}"/>
    <cellStyle name="STTDG" xfId="18683" xr:uid="{00000000-0005-0000-0000-000013490000}"/>
    <cellStyle name="style" xfId="18684" xr:uid="{00000000-0005-0000-0000-000014490000}"/>
    <cellStyle name="Style 1" xfId="18685" xr:uid="{00000000-0005-0000-0000-000015490000}"/>
    <cellStyle name="Style 1 2" xfId="18686" xr:uid="{00000000-0005-0000-0000-000016490000}"/>
    <cellStyle name="Style 1 2 2" xfId="18687" xr:uid="{00000000-0005-0000-0000-000017490000}"/>
    <cellStyle name="Style 1 3" xfId="18688" xr:uid="{00000000-0005-0000-0000-000018490000}"/>
    <cellStyle name="Style 1 3 2" xfId="18689" xr:uid="{00000000-0005-0000-0000-000019490000}"/>
    <cellStyle name="Style 1 4" xfId="18690" xr:uid="{00000000-0005-0000-0000-00001A490000}"/>
    <cellStyle name="Style 1 5" xfId="18691" xr:uid="{00000000-0005-0000-0000-00001B490000}"/>
    <cellStyle name="Style 1 6" xfId="18692" xr:uid="{00000000-0005-0000-0000-00001C490000}"/>
    <cellStyle name="Style 10" xfId="18693" xr:uid="{00000000-0005-0000-0000-00001D490000}"/>
    <cellStyle name="Style 10 2" xfId="18694" xr:uid="{00000000-0005-0000-0000-00001E490000}"/>
    <cellStyle name="Style 100" xfId="18695" xr:uid="{00000000-0005-0000-0000-00001F490000}"/>
    <cellStyle name="Style 101" xfId="18696" xr:uid="{00000000-0005-0000-0000-000020490000}"/>
    <cellStyle name="Style 102" xfId="18697" xr:uid="{00000000-0005-0000-0000-000021490000}"/>
    <cellStyle name="Style 103" xfId="18698" xr:uid="{00000000-0005-0000-0000-000022490000}"/>
    <cellStyle name="Style 104" xfId="18699" xr:uid="{00000000-0005-0000-0000-000023490000}"/>
    <cellStyle name="Style 105" xfId="18700" xr:uid="{00000000-0005-0000-0000-000024490000}"/>
    <cellStyle name="Style 106" xfId="18701" xr:uid="{00000000-0005-0000-0000-000025490000}"/>
    <cellStyle name="Style 107" xfId="18702" xr:uid="{00000000-0005-0000-0000-000026490000}"/>
    <cellStyle name="Style 108" xfId="18703" xr:uid="{00000000-0005-0000-0000-000027490000}"/>
    <cellStyle name="Style 109" xfId="18704" xr:uid="{00000000-0005-0000-0000-000028490000}"/>
    <cellStyle name="Style 11" xfId="18705" xr:uid="{00000000-0005-0000-0000-000029490000}"/>
    <cellStyle name="Style 11 2" xfId="18706" xr:uid="{00000000-0005-0000-0000-00002A490000}"/>
    <cellStyle name="Style 110" xfId="18707" xr:uid="{00000000-0005-0000-0000-00002B490000}"/>
    <cellStyle name="Style 111" xfId="18708" xr:uid="{00000000-0005-0000-0000-00002C490000}"/>
    <cellStyle name="Style 112" xfId="18709" xr:uid="{00000000-0005-0000-0000-00002D490000}"/>
    <cellStyle name="Style 113" xfId="18710" xr:uid="{00000000-0005-0000-0000-00002E490000}"/>
    <cellStyle name="Style 114" xfId="18711" xr:uid="{00000000-0005-0000-0000-00002F490000}"/>
    <cellStyle name="Style 115" xfId="18712" xr:uid="{00000000-0005-0000-0000-000030490000}"/>
    <cellStyle name="Style 116" xfId="18713" xr:uid="{00000000-0005-0000-0000-000031490000}"/>
    <cellStyle name="Style 117" xfId="18714" xr:uid="{00000000-0005-0000-0000-000032490000}"/>
    <cellStyle name="Style 118" xfId="18715" xr:uid="{00000000-0005-0000-0000-000033490000}"/>
    <cellStyle name="Style 119" xfId="18716" xr:uid="{00000000-0005-0000-0000-000034490000}"/>
    <cellStyle name="Style 12" xfId="18717" xr:uid="{00000000-0005-0000-0000-000035490000}"/>
    <cellStyle name="Style 12 2" xfId="18718" xr:uid="{00000000-0005-0000-0000-000036490000}"/>
    <cellStyle name="Style 120" xfId="18719" xr:uid="{00000000-0005-0000-0000-000037490000}"/>
    <cellStyle name="Style 121" xfId="18720" xr:uid="{00000000-0005-0000-0000-000038490000}"/>
    <cellStyle name="Style 122" xfId="18721" xr:uid="{00000000-0005-0000-0000-000039490000}"/>
    <cellStyle name="Style 123" xfId="18722" xr:uid="{00000000-0005-0000-0000-00003A490000}"/>
    <cellStyle name="Style 124" xfId="18723" xr:uid="{00000000-0005-0000-0000-00003B490000}"/>
    <cellStyle name="Style 125" xfId="18724" xr:uid="{00000000-0005-0000-0000-00003C490000}"/>
    <cellStyle name="Style 126" xfId="18725" xr:uid="{00000000-0005-0000-0000-00003D490000}"/>
    <cellStyle name="Style 127" xfId="18726" xr:uid="{00000000-0005-0000-0000-00003E490000}"/>
    <cellStyle name="Style 128" xfId="18727" xr:uid="{00000000-0005-0000-0000-00003F490000}"/>
    <cellStyle name="Style 129" xfId="18728" xr:uid="{00000000-0005-0000-0000-000040490000}"/>
    <cellStyle name="Style 13" xfId="18729" xr:uid="{00000000-0005-0000-0000-000041490000}"/>
    <cellStyle name="Style 13 2" xfId="18730" xr:uid="{00000000-0005-0000-0000-000042490000}"/>
    <cellStyle name="Style 130" xfId="18731" xr:uid="{00000000-0005-0000-0000-000043490000}"/>
    <cellStyle name="Style 131" xfId="18732" xr:uid="{00000000-0005-0000-0000-000044490000}"/>
    <cellStyle name="Style 132" xfId="18733" xr:uid="{00000000-0005-0000-0000-000045490000}"/>
    <cellStyle name="Style 133" xfId="18734" xr:uid="{00000000-0005-0000-0000-000046490000}"/>
    <cellStyle name="Style 134" xfId="18735" xr:uid="{00000000-0005-0000-0000-000047490000}"/>
    <cellStyle name="Style 135" xfId="18736" xr:uid="{00000000-0005-0000-0000-000048490000}"/>
    <cellStyle name="Style 136" xfId="18737" xr:uid="{00000000-0005-0000-0000-000049490000}"/>
    <cellStyle name="Style 137" xfId="18738" xr:uid="{00000000-0005-0000-0000-00004A490000}"/>
    <cellStyle name="Style 138" xfId="18739" xr:uid="{00000000-0005-0000-0000-00004B490000}"/>
    <cellStyle name="Style 139" xfId="18740" xr:uid="{00000000-0005-0000-0000-00004C490000}"/>
    <cellStyle name="Style 14" xfId="18741" xr:uid="{00000000-0005-0000-0000-00004D490000}"/>
    <cellStyle name="Style 14 2" xfId="18742" xr:uid="{00000000-0005-0000-0000-00004E490000}"/>
    <cellStyle name="Style 140" xfId="18743" xr:uid="{00000000-0005-0000-0000-00004F490000}"/>
    <cellStyle name="Style 141" xfId="18744" xr:uid="{00000000-0005-0000-0000-000050490000}"/>
    <cellStyle name="Style 142" xfId="18745" xr:uid="{00000000-0005-0000-0000-000051490000}"/>
    <cellStyle name="Style 143" xfId="18746" xr:uid="{00000000-0005-0000-0000-000052490000}"/>
    <cellStyle name="Style 144" xfId="18747" xr:uid="{00000000-0005-0000-0000-000053490000}"/>
    <cellStyle name="Style 145" xfId="18748" xr:uid="{00000000-0005-0000-0000-000054490000}"/>
    <cellStyle name="Style 146" xfId="18749" xr:uid="{00000000-0005-0000-0000-000055490000}"/>
    <cellStyle name="Style 147" xfId="18750" xr:uid="{00000000-0005-0000-0000-000056490000}"/>
    <cellStyle name="Style 148" xfId="18751" xr:uid="{00000000-0005-0000-0000-000057490000}"/>
    <cellStyle name="Style 149" xfId="18752" xr:uid="{00000000-0005-0000-0000-000058490000}"/>
    <cellStyle name="Style 15" xfId="18753" xr:uid="{00000000-0005-0000-0000-000059490000}"/>
    <cellStyle name="Style 15 2" xfId="18754" xr:uid="{00000000-0005-0000-0000-00005A490000}"/>
    <cellStyle name="Style 150" xfId="18755" xr:uid="{00000000-0005-0000-0000-00005B490000}"/>
    <cellStyle name="Style 151" xfId="18756" xr:uid="{00000000-0005-0000-0000-00005C490000}"/>
    <cellStyle name="Style 152" xfId="18757" xr:uid="{00000000-0005-0000-0000-00005D490000}"/>
    <cellStyle name="Style 153" xfId="18758" xr:uid="{00000000-0005-0000-0000-00005E490000}"/>
    <cellStyle name="Style 154" xfId="18759" xr:uid="{00000000-0005-0000-0000-00005F490000}"/>
    <cellStyle name="Style 155" xfId="18760" xr:uid="{00000000-0005-0000-0000-000060490000}"/>
    <cellStyle name="Style 16" xfId="18761" xr:uid="{00000000-0005-0000-0000-000061490000}"/>
    <cellStyle name="Style 16 2" xfId="18762" xr:uid="{00000000-0005-0000-0000-000062490000}"/>
    <cellStyle name="Style 17" xfId="18763" xr:uid="{00000000-0005-0000-0000-000063490000}"/>
    <cellStyle name="Style 17 2" xfId="18764" xr:uid="{00000000-0005-0000-0000-000064490000}"/>
    <cellStyle name="Style 18" xfId="18765" xr:uid="{00000000-0005-0000-0000-000065490000}"/>
    <cellStyle name="Style 18 2" xfId="18766" xr:uid="{00000000-0005-0000-0000-000066490000}"/>
    <cellStyle name="Style 19" xfId="18767" xr:uid="{00000000-0005-0000-0000-000067490000}"/>
    <cellStyle name="Style 19 2" xfId="18768" xr:uid="{00000000-0005-0000-0000-000068490000}"/>
    <cellStyle name="Style 2" xfId="18769" xr:uid="{00000000-0005-0000-0000-000069490000}"/>
    <cellStyle name="Style 2 2" xfId="18770" xr:uid="{00000000-0005-0000-0000-00006A490000}"/>
    <cellStyle name="Style 20" xfId="18771" xr:uid="{00000000-0005-0000-0000-00006B490000}"/>
    <cellStyle name="Style 20 2" xfId="18772" xr:uid="{00000000-0005-0000-0000-00006C490000}"/>
    <cellStyle name="Style 21" xfId="18773" xr:uid="{00000000-0005-0000-0000-00006D490000}"/>
    <cellStyle name="Style 21 2" xfId="18774" xr:uid="{00000000-0005-0000-0000-00006E490000}"/>
    <cellStyle name="Style 22" xfId="18775" xr:uid="{00000000-0005-0000-0000-00006F490000}"/>
    <cellStyle name="Style 22 2" xfId="18776" xr:uid="{00000000-0005-0000-0000-000070490000}"/>
    <cellStyle name="Style 23" xfId="18777" xr:uid="{00000000-0005-0000-0000-000071490000}"/>
    <cellStyle name="Style 23 2" xfId="18778" xr:uid="{00000000-0005-0000-0000-000072490000}"/>
    <cellStyle name="Style 24" xfId="18779" xr:uid="{00000000-0005-0000-0000-000073490000}"/>
    <cellStyle name="Style 24 2" xfId="18780" xr:uid="{00000000-0005-0000-0000-000074490000}"/>
    <cellStyle name="Style 25" xfId="18781" xr:uid="{00000000-0005-0000-0000-000075490000}"/>
    <cellStyle name="Style 25 2" xfId="18782" xr:uid="{00000000-0005-0000-0000-000076490000}"/>
    <cellStyle name="Style 26" xfId="18783" xr:uid="{00000000-0005-0000-0000-000077490000}"/>
    <cellStyle name="Style 26 2" xfId="18784" xr:uid="{00000000-0005-0000-0000-000078490000}"/>
    <cellStyle name="Style 27" xfId="18785" xr:uid="{00000000-0005-0000-0000-000079490000}"/>
    <cellStyle name="Style 27 2" xfId="18786" xr:uid="{00000000-0005-0000-0000-00007A490000}"/>
    <cellStyle name="Style 28" xfId="18787" xr:uid="{00000000-0005-0000-0000-00007B490000}"/>
    <cellStyle name="Style 28 2" xfId="18788" xr:uid="{00000000-0005-0000-0000-00007C490000}"/>
    <cellStyle name="Style 29" xfId="18789" xr:uid="{00000000-0005-0000-0000-00007D490000}"/>
    <cellStyle name="Style 29 2" xfId="18790" xr:uid="{00000000-0005-0000-0000-00007E490000}"/>
    <cellStyle name="Style 3" xfId="18791" xr:uid="{00000000-0005-0000-0000-00007F490000}"/>
    <cellStyle name="Style 3 2" xfId="18792" xr:uid="{00000000-0005-0000-0000-000080490000}"/>
    <cellStyle name="Style 30" xfId="18793" xr:uid="{00000000-0005-0000-0000-000081490000}"/>
    <cellStyle name="Style 30 2" xfId="18794" xr:uid="{00000000-0005-0000-0000-000082490000}"/>
    <cellStyle name="Style 31" xfId="18795" xr:uid="{00000000-0005-0000-0000-000083490000}"/>
    <cellStyle name="Style 31 2" xfId="18796" xr:uid="{00000000-0005-0000-0000-000084490000}"/>
    <cellStyle name="Style 32" xfId="18797" xr:uid="{00000000-0005-0000-0000-000085490000}"/>
    <cellStyle name="Style 32 2" xfId="18798" xr:uid="{00000000-0005-0000-0000-000086490000}"/>
    <cellStyle name="Style 33" xfId="18799" xr:uid="{00000000-0005-0000-0000-000087490000}"/>
    <cellStyle name="Style 33 2" xfId="18800" xr:uid="{00000000-0005-0000-0000-000088490000}"/>
    <cellStyle name="Style 34" xfId="18801" xr:uid="{00000000-0005-0000-0000-000089490000}"/>
    <cellStyle name="Style 34 2" xfId="18802" xr:uid="{00000000-0005-0000-0000-00008A490000}"/>
    <cellStyle name="Style 35" xfId="18803" xr:uid="{00000000-0005-0000-0000-00008B490000}"/>
    <cellStyle name="Style 35 2" xfId="18804" xr:uid="{00000000-0005-0000-0000-00008C490000}"/>
    <cellStyle name="Style 36" xfId="18805" xr:uid="{00000000-0005-0000-0000-00008D490000}"/>
    <cellStyle name="Style 37" xfId="18806" xr:uid="{00000000-0005-0000-0000-00008E490000}"/>
    <cellStyle name="Style 37 2" xfId="18807" xr:uid="{00000000-0005-0000-0000-00008F490000}"/>
    <cellStyle name="Style 38" xfId="18808" xr:uid="{00000000-0005-0000-0000-000090490000}"/>
    <cellStyle name="Style 38 2" xfId="18809" xr:uid="{00000000-0005-0000-0000-000091490000}"/>
    <cellStyle name="Style 39" xfId="18810" xr:uid="{00000000-0005-0000-0000-000092490000}"/>
    <cellStyle name="Style 39 2" xfId="18811" xr:uid="{00000000-0005-0000-0000-000093490000}"/>
    <cellStyle name="Style 4" xfId="18812" xr:uid="{00000000-0005-0000-0000-000094490000}"/>
    <cellStyle name="Style 4 2" xfId="18813" xr:uid="{00000000-0005-0000-0000-000095490000}"/>
    <cellStyle name="Style 40" xfId="18814" xr:uid="{00000000-0005-0000-0000-000096490000}"/>
    <cellStyle name="Style 40 2" xfId="18815" xr:uid="{00000000-0005-0000-0000-000097490000}"/>
    <cellStyle name="Style 41" xfId="18816" xr:uid="{00000000-0005-0000-0000-000098490000}"/>
    <cellStyle name="Style 41 2" xfId="18817" xr:uid="{00000000-0005-0000-0000-000099490000}"/>
    <cellStyle name="Style 42" xfId="18818" xr:uid="{00000000-0005-0000-0000-00009A490000}"/>
    <cellStyle name="Style 42 2" xfId="18819" xr:uid="{00000000-0005-0000-0000-00009B490000}"/>
    <cellStyle name="Style 43" xfId="18820" xr:uid="{00000000-0005-0000-0000-00009C490000}"/>
    <cellStyle name="Style 43 2" xfId="18821" xr:uid="{00000000-0005-0000-0000-00009D490000}"/>
    <cellStyle name="Style 44" xfId="18822" xr:uid="{00000000-0005-0000-0000-00009E490000}"/>
    <cellStyle name="Style 44 2" xfId="18823" xr:uid="{00000000-0005-0000-0000-00009F490000}"/>
    <cellStyle name="Style 45" xfId="18824" xr:uid="{00000000-0005-0000-0000-0000A0490000}"/>
    <cellStyle name="Style 45 2" xfId="18825" xr:uid="{00000000-0005-0000-0000-0000A1490000}"/>
    <cellStyle name="Style 46" xfId="18826" xr:uid="{00000000-0005-0000-0000-0000A2490000}"/>
    <cellStyle name="Style 46 2" xfId="18827" xr:uid="{00000000-0005-0000-0000-0000A3490000}"/>
    <cellStyle name="Style 47" xfId="18828" xr:uid="{00000000-0005-0000-0000-0000A4490000}"/>
    <cellStyle name="Style 47 2" xfId="18829" xr:uid="{00000000-0005-0000-0000-0000A5490000}"/>
    <cellStyle name="Style 48" xfId="18830" xr:uid="{00000000-0005-0000-0000-0000A6490000}"/>
    <cellStyle name="Style 48 2" xfId="18831" xr:uid="{00000000-0005-0000-0000-0000A7490000}"/>
    <cellStyle name="Style 49" xfId="18832" xr:uid="{00000000-0005-0000-0000-0000A8490000}"/>
    <cellStyle name="Style 49 2" xfId="18833" xr:uid="{00000000-0005-0000-0000-0000A9490000}"/>
    <cellStyle name="Style 5" xfId="18834" xr:uid="{00000000-0005-0000-0000-0000AA490000}"/>
    <cellStyle name="Style 50" xfId="18835" xr:uid="{00000000-0005-0000-0000-0000AB490000}"/>
    <cellStyle name="Style 50 2" xfId="18836" xr:uid="{00000000-0005-0000-0000-0000AC490000}"/>
    <cellStyle name="Style 51" xfId="18837" xr:uid="{00000000-0005-0000-0000-0000AD490000}"/>
    <cellStyle name="Style 51 2" xfId="18838" xr:uid="{00000000-0005-0000-0000-0000AE490000}"/>
    <cellStyle name="Style 52" xfId="18839" xr:uid="{00000000-0005-0000-0000-0000AF490000}"/>
    <cellStyle name="Style 52 2" xfId="18840" xr:uid="{00000000-0005-0000-0000-0000B0490000}"/>
    <cellStyle name="Style 53" xfId="18841" xr:uid="{00000000-0005-0000-0000-0000B1490000}"/>
    <cellStyle name="Style 53 2" xfId="18842" xr:uid="{00000000-0005-0000-0000-0000B2490000}"/>
    <cellStyle name="Style 54" xfId="18843" xr:uid="{00000000-0005-0000-0000-0000B3490000}"/>
    <cellStyle name="Style 54 2" xfId="18844" xr:uid="{00000000-0005-0000-0000-0000B4490000}"/>
    <cellStyle name="Style 55" xfId="18845" xr:uid="{00000000-0005-0000-0000-0000B5490000}"/>
    <cellStyle name="Style 55 2" xfId="18846" xr:uid="{00000000-0005-0000-0000-0000B6490000}"/>
    <cellStyle name="Style 56" xfId="18847" xr:uid="{00000000-0005-0000-0000-0000B7490000}"/>
    <cellStyle name="Style 57" xfId="18848" xr:uid="{00000000-0005-0000-0000-0000B8490000}"/>
    <cellStyle name="Style 58" xfId="18849" xr:uid="{00000000-0005-0000-0000-0000B9490000}"/>
    <cellStyle name="Style 59" xfId="18850" xr:uid="{00000000-0005-0000-0000-0000BA490000}"/>
    <cellStyle name="Style 6" xfId="18851" xr:uid="{00000000-0005-0000-0000-0000BB490000}"/>
    <cellStyle name="Style 6 2" xfId="18852" xr:uid="{00000000-0005-0000-0000-0000BC490000}"/>
    <cellStyle name="Style 60" xfId="18853" xr:uid="{00000000-0005-0000-0000-0000BD490000}"/>
    <cellStyle name="Style 61" xfId="18854" xr:uid="{00000000-0005-0000-0000-0000BE490000}"/>
    <cellStyle name="Style 62" xfId="18855" xr:uid="{00000000-0005-0000-0000-0000BF490000}"/>
    <cellStyle name="Style 63" xfId="18856" xr:uid="{00000000-0005-0000-0000-0000C0490000}"/>
    <cellStyle name="Style 64" xfId="18857" xr:uid="{00000000-0005-0000-0000-0000C1490000}"/>
    <cellStyle name="Style 65" xfId="18858" xr:uid="{00000000-0005-0000-0000-0000C2490000}"/>
    <cellStyle name="Style 66" xfId="18859" xr:uid="{00000000-0005-0000-0000-0000C3490000}"/>
    <cellStyle name="Style 67" xfId="18860" xr:uid="{00000000-0005-0000-0000-0000C4490000}"/>
    <cellStyle name="Style 68" xfId="18861" xr:uid="{00000000-0005-0000-0000-0000C5490000}"/>
    <cellStyle name="Style 69" xfId="18862" xr:uid="{00000000-0005-0000-0000-0000C6490000}"/>
    <cellStyle name="Style 7" xfId="18863" xr:uid="{00000000-0005-0000-0000-0000C7490000}"/>
    <cellStyle name="Style 7 2" xfId="18864" xr:uid="{00000000-0005-0000-0000-0000C8490000}"/>
    <cellStyle name="Style 70" xfId="18865" xr:uid="{00000000-0005-0000-0000-0000C9490000}"/>
    <cellStyle name="Style 71" xfId="18866" xr:uid="{00000000-0005-0000-0000-0000CA490000}"/>
    <cellStyle name="Style 72" xfId="18867" xr:uid="{00000000-0005-0000-0000-0000CB490000}"/>
    <cellStyle name="Style 73" xfId="18868" xr:uid="{00000000-0005-0000-0000-0000CC490000}"/>
    <cellStyle name="Style 74" xfId="18869" xr:uid="{00000000-0005-0000-0000-0000CD490000}"/>
    <cellStyle name="Style 75" xfId="18870" xr:uid="{00000000-0005-0000-0000-0000CE490000}"/>
    <cellStyle name="Style 76" xfId="18871" xr:uid="{00000000-0005-0000-0000-0000CF490000}"/>
    <cellStyle name="Style 77" xfId="18872" xr:uid="{00000000-0005-0000-0000-0000D0490000}"/>
    <cellStyle name="Style 78" xfId="18873" xr:uid="{00000000-0005-0000-0000-0000D1490000}"/>
    <cellStyle name="Style 79" xfId="18874" xr:uid="{00000000-0005-0000-0000-0000D2490000}"/>
    <cellStyle name="Style 8" xfId="18875" xr:uid="{00000000-0005-0000-0000-0000D3490000}"/>
    <cellStyle name="Style 8 2" xfId="18876" xr:uid="{00000000-0005-0000-0000-0000D4490000}"/>
    <cellStyle name="Style 80" xfId="18877" xr:uid="{00000000-0005-0000-0000-0000D5490000}"/>
    <cellStyle name="Style 81" xfId="18878" xr:uid="{00000000-0005-0000-0000-0000D6490000}"/>
    <cellStyle name="Style 82" xfId="18879" xr:uid="{00000000-0005-0000-0000-0000D7490000}"/>
    <cellStyle name="Style 83" xfId="18880" xr:uid="{00000000-0005-0000-0000-0000D8490000}"/>
    <cellStyle name="Style 84" xfId="18881" xr:uid="{00000000-0005-0000-0000-0000D9490000}"/>
    <cellStyle name="Style 85" xfId="18882" xr:uid="{00000000-0005-0000-0000-0000DA490000}"/>
    <cellStyle name="Style 86" xfId="18883" xr:uid="{00000000-0005-0000-0000-0000DB490000}"/>
    <cellStyle name="Style 87" xfId="18884" xr:uid="{00000000-0005-0000-0000-0000DC490000}"/>
    <cellStyle name="Style 88" xfId="18885" xr:uid="{00000000-0005-0000-0000-0000DD490000}"/>
    <cellStyle name="Style 89" xfId="18886" xr:uid="{00000000-0005-0000-0000-0000DE490000}"/>
    <cellStyle name="Style 9" xfId="18887" xr:uid="{00000000-0005-0000-0000-0000DF490000}"/>
    <cellStyle name="Style 9 2" xfId="18888" xr:uid="{00000000-0005-0000-0000-0000E0490000}"/>
    <cellStyle name="Style 90" xfId="18889" xr:uid="{00000000-0005-0000-0000-0000E1490000}"/>
    <cellStyle name="Style 91" xfId="18890" xr:uid="{00000000-0005-0000-0000-0000E2490000}"/>
    <cellStyle name="Style 92" xfId="18891" xr:uid="{00000000-0005-0000-0000-0000E3490000}"/>
    <cellStyle name="Style 93" xfId="18892" xr:uid="{00000000-0005-0000-0000-0000E4490000}"/>
    <cellStyle name="Style 94" xfId="18893" xr:uid="{00000000-0005-0000-0000-0000E5490000}"/>
    <cellStyle name="Style 95" xfId="18894" xr:uid="{00000000-0005-0000-0000-0000E6490000}"/>
    <cellStyle name="Style 96" xfId="18895" xr:uid="{00000000-0005-0000-0000-0000E7490000}"/>
    <cellStyle name="Style 97" xfId="18896" xr:uid="{00000000-0005-0000-0000-0000E8490000}"/>
    <cellStyle name="Style 98" xfId="18897" xr:uid="{00000000-0005-0000-0000-0000E9490000}"/>
    <cellStyle name="Style 99" xfId="18898" xr:uid="{00000000-0005-0000-0000-0000EA490000}"/>
    <cellStyle name="Style Date" xfId="18899" xr:uid="{00000000-0005-0000-0000-0000EB490000}"/>
    <cellStyle name="style_1" xfId="18900" xr:uid="{00000000-0005-0000-0000-0000EC490000}"/>
    <cellStyle name="subhead" xfId="18901" xr:uid="{00000000-0005-0000-0000-0000ED490000}"/>
    <cellStyle name="subhead 2" xfId="18902" xr:uid="{00000000-0005-0000-0000-0000EE490000}"/>
    <cellStyle name="Subtotal" xfId="18903" xr:uid="{00000000-0005-0000-0000-0000EF490000}"/>
    <cellStyle name="symbol" xfId="18904" xr:uid="{00000000-0005-0000-0000-0000F0490000}"/>
    <cellStyle name="T" xfId="18905" xr:uid="{00000000-0005-0000-0000-0000F1490000}"/>
    <cellStyle name="T 2" xfId="18906" xr:uid="{00000000-0005-0000-0000-0000F2490000}"/>
    <cellStyle name="T_15_10_2013 BC nhu cau von doi ung ODA (2014-2016) ngay 15102013 Sua" xfId="18907" xr:uid="{00000000-0005-0000-0000-0000F3490000}"/>
    <cellStyle name="T_bao cao" xfId="18908" xr:uid="{00000000-0005-0000-0000-0000F4490000}"/>
    <cellStyle name="T_bao cao 2" xfId="18909" xr:uid="{00000000-0005-0000-0000-0000F5490000}"/>
    <cellStyle name="T_bao cao phan bo KHDT 2011(final)" xfId="18910" xr:uid="{00000000-0005-0000-0000-0000F6490000}"/>
    <cellStyle name="T_Bao cao so lieu kiem toan nam 2007 sua" xfId="18911" xr:uid="{00000000-0005-0000-0000-0000F7490000}"/>
    <cellStyle name="T_Bao cao so lieu kiem toan nam 2007 sua 2" xfId="18912" xr:uid="{00000000-0005-0000-0000-0000F8490000}"/>
    <cellStyle name="T_Bao cao so lieu kiem toan nam 2007 sua_!1 1 bao cao giao KH ve HTCMT vung TNB   12-12-2011" xfId="18913" xr:uid="{00000000-0005-0000-0000-0000F9490000}"/>
    <cellStyle name="T_Bao cao so lieu kiem toan nam 2007 sua_!1 1 bao cao giao KH ve HTCMT vung TNB   12-12-2011 2" xfId="18914" xr:uid="{00000000-0005-0000-0000-0000FA490000}"/>
    <cellStyle name="T_Bao cao so lieu kiem toan nam 2007 sua_KH TPCP vung TNB (03-1-2012)" xfId="18915" xr:uid="{00000000-0005-0000-0000-0000FB490000}"/>
    <cellStyle name="T_Bao cao so lieu kiem toan nam 2007 sua_KH TPCP vung TNB (03-1-2012) 2" xfId="18916" xr:uid="{00000000-0005-0000-0000-0000FC490000}"/>
    <cellStyle name="T_bao cao_!1 1 bao cao giao KH ve HTCMT vung TNB   12-12-2011" xfId="18917" xr:uid="{00000000-0005-0000-0000-0000FD490000}"/>
    <cellStyle name="T_bao cao_!1 1 bao cao giao KH ve HTCMT vung TNB   12-12-2011 2" xfId="18918" xr:uid="{00000000-0005-0000-0000-0000FE490000}"/>
    <cellStyle name="T_bao cao_Bieu4HTMT" xfId="18919" xr:uid="{00000000-0005-0000-0000-0000FF490000}"/>
    <cellStyle name="T_bao cao_Bieu4HTMT 2" xfId="18920" xr:uid="{00000000-0005-0000-0000-0000004A0000}"/>
    <cellStyle name="T_bao cao_Bieu4HTMT_!1 1 bao cao giao KH ve HTCMT vung TNB   12-12-2011" xfId="18921" xr:uid="{00000000-0005-0000-0000-0000014A0000}"/>
    <cellStyle name="T_bao cao_Bieu4HTMT_!1 1 bao cao giao KH ve HTCMT vung TNB   12-12-2011 2" xfId="18922" xr:uid="{00000000-0005-0000-0000-0000024A0000}"/>
    <cellStyle name="T_bao cao_Bieu4HTMT_KH TPCP vung TNB (03-1-2012)" xfId="18923" xr:uid="{00000000-0005-0000-0000-0000034A0000}"/>
    <cellStyle name="T_bao cao_Bieu4HTMT_KH TPCP vung TNB (03-1-2012) 2" xfId="18924" xr:uid="{00000000-0005-0000-0000-0000044A0000}"/>
    <cellStyle name="T_bao cao_KH TPCP vung TNB (03-1-2012)" xfId="18925" xr:uid="{00000000-0005-0000-0000-0000054A0000}"/>
    <cellStyle name="T_bao cao_KH TPCP vung TNB (03-1-2012) 2" xfId="18926" xr:uid="{00000000-0005-0000-0000-0000064A0000}"/>
    <cellStyle name="T_BBTNG-06" xfId="18927" xr:uid="{00000000-0005-0000-0000-0000074A0000}"/>
    <cellStyle name="T_BBTNG-06 2" xfId="18928" xr:uid="{00000000-0005-0000-0000-0000084A0000}"/>
    <cellStyle name="T_BBTNG-06_!1 1 bao cao giao KH ve HTCMT vung TNB   12-12-2011" xfId="18929" xr:uid="{00000000-0005-0000-0000-0000094A0000}"/>
    <cellStyle name="T_BBTNG-06_!1 1 bao cao giao KH ve HTCMT vung TNB   12-12-2011 2" xfId="18930" xr:uid="{00000000-0005-0000-0000-00000A4A0000}"/>
    <cellStyle name="T_BBTNG-06_Bieu4HTMT" xfId="18931" xr:uid="{00000000-0005-0000-0000-00000B4A0000}"/>
    <cellStyle name="T_BBTNG-06_Bieu4HTMT 2" xfId="18932" xr:uid="{00000000-0005-0000-0000-00000C4A0000}"/>
    <cellStyle name="T_BBTNG-06_Bieu4HTMT_!1 1 bao cao giao KH ve HTCMT vung TNB   12-12-2011" xfId="18933" xr:uid="{00000000-0005-0000-0000-00000D4A0000}"/>
    <cellStyle name="T_BBTNG-06_Bieu4HTMT_!1 1 bao cao giao KH ve HTCMT vung TNB   12-12-2011 2" xfId="18934" xr:uid="{00000000-0005-0000-0000-00000E4A0000}"/>
    <cellStyle name="T_BBTNG-06_Bieu4HTMT_KH TPCP vung TNB (03-1-2012)" xfId="18935" xr:uid="{00000000-0005-0000-0000-00000F4A0000}"/>
    <cellStyle name="T_BBTNG-06_Bieu4HTMT_KH TPCP vung TNB (03-1-2012) 2" xfId="18936" xr:uid="{00000000-0005-0000-0000-0000104A0000}"/>
    <cellStyle name="T_BBTNG-06_KH TPCP vung TNB (03-1-2012)" xfId="18937" xr:uid="{00000000-0005-0000-0000-0000114A0000}"/>
    <cellStyle name="T_BBTNG-06_KH TPCP vung TNB (03-1-2012) 2" xfId="18938" xr:uid="{00000000-0005-0000-0000-0000124A0000}"/>
    <cellStyle name="T_BC  NAM 2007" xfId="18939" xr:uid="{00000000-0005-0000-0000-0000134A0000}"/>
    <cellStyle name="T_BC  NAM 2007 2" xfId="18940" xr:uid="{00000000-0005-0000-0000-0000144A0000}"/>
    <cellStyle name="T_BC CTMT-2008 Ttinh" xfId="18941" xr:uid="{00000000-0005-0000-0000-0000154A0000}"/>
    <cellStyle name="T_BC CTMT-2008 Ttinh 2" xfId="18942" xr:uid="{00000000-0005-0000-0000-0000164A0000}"/>
    <cellStyle name="T_BC CTMT-2008 Ttinh_!1 1 bao cao giao KH ve HTCMT vung TNB   12-12-2011" xfId="18943" xr:uid="{00000000-0005-0000-0000-0000174A0000}"/>
    <cellStyle name="T_BC CTMT-2008 Ttinh_!1 1 bao cao giao KH ve HTCMT vung TNB   12-12-2011 2" xfId="18944" xr:uid="{00000000-0005-0000-0000-0000184A0000}"/>
    <cellStyle name="T_BC CTMT-2008 Ttinh_KH TPCP vung TNB (03-1-2012)" xfId="18945" xr:uid="{00000000-0005-0000-0000-0000194A0000}"/>
    <cellStyle name="T_BC CTMT-2008 Ttinh_KH TPCP vung TNB (03-1-2012) 2" xfId="18946" xr:uid="{00000000-0005-0000-0000-00001A4A0000}"/>
    <cellStyle name="T_BC nhu cau von doi ung ODA nganh NN (BKH)" xfId="18947" xr:uid="{00000000-0005-0000-0000-00001B4A0000}"/>
    <cellStyle name="T_BC nhu cau von doi ung ODA nganh NN (BKH)_05-12  KH trung han 2016-2020 - Liem Thinh edited" xfId="18948" xr:uid="{00000000-0005-0000-0000-00001C4A0000}"/>
    <cellStyle name="T_BC nhu cau von doi ung ODA nganh NN (BKH)_Copy of 05-12  KH trung han 2016-2020 - Liem Thinh edited (1)" xfId="18949" xr:uid="{00000000-0005-0000-0000-00001D4A0000}"/>
    <cellStyle name="T_BC Tai co cau (bieu TH)" xfId="18950" xr:uid="{00000000-0005-0000-0000-00001E4A0000}"/>
    <cellStyle name="T_BC Tai co cau (bieu TH)_05-12  KH trung han 2016-2020 - Liem Thinh edited" xfId="18951" xr:uid="{00000000-0005-0000-0000-00001F4A0000}"/>
    <cellStyle name="T_BC Tai co cau (bieu TH)_Copy of 05-12  KH trung han 2016-2020 - Liem Thinh edited (1)" xfId="18952" xr:uid="{00000000-0005-0000-0000-0000204A0000}"/>
    <cellStyle name="T_Bieu 4.2 A, B KHCTgiong 2011" xfId="18953" xr:uid="{00000000-0005-0000-0000-0000214A0000}"/>
    <cellStyle name="T_Bieu 4.2 A, B KHCTgiong 2011 10" xfId="18954" xr:uid="{00000000-0005-0000-0000-0000224A0000}"/>
    <cellStyle name="T_Bieu 4.2 A, B KHCTgiong 2011 11" xfId="18955" xr:uid="{00000000-0005-0000-0000-0000234A0000}"/>
    <cellStyle name="T_Bieu 4.2 A, B KHCTgiong 2011 12" xfId="18956" xr:uid="{00000000-0005-0000-0000-0000244A0000}"/>
    <cellStyle name="T_Bieu 4.2 A, B KHCTgiong 2011 13" xfId="18957" xr:uid="{00000000-0005-0000-0000-0000254A0000}"/>
    <cellStyle name="T_Bieu 4.2 A, B KHCTgiong 2011 14" xfId="18958" xr:uid="{00000000-0005-0000-0000-0000264A0000}"/>
    <cellStyle name="T_Bieu 4.2 A, B KHCTgiong 2011 15" xfId="18959" xr:uid="{00000000-0005-0000-0000-0000274A0000}"/>
    <cellStyle name="T_Bieu 4.2 A, B KHCTgiong 2011 2" xfId="18960" xr:uid="{00000000-0005-0000-0000-0000284A0000}"/>
    <cellStyle name="T_Bieu 4.2 A, B KHCTgiong 2011 3" xfId="18961" xr:uid="{00000000-0005-0000-0000-0000294A0000}"/>
    <cellStyle name="T_Bieu 4.2 A, B KHCTgiong 2011 4" xfId="18962" xr:uid="{00000000-0005-0000-0000-00002A4A0000}"/>
    <cellStyle name="T_Bieu 4.2 A, B KHCTgiong 2011 5" xfId="18963" xr:uid="{00000000-0005-0000-0000-00002B4A0000}"/>
    <cellStyle name="T_Bieu 4.2 A, B KHCTgiong 2011 6" xfId="18964" xr:uid="{00000000-0005-0000-0000-00002C4A0000}"/>
    <cellStyle name="T_Bieu 4.2 A, B KHCTgiong 2011 7" xfId="18965" xr:uid="{00000000-0005-0000-0000-00002D4A0000}"/>
    <cellStyle name="T_Bieu 4.2 A, B KHCTgiong 2011 8" xfId="18966" xr:uid="{00000000-0005-0000-0000-00002E4A0000}"/>
    <cellStyle name="T_Bieu 4.2 A, B KHCTgiong 2011 9" xfId="18967" xr:uid="{00000000-0005-0000-0000-00002F4A0000}"/>
    <cellStyle name="T_Bieu mau cong trinh khoi cong moi 3-4" xfId="18968" xr:uid="{00000000-0005-0000-0000-0000304A0000}"/>
    <cellStyle name="T_Bieu mau cong trinh khoi cong moi 3-4 2" xfId="18969" xr:uid="{00000000-0005-0000-0000-0000314A0000}"/>
    <cellStyle name="T_Bieu mau cong trinh khoi cong moi 3-4_!1 1 bao cao giao KH ve HTCMT vung TNB   12-12-2011" xfId="18970" xr:uid="{00000000-0005-0000-0000-0000324A0000}"/>
    <cellStyle name="T_Bieu mau cong trinh khoi cong moi 3-4_!1 1 bao cao giao KH ve HTCMT vung TNB   12-12-2011 2" xfId="18971" xr:uid="{00000000-0005-0000-0000-0000334A0000}"/>
    <cellStyle name="T_Bieu mau cong trinh khoi cong moi 3-4_KH TPCP vung TNB (03-1-2012)" xfId="18972" xr:uid="{00000000-0005-0000-0000-0000344A0000}"/>
    <cellStyle name="T_Bieu mau cong trinh khoi cong moi 3-4_KH TPCP vung TNB (03-1-2012) 2" xfId="18973" xr:uid="{00000000-0005-0000-0000-0000354A0000}"/>
    <cellStyle name="T_Bieu mau danh muc du an thuoc CTMTQG nam 2008" xfId="18974" xr:uid="{00000000-0005-0000-0000-0000364A0000}"/>
    <cellStyle name="T_Bieu mau danh muc du an thuoc CTMTQG nam 2008 2" xfId="18975" xr:uid="{00000000-0005-0000-0000-0000374A0000}"/>
    <cellStyle name="T_Bieu mau danh muc du an thuoc CTMTQG nam 2008_!1 1 bao cao giao KH ve HTCMT vung TNB   12-12-2011" xfId="18976" xr:uid="{00000000-0005-0000-0000-0000384A0000}"/>
    <cellStyle name="T_Bieu mau danh muc du an thuoc CTMTQG nam 2008_!1 1 bao cao giao KH ve HTCMT vung TNB   12-12-2011 2" xfId="18977" xr:uid="{00000000-0005-0000-0000-0000394A0000}"/>
    <cellStyle name="T_Bieu mau danh muc du an thuoc CTMTQG nam 2008_KH TPCP vung TNB (03-1-2012)" xfId="18978" xr:uid="{00000000-0005-0000-0000-00003A4A0000}"/>
    <cellStyle name="T_Bieu mau danh muc du an thuoc CTMTQG nam 2008_KH TPCP vung TNB (03-1-2012) 2" xfId="18979" xr:uid="{00000000-0005-0000-0000-00003B4A0000}"/>
    <cellStyle name="T_Bieu tong hop nhu cau ung 2011 da chon loc -Mien nui" xfId="18980" xr:uid="{00000000-0005-0000-0000-00003C4A0000}"/>
    <cellStyle name="T_Bieu tong hop nhu cau ung 2011 da chon loc -Mien nui 2" xfId="18981" xr:uid="{00000000-0005-0000-0000-00003D4A0000}"/>
    <cellStyle name="T_Bieu tong hop nhu cau ung 2011 da chon loc -Mien nui_!1 1 bao cao giao KH ve HTCMT vung TNB   12-12-2011" xfId="18982" xr:uid="{00000000-0005-0000-0000-00003E4A0000}"/>
    <cellStyle name="T_Bieu tong hop nhu cau ung 2011 da chon loc -Mien nui_!1 1 bao cao giao KH ve HTCMT vung TNB   12-12-2011 2" xfId="18983" xr:uid="{00000000-0005-0000-0000-00003F4A0000}"/>
    <cellStyle name="T_Bieu tong hop nhu cau ung 2011 da chon loc -Mien nui_KH TPCP vung TNB (03-1-2012)" xfId="18984" xr:uid="{00000000-0005-0000-0000-0000404A0000}"/>
    <cellStyle name="T_Bieu tong hop nhu cau ung 2011 da chon loc -Mien nui_KH TPCP vung TNB (03-1-2012) 2" xfId="18985" xr:uid="{00000000-0005-0000-0000-0000414A0000}"/>
    <cellStyle name="T_Bieu3ODA" xfId="18986" xr:uid="{00000000-0005-0000-0000-0000424A0000}"/>
    <cellStyle name="T_Bieu3ODA 2" xfId="18987" xr:uid="{00000000-0005-0000-0000-0000434A0000}"/>
    <cellStyle name="T_Bieu3ODA_!1 1 bao cao giao KH ve HTCMT vung TNB   12-12-2011" xfId="18988" xr:uid="{00000000-0005-0000-0000-0000444A0000}"/>
    <cellStyle name="T_Bieu3ODA_!1 1 bao cao giao KH ve HTCMT vung TNB   12-12-2011 2" xfId="18989" xr:uid="{00000000-0005-0000-0000-0000454A0000}"/>
    <cellStyle name="T_Bieu3ODA_1" xfId="18990" xr:uid="{00000000-0005-0000-0000-0000464A0000}"/>
    <cellStyle name="T_Bieu3ODA_1 2" xfId="18991" xr:uid="{00000000-0005-0000-0000-0000474A0000}"/>
    <cellStyle name="T_Bieu3ODA_1_!1 1 bao cao giao KH ve HTCMT vung TNB   12-12-2011" xfId="18992" xr:uid="{00000000-0005-0000-0000-0000484A0000}"/>
    <cellStyle name="T_Bieu3ODA_1_!1 1 bao cao giao KH ve HTCMT vung TNB   12-12-2011 2" xfId="18993" xr:uid="{00000000-0005-0000-0000-0000494A0000}"/>
    <cellStyle name="T_Bieu3ODA_1_KH TPCP vung TNB (03-1-2012)" xfId="18994" xr:uid="{00000000-0005-0000-0000-00004A4A0000}"/>
    <cellStyle name="T_Bieu3ODA_1_KH TPCP vung TNB (03-1-2012) 2" xfId="18995" xr:uid="{00000000-0005-0000-0000-00004B4A0000}"/>
    <cellStyle name="T_Bieu3ODA_KH TPCP vung TNB (03-1-2012)" xfId="18996" xr:uid="{00000000-0005-0000-0000-00004C4A0000}"/>
    <cellStyle name="T_Bieu3ODA_KH TPCP vung TNB (03-1-2012) 2" xfId="18997" xr:uid="{00000000-0005-0000-0000-00004D4A0000}"/>
    <cellStyle name="T_Bieu4HTMT" xfId="18998" xr:uid="{00000000-0005-0000-0000-00004E4A0000}"/>
    <cellStyle name="T_Bieu4HTMT 2" xfId="18999" xr:uid="{00000000-0005-0000-0000-00004F4A0000}"/>
    <cellStyle name="T_Bieu4HTMT_!1 1 bao cao giao KH ve HTCMT vung TNB   12-12-2011" xfId="19000" xr:uid="{00000000-0005-0000-0000-0000504A0000}"/>
    <cellStyle name="T_Bieu4HTMT_!1 1 bao cao giao KH ve HTCMT vung TNB   12-12-2011 2" xfId="19001" xr:uid="{00000000-0005-0000-0000-0000514A0000}"/>
    <cellStyle name="T_Bieu4HTMT_KH TPCP vung TNB (03-1-2012)" xfId="19002" xr:uid="{00000000-0005-0000-0000-0000524A0000}"/>
    <cellStyle name="T_Bieu4HTMT_KH TPCP vung TNB (03-1-2012) 2" xfId="19003" xr:uid="{00000000-0005-0000-0000-0000534A0000}"/>
    <cellStyle name="T_bo sung von KCH nam 2010 va Du an tre kho khan" xfId="19004" xr:uid="{00000000-0005-0000-0000-0000544A0000}"/>
    <cellStyle name="T_bo sung von KCH nam 2010 va Du an tre kho khan 2" xfId="19005" xr:uid="{00000000-0005-0000-0000-0000554A0000}"/>
    <cellStyle name="T_bo sung von KCH nam 2010 va Du an tre kho khan_!1 1 bao cao giao KH ve HTCMT vung TNB   12-12-2011" xfId="19006" xr:uid="{00000000-0005-0000-0000-0000564A0000}"/>
    <cellStyle name="T_bo sung von KCH nam 2010 va Du an tre kho khan_!1 1 bao cao giao KH ve HTCMT vung TNB   12-12-2011 2" xfId="19007" xr:uid="{00000000-0005-0000-0000-0000574A0000}"/>
    <cellStyle name="T_bo sung von KCH nam 2010 va Du an tre kho khan_KH TPCP vung TNB (03-1-2012)" xfId="19008" xr:uid="{00000000-0005-0000-0000-0000584A0000}"/>
    <cellStyle name="T_bo sung von KCH nam 2010 va Du an tre kho khan_KH TPCP vung TNB (03-1-2012) 2" xfId="19009" xr:uid="{00000000-0005-0000-0000-0000594A0000}"/>
    <cellStyle name="T_Book1" xfId="19010" xr:uid="{00000000-0005-0000-0000-00005A4A0000}"/>
    <cellStyle name="T_Book1 2" xfId="19011" xr:uid="{00000000-0005-0000-0000-00005B4A0000}"/>
    <cellStyle name="T_Book1 3" xfId="19012" xr:uid="{00000000-0005-0000-0000-00005C4A0000}"/>
    <cellStyle name="T_Book1_!1 1 bao cao giao KH ve HTCMT vung TNB   12-12-2011" xfId="19013" xr:uid="{00000000-0005-0000-0000-00005D4A0000}"/>
    <cellStyle name="T_Book1_!1 1 bao cao giao KH ve HTCMT vung TNB   12-12-2011 2" xfId="19014" xr:uid="{00000000-0005-0000-0000-00005E4A0000}"/>
    <cellStyle name="T_Book1_1" xfId="19015" xr:uid="{00000000-0005-0000-0000-00005F4A0000}"/>
    <cellStyle name="T_Book1_1 2" xfId="19016" xr:uid="{00000000-0005-0000-0000-0000604A0000}"/>
    <cellStyle name="T_Book1_1_Bieu tong hop nhu cau ung 2011 da chon loc -Mien nui" xfId="19017" xr:uid="{00000000-0005-0000-0000-0000614A0000}"/>
    <cellStyle name="T_Book1_1_Bieu tong hop nhu cau ung 2011 da chon loc -Mien nui 2" xfId="19018" xr:uid="{00000000-0005-0000-0000-0000624A0000}"/>
    <cellStyle name="T_Book1_1_Bieu tong hop nhu cau ung 2011 da chon loc -Mien nui_!1 1 bao cao giao KH ve HTCMT vung TNB   12-12-2011" xfId="19019" xr:uid="{00000000-0005-0000-0000-0000634A0000}"/>
    <cellStyle name="T_Book1_1_Bieu tong hop nhu cau ung 2011 da chon loc -Mien nui_!1 1 bao cao giao KH ve HTCMT vung TNB   12-12-2011 2" xfId="19020" xr:uid="{00000000-0005-0000-0000-0000644A0000}"/>
    <cellStyle name="T_Book1_1_Bieu tong hop nhu cau ung 2011 da chon loc -Mien nui_KH TPCP vung TNB (03-1-2012)" xfId="19021" xr:uid="{00000000-0005-0000-0000-0000654A0000}"/>
    <cellStyle name="T_Book1_1_Bieu tong hop nhu cau ung 2011 da chon loc -Mien nui_KH TPCP vung TNB (03-1-2012) 2" xfId="19022" xr:uid="{00000000-0005-0000-0000-0000664A0000}"/>
    <cellStyle name="T_Book1_1_Bieu3ODA" xfId="19023" xr:uid="{00000000-0005-0000-0000-0000674A0000}"/>
    <cellStyle name="T_Book1_1_Bieu3ODA 2" xfId="19024" xr:uid="{00000000-0005-0000-0000-0000684A0000}"/>
    <cellStyle name="T_Book1_1_Bieu3ODA_!1 1 bao cao giao KH ve HTCMT vung TNB   12-12-2011" xfId="19025" xr:uid="{00000000-0005-0000-0000-0000694A0000}"/>
    <cellStyle name="T_Book1_1_Bieu3ODA_!1 1 bao cao giao KH ve HTCMT vung TNB   12-12-2011 2" xfId="19026" xr:uid="{00000000-0005-0000-0000-00006A4A0000}"/>
    <cellStyle name="T_Book1_1_Bieu3ODA_KH TPCP vung TNB (03-1-2012)" xfId="19027" xr:uid="{00000000-0005-0000-0000-00006B4A0000}"/>
    <cellStyle name="T_Book1_1_Bieu3ODA_KH TPCP vung TNB (03-1-2012) 2" xfId="19028" xr:uid="{00000000-0005-0000-0000-00006C4A0000}"/>
    <cellStyle name="T_Book1_1_CPK" xfId="19029" xr:uid="{00000000-0005-0000-0000-00006D4A0000}"/>
    <cellStyle name="T_Book1_1_CPK 2" xfId="19030" xr:uid="{00000000-0005-0000-0000-00006E4A0000}"/>
    <cellStyle name="T_Book1_1_CPK_!1 1 bao cao giao KH ve HTCMT vung TNB   12-12-2011" xfId="19031" xr:uid="{00000000-0005-0000-0000-00006F4A0000}"/>
    <cellStyle name="T_Book1_1_CPK_!1 1 bao cao giao KH ve HTCMT vung TNB   12-12-2011 2" xfId="19032" xr:uid="{00000000-0005-0000-0000-0000704A0000}"/>
    <cellStyle name="T_Book1_1_CPK_Bieu4HTMT" xfId="19033" xr:uid="{00000000-0005-0000-0000-0000714A0000}"/>
    <cellStyle name="T_Book1_1_CPK_Bieu4HTMT 2" xfId="19034" xr:uid="{00000000-0005-0000-0000-0000724A0000}"/>
    <cellStyle name="T_Book1_1_CPK_Bieu4HTMT_!1 1 bao cao giao KH ve HTCMT vung TNB   12-12-2011" xfId="19035" xr:uid="{00000000-0005-0000-0000-0000734A0000}"/>
    <cellStyle name="T_Book1_1_CPK_Bieu4HTMT_!1 1 bao cao giao KH ve HTCMT vung TNB   12-12-2011 2" xfId="19036" xr:uid="{00000000-0005-0000-0000-0000744A0000}"/>
    <cellStyle name="T_Book1_1_CPK_Bieu4HTMT_KH TPCP vung TNB (03-1-2012)" xfId="19037" xr:uid="{00000000-0005-0000-0000-0000754A0000}"/>
    <cellStyle name="T_Book1_1_CPK_Bieu4HTMT_KH TPCP vung TNB (03-1-2012) 2" xfId="19038" xr:uid="{00000000-0005-0000-0000-0000764A0000}"/>
    <cellStyle name="T_Book1_1_CPK_KH TPCP vung TNB (03-1-2012)" xfId="19039" xr:uid="{00000000-0005-0000-0000-0000774A0000}"/>
    <cellStyle name="T_Book1_1_CPK_KH TPCP vung TNB (03-1-2012) 2" xfId="19040" xr:uid="{00000000-0005-0000-0000-0000784A0000}"/>
    <cellStyle name="T_Book1_1_KH TPCP vung TNB (03-1-2012)" xfId="19041" xr:uid="{00000000-0005-0000-0000-0000794A0000}"/>
    <cellStyle name="T_Book1_1_KH TPCP vung TNB (03-1-2012) 2" xfId="19042" xr:uid="{00000000-0005-0000-0000-00007A4A0000}"/>
    <cellStyle name="T_Book1_1_kien giang 2" xfId="19043" xr:uid="{00000000-0005-0000-0000-00007B4A0000}"/>
    <cellStyle name="T_Book1_1_kien giang 2 2" xfId="19044" xr:uid="{00000000-0005-0000-0000-00007C4A0000}"/>
    <cellStyle name="T_Book1_1_Luy ke von ung nam 2011 -Thoa gui ngay 12-8-2012" xfId="19045" xr:uid="{00000000-0005-0000-0000-00007D4A0000}"/>
    <cellStyle name="T_Book1_1_Luy ke von ung nam 2011 -Thoa gui ngay 12-8-2012 2" xfId="19046" xr:uid="{00000000-0005-0000-0000-00007E4A0000}"/>
    <cellStyle name="T_Book1_1_Luy ke von ung nam 2011 -Thoa gui ngay 12-8-2012_!1 1 bao cao giao KH ve HTCMT vung TNB   12-12-2011" xfId="19047" xr:uid="{00000000-0005-0000-0000-00007F4A0000}"/>
    <cellStyle name="T_Book1_1_Luy ke von ung nam 2011 -Thoa gui ngay 12-8-2012_!1 1 bao cao giao KH ve HTCMT vung TNB   12-12-2011 2" xfId="19048" xr:uid="{00000000-0005-0000-0000-0000804A0000}"/>
    <cellStyle name="T_Book1_1_Luy ke von ung nam 2011 -Thoa gui ngay 12-8-2012_KH TPCP vung TNB (03-1-2012)" xfId="19049" xr:uid="{00000000-0005-0000-0000-0000814A0000}"/>
    <cellStyle name="T_Book1_1_Luy ke von ung nam 2011 -Thoa gui ngay 12-8-2012_KH TPCP vung TNB (03-1-2012) 2" xfId="19050" xr:uid="{00000000-0005-0000-0000-0000824A0000}"/>
    <cellStyle name="T_Book1_1_Thiet bi" xfId="19051" xr:uid="{00000000-0005-0000-0000-0000834A0000}"/>
    <cellStyle name="T_Book1_1_Thiet bi 2" xfId="19052" xr:uid="{00000000-0005-0000-0000-0000844A0000}"/>
    <cellStyle name="T_Book1_1_Thiet bi_!1 1 bao cao giao KH ve HTCMT vung TNB   12-12-2011" xfId="19053" xr:uid="{00000000-0005-0000-0000-0000854A0000}"/>
    <cellStyle name="T_Book1_1_Thiet bi_!1 1 bao cao giao KH ve HTCMT vung TNB   12-12-2011 2" xfId="19054" xr:uid="{00000000-0005-0000-0000-0000864A0000}"/>
    <cellStyle name="T_Book1_1_Thiet bi_Bieu4HTMT" xfId="19055" xr:uid="{00000000-0005-0000-0000-0000874A0000}"/>
    <cellStyle name="T_Book1_1_Thiet bi_Bieu4HTMT 2" xfId="19056" xr:uid="{00000000-0005-0000-0000-0000884A0000}"/>
    <cellStyle name="T_Book1_1_Thiet bi_Bieu4HTMT_!1 1 bao cao giao KH ve HTCMT vung TNB   12-12-2011" xfId="19057" xr:uid="{00000000-0005-0000-0000-0000894A0000}"/>
    <cellStyle name="T_Book1_1_Thiet bi_Bieu4HTMT_!1 1 bao cao giao KH ve HTCMT vung TNB   12-12-2011 2" xfId="19058" xr:uid="{00000000-0005-0000-0000-00008A4A0000}"/>
    <cellStyle name="T_Book1_1_Thiet bi_Bieu4HTMT_KH TPCP vung TNB (03-1-2012)" xfId="19059" xr:uid="{00000000-0005-0000-0000-00008B4A0000}"/>
    <cellStyle name="T_Book1_1_Thiet bi_Bieu4HTMT_KH TPCP vung TNB (03-1-2012) 2" xfId="19060" xr:uid="{00000000-0005-0000-0000-00008C4A0000}"/>
    <cellStyle name="T_Book1_1_Thiet bi_KH TPCP vung TNB (03-1-2012)" xfId="19061" xr:uid="{00000000-0005-0000-0000-00008D4A0000}"/>
    <cellStyle name="T_Book1_1_Thiet bi_KH TPCP vung TNB (03-1-2012) 2" xfId="19062" xr:uid="{00000000-0005-0000-0000-00008E4A0000}"/>
    <cellStyle name="T_Book1_15_10_2013 BC nhu cau von doi ung ODA (2014-2016) ngay 15102013 Sua" xfId="19063" xr:uid="{00000000-0005-0000-0000-00008F4A0000}"/>
    <cellStyle name="T_Book1_bao cao phan bo KHDT 2011(final)" xfId="19064" xr:uid="{00000000-0005-0000-0000-0000904A0000}"/>
    <cellStyle name="T_Book1_bao cao phan bo KHDT 2011(final)_BC nhu cau von doi ung ODA nganh NN (BKH)" xfId="19065" xr:uid="{00000000-0005-0000-0000-0000914A0000}"/>
    <cellStyle name="T_Book1_bao cao phan bo KHDT 2011(final)_BC Tai co cau (bieu TH)" xfId="19066" xr:uid="{00000000-0005-0000-0000-0000924A0000}"/>
    <cellStyle name="T_Book1_bao cao phan bo KHDT 2011(final)_DK 2014-2015 final" xfId="19067" xr:uid="{00000000-0005-0000-0000-0000934A0000}"/>
    <cellStyle name="T_Book1_bao cao phan bo KHDT 2011(final)_DK 2014-2015 new" xfId="19068" xr:uid="{00000000-0005-0000-0000-0000944A0000}"/>
    <cellStyle name="T_Book1_bao cao phan bo KHDT 2011(final)_DK KH CBDT 2014 11-11-2013" xfId="19069" xr:uid="{00000000-0005-0000-0000-0000954A0000}"/>
    <cellStyle name="T_Book1_bao cao phan bo KHDT 2011(final)_DK KH CBDT 2014 11-11-2013(1)" xfId="19070" xr:uid="{00000000-0005-0000-0000-0000964A0000}"/>
    <cellStyle name="T_Book1_bao cao phan bo KHDT 2011(final)_KH 2011-2015" xfId="19071" xr:uid="{00000000-0005-0000-0000-0000974A0000}"/>
    <cellStyle name="T_Book1_bao cao phan bo KHDT 2011(final)_tai co cau dau tu (tong hop)1" xfId="19072" xr:uid="{00000000-0005-0000-0000-0000984A0000}"/>
    <cellStyle name="T_Book1_BC nhu cau von doi ung ODA nganh NN (BKH)" xfId="19073" xr:uid="{00000000-0005-0000-0000-0000994A0000}"/>
    <cellStyle name="T_Book1_BC nhu cau von doi ung ODA nganh NN (BKH)_05-12  KH trung han 2016-2020 - Liem Thinh edited" xfId="19074" xr:uid="{00000000-0005-0000-0000-00009A4A0000}"/>
    <cellStyle name="T_Book1_BC nhu cau von doi ung ODA nganh NN (BKH)_Copy of 05-12  KH trung han 2016-2020 - Liem Thinh edited (1)" xfId="19075" xr:uid="{00000000-0005-0000-0000-00009B4A0000}"/>
    <cellStyle name="T_Book1_BC NQ11-CP - chinh sua lai" xfId="19076" xr:uid="{00000000-0005-0000-0000-00009C4A0000}"/>
    <cellStyle name="T_Book1_BC NQ11-CP - chinh sua lai 2" xfId="19077" xr:uid="{00000000-0005-0000-0000-00009D4A0000}"/>
    <cellStyle name="T_Book1_BC NQ11-CP-Quynh sau bieu so3" xfId="19078" xr:uid="{00000000-0005-0000-0000-00009E4A0000}"/>
    <cellStyle name="T_Book1_BC NQ11-CP-Quynh sau bieu so3 2" xfId="19079" xr:uid="{00000000-0005-0000-0000-00009F4A0000}"/>
    <cellStyle name="T_Book1_BC Tai co cau (bieu TH)" xfId="19080" xr:uid="{00000000-0005-0000-0000-0000A04A0000}"/>
    <cellStyle name="T_Book1_BC Tai co cau (bieu TH)_05-12  KH trung han 2016-2020 - Liem Thinh edited" xfId="19081" xr:uid="{00000000-0005-0000-0000-0000A14A0000}"/>
    <cellStyle name="T_Book1_BC Tai co cau (bieu TH)_Copy of 05-12  KH trung han 2016-2020 - Liem Thinh edited (1)" xfId="19082" xr:uid="{00000000-0005-0000-0000-0000A24A0000}"/>
    <cellStyle name="T_Book1_BC_NQ11-CP_-_Thao_sua_lai" xfId="19083" xr:uid="{00000000-0005-0000-0000-0000A34A0000}"/>
    <cellStyle name="T_Book1_BC_NQ11-CP_-_Thao_sua_lai 2" xfId="19084" xr:uid="{00000000-0005-0000-0000-0000A44A0000}"/>
    <cellStyle name="T_Book1_Bieu mau cong trinh khoi cong moi 3-4" xfId="19085" xr:uid="{00000000-0005-0000-0000-0000A54A0000}"/>
    <cellStyle name="T_Book1_Bieu mau cong trinh khoi cong moi 3-4 2" xfId="19086" xr:uid="{00000000-0005-0000-0000-0000A64A0000}"/>
    <cellStyle name="T_Book1_Bieu mau cong trinh khoi cong moi 3-4_!1 1 bao cao giao KH ve HTCMT vung TNB   12-12-2011" xfId="19087" xr:uid="{00000000-0005-0000-0000-0000A74A0000}"/>
    <cellStyle name="T_Book1_Bieu mau cong trinh khoi cong moi 3-4_!1 1 bao cao giao KH ve HTCMT vung TNB   12-12-2011 2" xfId="19088" xr:uid="{00000000-0005-0000-0000-0000A84A0000}"/>
    <cellStyle name="T_Book1_Bieu mau cong trinh khoi cong moi 3-4_KH TPCP vung TNB (03-1-2012)" xfId="19089" xr:uid="{00000000-0005-0000-0000-0000A94A0000}"/>
    <cellStyle name="T_Book1_Bieu mau cong trinh khoi cong moi 3-4_KH TPCP vung TNB (03-1-2012) 2" xfId="19090" xr:uid="{00000000-0005-0000-0000-0000AA4A0000}"/>
    <cellStyle name="T_Book1_Bieu mau danh muc du an thuoc CTMTQG nam 2008" xfId="19091" xr:uid="{00000000-0005-0000-0000-0000AB4A0000}"/>
    <cellStyle name="T_Book1_Bieu mau danh muc du an thuoc CTMTQG nam 2008 2" xfId="19092" xr:uid="{00000000-0005-0000-0000-0000AC4A0000}"/>
    <cellStyle name="T_Book1_Bieu mau danh muc du an thuoc CTMTQG nam 2008_!1 1 bao cao giao KH ve HTCMT vung TNB   12-12-2011" xfId="19093" xr:uid="{00000000-0005-0000-0000-0000AD4A0000}"/>
    <cellStyle name="T_Book1_Bieu mau danh muc du an thuoc CTMTQG nam 2008_!1 1 bao cao giao KH ve HTCMT vung TNB   12-12-2011 2" xfId="19094" xr:uid="{00000000-0005-0000-0000-0000AE4A0000}"/>
    <cellStyle name="T_Book1_Bieu mau danh muc du an thuoc CTMTQG nam 2008_KH TPCP vung TNB (03-1-2012)" xfId="19095" xr:uid="{00000000-0005-0000-0000-0000AF4A0000}"/>
    <cellStyle name="T_Book1_Bieu mau danh muc du an thuoc CTMTQG nam 2008_KH TPCP vung TNB (03-1-2012) 2" xfId="19096" xr:uid="{00000000-0005-0000-0000-0000B04A0000}"/>
    <cellStyle name="T_Book1_Bieu tong hop nhu cau ung 2011 da chon loc -Mien nui" xfId="19097" xr:uid="{00000000-0005-0000-0000-0000B14A0000}"/>
    <cellStyle name="T_Book1_Bieu tong hop nhu cau ung 2011 da chon loc -Mien nui 2" xfId="19098" xr:uid="{00000000-0005-0000-0000-0000B24A0000}"/>
    <cellStyle name="T_Book1_Bieu tong hop nhu cau ung 2011 da chon loc -Mien nui_!1 1 bao cao giao KH ve HTCMT vung TNB   12-12-2011" xfId="19099" xr:uid="{00000000-0005-0000-0000-0000B34A0000}"/>
    <cellStyle name="T_Book1_Bieu tong hop nhu cau ung 2011 da chon loc -Mien nui_!1 1 bao cao giao KH ve HTCMT vung TNB   12-12-2011 2" xfId="19100" xr:uid="{00000000-0005-0000-0000-0000B44A0000}"/>
    <cellStyle name="T_Book1_Bieu tong hop nhu cau ung 2011 da chon loc -Mien nui_KH TPCP vung TNB (03-1-2012)" xfId="19101" xr:uid="{00000000-0005-0000-0000-0000B54A0000}"/>
    <cellStyle name="T_Book1_Bieu tong hop nhu cau ung 2011 da chon loc -Mien nui_KH TPCP vung TNB (03-1-2012) 2" xfId="19102" xr:uid="{00000000-0005-0000-0000-0000B64A0000}"/>
    <cellStyle name="T_Book1_Bieu3ODA" xfId="19103" xr:uid="{00000000-0005-0000-0000-0000B74A0000}"/>
    <cellStyle name="T_Book1_Bieu3ODA 2" xfId="19104" xr:uid="{00000000-0005-0000-0000-0000B84A0000}"/>
    <cellStyle name="T_Book1_Bieu3ODA_!1 1 bao cao giao KH ve HTCMT vung TNB   12-12-2011" xfId="19105" xr:uid="{00000000-0005-0000-0000-0000B94A0000}"/>
    <cellStyle name="T_Book1_Bieu3ODA_!1 1 bao cao giao KH ve HTCMT vung TNB   12-12-2011 2" xfId="19106" xr:uid="{00000000-0005-0000-0000-0000BA4A0000}"/>
    <cellStyle name="T_Book1_Bieu3ODA_1" xfId="19107" xr:uid="{00000000-0005-0000-0000-0000BB4A0000}"/>
    <cellStyle name="T_Book1_Bieu3ODA_1 2" xfId="19108" xr:uid="{00000000-0005-0000-0000-0000BC4A0000}"/>
    <cellStyle name="T_Book1_Bieu3ODA_1_!1 1 bao cao giao KH ve HTCMT vung TNB   12-12-2011" xfId="19109" xr:uid="{00000000-0005-0000-0000-0000BD4A0000}"/>
    <cellStyle name="T_Book1_Bieu3ODA_1_!1 1 bao cao giao KH ve HTCMT vung TNB   12-12-2011 2" xfId="19110" xr:uid="{00000000-0005-0000-0000-0000BE4A0000}"/>
    <cellStyle name="T_Book1_Bieu3ODA_1_KH TPCP vung TNB (03-1-2012)" xfId="19111" xr:uid="{00000000-0005-0000-0000-0000BF4A0000}"/>
    <cellStyle name="T_Book1_Bieu3ODA_1_KH TPCP vung TNB (03-1-2012) 2" xfId="19112" xr:uid="{00000000-0005-0000-0000-0000C04A0000}"/>
    <cellStyle name="T_Book1_Bieu3ODA_KH TPCP vung TNB (03-1-2012)" xfId="19113" xr:uid="{00000000-0005-0000-0000-0000C14A0000}"/>
    <cellStyle name="T_Book1_Bieu3ODA_KH TPCP vung TNB (03-1-2012) 2" xfId="19114" xr:uid="{00000000-0005-0000-0000-0000C24A0000}"/>
    <cellStyle name="T_Book1_Bieu4HTMT" xfId="19115" xr:uid="{00000000-0005-0000-0000-0000C34A0000}"/>
    <cellStyle name="T_Book1_Bieu4HTMT 2" xfId="19116" xr:uid="{00000000-0005-0000-0000-0000C44A0000}"/>
    <cellStyle name="T_Book1_Bieu4HTMT_!1 1 bao cao giao KH ve HTCMT vung TNB   12-12-2011" xfId="19117" xr:uid="{00000000-0005-0000-0000-0000C54A0000}"/>
    <cellStyle name="T_Book1_Bieu4HTMT_!1 1 bao cao giao KH ve HTCMT vung TNB   12-12-2011 2" xfId="19118" xr:uid="{00000000-0005-0000-0000-0000C64A0000}"/>
    <cellStyle name="T_Book1_Bieu4HTMT_KH TPCP vung TNB (03-1-2012)" xfId="19119" xr:uid="{00000000-0005-0000-0000-0000C74A0000}"/>
    <cellStyle name="T_Book1_Bieu4HTMT_KH TPCP vung TNB (03-1-2012) 2" xfId="19120" xr:uid="{00000000-0005-0000-0000-0000C84A0000}"/>
    <cellStyle name="T_Book1_Book1" xfId="19121" xr:uid="{00000000-0005-0000-0000-0000C94A0000}"/>
    <cellStyle name="T_Book1_Book1 2" xfId="19122" xr:uid="{00000000-0005-0000-0000-0000CA4A0000}"/>
    <cellStyle name="T_Book1_Cong trinh co y kien LD_Dang_NN_2011-Tay nguyen-9-10" xfId="19123" xr:uid="{00000000-0005-0000-0000-0000CB4A0000}"/>
    <cellStyle name="T_Book1_Cong trinh co y kien LD_Dang_NN_2011-Tay nguyen-9-10 2" xfId="19124" xr:uid="{00000000-0005-0000-0000-0000CC4A0000}"/>
    <cellStyle name="T_Book1_Cong trinh co y kien LD_Dang_NN_2011-Tay nguyen-9-10_!1 1 bao cao giao KH ve HTCMT vung TNB   12-12-2011" xfId="19125" xr:uid="{00000000-0005-0000-0000-0000CD4A0000}"/>
    <cellStyle name="T_Book1_Cong trinh co y kien LD_Dang_NN_2011-Tay nguyen-9-10_!1 1 bao cao giao KH ve HTCMT vung TNB   12-12-2011 2" xfId="19126" xr:uid="{00000000-0005-0000-0000-0000CE4A0000}"/>
    <cellStyle name="T_Book1_Cong trinh co y kien LD_Dang_NN_2011-Tay nguyen-9-10_Bieu4HTMT" xfId="19127" xr:uid="{00000000-0005-0000-0000-0000CF4A0000}"/>
    <cellStyle name="T_Book1_Cong trinh co y kien LD_Dang_NN_2011-Tay nguyen-9-10_Bieu4HTMT 2" xfId="19128" xr:uid="{00000000-0005-0000-0000-0000D04A0000}"/>
    <cellStyle name="T_Book1_Cong trinh co y kien LD_Dang_NN_2011-Tay nguyen-9-10_KH TPCP vung TNB (03-1-2012)" xfId="19129" xr:uid="{00000000-0005-0000-0000-0000D14A0000}"/>
    <cellStyle name="T_Book1_Cong trinh co y kien LD_Dang_NN_2011-Tay nguyen-9-10_KH TPCP vung TNB (03-1-2012) 2" xfId="19130" xr:uid="{00000000-0005-0000-0000-0000D24A0000}"/>
    <cellStyle name="T_Book1_CPK" xfId="19131" xr:uid="{00000000-0005-0000-0000-0000D34A0000}"/>
    <cellStyle name="T_Book1_CPK 2" xfId="19132" xr:uid="{00000000-0005-0000-0000-0000D44A0000}"/>
    <cellStyle name="T_Book1_danh muc chuan bi dau tu 2011 ngay 07-6-2011" xfId="19133" xr:uid="{00000000-0005-0000-0000-0000D54A0000}"/>
    <cellStyle name="T_Book1_danh muc chuan bi dau tu 2011 ngay 07-6-2011 2" xfId="19134" xr:uid="{00000000-0005-0000-0000-0000D64A0000}"/>
    <cellStyle name="T_Book1_dieu chinh KH 2011 ngay 26-5-2011111" xfId="19135" xr:uid="{00000000-0005-0000-0000-0000D74A0000}"/>
    <cellStyle name="T_Book1_dieu chinh KH 2011 ngay 26-5-2011111 2" xfId="19136" xr:uid="{00000000-0005-0000-0000-0000D84A0000}"/>
    <cellStyle name="T_Book1_DK 2014-2015 final" xfId="19137" xr:uid="{00000000-0005-0000-0000-0000D94A0000}"/>
    <cellStyle name="T_Book1_DK 2014-2015 final_05-12  KH trung han 2016-2020 - Liem Thinh edited" xfId="19138" xr:uid="{00000000-0005-0000-0000-0000DA4A0000}"/>
    <cellStyle name="T_Book1_DK 2014-2015 final_Copy of 05-12  KH trung han 2016-2020 - Liem Thinh edited (1)" xfId="19139" xr:uid="{00000000-0005-0000-0000-0000DB4A0000}"/>
    <cellStyle name="T_Book1_DK 2014-2015 new" xfId="19140" xr:uid="{00000000-0005-0000-0000-0000DC4A0000}"/>
    <cellStyle name="T_Book1_DK 2014-2015 new_05-12  KH trung han 2016-2020 - Liem Thinh edited" xfId="19141" xr:uid="{00000000-0005-0000-0000-0000DD4A0000}"/>
    <cellStyle name="T_Book1_DK 2014-2015 new_Copy of 05-12  KH trung han 2016-2020 - Liem Thinh edited (1)" xfId="19142" xr:uid="{00000000-0005-0000-0000-0000DE4A0000}"/>
    <cellStyle name="T_Book1_DK KH CBDT 2014 11-11-2013" xfId="19143" xr:uid="{00000000-0005-0000-0000-0000DF4A0000}"/>
    <cellStyle name="T_Book1_DK KH CBDT 2014 11-11-2013(1)" xfId="19144" xr:uid="{00000000-0005-0000-0000-0000E04A0000}"/>
    <cellStyle name="T_Book1_DK KH CBDT 2014 11-11-2013(1)_05-12  KH trung han 2016-2020 - Liem Thinh edited" xfId="19145" xr:uid="{00000000-0005-0000-0000-0000E14A0000}"/>
    <cellStyle name="T_Book1_DK KH CBDT 2014 11-11-2013(1)_Copy of 05-12  KH trung han 2016-2020 - Liem Thinh edited (1)" xfId="19146" xr:uid="{00000000-0005-0000-0000-0000E24A0000}"/>
    <cellStyle name="T_Book1_DK KH CBDT 2014 11-11-2013_05-12  KH trung han 2016-2020 - Liem Thinh edited" xfId="19147" xr:uid="{00000000-0005-0000-0000-0000E34A0000}"/>
    <cellStyle name="T_Book1_DK KH CBDT 2014 11-11-2013_Copy of 05-12  KH trung han 2016-2020 - Liem Thinh edited (1)" xfId="19148" xr:uid="{00000000-0005-0000-0000-0000E44A0000}"/>
    <cellStyle name="T_Book1_Du an khoi cong moi nam 2010" xfId="19149" xr:uid="{00000000-0005-0000-0000-0000E54A0000}"/>
    <cellStyle name="T_Book1_Du an khoi cong moi nam 2010 2" xfId="19150" xr:uid="{00000000-0005-0000-0000-0000E64A0000}"/>
    <cellStyle name="T_Book1_Du an khoi cong moi nam 2010_!1 1 bao cao giao KH ve HTCMT vung TNB   12-12-2011" xfId="19151" xr:uid="{00000000-0005-0000-0000-0000E74A0000}"/>
    <cellStyle name="T_Book1_Du an khoi cong moi nam 2010_!1 1 bao cao giao KH ve HTCMT vung TNB   12-12-2011 2" xfId="19152" xr:uid="{00000000-0005-0000-0000-0000E84A0000}"/>
    <cellStyle name="T_Book1_Du an khoi cong moi nam 2010_KH TPCP vung TNB (03-1-2012)" xfId="19153" xr:uid="{00000000-0005-0000-0000-0000E94A0000}"/>
    <cellStyle name="T_Book1_Du an khoi cong moi nam 2010_KH TPCP vung TNB (03-1-2012) 2" xfId="19154" xr:uid="{00000000-0005-0000-0000-0000EA4A0000}"/>
    <cellStyle name="T_Book1_giao KH 2011 ngay 10-12-2010" xfId="19155" xr:uid="{00000000-0005-0000-0000-0000EB4A0000}"/>
    <cellStyle name="T_Book1_giao KH 2011 ngay 10-12-2010 2" xfId="19156" xr:uid="{00000000-0005-0000-0000-0000EC4A0000}"/>
    <cellStyle name="T_Book1_Hang Tom goi9 9-07(Cau 12 sua)" xfId="19157" xr:uid="{00000000-0005-0000-0000-0000ED4A0000}"/>
    <cellStyle name="T_Book1_Hang Tom goi9 9-07(Cau 12 sua) 2" xfId="19158" xr:uid="{00000000-0005-0000-0000-0000EE4A0000}"/>
    <cellStyle name="T_Book1_Ket qua phan bo von nam 2008" xfId="19159" xr:uid="{00000000-0005-0000-0000-0000EF4A0000}"/>
    <cellStyle name="T_Book1_Ket qua phan bo von nam 2008 2" xfId="19160" xr:uid="{00000000-0005-0000-0000-0000F04A0000}"/>
    <cellStyle name="T_Book1_Ket qua phan bo von nam 2008_!1 1 bao cao giao KH ve HTCMT vung TNB   12-12-2011" xfId="19161" xr:uid="{00000000-0005-0000-0000-0000F14A0000}"/>
    <cellStyle name="T_Book1_Ket qua phan bo von nam 2008_!1 1 bao cao giao KH ve HTCMT vung TNB   12-12-2011 2" xfId="19162" xr:uid="{00000000-0005-0000-0000-0000F24A0000}"/>
    <cellStyle name="T_Book1_Ket qua phan bo von nam 2008_KH TPCP vung TNB (03-1-2012)" xfId="19163" xr:uid="{00000000-0005-0000-0000-0000F34A0000}"/>
    <cellStyle name="T_Book1_Ket qua phan bo von nam 2008_KH TPCP vung TNB (03-1-2012) 2" xfId="19164" xr:uid="{00000000-0005-0000-0000-0000F44A0000}"/>
    <cellStyle name="T_Book1_KH TPCP vung TNB (03-1-2012)" xfId="19165" xr:uid="{00000000-0005-0000-0000-0000F54A0000}"/>
    <cellStyle name="T_Book1_KH TPCP vung TNB (03-1-2012) 2" xfId="19166" xr:uid="{00000000-0005-0000-0000-0000F64A0000}"/>
    <cellStyle name="T_Book1_KH XDCB_2008 lan 2 sua ngay 10-11" xfId="19167" xr:uid="{00000000-0005-0000-0000-0000F74A0000}"/>
    <cellStyle name="T_Book1_KH XDCB_2008 lan 2 sua ngay 10-11 2" xfId="19168" xr:uid="{00000000-0005-0000-0000-0000F84A0000}"/>
    <cellStyle name="T_Book1_KH XDCB_2008 lan 2 sua ngay 10-11_!1 1 bao cao giao KH ve HTCMT vung TNB   12-12-2011" xfId="19169" xr:uid="{00000000-0005-0000-0000-0000F94A0000}"/>
    <cellStyle name="T_Book1_KH XDCB_2008 lan 2 sua ngay 10-11_!1 1 bao cao giao KH ve HTCMT vung TNB   12-12-2011 2" xfId="19170" xr:uid="{00000000-0005-0000-0000-0000FA4A0000}"/>
    <cellStyle name="T_Book1_KH XDCB_2008 lan 2 sua ngay 10-11_KH TPCP vung TNB (03-1-2012)" xfId="19171" xr:uid="{00000000-0005-0000-0000-0000FB4A0000}"/>
    <cellStyle name="T_Book1_KH XDCB_2008 lan 2 sua ngay 10-11_KH TPCP vung TNB (03-1-2012) 2" xfId="19172" xr:uid="{00000000-0005-0000-0000-0000FC4A0000}"/>
    <cellStyle name="T_Book1_Khoi luong chinh Hang Tom" xfId="19173" xr:uid="{00000000-0005-0000-0000-0000FD4A0000}"/>
    <cellStyle name="T_Book1_Khoi luong chinh Hang Tom 2" xfId="19174" xr:uid="{00000000-0005-0000-0000-0000FE4A0000}"/>
    <cellStyle name="T_Book1_kien giang 2" xfId="19175" xr:uid="{00000000-0005-0000-0000-0000FF4A0000}"/>
    <cellStyle name="T_Book1_kien giang 2 2" xfId="19176" xr:uid="{00000000-0005-0000-0000-0000004B0000}"/>
    <cellStyle name="T_Book1_Luy ke von ung nam 2011 -Thoa gui ngay 12-8-2012" xfId="19177" xr:uid="{00000000-0005-0000-0000-0000014B0000}"/>
    <cellStyle name="T_Book1_Luy ke von ung nam 2011 -Thoa gui ngay 12-8-2012 2" xfId="19178" xr:uid="{00000000-0005-0000-0000-0000024B0000}"/>
    <cellStyle name="T_Book1_Luy ke von ung nam 2011 -Thoa gui ngay 12-8-2012_!1 1 bao cao giao KH ve HTCMT vung TNB   12-12-2011" xfId="19179" xr:uid="{00000000-0005-0000-0000-0000034B0000}"/>
    <cellStyle name="T_Book1_Luy ke von ung nam 2011 -Thoa gui ngay 12-8-2012_!1 1 bao cao giao KH ve HTCMT vung TNB   12-12-2011 2" xfId="19180" xr:uid="{00000000-0005-0000-0000-0000044B0000}"/>
    <cellStyle name="T_Book1_Luy ke von ung nam 2011 -Thoa gui ngay 12-8-2012_KH TPCP vung TNB (03-1-2012)" xfId="19181" xr:uid="{00000000-0005-0000-0000-0000054B0000}"/>
    <cellStyle name="T_Book1_Luy ke von ung nam 2011 -Thoa gui ngay 12-8-2012_KH TPCP vung TNB (03-1-2012) 2" xfId="19182" xr:uid="{00000000-0005-0000-0000-0000064B0000}"/>
    <cellStyle name="T_Book1_Nhu cau von ung truoc 2011 Tha h Hoa + Nge An gui TW" xfId="19183" xr:uid="{00000000-0005-0000-0000-0000074B0000}"/>
    <cellStyle name="T_Book1_Nhu cau von ung truoc 2011 Tha h Hoa + Nge An gui TW 2" xfId="19184" xr:uid="{00000000-0005-0000-0000-0000084B0000}"/>
    <cellStyle name="T_Book1_Nhu cau von ung truoc 2011 Tha h Hoa + Nge An gui TW_!1 1 bao cao giao KH ve HTCMT vung TNB   12-12-2011" xfId="19185" xr:uid="{00000000-0005-0000-0000-0000094B0000}"/>
    <cellStyle name="T_Book1_Nhu cau von ung truoc 2011 Tha h Hoa + Nge An gui TW_!1 1 bao cao giao KH ve HTCMT vung TNB   12-12-2011 2" xfId="19186" xr:uid="{00000000-0005-0000-0000-00000A4B0000}"/>
    <cellStyle name="T_Book1_Nhu cau von ung truoc 2011 Tha h Hoa + Nge An gui TW_Bieu4HTMT" xfId="19187" xr:uid="{00000000-0005-0000-0000-00000B4B0000}"/>
    <cellStyle name="T_Book1_Nhu cau von ung truoc 2011 Tha h Hoa + Nge An gui TW_Bieu4HTMT 2" xfId="19188" xr:uid="{00000000-0005-0000-0000-00000C4B0000}"/>
    <cellStyle name="T_Book1_Nhu cau von ung truoc 2011 Tha h Hoa + Nge An gui TW_Bieu4HTMT_!1 1 bao cao giao KH ve HTCMT vung TNB   12-12-2011" xfId="19189" xr:uid="{00000000-0005-0000-0000-00000D4B0000}"/>
    <cellStyle name="T_Book1_Nhu cau von ung truoc 2011 Tha h Hoa + Nge An gui TW_Bieu4HTMT_!1 1 bao cao giao KH ve HTCMT vung TNB   12-12-2011 2" xfId="19190" xr:uid="{00000000-0005-0000-0000-00000E4B0000}"/>
    <cellStyle name="T_Book1_Nhu cau von ung truoc 2011 Tha h Hoa + Nge An gui TW_Bieu4HTMT_KH TPCP vung TNB (03-1-2012)" xfId="19191" xr:uid="{00000000-0005-0000-0000-00000F4B0000}"/>
    <cellStyle name="T_Book1_Nhu cau von ung truoc 2011 Tha h Hoa + Nge An gui TW_Bieu4HTMT_KH TPCP vung TNB (03-1-2012) 2" xfId="19192" xr:uid="{00000000-0005-0000-0000-0000104B0000}"/>
    <cellStyle name="T_Book1_Nhu cau von ung truoc 2011 Tha h Hoa + Nge An gui TW_KH TPCP vung TNB (03-1-2012)" xfId="19193" xr:uid="{00000000-0005-0000-0000-0000114B0000}"/>
    <cellStyle name="T_Book1_Nhu cau von ung truoc 2011 Tha h Hoa + Nge An gui TW_KH TPCP vung TNB (03-1-2012) 2" xfId="19194" xr:uid="{00000000-0005-0000-0000-0000124B0000}"/>
    <cellStyle name="T_Book1_phu luc tong ket tinh hinh TH giai doan 03-10 (ngay 30)" xfId="19195" xr:uid="{00000000-0005-0000-0000-0000134B0000}"/>
    <cellStyle name="T_Book1_phu luc tong ket tinh hinh TH giai doan 03-10 (ngay 30) 2" xfId="19196" xr:uid="{00000000-0005-0000-0000-0000144B0000}"/>
    <cellStyle name="T_Book1_phu luc tong ket tinh hinh TH giai doan 03-10 (ngay 30)_!1 1 bao cao giao KH ve HTCMT vung TNB   12-12-2011" xfId="19197" xr:uid="{00000000-0005-0000-0000-0000154B0000}"/>
    <cellStyle name="T_Book1_phu luc tong ket tinh hinh TH giai doan 03-10 (ngay 30)_!1 1 bao cao giao KH ve HTCMT vung TNB   12-12-2011 2" xfId="19198" xr:uid="{00000000-0005-0000-0000-0000164B0000}"/>
    <cellStyle name="T_Book1_phu luc tong ket tinh hinh TH giai doan 03-10 (ngay 30)_KH TPCP vung TNB (03-1-2012)" xfId="19199" xr:uid="{00000000-0005-0000-0000-0000174B0000}"/>
    <cellStyle name="T_Book1_phu luc tong ket tinh hinh TH giai doan 03-10 (ngay 30)_KH TPCP vung TNB (03-1-2012) 2" xfId="19200" xr:uid="{00000000-0005-0000-0000-0000184B0000}"/>
    <cellStyle name="T_Book1_TH ung tren 70%-Ra soat phap ly-8-6 (dung de chuyen vao vu TH)" xfId="19201" xr:uid="{00000000-0005-0000-0000-0000194B0000}"/>
    <cellStyle name="T_Book1_TH ung tren 70%-Ra soat phap ly-8-6 (dung de chuyen vao vu TH) 2" xfId="19202" xr:uid="{00000000-0005-0000-0000-00001A4B0000}"/>
    <cellStyle name="T_Book1_TH ung tren 70%-Ra soat phap ly-8-6 (dung de chuyen vao vu TH)_!1 1 bao cao giao KH ve HTCMT vung TNB   12-12-2011" xfId="19203" xr:uid="{00000000-0005-0000-0000-00001B4B0000}"/>
    <cellStyle name="T_Book1_TH ung tren 70%-Ra soat phap ly-8-6 (dung de chuyen vao vu TH)_!1 1 bao cao giao KH ve HTCMT vung TNB   12-12-2011 2" xfId="19204" xr:uid="{00000000-0005-0000-0000-00001C4B0000}"/>
    <cellStyle name="T_Book1_TH ung tren 70%-Ra soat phap ly-8-6 (dung de chuyen vao vu TH)_Bieu4HTMT" xfId="19205" xr:uid="{00000000-0005-0000-0000-00001D4B0000}"/>
    <cellStyle name="T_Book1_TH ung tren 70%-Ra soat phap ly-8-6 (dung de chuyen vao vu TH)_Bieu4HTMT 2" xfId="19206" xr:uid="{00000000-0005-0000-0000-00001E4B0000}"/>
    <cellStyle name="T_Book1_TH ung tren 70%-Ra soat phap ly-8-6 (dung de chuyen vao vu TH)_KH TPCP vung TNB (03-1-2012)" xfId="19207" xr:uid="{00000000-0005-0000-0000-00001F4B0000}"/>
    <cellStyle name="T_Book1_TH ung tren 70%-Ra soat phap ly-8-6 (dung de chuyen vao vu TH)_KH TPCP vung TNB (03-1-2012) 2" xfId="19208" xr:uid="{00000000-0005-0000-0000-0000204B0000}"/>
    <cellStyle name="T_Book1_TH y kien LD_KH 2010 Ca Nuoc 22-9-2011-Gui ca Vu" xfId="19209" xr:uid="{00000000-0005-0000-0000-0000214B0000}"/>
    <cellStyle name="T_Book1_TH y kien LD_KH 2010 Ca Nuoc 22-9-2011-Gui ca Vu 2" xfId="19210" xr:uid="{00000000-0005-0000-0000-0000224B0000}"/>
    <cellStyle name="T_Book1_TH y kien LD_KH 2010 Ca Nuoc 22-9-2011-Gui ca Vu_!1 1 bao cao giao KH ve HTCMT vung TNB   12-12-2011" xfId="19211" xr:uid="{00000000-0005-0000-0000-0000234B0000}"/>
    <cellStyle name="T_Book1_TH y kien LD_KH 2010 Ca Nuoc 22-9-2011-Gui ca Vu_!1 1 bao cao giao KH ve HTCMT vung TNB   12-12-2011 2" xfId="19212" xr:uid="{00000000-0005-0000-0000-0000244B0000}"/>
    <cellStyle name="T_Book1_TH y kien LD_KH 2010 Ca Nuoc 22-9-2011-Gui ca Vu_Bieu4HTMT" xfId="19213" xr:uid="{00000000-0005-0000-0000-0000254B0000}"/>
    <cellStyle name="T_Book1_TH y kien LD_KH 2010 Ca Nuoc 22-9-2011-Gui ca Vu_Bieu4HTMT 2" xfId="19214" xr:uid="{00000000-0005-0000-0000-0000264B0000}"/>
    <cellStyle name="T_Book1_TH y kien LD_KH 2010 Ca Nuoc 22-9-2011-Gui ca Vu_KH TPCP vung TNB (03-1-2012)" xfId="19215" xr:uid="{00000000-0005-0000-0000-0000274B0000}"/>
    <cellStyle name="T_Book1_TH y kien LD_KH 2010 Ca Nuoc 22-9-2011-Gui ca Vu_KH TPCP vung TNB (03-1-2012) 2" xfId="19216" xr:uid="{00000000-0005-0000-0000-0000284B0000}"/>
    <cellStyle name="T_Book1_Thiet bi" xfId="19217" xr:uid="{00000000-0005-0000-0000-0000294B0000}"/>
    <cellStyle name="T_Book1_Thiet bi 2" xfId="19218" xr:uid="{00000000-0005-0000-0000-00002A4B0000}"/>
    <cellStyle name="T_Book1_TN - Ho tro khac 2011" xfId="19219" xr:uid="{00000000-0005-0000-0000-00002B4B0000}"/>
    <cellStyle name="T_Book1_TN - Ho tro khac 2011 2" xfId="19220" xr:uid="{00000000-0005-0000-0000-00002C4B0000}"/>
    <cellStyle name="T_Book1_TN - Ho tro khac 2011_!1 1 bao cao giao KH ve HTCMT vung TNB   12-12-2011" xfId="19221" xr:uid="{00000000-0005-0000-0000-00002D4B0000}"/>
    <cellStyle name="T_Book1_TN - Ho tro khac 2011_!1 1 bao cao giao KH ve HTCMT vung TNB   12-12-2011 2" xfId="19222" xr:uid="{00000000-0005-0000-0000-00002E4B0000}"/>
    <cellStyle name="T_Book1_TN - Ho tro khac 2011_Bieu4HTMT" xfId="19223" xr:uid="{00000000-0005-0000-0000-00002F4B0000}"/>
    <cellStyle name="T_Book1_TN - Ho tro khac 2011_Bieu4HTMT 2" xfId="19224" xr:uid="{00000000-0005-0000-0000-0000304B0000}"/>
    <cellStyle name="T_Book1_TN - Ho tro khac 2011_KH TPCP vung TNB (03-1-2012)" xfId="19225" xr:uid="{00000000-0005-0000-0000-0000314B0000}"/>
    <cellStyle name="T_Book1_TN - Ho tro khac 2011_KH TPCP vung TNB (03-1-2012) 2" xfId="19226" xr:uid="{00000000-0005-0000-0000-0000324B0000}"/>
    <cellStyle name="T_Book1_ung truoc 2011 NSTW Thanh Hoa + Nge An gui Thu 12-5" xfId="19227" xr:uid="{00000000-0005-0000-0000-0000334B0000}"/>
    <cellStyle name="T_Book1_ung truoc 2011 NSTW Thanh Hoa + Nge An gui Thu 12-5 2" xfId="19228" xr:uid="{00000000-0005-0000-0000-0000344B0000}"/>
    <cellStyle name="T_Book1_ung truoc 2011 NSTW Thanh Hoa + Nge An gui Thu 12-5_!1 1 bao cao giao KH ve HTCMT vung TNB   12-12-2011" xfId="19229" xr:uid="{00000000-0005-0000-0000-0000354B0000}"/>
    <cellStyle name="T_Book1_ung truoc 2011 NSTW Thanh Hoa + Nge An gui Thu 12-5_!1 1 bao cao giao KH ve HTCMT vung TNB   12-12-2011 2" xfId="19230" xr:uid="{00000000-0005-0000-0000-0000364B0000}"/>
    <cellStyle name="T_Book1_ung truoc 2011 NSTW Thanh Hoa + Nge An gui Thu 12-5_Bieu4HTMT" xfId="19231" xr:uid="{00000000-0005-0000-0000-0000374B0000}"/>
    <cellStyle name="T_Book1_ung truoc 2011 NSTW Thanh Hoa + Nge An gui Thu 12-5_Bieu4HTMT 2" xfId="19232" xr:uid="{00000000-0005-0000-0000-0000384B0000}"/>
    <cellStyle name="T_Book1_ung truoc 2011 NSTW Thanh Hoa + Nge An gui Thu 12-5_Bieu4HTMT_!1 1 bao cao giao KH ve HTCMT vung TNB   12-12-2011" xfId="19233" xr:uid="{00000000-0005-0000-0000-0000394B0000}"/>
    <cellStyle name="T_Book1_ung truoc 2011 NSTW Thanh Hoa + Nge An gui Thu 12-5_Bieu4HTMT_!1 1 bao cao giao KH ve HTCMT vung TNB   12-12-2011 2" xfId="19234" xr:uid="{00000000-0005-0000-0000-00003A4B0000}"/>
    <cellStyle name="T_Book1_ung truoc 2011 NSTW Thanh Hoa + Nge An gui Thu 12-5_Bieu4HTMT_KH TPCP vung TNB (03-1-2012)" xfId="19235" xr:uid="{00000000-0005-0000-0000-00003B4B0000}"/>
    <cellStyle name="T_Book1_ung truoc 2011 NSTW Thanh Hoa + Nge An gui Thu 12-5_Bieu4HTMT_KH TPCP vung TNB (03-1-2012) 2" xfId="19236" xr:uid="{00000000-0005-0000-0000-00003C4B0000}"/>
    <cellStyle name="T_Book1_ung truoc 2011 NSTW Thanh Hoa + Nge An gui Thu 12-5_KH TPCP vung TNB (03-1-2012)" xfId="19237" xr:uid="{00000000-0005-0000-0000-00003D4B0000}"/>
    <cellStyle name="T_Book1_ung truoc 2011 NSTW Thanh Hoa + Nge An gui Thu 12-5_KH TPCP vung TNB (03-1-2012) 2" xfId="19238" xr:uid="{00000000-0005-0000-0000-00003E4B0000}"/>
    <cellStyle name="T_Book1_ÿÿÿÿÿ" xfId="19239" xr:uid="{00000000-0005-0000-0000-00003F4B0000}"/>
    <cellStyle name="T_Book1_ÿÿÿÿÿ 2" xfId="19240" xr:uid="{00000000-0005-0000-0000-0000404B0000}"/>
    <cellStyle name="T_Chuan bi dau tu nam 2008" xfId="19241" xr:uid="{00000000-0005-0000-0000-0000414B0000}"/>
    <cellStyle name="T_Chuan bi dau tu nam 2008 2" xfId="19242" xr:uid="{00000000-0005-0000-0000-0000424B0000}"/>
    <cellStyle name="T_Chuan bi dau tu nam 2008_!1 1 bao cao giao KH ve HTCMT vung TNB   12-12-2011" xfId="19243" xr:uid="{00000000-0005-0000-0000-0000434B0000}"/>
    <cellStyle name="T_Chuan bi dau tu nam 2008_!1 1 bao cao giao KH ve HTCMT vung TNB   12-12-2011 2" xfId="19244" xr:uid="{00000000-0005-0000-0000-0000444B0000}"/>
    <cellStyle name="T_Chuan bi dau tu nam 2008_KH TPCP vung TNB (03-1-2012)" xfId="19245" xr:uid="{00000000-0005-0000-0000-0000454B0000}"/>
    <cellStyle name="T_Chuan bi dau tu nam 2008_KH TPCP vung TNB (03-1-2012) 2" xfId="19246" xr:uid="{00000000-0005-0000-0000-0000464B0000}"/>
    <cellStyle name="T_Copy of Bao cao  XDCB 7 thang nam 2008_So KH&amp;DT SUA" xfId="19247" xr:uid="{00000000-0005-0000-0000-0000474B0000}"/>
    <cellStyle name="T_Copy of Bao cao  XDCB 7 thang nam 2008_So KH&amp;DT SUA 2" xfId="19248" xr:uid="{00000000-0005-0000-0000-0000484B0000}"/>
    <cellStyle name="T_Copy of Bao cao  XDCB 7 thang nam 2008_So KH&amp;DT SUA_!1 1 bao cao giao KH ve HTCMT vung TNB   12-12-2011" xfId="19249" xr:uid="{00000000-0005-0000-0000-0000494B0000}"/>
    <cellStyle name="T_Copy of Bao cao  XDCB 7 thang nam 2008_So KH&amp;DT SUA_!1 1 bao cao giao KH ve HTCMT vung TNB   12-12-2011 2" xfId="19250" xr:uid="{00000000-0005-0000-0000-00004A4B0000}"/>
    <cellStyle name="T_Copy of Bao cao  XDCB 7 thang nam 2008_So KH&amp;DT SUA_KH TPCP vung TNB (03-1-2012)" xfId="19251" xr:uid="{00000000-0005-0000-0000-00004B4B0000}"/>
    <cellStyle name="T_Copy of Bao cao  XDCB 7 thang nam 2008_So KH&amp;DT SUA_KH TPCP vung TNB (03-1-2012) 2" xfId="19252" xr:uid="{00000000-0005-0000-0000-00004C4B0000}"/>
    <cellStyle name="T_CPK" xfId="19253" xr:uid="{00000000-0005-0000-0000-00004D4B0000}"/>
    <cellStyle name="T_CPK 2" xfId="19254" xr:uid="{00000000-0005-0000-0000-00004E4B0000}"/>
    <cellStyle name="T_CPK_!1 1 bao cao giao KH ve HTCMT vung TNB   12-12-2011" xfId="19255" xr:uid="{00000000-0005-0000-0000-00004F4B0000}"/>
    <cellStyle name="T_CPK_!1 1 bao cao giao KH ve HTCMT vung TNB   12-12-2011 2" xfId="19256" xr:uid="{00000000-0005-0000-0000-0000504B0000}"/>
    <cellStyle name="T_CPK_Bieu4HTMT" xfId="19257" xr:uid="{00000000-0005-0000-0000-0000514B0000}"/>
    <cellStyle name="T_CPK_Bieu4HTMT 2" xfId="19258" xr:uid="{00000000-0005-0000-0000-0000524B0000}"/>
    <cellStyle name="T_CPK_Bieu4HTMT_!1 1 bao cao giao KH ve HTCMT vung TNB   12-12-2011" xfId="19259" xr:uid="{00000000-0005-0000-0000-0000534B0000}"/>
    <cellStyle name="T_CPK_Bieu4HTMT_!1 1 bao cao giao KH ve HTCMT vung TNB   12-12-2011 2" xfId="19260" xr:uid="{00000000-0005-0000-0000-0000544B0000}"/>
    <cellStyle name="T_CPK_Bieu4HTMT_KH TPCP vung TNB (03-1-2012)" xfId="19261" xr:uid="{00000000-0005-0000-0000-0000554B0000}"/>
    <cellStyle name="T_CPK_Bieu4HTMT_KH TPCP vung TNB (03-1-2012) 2" xfId="19262" xr:uid="{00000000-0005-0000-0000-0000564B0000}"/>
    <cellStyle name="T_CPK_KH TPCP vung TNB (03-1-2012)" xfId="19263" xr:uid="{00000000-0005-0000-0000-0000574B0000}"/>
    <cellStyle name="T_CPK_KH TPCP vung TNB (03-1-2012) 2" xfId="19264" xr:uid="{00000000-0005-0000-0000-0000584B0000}"/>
    <cellStyle name="T_CTMTQG 2008" xfId="19265" xr:uid="{00000000-0005-0000-0000-0000594B0000}"/>
    <cellStyle name="T_CTMTQG 2008 2" xfId="19266" xr:uid="{00000000-0005-0000-0000-00005A4B0000}"/>
    <cellStyle name="T_CTMTQG 2008_!1 1 bao cao giao KH ve HTCMT vung TNB   12-12-2011" xfId="19267" xr:uid="{00000000-0005-0000-0000-00005B4B0000}"/>
    <cellStyle name="T_CTMTQG 2008_!1 1 bao cao giao KH ve HTCMT vung TNB   12-12-2011 2" xfId="19268" xr:uid="{00000000-0005-0000-0000-00005C4B0000}"/>
    <cellStyle name="T_CTMTQG 2008_Bieu mau danh muc du an thuoc CTMTQG nam 2008" xfId="19269" xr:uid="{00000000-0005-0000-0000-00005D4B0000}"/>
    <cellStyle name="T_CTMTQG 2008_Bieu mau danh muc du an thuoc CTMTQG nam 2008 2" xfId="19270" xr:uid="{00000000-0005-0000-0000-00005E4B0000}"/>
    <cellStyle name="T_CTMTQG 2008_Bieu mau danh muc du an thuoc CTMTQG nam 2008_!1 1 bao cao giao KH ve HTCMT vung TNB   12-12-2011" xfId="19271" xr:uid="{00000000-0005-0000-0000-00005F4B0000}"/>
    <cellStyle name="T_CTMTQG 2008_Bieu mau danh muc du an thuoc CTMTQG nam 2008_!1 1 bao cao giao KH ve HTCMT vung TNB   12-12-2011 2" xfId="19272" xr:uid="{00000000-0005-0000-0000-0000604B0000}"/>
    <cellStyle name="T_CTMTQG 2008_Bieu mau danh muc du an thuoc CTMTQG nam 2008_KH TPCP vung TNB (03-1-2012)" xfId="19273" xr:uid="{00000000-0005-0000-0000-0000614B0000}"/>
    <cellStyle name="T_CTMTQG 2008_Bieu mau danh muc du an thuoc CTMTQG nam 2008_KH TPCP vung TNB (03-1-2012) 2" xfId="19274" xr:uid="{00000000-0005-0000-0000-0000624B0000}"/>
    <cellStyle name="T_CTMTQG 2008_Hi-Tong hop KQ phan bo KH nam 08- LD fong giao 15-11-08" xfId="19275" xr:uid="{00000000-0005-0000-0000-0000634B0000}"/>
    <cellStyle name="T_CTMTQG 2008_Hi-Tong hop KQ phan bo KH nam 08- LD fong giao 15-11-08 2" xfId="19276" xr:uid="{00000000-0005-0000-0000-0000644B0000}"/>
    <cellStyle name="T_CTMTQG 2008_Hi-Tong hop KQ phan bo KH nam 08- LD fong giao 15-11-08_!1 1 bao cao giao KH ve HTCMT vung TNB   12-12-2011" xfId="19277" xr:uid="{00000000-0005-0000-0000-0000654B0000}"/>
    <cellStyle name="T_CTMTQG 2008_Hi-Tong hop KQ phan bo KH nam 08- LD fong giao 15-11-08_!1 1 bao cao giao KH ve HTCMT vung TNB   12-12-2011 2" xfId="19278" xr:uid="{00000000-0005-0000-0000-0000664B0000}"/>
    <cellStyle name="T_CTMTQG 2008_Hi-Tong hop KQ phan bo KH nam 08- LD fong giao 15-11-08_KH TPCP vung TNB (03-1-2012)" xfId="19279" xr:uid="{00000000-0005-0000-0000-0000674B0000}"/>
    <cellStyle name="T_CTMTQG 2008_Hi-Tong hop KQ phan bo KH nam 08- LD fong giao 15-11-08_KH TPCP vung TNB (03-1-2012) 2" xfId="19280" xr:uid="{00000000-0005-0000-0000-0000684B0000}"/>
    <cellStyle name="T_CTMTQG 2008_Ket qua thuc hien nam 2008" xfId="19281" xr:uid="{00000000-0005-0000-0000-0000694B0000}"/>
    <cellStyle name="T_CTMTQG 2008_Ket qua thuc hien nam 2008 2" xfId="19282" xr:uid="{00000000-0005-0000-0000-00006A4B0000}"/>
    <cellStyle name="T_CTMTQG 2008_Ket qua thuc hien nam 2008_!1 1 bao cao giao KH ve HTCMT vung TNB   12-12-2011" xfId="19283" xr:uid="{00000000-0005-0000-0000-00006B4B0000}"/>
    <cellStyle name="T_CTMTQG 2008_Ket qua thuc hien nam 2008_!1 1 bao cao giao KH ve HTCMT vung TNB   12-12-2011 2" xfId="19284" xr:uid="{00000000-0005-0000-0000-00006C4B0000}"/>
    <cellStyle name="T_CTMTQG 2008_Ket qua thuc hien nam 2008_KH TPCP vung TNB (03-1-2012)" xfId="19285" xr:uid="{00000000-0005-0000-0000-00006D4B0000}"/>
    <cellStyle name="T_CTMTQG 2008_Ket qua thuc hien nam 2008_KH TPCP vung TNB (03-1-2012) 2" xfId="19286" xr:uid="{00000000-0005-0000-0000-00006E4B0000}"/>
    <cellStyle name="T_CTMTQG 2008_KH TPCP vung TNB (03-1-2012)" xfId="19287" xr:uid="{00000000-0005-0000-0000-00006F4B0000}"/>
    <cellStyle name="T_CTMTQG 2008_KH TPCP vung TNB (03-1-2012) 2" xfId="19288" xr:uid="{00000000-0005-0000-0000-0000704B0000}"/>
    <cellStyle name="T_CTMTQG 2008_KH XDCB_2008 lan 1" xfId="19289" xr:uid="{00000000-0005-0000-0000-0000714B0000}"/>
    <cellStyle name="T_CTMTQG 2008_KH XDCB_2008 lan 1 2" xfId="19290" xr:uid="{00000000-0005-0000-0000-0000724B0000}"/>
    <cellStyle name="T_CTMTQG 2008_KH XDCB_2008 lan 1 sua ngay 27-10" xfId="19291" xr:uid="{00000000-0005-0000-0000-0000734B0000}"/>
    <cellStyle name="T_CTMTQG 2008_KH XDCB_2008 lan 1 sua ngay 27-10 2" xfId="19292" xr:uid="{00000000-0005-0000-0000-0000744B0000}"/>
    <cellStyle name="T_CTMTQG 2008_KH XDCB_2008 lan 1 sua ngay 27-10_!1 1 bao cao giao KH ve HTCMT vung TNB   12-12-2011" xfId="19293" xr:uid="{00000000-0005-0000-0000-0000754B0000}"/>
    <cellStyle name="T_CTMTQG 2008_KH XDCB_2008 lan 1 sua ngay 27-10_!1 1 bao cao giao KH ve HTCMT vung TNB   12-12-2011 2" xfId="19294" xr:uid="{00000000-0005-0000-0000-0000764B0000}"/>
    <cellStyle name="T_CTMTQG 2008_KH XDCB_2008 lan 1 sua ngay 27-10_KH TPCP vung TNB (03-1-2012)" xfId="19295" xr:uid="{00000000-0005-0000-0000-0000774B0000}"/>
    <cellStyle name="T_CTMTQG 2008_KH XDCB_2008 lan 1 sua ngay 27-10_KH TPCP vung TNB (03-1-2012) 2" xfId="19296" xr:uid="{00000000-0005-0000-0000-0000784B0000}"/>
    <cellStyle name="T_CTMTQG 2008_KH XDCB_2008 lan 1_!1 1 bao cao giao KH ve HTCMT vung TNB   12-12-2011" xfId="19297" xr:uid="{00000000-0005-0000-0000-0000794B0000}"/>
    <cellStyle name="T_CTMTQG 2008_KH XDCB_2008 lan 1_!1 1 bao cao giao KH ve HTCMT vung TNB   12-12-2011 2" xfId="19298" xr:uid="{00000000-0005-0000-0000-00007A4B0000}"/>
    <cellStyle name="T_CTMTQG 2008_KH XDCB_2008 lan 1_KH TPCP vung TNB (03-1-2012)" xfId="19299" xr:uid="{00000000-0005-0000-0000-00007B4B0000}"/>
    <cellStyle name="T_CTMTQG 2008_KH XDCB_2008 lan 1_KH TPCP vung TNB (03-1-2012) 2" xfId="19300" xr:uid="{00000000-0005-0000-0000-00007C4B0000}"/>
    <cellStyle name="T_CTMTQG 2008_KH XDCB_2008 lan 2 sua ngay 10-11" xfId="19301" xr:uid="{00000000-0005-0000-0000-00007D4B0000}"/>
    <cellStyle name="T_CTMTQG 2008_KH XDCB_2008 lan 2 sua ngay 10-11 2" xfId="19302" xr:uid="{00000000-0005-0000-0000-00007E4B0000}"/>
    <cellStyle name="T_CTMTQG 2008_KH XDCB_2008 lan 2 sua ngay 10-11_!1 1 bao cao giao KH ve HTCMT vung TNB   12-12-2011" xfId="19303" xr:uid="{00000000-0005-0000-0000-00007F4B0000}"/>
    <cellStyle name="T_CTMTQG 2008_KH XDCB_2008 lan 2 sua ngay 10-11_!1 1 bao cao giao KH ve HTCMT vung TNB   12-12-2011 2" xfId="19304" xr:uid="{00000000-0005-0000-0000-0000804B0000}"/>
    <cellStyle name="T_CTMTQG 2008_KH XDCB_2008 lan 2 sua ngay 10-11_KH TPCP vung TNB (03-1-2012)" xfId="19305" xr:uid="{00000000-0005-0000-0000-0000814B0000}"/>
    <cellStyle name="T_CTMTQG 2008_KH XDCB_2008 lan 2 sua ngay 10-11_KH TPCP vung TNB (03-1-2012) 2" xfId="19306" xr:uid="{00000000-0005-0000-0000-0000824B0000}"/>
    <cellStyle name="T_danh muc chuan bi dau tu 2011 ngay 07-6-2011" xfId="19307" xr:uid="{00000000-0005-0000-0000-0000834B0000}"/>
    <cellStyle name="T_danh muc chuan bi dau tu 2011 ngay 07-6-2011 2" xfId="19308" xr:uid="{00000000-0005-0000-0000-0000844B0000}"/>
    <cellStyle name="T_danh muc chuan bi dau tu 2011 ngay 07-6-2011_!1 1 bao cao giao KH ve HTCMT vung TNB   12-12-2011" xfId="19309" xr:uid="{00000000-0005-0000-0000-0000854B0000}"/>
    <cellStyle name="T_danh muc chuan bi dau tu 2011 ngay 07-6-2011_!1 1 bao cao giao KH ve HTCMT vung TNB   12-12-2011 2" xfId="19310" xr:uid="{00000000-0005-0000-0000-0000864B0000}"/>
    <cellStyle name="T_danh muc chuan bi dau tu 2011 ngay 07-6-2011_KH TPCP vung TNB (03-1-2012)" xfId="19311" xr:uid="{00000000-0005-0000-0000-0000874B0000}"/>
    <cellStyle name="T_danh muc chuan bi dau tu 2011 ngay 07-6-2011_KH TPCP vung TNB (03-1-2012) 2" xfId="19312" xr:uid="{00000000-0005-0000-0000-0000884B0000}"/>
    <cellStyle name="T_Danh muc pbo nguon von XSKT, XDCB nam 2009 chuyen qua nam 2010" xfId="19313" xr:uid="{00000000-0005-0000-0000-0000894B0000}"/>
    <cellStyle name="T_Danh muc pbo nguon von XSKT, XDCB nam 2009 chuyen qua nam 2010 2" xfId="19314" xr:uid="{00000000-0005-0000-0000-00008A4B0000}"/>
    <cellStyle name="T_Danh muc pbo nguon von XSKT, XDCB nam 2009 chuyen qua nam 2010_!1 1 bao cao giao KH ve HTCMT vung TNB   12-12-2011" xfId="19315" xr:uid="{00000000-0005-0000-0000-00008B4B0000}"/>
    <cellStyle name="T_Danh muc pbo nguon von XSKT, XDCB nam 2009 chuyen qua nam 2010_!1 1 bao cao giao KH ve HTCMT vung TNB   12-12-2011 2" xfId="19316" xr:uid="{00000000-0005-0000-0000-00008C4B0000}"/>
    <cellStyle name="T_Danh muc pbo nguon von XSKT, XDCB nam 2009 chuyen qua nam 2010_KH TPCP vung TNB (03-1-2012)" xfId="19317" xr:uid="{00000000-0005-0000-0000-00008D4B0000}"/>
    <cellStyle name="T_Danh muc pbo nguon von XSKT, XDCB nam 2009 chuyen qua nam 2010_KH TPCP vung TNB (03-1-2012) 2" xfId="19318" xr:uid="{00000000-0005-0000-0000-00008E4B0000}"/>
    <cellStyle name="T_dieu chinh KH 2011 ngay 26-5-2011111" xfId="19319" xr:uid="{00000000-0005-0000-0000-00008F4B0000}"/>
    <cellStyle name="T_dieu chinh KH 2011 ngay 26-5-2011111 2" xfId="19320" xr:uid="{00000000-0005-0000-0000-0000904B0000}"/>
    <cellStyle name="T_dieu chinh KH 2011 ngay 26-5-2011111_!1 1 bao cao giao KH ve HTCMT vung TNB   12-12-2011" xfId="19321" xr:uid="{00000000-0005-0000-0000-0000914B0000}"/>
    <cellStyle name="T_dieu chinh KH 2011 ngay 26-5-2011111_!1 1 bao cao giao KH ve HTCMT vung TNB   12-12-2011 2" xfId="19322" xr:uid="{00000000-0005-0000-0000-0000924B0000}"/>
    <cellStyle name="T_dieu chinh KH 2011 ngay 26-5-2011111_KH TPCP vung TNB (03-1-2012)" xfId="19323" xr:uid="{00000000-0005-0000-0000-0000934B0000}"/>
    <cellStyle name="T_dieu chinh KH 2011 ngay 26-5-2011111_KH TPCP vung TNB (03-1-2012) 2" xfId="19324" xr:uid="{00000000-0005-0000-0000-0000944B0000}"/>
    <cellStyle name="T_DK 2014-2015 final" xfId="19325" xr:uid="{00000000-0005-0000-0000-0000954B0000}"/>
    <cellStyle name="T_DK 2014-2015 final_05-12  KH trung han 2016-2020 - Liem Thinh edited" xfId="19326" xr:uid="{00000000-0005-0000-0000-0000964B0000}"/>
    <cellStyle name="T_DK 2014-2015 final_Copy of 05-12  KH trung han 2016-2020 - Liem Thinh edited (1)" xfId="19327" xr:uid="{00000000-0005-0000-0000-0000974B0000}"/>
    <cellStyle name="T_DK 2014-2015 new" xfId="19328" xr:uid="{00000000-0005-0000-0000-0000984B0000}"/>
    <cellStyle name="T_DK 2014-2015 new_05-12  KH trung han 2016-2020 - Liem Thinh edited" xfId="19329" xr:uid="{00000000-0005-0000-0000-0000994B0000}"/>
    <cellStyle name="T_DK 2014-2015 new_Copy of 05-12  KH trung han 2016-2020 - Liem Thinh edited (1)" xfId="19330" xr:uid="{00000000-0005-0000-0000-00009A4B0000}"/>
    <cellStyle name="T_DK KH CBDT 2014 11-11-2013" xfId="19331" xr:uid="{00000000-0005-0000-0000-00009B4B0000}"/>
    <cellStyle name="T_DK KH CBDT 2014 11-11-2013(1)" xfId="19332" xr:uid="{00000000-0005-0000-0000-00009C4B0000}"/>
    <cellStyle name="T_DK KH CBDT 2014 11-11-2013(1)_05-12  KH trung han 2016-2020 - Liem Thinh edited" xfId="19333" xr:uid="{00000000-0005-0000-0000-00009D4B0000}"/>
    <cellStyle name="T_DK KH CBDT 2014 11-11-2013(1)_Copy of 05-12  KH trung han 2016-2020 - Liem Thinh edited (1)" xfId="19334" xr:uid="{00000000-0005-0000-0000-00009E4B0000}"/>
    <cellStyle name="T_DK KH CBDT 2014 11-11-2013_05-12  KH trung han 2016-2020 - Liem Thinh edited" xfId="19335" xr:uid="{00000000-0005-0000-0000-00009F4B0000}"/>
    <cellStyle name="T_DK KH CBDT 2014 11-11-2013_Copy of 05-12  KH trung han 2016-2020 - Liem Thinh edited (1)" xfId="19336" xr:uid="{00000000-0005-0000-0000-0000A04B0000}"/>
    <cellStyle name="T_DS KCH PHAN BO VON NSDP NAM 2010" xfId="19337" xr:uid="{00000000-0005-0000-0000-0000A14B0000}"/>
    <cellStyle name="T_DS KCH PHAN BO VON NSDP NAM 2010 2" xfId="19338" xr:uid="{00000000-0005-0000-0000-0000A24B0000}"/>
    <cellStyle name="T_DS KCH PHAN BO VON NSDP NAM 2010_!1 1 bao cao giao KH ve HTCMT vung TNB   12-12-2011" xfId="19339" xr:uid="{00000000-0005-0000-0000-0000A34B0000}"/>
    <cellStyle name="T_DS KCH PHAN BO VON NSDP NAM 2010_!1 1 bao cao giao KH ve HTCMT vung TNB   12-12-2011 2" xfId="19340" xr:uid="{00000000-0005-0000-0000-0000A44B0000}"/>
    <cellStyle name="T_DS KCH PHAN BO VON NSDP NAM 2010_KH TPCP vung TNB (03-1-2012)" xfId="19341" xr:uid="{00000000-0005-0000-0000-0000A54B0000}"/>
    <cellStyle name="T_DS KCH PHAN BO VON NSDP NAM 2010_KH TPCP vung TNB (03-1-2012) 2" xfId="19342" xr:uid="{00000000-0005-0000-0000-0000A64B0000}"/>
    <cellStyle name="T_Du an khoi cong moi nam 2010" xfId="19343" xr:uid="{00000000-0005-0000-0000-0000A74B0000}"/>
    <cellStyle name="T_Du an khoi cong moi nam 2010 2" xfId="19344" xr:uid="{00000000-0005-0000-0000-0000A84B0000}"/>
    <cellStyle name="T_Du an khoi cong moi nam 2010_!1 1 bao cao giao KH ve HTCMT vung TNB   12-12-2011" xfId="19345" xr:uid="{00000000-0005-0000-0000-0000A94B0000}"/>
    <cellStyle name="T_Du an khoi cong moi nam 2010_!1 1 bao cao giao KH ve HTCMT vung TNB   12-12-2011 2" xfId="19346" xr:uid="{00000000-0005-0000-0000-0000AA4B0000}"/>
    <cellStyle name="T_Du an khoi cong moi nam 2010_KH TPCP vung TNB (03-1-2012)" xfId="19347" xr:uid="{00000000-0005-0000-0000-0000AB4B0000}"/>
    <cellStyle name="T_Du an khoi cong moi nam 2010_KH TPCP vung TNB (03-1-2012) 2" xfId="19348" xr:uid="{00000000-0005-0000-0000-0000AC4B0000}"/>
    <cellStyle name="T_DU AN TKQH VA CHUAN BI DAU TU NAM 2007 sua ngay 9-11" xfId="19349" xr:uid="{00000000-0005-0000-0000-0000AD4B0000}"/>
    <cellStyle name="T_DU AN TKQH VA CHUAN BI DAU TU NAM 2007 sua ngay 9-11 2" xfId="19350" xr:uid="{00000000-0005-0000-0000-0000AE4B0000}"/>
    <cellStyle name="T_DU AN TKQH VA CHUAN BI DAU TU NAM 2007 sua ngay 9-11_!1 1 bao cao giao KH ve HTCMT vung TNB   12-12-2011" xfId="19351" xr:uid="{00000000-0005-0000-0000-0000AF4B0000}"/>
    <cellStyle name="T_DU AN TKQH VA CHUAN BI DAU TU NAM 2007 sua ngay 9-11_!1 1 bao cao giao KH ve HTCMT vung TNB   12-12-2011 2" xfId="19352" xr:uid="{00000000-0005-0000-0000-0000B04B0000}"/>
    <cellStyle name="T_DU AN TKQH VA CHUAN BI DAU TU NAM 2007 sua ngay 9-11_Bieu mau danh muc du an thuoc CTMTQG nam 2008" xfId="19353" xr:uid="{00000000-0005-0000-0000-0000B14B0000}"/>
    <cellStyle name="T_DU AN TKQH VA CHUAN BI DAU TU NAM 2007 sua ngay 9-11_Bieu mau danh muc du an thuoc CTMTQG nam 2008 2" xfId="19354" xr:uid="{00000000-0005-0000-0000-0000B24B0000}"/>
    <cellStyle name="T_DU AN TKQH VA CHUAN BI DAU TU NAM 2007 sua ngay 9-11_Bieu mau danh muc du an thuoc CTMTQG nam 2008_!1 1 bao cao giao KH ve HTCMT vung TNB   12-12-2011" xfId="19355" xr:uid="{00000000-0005-0000-0000-0000B34B0000}"/>
    <cellStyle name="T_DU AN TKQH VA CHUAN BI DAU TU NAM 2007 sua ngay 9-11_Bieu mau danh muc du an thuoc CTMTQG nam 2008_!1 1 bao cao giao KH ve HTCMT vung TNB   12-12-2011 2" xfId="19356" xr:uid="{00000000-0005-0000-0000-0000B44B0000}"/>
    <cellStyle name="T_DU AN TKQH VA CHUAN BI DAU TU NAM 2007 sua ngay 9-11_Bieu mau danh muc du an thuoc CTMTQG nam 2008_KH TPCP vung TNB (03-1-2012)" xfId="19357" xr:uid="{00000000-0005-0000-0000-0000B54B0000}"/>
    <cellStyle name="T_DU AN TKQH VA CHUAN BI DAU TU NAM 2007 sua ngay 9-11_Bieu mau danh muc du an thuoc CTMTQG nam 2008_KH TPCP vung TNB (03-1-2012) 2" xfId="19358" xr:uid="{00000000-0005-0000-0000-0000B64B0000}"/>
    <cellStyle name="T_DU AN TKQH VA CHUAN BI DAU TU NAM 2007 sua ngay 9-11_Du an khoi cong moi nam 2010" xfId="19359" xr:uid="{00000000-0005-0000-0000-0000B74B0000}"/>
    <cellStyle name="T_DU AN TKQH VA CHUAN BI DAU TU NAM 2007 sua ngay 9-11_Du an khoi cong moi nam 2010 2" xfId="19360" xr:uid="{00000000-0005-0000-0000-0000B84B0000}"/>
    <cellStyle name="T_DU AN TKQH VA CHUAN BI DAU TU NAM 2007 sua ngay 9-11_Du an khoi cong moi nam 2010_!1 1 bao cao giao KH ve HTCMT vung TNB   12-12-2011" xfId="19361" xr:uid="{00000000-0005-0000-0000-0000B94B0000}"/>
    <cellStyle name="T_DU AN TKQH VA CHUAN BI DAU TU NAM 2007 sua ngay 9-11_Du an khoi cong moi nam 2010_!1 1 bao cao giao KH ve HTCMT vung TNB   12-12-2011 2" xfId="19362" xr:uid="{00000000-0005-0000-0000-0000BA4B0000}"/>
    <cellStyle name="T_DU AN TKQH VA CHUAN BI DAU TU NAM 2007 sua ngay 9-11_Du an khoi cong moi nam 2010_KH TPCP vung TNB (03-1-2012)" xfId="19363" xr:uid="{00000000-0005-0000-0000-0000BB4B0000}"/>
    <cellStyle name="T_DU AN TKQH VA CHUAN BI DAU TU NAM 2007 sua ngay 9-11_Du an khoi cong moi nam 2010_KH TPCP vung TNB (03-1-2012) 2" xfId="19364" xr:uid="{00000000-0005-0000-0000-0000BC4B0000}"/>
    <cellStyle name="T_DU AN TKQH VA CHUAN BI DAU TU NAM 2007 sua ngay 9-11_Ket qua phan bo von nam 2008" xfId="19365" xr:uid="{00000000-0005-0000-0000-0000BD4B0000}"/>
    <cellStyle name="T_DU AN TKQH VA CHUAN BI DAU TU NAM 2007 sua ngay 9-11_Ket qua phan bo von nam 2008 2" xfId="19366" xr:uid="{00000000-0005-0000-0000-0000BE4B0000}"/>
    <cellStyle name="T_DU AN TKQH VA CHUAN BI DAU TU NAM 2007 sua ngay 9-11_Ket qua phan bo von nam 2008_!1 1 bao cao giao KH ve HTCMT vung TNB   12-12-2011" xfId="19367" xr:uid="{00000000-0005-0000-0000-0000BF4B0000}"/>
    <cellStyle name="T_DU AN TKQH VA CHUAN BI DAU TU NAM 2007 sua ngay 9-11_Ket qua phan bo von nam 2008_!1 1 bao cao giao KH ve HTCMT vung TNB   12-12-2011 2" xfId="19368" xr:uid="{00000000-0005-0000-0000-0000C04B0000}"/>
    <cellStyle name="T_DU AN TKQH VA CHUAN BI DAU TU NAM 2007 sua ngay 9-11_Ket qua phan bo von nam 2008_!1 1 bao cao giao KH ve HTCMT vung TNB   12-12-2011 2 2" xfId="19369" xr:uid="{00000000-0005-0000-0000-0000C14B0000}"/>
    <cellStyle name="T_DU AN TKQH VA CHUAN BI DAU TU NAM 2007 sua ngay 9-11_Ket qua phan bo von nam 2008_!1 1 bao cao giao KH ve HTCMT vung TNB   12-12-2011 2 3" xfId="19370" xr:uid="{00000000-0005-0000-0000-0000C24B0000}"/>
    <cellStyle name="T_DU AN TKQH VA CHUAN BI DAU TU NAM 2007 sua ngay 9-11_Ket qua phan bo von nam 2008_!1 1 bao cao giao KH ve HTCMT vung TNB   12-12-2011 3" xfId="19371" xr:uid="{00000000-0005-0000-0000-0000C34B0000}"/>
    <cellStyle name="T_DU AN TKQH VA CHUAN BI DAU TU NAM 2007 sua ngay 9-11_Ket qua phan bo von nam 2008_!1 1 bao cao giao KH ve HTCMT vung TNB   12-12-2011 4" xfId="19372" xr:uid="{00000000-0005-0000-0000-0000C44B0000}"/>
    <cellStyle name="T_DU AN TKQH VA CHUAN BI DAU TU NAM 2007 sua ngay 9-11_Ket qua phan bo von nam 2008_KH TPCP vung TNB (03-1-2012)" xfId="19373" xr:uid="{00000000-0005-0000-0000-0000C54B0000}"/>
    <cellStyle name="T_DU AN TKQH VA CHUAN BI DAU TU NAM 2007 sua ngay 9-11_Ket qua phan bo von nam 2008_KH TPCP vung TNB (03-1-2012) 2" xfId="19374" xr:uid="{00000000-0005-0000-0000-0000C64B0000}"/>
    <cellStyle name="T_DU AN TKQH VA CHUAN BI DAU TU NAM 2007 sua ngay 9-11_Ket qua phan bo von nam 2008_KH TPCP vung TNB (03-1-2012) 2 2" xfId="19375" xr:uid="{00000000-0005-0000-0000-0000C74B0000}"/>
    <cellStyle name="T_DU AN TKQH VA CHUAN BI DAU TU NAM 2007 sua ngay 9-11_Ket qua phan bo von nam 2008_KH TPCP vung TNB (03-1-2012) 2 3" xfId="19376" xr:uid="{00000000-0005-0000-0000-0000C84B0000}"/>
    <cellStyle name="T_DU AN TKQH VA CHUAN BI DAU TU NAM 2007 sua ngay 9-11_Ket qua phan bo von nam 2008_KH TPCP vung TNB (03-1-2012) 3" xfId="19377" xr:uid="{00000000-0005-0000-0000-0000C94B0000}"/>
    <cellStyle name="T_DU AN TKQH VA CHUAN BI DAU TU NAM 2007 sua ngay 9-11_Ket qua phan bo von nam 2008_KH TPCP vung TNB (03-1-2012) 4" xfId="19378" xr:uid="{00000000-0005-0000-0000-0000CA4B0000}"/>
    <cellStyle name="T_DU AN TKQH VA CHUAN BI DAU TU NAM 2007 sua ngay 9-11_KH TPCP vung TNB (03-1-2012)" xfId="19379" xr:uid="{00000000-0005-0000-0000-0000CB4B0000}"/>
    <cellStyle name="T_DU AN TKQH VA CHUAN BI DAU TU NAM 2007 sua ngay 9-11_KH TPCP vung TNB (03-1-2012) 2" xfId="19380" xr:uid="{00000000-0005-0000-0000-0000CC4B0000}"/>
    <cellStyle name="T_DU AN TKQH VA CHUAN BI DAU TU NAM 2007 sua ngay 9-11_KH TPCP vung TNB (03-1-2012) 2 2" xfId="19381" xr:uid="{00000000-0005-0000-0000-0000CD4B0000}"/>
    <cellStyle name="T_DU AN TKQH VA CHUAN BI DAU TU NAM 2007 sua ngay 9-11_KH TPCP vung TNB (03-1-2012) 2 3" xfId="19382" xr:uid="{00000000-0005-0000-0000-0000CE4B0000}"/>
    <cellStyle name="T_DU AN TKQH VA CHUAN BI DAU TU NAM 2007 sua ngay 9-11_KH TPCP vung TNB (03-1-2012) 3" xfId="19383" xr:uid="{00000000-0005-0000-0000-0000CF4B0000}"/>
    <cellStyle name="T_DU AN TKQH VA CHUAN BI DAU TU NAM 2007 sua ngay 9-11_KH TPCP vung TNB (03-1-2012) 4" xfId="19384" xr:uid="{00000000-0005-0000-0000-0000D04B0000}"/>
    <cellStyle name="T_DU AN TKQH VA CHUAN BI DAU TU NAM 2007 sua ngay 9-11_KH XDCB_2008 lan 2 sua ngay 10-11" xfId="19385" xr:uid="{00000000-0005-0000-0000-0000D14B0000}"/>
    <cellStyle name="T_DU AN TKQH VA CHUAN BI DAU TU NAM 2007 sua ngay 9-11_KH XDCB_2008 lan 2 sua ngay 10-11 2" xfId="19386" xr:uid="{00000000-0005-0000-0000-0000D24B0000}"/>
    <cellStyle name="T_DU AN TKQH VA CHUAN BI DAU TU NAM 2007 sua ngay 9-11_KH XDCB_2008 lan 2 sua ngay 10-11 2 2" xfId="19387" xr:uid="{00000000-0005-0000-0000-0000D34B0000}"/>
    <cellStyle name="T_DU AN TKQH VA CHUAN BI DAU TU NAM 2007 sua ngay 9-11_KH XDCB_2008 lan 2 sua ngay 10-11 2 3" xfId="19388" xr:uid="{00000000-0005-0000-0000-0000D44B0000}"/>
    <cellStyle name="T_DU AN TKQH VA CHUAN BI DAU TU NAM 2007 sua ngay 9-11_KH XDCB_2008 lan 2 sua ngay 10-11 3" xfId="19389" xr:uid="{00000000-0005-0000-0000-0000D54B0000}"/>
    <cellStyle name="T_DU AN TKQH VA CHUAN BI DAU TU NAM 2007 sua ngay 9-11_KH XDCB_2008 lan 2 sua ngay 10-11 4" xfId="19390" xr:uid="{00000000-0005-0000-0000-0000D64B0000}"/>
    <cellStyle name="T_DU AN TKQH VA CHUAN BI DAU TU NAM 2007 sua ngay 9-11_KH XDCB_2008 lan 2 sua ngay 10-11_!1 1 bao cao giao KH ve HTCMT vung TNB   12-12-2011" xfId="19391" xr:uid="{00000000-0005-0000-0000-0000D74B0000}"/>
    <cellStyle name="T_DU AN TKQH VA CHUAN BI DAU TU NAM 2007 sua ngay 9-11_KH XDCB_2008 lan 2 sua ngay 10-11_!1 1 bao cao giao KH ve HTCMT vung TNB   12-12-2011 2" xfId="19392" xr:uid="{00000000-0005-0000-0000-0000D84B0000}"/>
    <cellStyle name="T_DU AN TKQH VA CHUAN BI DAU TU NAM 2007 sua ngay 9-11_KH XDCB_2008 lan 2 sua ngay 10-11_!1 1 bao cao giao KH ve HTCMT vung TNB   12-12-2011 2 2" xfId="19393" xr:uid="{00000000-0005-0000-0000-0000D94B0000}"/>
    <cellStyle name="T_DU AN TKQH VA CHUAN BI DAU TU NAM 2007 sua ngay 9-11_KH XDCB_2008 lan 2 sua ngay 10-11_!1 1 bao cao giao KH ve HTCMT vung TNB   12-12-2011 2 3" xfId="19394" xr:uid="{00000000-0005-0000-0000-0000DA4B0000}"/>
    <cellStyle name="T_DU AN TKQH VA CHUAN BI DAU TU NAM 2007 sua ngay 9-11_KH XDCB_2008 lan 2 sua ngay 10-11_!1 1 bao cao giao KH ve HTCMT vung TNB   12-12-2011 3" xfId="19395" xr:uid="{00000000-0005-0000-0000-0000DB4B0000}"/>
    <cellStyle name="T_DU AN TKQH VA CHUAN BI DAU TU NAM 2007 sua ngay 9-11_KH XDCB_2008 lan 2 sua ngay 10-11_!1 1 bao cao giao KH ve HTCMT vung TNB   12-12-2011 4" xfId="19396" xr:uid="{00000000-0005-0000-0000-0000DC4B0000}"/>
    <cellStyle name="T_DU AN TKQH VA CHUAN BI DAU TU NAM 2007 sua ngay 9-11_KH XDCB_2008 lan 2 sua ngay 10-11_KH TPCP vung TNB (03-1-2012)" xfId="19397" xr:uid="{00000000-0005-0000-0000-0000DD4B0000}"/>
    <cellStyle name="T_DU AN TKQH VA CHUAN BI DAU TU NAM 2007 sua ngay 9-11_KH XDCB_2008 lan 2 sua ngay 10-11_KH TPCP vung TNB (03-1-2012) 2" xfId="19398" xr:uid="{00000000-0005-0000-0000-0000DE4B0000}"/>
    <cellStyle name="T_DU AN TKQH VA CHUAN BI DAU TU NAM 2007 sua ngay 9-11_KH XDCB_2008 lan 2 sua ngay 10-11_KH TPCP vung TNB (03-1-2012) 2 2" xfId="19399" xr:uid="{00000000-0005-0000-0000-0000DF4B0000}"/>
    <cellStyle name="T_DU AN TKQH VA CHUAN BI DAU TU NAM 2007 sua ngay 9-11_KH XDCB_2008 lan 2 sua ngay 10-11_KH TPCP vung TNB (03-1-2012) 2 3" xfId="19400" xr:uid="{00000000-0005-0000-0000-0000E04B0000}"/>
    <cellStyle name="T_DU AN TKQH VA CHUAN BI DAU TU NAM 2007 sua ngay 9-11_KH XDCB_2008 lan 2 sua ngay 10-11_KH TPCP vung TNB (03-1-2012) 3" xfId="19401" xr:uid="{00000000-0005-0000-0000-0000E14B0000}"/>
    <cellStyle name="T_DU AN TKQH VA CHUAN BI DAU TU NAM 2007 sua ngay 9-11_KH XDCB_2008 lan 2 sua ngay 10-11_KH TPCP vung TNB (03-1-2012) 4" xfId="19402" xr:uid="{00000000-0005-0000-0000-0000E24B0000}"/>
    <cellStyle name="T_du toan dieu chinh  20-8-2006" xfId="19403" xr:uid="{00000000-0005-0000-0000-0000E34B0000}"/>
    <cellStyle name="T_du toan dieu chinh  20-8-2006 2" xfId="19404" xr:uid="{00000000-0005-0000-0000-0000E44B0000}"/>
    <cellStyle name="T_du toan dieu chinh  20-8-2006 2 2" xfId="19405" xr:uid="{00000000-0005-0000-0000-0000E54B0000}"/>
    <cellStyle name="T_du toan dieu chinh  20-8-2006 2 3" xfId="19406" xr:uid="{00000000-0005-0000-0000-0000E64B0000}"/>
    <cellStyle name="T_du toan dieu chinh  20-8-2006 3" xfId="19407" xr:uid="{00000000-0005-0000-0000-0000E74B0000}"/>
    <cellStyle name="T_du toan dieu chinh  20-8-2006 4" xfId="19408" xr:uid="{00000000-0005-0000-0000-0000E84B0000}"/>
    <cellStyle name="T_du toan dieu chinh  20-8-2006_!1 1 bao cao giao KH ve HTCMT vung TNB   12-12-2011" xfId="19409" xr:uid="{00000000-0005-0000-0000-0000E94B0000}"/>
    <cellStyle name="T_du toan dieu chinh  20-8-2006_!1 1 bao cao giao KH ve HTCMT vung TNB   12-12-2011 2" xfId="19410" xr:uid="{00000000-0005-0000-0000-0000EA4B0000}"/>
    <cellStyle name="T_du toan dieu chinh  20-8-2006_!1 1 bao cao giao KH ve HTCMT vung TNB   12-12-2011 2 2" xfId="19411" xr:uid="{00000000-0005-0000-0000-0000EB4B0000}"/>
    <cellStyle name="T_du toan dieu chinh  20-8-2006_!1 1 bao cao giao KH ve HTCMT vung TNB   12-12-2011 2 3" xfId="19412" xr:uid="{00000000-0005-0000-0000-0000EC4B0000}"/>
    <cellStyle name="T_du toan dieu chinh  20-8-2006_!1 1 bao cao giao KH ve HTCMT vung TNB   12-12-2011 3" xfId="19413" xr:uid="{00000000-0005-0000-0000-0000ED4B0000}"/>
    <cellStyle name="T_du toan dieu chinh  20-8-2006_!1 1 bao cao giao KH ve HTCMT vung TNB   12-12-2011 4" xfId="19414" xr:uid="{00000000-0005-0000-0000-0000EE4B0000}"/>
    <cellStyle name="T_du toan dieu chinh  20-8-2006_Bieu4HTMT" xfId="19415" xr:uid="{00000000-0005-0000-0000-0000EF4B0000}"/>
    <cellStyle name="T_du toan dieu chinh  20-8-2006_Bieu4HTMT 2" xfId="19416" xr:uid="{00000000-0005-0000-0000-0000F04B0000}"/>
    <cellStyle name="T_du toan dieu chinh  20-8-2006_Bieu4HTMT 2 2" xfId="19417" xr:uid="{00000000-0005-0000-0000-0000F14B0000}"/>
    <cellStyle name="T_du toan dieu chinh  20-8-2006_Bieu4HTMT 2 3" xfId="19418" xr:uid="{00000000-0005-0000-0000-0000F24B0000}"/>
    <cellStyle name="T_du toan dieu chinh  20-8-2006_Bieu4HTMT 3" xfId="19419" xr:uid="{00000000-0005-0000-0000-0000F34B0000}"/>
    <cellStyle name="T_du toan dieu chinh  20-8-2006_Bieu4HTMT 4" xfId="19420" xr:uid="{00000000-0005-0000-0000-0000F44B0000}"/>
    <cellStyle name="T_du toan dieu chinh  20-8-2006_Bieu4HTMT_!1 1 bao cao giao KH ve HTCMT vung TNB   12-12-2011" xfId="19421" xr:uid="{00000000-0005-0000-0000-0000F54B0000}"/>
    <cellStyle name="T_du toan dieu chinh  20-8-2006_Bieu4HTMT_!1 1 bao cao giao KH ve HTCMT vung TNB   12-12-2011 2" xfId="19422" xr:uid="{00000000-0005-0000-0000-0000F64B0000}"/>
    <cellStyle name="T_du toan dieu chinh  20-8-2006_Bieu4HTMT_!1 1 bao cao giao KH ve HTCMT vung TNB   12-12-2011 2 2" xfId="19423" xr:uid="{00000000-0005-0000-0000-0000F74B0000}"/>
    <cellStyle name="T_du toan dieu chinh  20-8-2006_Bieu4HTMT_!1 1 bao cao giao KH ve HTCMT vung TNB   12-12-2011 2 3" xfId="19424" xr:uid="{00000000-0005-0000-0000-0000F84B0000}"/>
    <cellStyle name="T_du toan dieu chinh  20-8-2006_Bieu4HTMT_!1 1 bao cao giao KH ve HTCMT vung TNB   12-12-2011 3" xfId="19425" xr:uid="{00000000-0005-0000-0000-0000F94B0000}"/>
    <cellStyle name="T_du toan dieu chinh  20-8-2006_Bieu4HTMT_!1 1 bao cao giao KH ve HTCMT vung TNB   12-12-2011 4" xfId="19426" xr:uid="{00000000-0005-0000-0000-0000FA4B0000}"/>
    <cellStyle name="T_du toan dieu chinh  20-8-2006_Bieu4HTMT_KH TPCP vung TNB (03-1-2012)" xfId="19427" xr:uid="{00000000-0005-0000-0000-0000FB4B0000}"/>
    <cellStyle name="T_du toan dieu chinh  20-8-2006_Bieu4HTMT_KH TPCP vung TNB (03-1-2012) 2" xfId="19428" xr:uid="{00000000-0005-0000-0000-0000FC4B0000}"/>
    <cellStyle name="T_du toan dieu chinh  20-8-2006_Bieu4HTMT_KH TPCP vung TNB (03-1-2012) 2 2" xfId="19429" xr:uid="{00000000-0005-0000-0000-0000FD4B0000}"/>
    <cellStyle name="T_du toan dieu chinh  20-8-2006_Bieu4HTMT_KH TPCP vung TNB (03-1-2012) 2 3" xfId="19430" xr:uid="{00000000-0005-0000-0000-0000FE4B0000}"/>
    <cellStyle name="T_du toan dieu chinh  20-8-2006_Bieu4HTMT_KH TPCP vung TNB (03-1-2012) 3" xfId="19431" xr:uid="{00000000-0005-0000-0000-0000FF4B0000}"/>
    <cellStyle name="T_du toan dieu chinh  20-8-2006_Bieu4HTMT_KH TPCP vung TNB (03-1-2012) 4" xfId="19432" xr:uid="{00000000-0005-0000-0000-0000004C0000}"/>
    <cellStyle name="T_du toan dieu chinh  20-8-2006_KH TPCP vung TNB (03-1-2012)" xfId="19433" xr:uid="{00000000-0005-0000-0000-0000014C0000}"/>
    <cellStyle name="T_du toan dieu chinh  20-8-2006_KH TPCP vung TNB (03-1-2012) 2" xfId="19434" xr:uid="{00000000-0005-0000-0000-0000024C0000}"/>
    <cellStyle name="T_du toan dieu chinh  20-8-2006_KH TPCP vung TNB (03-1-2012) 2 2" xfId="19435" xr:uid="{00000000-0005-0000-0000-0000034C0000}"/>
    <cellStyle name="T_du toan dieu chinh  20-8-2006_KH TPCP vung TNB (03-1-2012) 2 3" xfId="19436" xr:uid="{00000000-0005-0000-0000-0000044C0000}"/>
    <cellStyle name="T_du toan dieu chinh  20-8-2006_KH TPCP vung TNB (03-1-2012) 3" xfId="19437" xr:uid="{00000000-0005-0000-0000-0000054C0000}"/>
    <cellStyle name="T_du toan dieu chinh  20-8-2006_KH TPCP vung TNB (03-1-2012) 4" xfId="19438" xr:uid="{00000000-0005-0000-0000-0000064C0000}"/>
    <cellStyle name="T_giao KH 2011 ngay 10-12-2010" xfId="19439" xr:uid="{00000000-0005-0000-0000-0000074C0000}"/>
    <cellStyle name="T_giao KH 2011 ngay 10-12-2010 2" xfId="19440" xr:uid="{00000000-0005-0000-0000-0000084C0000}"/>
    <cellStyle name="T_giao KH 2011 ngay 10-12-2010 2 2" xfId="19441" xr:uid="{00000000-0005-0000-0000-0000094C0000}"/>
    <cellStyle name="T_giao KH 2011 ngay 10-12-2010 2 3" xfId="19442" xr:uid="{00000000-0005-0000-0000-00000A4C0000}"/>
    <cellStyle name="T_giao KH 2011 ngay 10-12-2010 3" xfId="19443" xr:uid="{00000000-0005-0000-0000-00000B4C0000}"/>
    <cellStyle name="T_giao KH 2011 ngay 10-12-2010 4" xfId="19444" xr:uid="{00000000-0005-0000-0000-00000C4C0000}"/>
    <cellStyle name="T_giao KH 2011 ngay 10-12-2010_!1 1 bao cao giao KH ve HTCMT vung TNB   12-12-2011" xfId="19445" xr:uid="{00000000-0005-0000-0000-00000D4C0000}"/>
    <cellStyle name="T_giao KH 2011 ngay 10-12-2010_!1 1 bao cao giao KH ve HTCMT vung TNB   12-12-2011 2" xfId="19446" xr:uid="{00000000-0005-0000-0000-00000E4C0000}"/>
    <cellStyle name="T_giao KH 2011 ngay 10-12-2010_!1 1 bao cao giao KH ve HTCMT vung TNB   12-12-2011 2 2" xfId="19447" xr:uid="{00000000-0005-0000-0000-00000F4C0000}"/>
    <cellStyle name="T_giao KH 2011 ngay 10-12-2010_!1 1 bao cao giao KH ve HTCMT vung TNB   12-12-2011 2 3" xfId="19448" xr:uid="{00000000-0005-0000-0000-0000104C0000}"/>
    <cellStyle name="T_giao KH 2011 ngay 10-12-2010_!1 1 bao cao giao KH ve HTCMT vung TNB   12-12-2011 3" xfId="19449" xr:uid="{00000000-0005-0000-0000-0000114C0000}"/>
    <cellStyle name="T_giao KH 2011 ngay 10-12-2010_!1 1 bao cao giao KH ve HTCMT vung TNB   12-12-2011 4" xfId="19450" xr:uid="{00000000-0005-0000-0000-0000124C0000}"/>
    <cellStyle name="T_giao KH 2011 ngay 10-12-2010_KH TPCP vung TNB (03-1-2012)" xfId="19451" xr:uid="{00000000-0005-0000-0000-0000134C0000}"/>
    <cellStyle name="T_giao KH 2011 ngay 10-12-2010_KH TPCP vung TNB (03-1-2012) 2" xfId="19452" xr:uid="{00000000-0005-0000-0000-0000144C0000}"/>
    <cellStyle name="T_giao KH 2011 ngay 10-12-2010_KH TPCP vung TNB (03-1-2012) 2 2" xfId="19453" xr:uid="{00000000-0005-0000-0000-0000154C0000}"/>
    <cellStyle name="T_giao KH 2011 ngay 10-12-2010_KH TPCP vung TNB (03-1-2012) 2 3" xfId="19454" xr:uid="{00000000-0005-0000-0000-0000164C0000}"/>
    <cellStyle name="T_giao KH 2011 ngay 10-12-2010_KH TPCP vung TNB (03-1-2012) 3" xfId="19455" xr:uid="{00000000-0005-0000-0000-0000174C0000}"/>
    <cellStyle name="T_giao KH 2011 ngay 10-12-2010_KH TPCP vung TNB (03-1-2012) 4" xfId="19456" xr:uid="{00000000-0005-0000-0000-0000184C0000}"/>
    <cellStyle name="T_Ht-PTq1-03" xfId="19457" xr:uid="{00000000-0005-0000-0000-0000194C0000}"/>
    <cellStyle name="T_Ht-PTq1-03 2" xfId="19458" xr:uid="{00000000-0005-0000-0000-00001A4C0000}"/>
    <cellStyle name="T_Ht-PTq1-03 2 2" xfId="19459" xr:uid="{00000000-0005-0000-0000-00001B4C0000}"/>
    <cellStyle name="T_Ht-PTq1-03 2 3" xfId="19460" xr:uid="{00000000-0005-0000-0000-00001C4C0000}"/>
    <cellStyle name="T_Ht-PTq1-03 3" xfId="19461" xr:uid="{00000000-0005-0000-0000-00001D4C0000}"/>
    <cellStyle name="T_Ht-PTq1-03 4" xfId="19462" xr:uid="{00000000-0005-0000-0000-00001E4C0000}"/>
    <cellStyle name="T_Ht-PTq1-03_!1 1 bao cao giao KH ve HTCMT vung TNB   12-12-2011" xfId="19463" xr:uid="{00000000-0005-0000-0000-00001F4C0000}"/>
    <cellStyle name="T_Ht-PTq1-03_!1 1 bao cao giao KH ve HTCMT vung TNB   12-12-2011 2" xfId="19464" xr:uid="{00000000-0005-0000-0000-0000204C0000}"/>
    <cellStyle name="T_Ht-PTq1-03_!1 1 bao cao giao KH ve HTCMT vung TNB   12-12-2011 2 2" xfId="19465" xr:uid="{00000000-0005-0000-0000-0000214C0000}"/>
    <cellStyle name="T_Ht-PTq1-03_!1 1 bao cao giao KH ve HTCMT vung TNB   12-12-2011 2 3" xfId="19466" xr:uid="{00000000-0005-0000-0000-0000224C0000}"/>
    <cellStyle name="T_Ht-PTq1-03_!1 1 bao cao giao KH ve HTCMT vung TNB   12-12-2011 3" xfId="19467" xr:uid="{00000000-0005-0000-0000-0000234C0000}"/>
    <cellStyle name="T_Ht-PTq1-03_!1 1 bao cao giao KH ve HTCMT vung TNB   12-12-2011 4" xfId="19468" xr:uid="{00000000-0005-0000-0000-0000244C0000}"/>
    <cellStyle name="T_Ht-PTq1-03_kien giang 2" xfId="19469" xr:uid="{00000000-0005-0000-0000-0000254C0000}"/>
    <cellStyle name="T_Ht-PTq1-03_kien giang 2 2" xfId="19470" xr:uid="{00000000-0005-0000-0000-0000264C0000}"/>
    <cellStyle name="T_Ht-PTq1-03_kien giang 2 2 2" xfId="19471" xr:uid="{00000000-0005-0000-0000-0000274C0000}"/>
    <cellStyle name="T_Ht-PTq1-03_kien giang 2 2 3" xfId="19472" xr:uid="{00000000-0005-0000-0000-0000284C0000}"/>
    <cellStyle name="T_Ht-PTq1-03_kien giang 2 3" xfId="19473" xr:uid="{00000000-0005-0000-0000-0000294C0000}"/>
    <cellStyle name="T_Ht-PTq1-03_kien giang 2 4" xfId="19474" xr:uid="{00000000-0005-0000-0000-00002A4C0000}"/>
    <cellStyle name="T_Ke hoach KTXH  nam 2009_PKT thang 11 nam 2008" xfId="19475" xr:uid="{00000000-0005-0000-0000-00002B4C0000}"/>
    <cellStyle name="T_Ke hoach KTXH  nam 2009_PKT thang 11 nam 2008 2" xfId="19476" xr:uid="{00000000-0005-0000-0000-00002C4C0000}"/>
    <cellStyle name="T_Ke hoach KTXH  nam 2009_PKT thang 11 nam 2008 2 2" xfId="19477" xr:uid="{00000000-0005-0000-0000-00002D4C0000}"/>
    <cellStyle name="T_Ke hoach KTXH  nam 2009_PKT thang 11 nam 2008 2 3" xfId="19478" xr:uid="{00000000-0005-0000-0000-00002E4C0000}"/>
    <cellStyle name="T_Ke hoach KTXH  nam 2009_PKT thang 11 nam 2008 3" xfId="19479" xr:uid="{00000000-0005-0000-0000-00002F4C0000}"/>
    <cellStyle name="T_Ke hoach KTXH  nam 2009_PKT thang 11 nam 2008 4" xfId="19480" xr:uid="{00000000-0005-0000-0000-0000304C0000}"/>
    <cellStyle name="T_Ke hoach KTXH  nam 2009_PKT thang 11 nam 2008_!1 1 bao cao giao KH ve HTCMT vung TNB   12-12-2011" xfId="19481" xr:uid="{00000000-0005-0000-0000-0000314C0000}"/>
    <cellStyle name="T_Ke hoach KTXH  nam 2009_PKT thang 11 nam 2008_!1 1 bao cao giao KH ve HTCMT vung TNB   12-12-2011 2" xfId="19482" xr:uid="{00000000-0005-0000-0000-0000324C0000}"/>
    <cellStyle name="T_Ke hoach KTXH  nam 2009_PKT thang 11 nam 2008_!1 1 bao cao giao KH ve HTCMT vung TNB   12-12-2011 2 2" xfId="19483" xr:uid="{00000000-0005-0000-0000-0000334C0000}"/>
    <cellStyle name="T_Ke hoach KTXH  nam 2009_PKT thang 11 nam 2008_!1 1 bao cao giao KH ve HTCMT vung TNB   12-12-2011 2 3" xfId="19484" xr:uid="{00000000-0005-0000-0000-0000344C0000}"/>
    <cellStyle name="T_Ke hoach KTXH  nam 2009_PKT thang 11 nam 2008_!1 1 bao cao giao KH ve HTCMT vung TNB   12-12-2011 3" xfId="19485" xr:uid="{00000000-0005-0000-0000-0000354C0000}"/>
    <cellStyle name="T_Ke hoach KTXH  nam 2009_PKT thang 11 nam 2008_!1 1 bao cao giao KH ve HTCMT vung TNB   12-12-2011 4" xfId="19486" xr:uid="{00000000-0005-0000-0000-0000364C0000}"/>
    <cellStyle name="T_Ke hoach KTXH  nam 2009_PKT thang 11 nam 2008_KH TPCP vung TNB (03-1-2012)" xfId="19487" xr:uid="{00000000-0005-0000-0000-0000374C0000}"/>
    <cellStyle name="T_Ke hoach KTXH  nam 2009_PKT thang 11 nam 2008_KH TPCP vung TNB (03-1-2012) 2" xfId="19488" xr:uid="{00000000-0005-0000-0000-0000384C0000}"/>
    <cellStyle name="T_Ke hoach KTXH  nam 2009_PKT thang 11 nam 2008_KH TPCP vung TNB (03-1-2012) 2 2" xfId="19489" xr:uid="{00000000-0005-0000-0000-0000394C0000}"/>
    <cellStyle name="T_Ke hoach KTXH  nam 2009_PKT thang 11 nam 2008_KH TPCP vung TNB (03-1-2012) 2 3" xfId="19490" xr:uid="{00000000-0005-0000-0000-00003A4C0000}"/>
    <cellStyle name="T_Ke hoach KTXH  nam 2009_PKT thang 11 nam 2008_KH TPCP vung TNB (03-1-2012) 3" xfId="19491" xr:uid="{00000000-0005-0000-0000-00003B4C0000}"/>
    <cellStyle name="T_Ke hoach KTXH  nam 2009_PKT thang 11 nam 2008_KH TPCP vung TNB (03-1-2012) 4" xfId="19492" xr:uid="{00000000-0005-0000-0000-00003C4C0000}"/>
    <cellStyle name="T_Ket qua dau thau" xfId="19493" xr:uid="{00000000-0005-0000-0000-00003D4C0000}"/>
    <cellStyle name="T_Ket qua dau thau 2" xfId="19494" xr:uid="{00000000-0005-0000-0000-00003E4C0000}"/>
    <cellStyle name="T_Ket qua dau thau 2 2" xfId="19495" xr:uid="{00000000-0005-0000-0000-00003F4C0000}"/>
    <cellStyle name="T_Ket qua dau thau 2 3" xfId="19496" xr:uid="{00000000-0005-0000-0000-0000404C0000}"/>
    <cellStyle name="T_Ket qua dau thau 3" xfId="19497" xr:uid="{00000000-0005-0000-0000-0000414C0000}"/>
    <cellStyle name="T_Ket qua dau thau 4" xfId="19498" xr:uid="{00000000-0005-0000-0000-0000424C0000}"/>
    <cellStyle name="T_Ket qua dau thau_!1 1 bao cao giao KH ve HTCMT vung TNB   12-12-2011" xfId="19499" xr:uid="{00000000-0005-0000-0000-0000434C0000}"/>
    <cellStyle name="T_Ket qua dau thau_!1 1 bao cao giao KH ve HTCMT vung TNB   12-12-2011 2" xfId="19500" xr:uid="{00000000-0005-0000-0000-0000444C0000}"/>
    <cellStyle name="T_Ket qua dau thau_!1 1 bao cao giao KH ve HTCMT vung TNB   12-12-2011 2 2" xfId="19501" xr:uid="{00000000-0005-0000-0000-0000454C0000}"/>
    <cellStyle name="T_Ket qua dau thau_!1 1 bao cao giao KH ve HTCMT vung TNB   12-12-2011 2 3" xfId="19502" xr:uid="{00000000-0005-0000-0000-0000464C0000}"/>
    <cellStyle name="T_Ket qua dau thau_!1 1 bao cao giao KH ve HTCMT vung TNB   12-12-2011 3" xfId="19503" xr:uid="{00000000-0005-0000-0000-0000474C0000}"/>
    <cellStyle name="T_Ket qua dau thau_!1 1 bao cao giao KH ve HTCMT vung TNB   12-12-2011 4" xfId="19504" xr:uid="{00000000-0005-0000-0000-0000484C0000}"/>
    <cellStyle name="T_Ket qua dau thau_KH TPCP vung TNB (03-1-2012)" xfId="19505" xr:uid="{00000000-0005-0000-0000-0000494C0000}"/>
    <cellStyle name="T_Ket qua dau thau_KH TPCP vung TNB (03-1-2012) 2" xfId="19506" xr:uid="{00000000-0005-0000-0000-00004A4C0000}"/>
    <cellStyle name="T_Ket qua dau thau_KH TPCP vung TNB (03-1-2012) 2 2" xfId="19507" xr:uid="{00000000-0005-0000-0000-00004B4C0000}"/>
    <cellStyle name="T_Ket qua dau thau_KH TPCP vung TNB (03-1-2012) 2 3" xfId="19508" xr:uid="{00000000-0005-0000-0000-00004C4C0000}"/>
    <cellStyle name="T_Ket qua dau thau_KH TPCP vung TNB (03-1-2012) 3" xfId="19509" xr:uid="{00000000-0005-0000-0000-00004D4C0000}"/>
    <cellStyle name="T_Ket qua dau thau_KH TPCP vung TNB (03-1-2012) 4" xfId="19510" xr:uid="{00000000-0005-0000-0000-00004E4C0000}"/>
    <cellStyle name="T_Ket qua phan bo von nam 2008" xfId="19511" xr:uid="{00000000-0005-0000-0000-00004F4C0000}"/>
    <cellStyle name="T_Ket qua phan bo von nam 2008 2" xfId="19512" xr:uid="{00000000-0005-0000-0000-0000504C0000}"/>
    <cellStyle name="T_Ket qua phan bo von nam 2008 2 2" xfId="19513" xr:uid="{00000000-0005-0000-0000-0000514C0000}"/>
    <cellStyle name="T_Ket qua phan bo von nam 2008 2 3" xfId="19514" xr:uid="{00000000-0005-0000-0000-0000524C0000}"/>
    <cellStyle name="T_Ket qua phan bo von nam 2008 3" xfId="19515" xr:uid="{00000000-0005-0000-0000-0000534C0000}"/>
    <cellStyle name="T_Ket qua phan bo von nam 2008 4" xfId="19516" xr:uid="{00000000-0005-0000-0000-0000544C0000}"/>
    <cellStyle name="T_Ket qua phan bo von nam 2008_!1 1 bao cao giao KH ve HTCMT vung TNB   12-12-2011" xfId="19517" xr:uid="{00000000-0005-0000-0000-0000554C0000}"/>
    <cellStyle name="T_Ket qua phan bo von nam 2008_!1 1 bao cao giao KH ve HTCMT vung TNB   12-12-2011 2" xfId="19518" xr:uid="{00000000-0005-0000-0000-0000564C0000}"/>
    <cellStyle name="T_Ket qua phan bo von nam 2008_!1 1 bao cao giao KH ve HTCMT vung TNB   12-12-2011 2 2" xfId="19519" xr:uid="{00000000-0005-0000-0000-0000574C0000}"/>
    <cellStyle name="T_Ket qua phan bo von nam 2008_!1 1 bao cao giao KH ve HTCMT vung TNB   12-12-2011 2 3" xfId="19520" xr:uid="{00000000-0005-0000-0000-0000584C0000}"/>
    <cellStyle name="T_Ket qua phan bo von nam 2008_!1 1 bao cao giao KH ve HTCMT vung TNB   12-12-2011 3" xfId="19521" xr:uid="{00000000-0005-0000-0000-0000594C0000}"/>
    <cellStyle name="T_Ket qua phan bo von nam 2008_!1 1 bao cao giao KH ve HTCMT vung TNB   12-12-2011 4" xfId="19522" xr:uid="{00000000-0005-0000-0000-00005A4C0000}"/>
    <cellStyle name="T_Ket qua phan bo von nam 2008_KH TPCP vung TNB (03-1-2012)" xfId="19523" xr:uid="{00000000-0005-0000-0000-00005B4C0000}"/>
    <cellStyle name="T_Ket qua phan bo von nam 2008_KH TPCP vung TNB (03-1-2012) 2" xfId="19524" xr:uid="{00000000-0005-0000-0000-00005C4C0000}"/>
    <cellStyle name="T_Ket qua phan bo von nam 2008_KH TPCP vung TNB (03-1-2012) 2 2" xfId="19525" xr:uid="{00000000-0005-0000-0000-00005D4C0000}"/>
    <cellStyle name="T_Ket qua phan bo von nam 2008_KH TPCP vung TNB (03-1-2012) 2 3" xfId="19526" xr:uid="{00000000-0005-0000-0000-00005E4C0000}"/>
    <cellStyle name="T_Ket qua phan bo von nam 2008_KH TPCP vung TNB (03-1-2012) 3" xfId="19527" xr:uid="{00000000-0005-0000-0000-00005F4C0000}"/>
    <cellStyle name="T_Ket qua phan bo von nam 2008_KH TPCP vung TNB (03-1-2012) 4" xfId="19528" xr:uid="{00000000-0005-0000-0000-0000604C0000}"/>
    <cellStyle name="T_KH 2011-2015" xfId="19529" xr:uid="{00000000-0005-0000-0000-0000614C0000}"/>
    <cellStyle name="T_KH 2011-2015 2" xfId="19530" xr:uid="{00000000-0005-0000-0000-0000624C0000}"/>
    <cellStyle name="T_KH 2011-2015 3" xfId="19531" xr:uid="{00000000-0005-0000-0000-0000634C0000}"/>
    <cellStyle name="T_KH TPCP vung TNB (03-1-2012)" xfId="19532" xr:uid="{00000000-0005-0000-0000-0000644C0000}"/>
    <cellStyle name="T_KH TPCP vung TNB (03-1-2012) 2" xfId="19533" xr:uid="{00000000-0005-0000-0000-0000654C0000}"/>
    <cellStyle name="T_KH TPCP vung TNB (03-1-2012) 2 2" xfId="19534" xr:uid="{00000000-0005-0000-0000-0000664C0000}"/>
    <cellStyle name="T_KH TPCP vung TNB (03-1-2012) 2 3" xfId="19535" xr:uid="{00000000-0005-0000-0000-0000674C0000}"/>
    <cellStyle name="T_KH TPCP vung TNB (03-1-2012) 3" xfId="19536" xr:uid="{00000000-0005-0000-0000-0000684C0000}"/>
    <cellStyle name="T_KH TPCP vung TNB (03-1-2012) 4" xfId="19537" xr:uid="{00000000-0005-0000-0000-0000694C0000}"/>
    <cellStyle name="T_KH XDCB_2008 lan 2 sua ngay 10-11" xfId="19538" xr:uid="{00000000-0005-0000-0000-00006A4C0000}"/>
    <cellStyle name="T_KH XDCB_2008 lan 2 sua ngay 10-11 2" xfId="19539" xr:uid="{00000000-0005-0000-0000-00006B4C0000}"/>
    <cellStyle name="T_KH XDCB_2008 lan 2 sua ngay 10-11 2 2" xfId="19540" xr:uid="{00000000-0005-0000-0000-00006C4C0000}"/>
    <cellStyle name="T_KH XDCB_2008 lan 2 sua ngay 10-11 2 3" xfId="19541" xr:uid="{00000000-0005-0000-0000-00006D4C0000}"/>
    <cellStyle name="T_KH XDCB_2008 lan 2 sua ngay 10-11 3" xfId="19542" xr:uid="{00000000-0005-0000-0000-00006E4C0000}"/>
    <cellStyle name="T_KH XDCB_2008 lan 2 sua ngay 10-11 4" xfId="19543" xr:uid="{00000000-0005-0000-0000-00006F4C0000}"/>
    <cellStyle name="T_KH XDCB_2008 lan 2 sua ngay 10-11_!1 1 bao cao giao KH ve HTCMT vung TNB   12-12-2011" xfId="19544" xr:uid="{00000000-0005-0000-0000-0000704C0000}"/>
    <cellStyle name="T_KH XDCB_2008 lan 2 sua ngay 10-11_!1 1 bao cao giao KH ve HTCMT vung TNB   12-12-2011 2" xfId="19545" xr:uid="{00000000-0005-0000-0000-0000714C0000}"/>
    <cellStyle name="T_KH XDCB_2008 lan 2 sua ngay 10-11_!1 1 bao cao giao KH ve HTCMT vung TNB   12-12-2011 2 2" xfId="19546" xr:uid="{00000000-0005-0000-0000-0000724C0000}"/>
    <cellStyle name="T_KH XDCB_2008 lan 2 sua ngay 10-11_!1 1 bao cao giao KH ve HTCMT vung TNB   12-12-2011 2 3" xfId="19547" xr:uid="{00000000-0005-0000-0000-0000734C0000}"/>
    <cellStyle name="T_KH XDCB_2008 lan 2 sua ngay 10-11_!1 1 bao cao giao KH ve HTCMT vung TNB   12-12-2011 3" xfId="19548" xr:uid="{00000000-0005-0000-0000-0000744C0000}"/>
    <cellStyle name="T_KH XDCB_2008 lan 2 sua ngay 10-11_!1 1 bao cao giao KH ve HTCMT vung TNB   12-12-2011 4" xfId="19549" xr:uid="{00000000-0005-0000-0000-0000754C0000}"/>
    <cellStyle name="T_KH XDCB_2008 lan 2 sua ngay 10-11_KH TPCP vung TNB (03-1-2012)" xfId="19550" xr:uid="{00000000-0005-0000-0000-0000764C0000}"/>
    <cellStyle name="T_KH XDCB_2008 lan 2 sua ngay 10-11_KH TPCP vung TNB (03-1-2012) 2" xfId="19551" xr:uid="{00000000-0005-0000-0000-0000774C0000}"/>
    <cellStyle name="T_KH XDCB_2008 lan 2 sua ngay 10-11_KH TPCP vung TNB (03-1-2012) 2 2" xfId="19552" xr:uid="{00000000-0005-0000-0000-0000784C0000}"/>
    <cellStyle name="T_KH XDCB_2008 lan 2 sua ngay 10-11_KH TPCP vung TNB (03-1-2012) 2 3" xfId="19553" xr:uid="{00000000-0005-0000-0000-0000794C0000}"/>
    <cellStyle name="T_KH XDCB_2008 lan 2 sua ngay 10-11_KH TPCP vung TNB (03-1-2012) 3" xfId="19554" xr:uid="{00000000-0005-0000-0000-00007A4C0000}"/>
    <cellStyle name="T_KH XDCB_2008 lan 2 sua ngay 10-11_KH TPCP vung TNB (03-1-2012) 4" xfId="19555" xr:uid="{00000000-0005-0000-0000-00007B4C0000}"/>
    <cellStyle name="T_kien giang 2" xfId="19556" xr:uid="{00000000-0005-0000-0000-00007C4C0000}"/>
    <cellStyle name="T_kien giang 2 2" xfId="19557" xr:uid="{00000000-0005-0000-0000-00007D4C0000}"/>
    <cellStyle name="T_kien giang 2 2 2" xfId="19558" xr:uid="{00000000-0005-0000-0000-00007E4C0000}"/>
    <cellStyle name="T_kien giang 2 2 3" xfId="19559" xr:uid="{00000000-0005-0000-0000-00007F4C0000}"/>
    <cellStyle name="T_kien giang 2 3" xfId="19560" xr:uid="{00000000-0005-0000-0000-0000804C0000}"/>
    <cellStyle name="T_kien giang 2 4" xfId="19561" xr:uid="{00000000-0005-0000-0000-0000814C0000}"/>
    <cellStyle name="T_Me_Tri_6_07" xfId="19562" xr:uid="{00000000-0005-0000-0000-0000824C0000}"/>
    <cellStyle name="T_Me_Tri_6_07 2" xfId="19563" xr:uid="{00000000-0005-0000-0000-0000834C0000}"/>
    <cellStyle name="T_Me_Tri_6_07 2 2" xfId="19564" xr:uid="{00000000-0005-0000-0000-0000844C0000}"/>
    <cellStyle name="T_Me_Tri_6_07 2 3" xfId="19565" xr:uid="{00000000-0005-0000-0000-0000854C0000}"/>
    <cellStyle name="T_Me_Tri_6_07 3" xfId="19566" xr:uid="{00000000-0005-0000-0000-0000864C0000}"/>
    <cellStyle name="T_Me_Tri_6_07 4" xfId="19567" xr:uid="{00000000-0005-0000-0000-0000874C0000}"/>
    <cellStyle name="T_Me_Tri_6_07_!1 1 bao cao giao KH ve HTCMT vung TNB   12-12-2011" xfId="19568" xr:uid="{00000000-0005-0000-0000-0000884C0000}"/>
    <cellStyle name="T_Me_Tri_6_07_!1 1 bao cao giao KH ve HTCMT vung TNB   12-12-2011 2" xfId="19569" xr:uid="{00000000-0005-0000-0000-0000894C0000}"/>
    <cellStyle name="T_Me_Tri_6_07_!1 1 bao cao giao KH ve HTCMT vung TNB   12-12-2011 2 2" xfId="19570" xr:uid="{00000000-0005-0000-0000-00008A4C0000}"/>
    <cellStyle name="T_Me_Tri_6_07_!1 1 bao cao giao KH ve HTCMT vung TNB   12-12-2011 2 3" xfId="19571" xr:uid="{00000000-0005-0000-0000-00008B4C0000}"/>
    <cellStyle name="T_Me_Tri_6_07_!1 1 bao cao giao KH ve HTCMT vung TNB   12-12-2011 3" xfId="19572" xr:uid="{00000000-0005-0000-0000-00008C4C0000}"/>
    <cellStyle name="T_Me_Tri_6_07_!1 1 bao cao giao KH ve HTCMT vung TNB   12-12-2011 4" xfId="19573" xr:uid="{00000000-0005-0000-0000-00008D4C0000}"/>
    <cellStyle name="T_Me_Tri_6_07_Bieu4HTMT" xfId="19574" xr:uid="{00000000-0005-0000-0000-00008E4C0000}"/>
    <cellStyle name="T_Me_Tri_6_07_Bieu4HTMT 2" xfId="19575" xr:uid="{00000000-0005-0000-0000-00008F4C0000}"/>
    <cellStyle name="T_Me_Tri_6_07_Bieu4HTMT 2 2" xfId="19576" xr:uid="{00000000-0005-0000-0000-0000904C0000}"/>
    <cellStyle name="T_Me_Tri_6_07_Bieu4HTMT 2 3" xfId="19577" xr:uid="{00000000-0005-0000-0000-0000914C0000}"/>
    <cellStyle name="T_Me_Tri_6_07_Bieu4HTMT 3" xfId="19578" xr:uid="{00000000-0005-0000-0000-0000924C0000}"/>
    <cellStyle name="T_Me_Tri_6_07_Bieu4HTMT 4" xfId="19579" xr:uid="{00000000-0005-0000-0000-0000934C0000}"/>
    <cellStyle name="T_Me_Tri_6_07_Bieu4HTMT_!1 1 bao cao giao KH ve HTCMT vung TNB   12-12-2011" xfId="19580" xr:uid="{00000000-0005-0000-0000-0000944C0000}"/>
    <cellStyle name="T_Me_Tri_6_07_Bieu4HTMT_!1 1 bao cao giao KH ve HTCMT vung TNB   12-12-2011 2" xfId="19581" xr:uid="{00000000-0005-0000-0000-0000954C0000}"/>
    <cellStyle name="T_Me_Tri_6_07_Bieu4HTMT_!1 1 bao cao giao KH ve HTCMT vung TNB   12-12-2011 2 2" xfId="19582" xr:uid="{00000000-0005-0000-0000-0000964C0000}"/>
    <cellStyle name="T_Me_Tri_6_07_Bieu4HTMT_!1 1 bao cao giao KH ve HTCMT vung TNB   12-12-2011 2 3" xfId="19583" xr:uid="{00000000-0005-0000-0000-0000974C0000}"/>
    <cellStyle name="T_Me_Tri_6_07_Bieu4HTMT_!1 1 bao cao giao KH ve HTCMT vung TNB   12-12-2011 3" xfId="19584" xr:uid="{00000000-0005-0000-0000-0000984C0000}"/>
    <cellStyle name="T_Me_Tri_6_07_Bieu4HTMT_!1 1 bao cao giao KH ve HTCMT vung TNB   12-12-2011 4" xfId="19585" xr:uid="{00000000-0005-0000-0000-0000994C0000}"/>
    <cellStyle name="T_Me_Tri_6_07_Bieu4HTMT_KH TPCP vung TNB (03-1-2012)" xfId="19586" xr:uid="{00000000-0005-0000-0000-00009A4C0000}"/>
    <cellStyle name="T_Me_Tri_6_07_Bieu4HTMT_KH TPCP vung TNB (03-1-2012) 2" xfId="19587" xr:uid="{00000000-0005-0000-0000-00009B4C0000}"/>
    <cellStyle name="T_Me_Tri_6_07_Bieu4HTMT_KH TPCP vung TNB (03-1-2012) 2 2" xfId="19588" xr:uid="{00000000-0005-0000-0000-00009C4C0000}"/>
    <cellStyle name="T_Me_Tri_6_07_Bieu4HTMT_KH TPCP vung TNB (03-1-2012) 2 3" xfId="19589" xr:uid="{00000000-0005-0000-0000-00009D4C0000}"/>
    <cellStyle name="T_Me_Tri_6_07_Bieu4HTMT_KH TPCP vung TNB (03-1-2012) 3" xfId="19590" xr:uid="{00000000-0005-0000-0000-00009E4C0000}"/>
    <cellStyle name="T_Me_Tri_6_07_Bieu4HTMT_KH TPCP vung TNB (03-1-2012) 4" xfId="19591" xr:uid="{00000000-0005-0000-0000-00009F4C0000}"/>
    <cellStyle name="T_Me_Tri_6_07_KH TPCP vung TNB (03-1-2012)" xfId="19592" xr:uid="{00000000-0005-0000-0000-0000A04C0000}"/>
    <cellStyle name="T_Me_Tri_6_07_KH TPCP vung TNB (03-1-2012) 2" xfId="19593" xr:uid="{00000000-0005-0000-0000-0000A14C0000}"/>
    <cellStyle name="T_Me_Tri_6_07_KH TPCP vung TNB (03-1-2012) 2 2" xfId="19594" xr:uid="{00000000-0005-0000-0000-0000A24C0000}"/>
    <cellStyle name="T_Me_Tri_6_07_KH TPCP vung TNB (03-1-2012) 2 3" xfId="19595" xr:uid="{00000000-0005-0000-0000-0000A34C0000}"/>
    <cellStyle name="T_Me_Tri_6_07_KH TPCP vung TNB (03-1-2012) 3" xfId="19596" xr:uid="{00000000-0005-0000-0000-0000A44C0000}"/>
    <cellStyle name="T_Me_Tri_6_07_KH TPCP vung TNB (03-1-2012) 4" xfId="19597" xr:uid="{00000000-0005-0000-0000-0000A54C0000}"/>
    <cellStyle name="T_N2 thay dat (N1-1)" xfId="19598" xr:uid="{00000000-0005-0000-0000-0000A64C0000}"/>
    <cellStyle name="T_N2 thay dat (N1-1) 2" xfId="19599" xr:uid="{00000000-0005-0000-0000-0000A74C0000}"/>
    <cellStyle name="T_N2 thay dat (N1-1) 2 2" xfId="19600" xr:uid="{00000000-0005-0000-0000-0000A84C0000}"/>
    <cellStyle name="T_N2 thay dat (N1-1) 2 3" xfId="19601" xr:uid="{00000000-0005-0000-0000-0000A94C0000}"/>
    <cellStyle name="T_N2 thay dat (N1-1) 3" xfId="19602" xr:uid="{00000000-0005-0000-0000-0000AA4C0000}"/>
    <cellStyle name="T_N2 thay dat (N1-1) 4" xfId="19603" xr:uid="{00000000-0005-0000-0000-0000AB4C0000}"/>
    <cellStyle name="T_N2 thay dat (N1-1)_!1 1 bao cao giao KH ve HTCMT vung TNB   12-12-2011" xfId="19604" xr:uid="{00000000-0005-0000-0000-0000AC4C0000}"/>
    <cellStyle name="T_N2 thay dat (N1-1)_!1 1 bao cao giao KH ve HTCMT vung TNB   12-12-2011 2" xfId="19605" xr:uid="{00000000-0005-0000-0000-0000AD4C0000}"/>
    <cellStyle name="T_N2 thay dat (N1-1)_!1 1 bao cao giao KH ve HTCMT vung TNB   12-12-2011 2 2" xfId="19606" xr:uid="{00000000-0005-0000-0000-0000AE4C0000}"/>
    <cellStyle name="T_N2 thay dat (N1-1)_!1 1 bao cao giao KH ve HTCMT vung TNB   12-12-2011 2 3" xfId="19607" xr:uid="{00000000-0005-0000-0000-0000AF4C0000}"/>
    <cellStyle name="T_N2 thay dat (N1-1)_!1 1 bao cao giao KH ve HTCMT vung TNB   12-12-2011 3" xfId="19608" xr:uid="{00000000-0005-0000-0000-0000B04C0000}"/>
    <cellStyle name="T_N2 thay dat (N1-1)_!1 1 bao cao giao KH ve HTCMT vung TNB   12-12-2011 4" xfId="19609" xr:uid="{00000000-0005-0000-0000-0000B14C0000}"/>
    <cellStyle name="T_N2 thay dat (N1-1)_Bieu4HTMT" xfId="19610" xr:uid="{00000000-0005-0000-0000-0000B24C0000}"/>
    <cellStyle name="T_N2 thay dat (N1-1)_Bieu4HTMT 2" xfId="19611" xr:uid="{00000000-0005-0000-0000-0000B34C0000}"/>
    <cellStyle name="T_N2 thay dat (N1-1)_Bieu4HTMT 2 2" xfId="19612" xr:uid="{00000000-0005-0000-0000-0000B44C0000}"/>
    <cellStyle name="T_N2 thay dat (N1-1)_Bieu4HTMT 2 3" xfId="19613" xr:uid="{00000000-0005-0000-0000-0000B54C0000}"/>
    <cellStyle name="T_N2 thay dat (N1-1)_Bieu4HTMT 3" xfId="19614" xr:uid="{00000000-0005-0000-0000-0000B64C0000}"/>
    <cellStyle name="T_N2 thay dat (N1-1)_Bieu4HTMT 4" xfId="19615" xr:uid="{00000000-0005-0000-0000-0000B74C0000}"/>
    <cellStyle name="T_N2 thay dat (N1-1)_Bieu4HTMT_!1 1 bao cao giao KH ve HTCMT vung TNB   12-12-2011" xfId="19616" xr:uid="{00000000-0005-0000-0000-0000B84C0000}"/>
    <cellStyle name="T_N2 thay dat (N1-1)_Bieu4HTMT_!1 1 bao cao giao KH ve HTCMT vung TNB   12-12-2011 2" xfId="19617" xr:uid="{00000000-0005-0000-0000-0000B94C0000}"/>
    <cellStyle name="T_N2 thay dat (N1-1)_Bieu4HTMT_!1 1 bao cao giao KH ve HTCMT vung TNB   12-12-2011 2 2" xfId="19618" xr:uid="{00000000-0005-0000-0000-0000BA4C0000}"/>
    <cellStyle name="T_N2 thay dat (N1-1)_Bieu4HTMT_!1 1 bao cao giao KH ve HTCMT vung TNB   12-12-2011 2 3" xfId="19619" xr:uid="{00000000-0005-0000-0000-0000BB4C0000}"/>
    <cellStyle name="T_N2 thay dat (N1-1)_Bieu4HTMT_!1 1 bao cao giao KH ve HTCMT vung TNB   12-12-2011 3" xfId="19620" xr:uid="{00000000-0005-0000-0000-0000BC4C0000}"/>
    <cellStyle name="T_N2 thay dat (N1-1)_Bieu4HTMT_!1 1 bao cao giao KH ve HTCMT vung TNB   12-12-2011 4" xfId="19621" xr:uid="{00000000-0005-0000-0000-0000BD4C0000}"/>
    <cellStyle name="T_N2 thay dat (N1-1)_Bieu4HTMT_KH TPCP vung TNB (03-1-2012)" xfId="19622" xr:uid="{00000000-0005-0000-0000-0000BE4C0000}"/>
    <cellStyle name="T_N2 thay dat (N1-1)_Bieu4HTMT_KH TPCP vung TNB (03-1-2012) 2" xfId="19623" xr:uid="{00000000-0005-0000-0000-0000BF4C0000}"/>
    <cellStyle name="T_N2 thay dat (N1-1)_Bieu4HTMT_KH TPCP vung TNB (03-1-2012) 2 2" xfId="19624" xr:uid="{00000000-0005-0000-0000-0000C04C0000}"/>
    <cellStyle name="T_N2 thay dat (N1-1)_Bieu4HTMT_KH TPCP vung TNB (03-1-2012) 2 3" xfId="19625" xr:uid="{00000000-0005-0000-0000-0000C14C0000}"/>
    <cellStyle name="T_N2 thay dat (N1-1)_Bieu4HTMT_KH TPCP vung TNB (03-1-2012) 3" xfId="19626" xr:uid="{00000000-0005-0000-0000-0000C24C0000}"/>
    <cellStyle name="T_N2 thay dat (N1-1)_Bieu4HTMT_KH TPCP vung TNB (03-1-2012) 4" xfId="19627" xr:uid="{00000000-0005-0000-0000-0000C34C0000}"/>
    <cellStyle name="T_N2 thay dat (N1-1)_KH TPCP vung TNB (03-1-2012)" xfId="19628" xr:uid="{00000000-0005-0000-0000-0000C44C0000}"/>
    <cellStyle name="T_N2 thay dat (N1-1)_KH TPCP vung TNB (03-1-2012) 2" xfId="19629" xr:uid="{00000000-0005-0000-0000-0000C54C0000}"/>
    <cellStyle name="T_N2 thay dat (N1-1)_KH TPCP vung TNB (03-1-2012) 2 2" xfId="19630" xr:uid="{00000000-0005-0000-0000-0000C64C0000}"/>
    <cellStyle name="T_N2 thay dat (N1-1)_KH TPCP vung TNB (03-1-2012) 2 3" xfId="19631" xr:uid="{00000000-0005-0000-0000-0000C74C0000}"/>
    <cellStyle name="T_N2 thay dat (N1-1)_KH TPCP vung TNB (03-1-2012) 3" xfId="19632" xr:uid="{00000000-0005-0000-0000-0000C84C0000}"/>
    <cellStyle name="T_N2 thay dat (N1-1)_KH TPCP vung TNB (03-1-2012) 4" xfId="19633" xr:uid="{00000000-0005-0000-0000-0000C94C0000}"/>
    <cellStyle name="T_Phuong an can doi nam 2008" xfId="19634" xr:uid="{00000000-0005-0000-0000-0000CA4C0000}"/>
    <cellStyle name="T_Phuong an can doi nam 2008 2" xfId="19635" xr:uid="{00000000-0005-0000-0000-0000CB4C0000}"/>
    <cellStyle name="T_Phuong an can doi nam 2008 2 2" xfId="19636" xr:uid="{00000000-0005-0000-0000-0000CC4C0000}"/>
    <cellStyle name="T_Phuong an can doi nam 2008 2 3" xfId="19637" xr:uid="{00000000-0005-0000-0000-0000CD4C0000}"/>
    <cellStyle name="T_Phuong an can doi nam 2008 3" xfId="19638" xr:uid="{00000000-0005-0000-0000-0000CE4C0000}"/>
    <cellStyle name="T_Phuong an can doi nam 2008 4" xfId="19639" xr:uid="{00000000-0005-0000-0000-0000CF4C0000}"/>
    <cellStyle name="T_Phuong an can doi nam 2008_!1 1 bao cao giao KH ve HTCMT vung TNB   12-12-2011" xfId="19640" xr:uid="{00000000-0005-0000-0000-0000D04C0000}"/>
    <cellStyle name="T_Phuong an can doi nam 2008_!1 1 bao cao giao KH ve HTCMT vung TNB   12-12-2011 2" xfId="19641" xr:uid="{00000000-0005-0000-0000-0000D14C0000}"/>
    <cellStyle name="T_Phuong an can doi nam 2008_!1 1 bao cao giao KH ve HTCMT vung TNB   12-12-2011 2 2" xfId="19642" xr:uid="{00000000-0005-0000-0000-0000D24C0000}"/>
    <cellStyle name="T_Phuong an can doi nam 2008_!1 1 bao cao giao KH ve HTCMT vung TNB   12-12-2011 2 3" xfId="19643" xr:uid="{00000000-0005-0000-0000-0000D34C0000}"/>
    <cellStyle name="T_Phuong an can doi nam 2008_!1 1 bao cao giao KH ve HTCMT vung TNB   12-12-2011 3" xfId="19644" xr:uid="{00000000-0005-0000-0000-0000D44C0000}"/>
    <cellStyle name="T_Phuong an can doi nam 2008_!1 1 bao cao giao KH ve HTCMT vung TNB   12-12-2011 4" xfId="19645" xr:uid="{00000000-0005-0000-0000-0000D54C0000}"/>
    <cellStyle name="T_Phuong an can doi nam 2008_KH TPCP vung TNB (03-1-2012)" xfId="19646" xr:uid="{00000000-0005-0000-0000-0000D64C0000}"/>
    <cellStyle name="T_Phuong an can doi nam 2008_KH TPCP vung TNB (03-1-2012) 2" xfId="19647" xr:uid="{00000000-0005-0000-0000-0000D74C0000}"/>
    <cellStyle name="T_Phuong an can doi nam 2008_KH TPCP vung TNB (03-1-2012) 2 2" xfId="19648" xr:uid="{00000000-0005-0000-0000-0000D84C0000}"/>
    <cellStyle name="T_Phuong an can doi nam 2008_KH TPCP vung TNB (03-1-2012) 2 3" xfId="19649" xr:uid="{00000000-0005-0000-0000-0000D94C0000}"/>
    <cellStyle name="T_Phuong an can doi nam 2008_KH TPCP vung TNB (03-1-2012) 3" xfId="19650" xr:uid="{00000000-0005-0000-0000-0000DA4C0000}"/>
    <cellStyle name="T_Phuong an can doi nam 2008_KH TPCP vung TNB (03-1-2012) 4" xfId="19651" xr:uid="{00000000-0005-0000-0000-0000DB4C0000}"/>
    <cellStyle name="T_Seagame(BTL)" xfId="19652" xr:uid="{00000000-0005-0000-0000-0000DC4C0000}"/>
    <cellStyle name="T_Seagame(BTL) 2" xfId="19653" xr:uid="{00000000-0005-0000-0000-0000DD4C0000}"/>
    <cellStyle name="T_Seagame(BTL) 2 2" xfId="19654" xr:uid="{00000000-0005-0000-0000-0000DE4C0000}"/>
    <cellStyle name="T_Seagame(BTL) 2 3" xfId="19655" xr:uid="{00000000-0005-0000-0000-0000DF4C0000}"/>
    <cellStyle name="T_Seagame(BTL) 3" xfId="19656" xr:uid="{00000000-0005-0000-0000-0000E04C0000}"/>
    <cellStyle name="T_Seagame(BTL) 4" xfId="19657" xr:uid="{00000000-0005-0000-0000-0000E14C0000}"/>
    <cellStyle name="T_So GTVT" xfId="19658" xr:uid="{00000000-0005-0000-0000-0000E24C0000}"/>
    <cellStyle name="T_So GTVT 2" xfId="19659" xr:uid="{00000000-0005-0000-0000-0000E34C0000}"/>
    <cellStyle name="T_So GTVT 2 2" xfId="19660" xr:uid="{00000000-0005-0000-0000-0000E44C0000}"/>
    <cellStyle name="T_So GTVT 2 3" xfId="19661" xr:uid="{00000000-0005-0000-0000-0000E54C0000}"/>
    <cellStyle name="T_So GTVT 3" xfId="19662" xr:uid="{00000000-0005-0000-0000-0000E64C0000}"/>
    <cellStyle name="T_So GTVT 4" xfId="19663" xr:uid="{00000000-0005-0000-0000-0000E74C0000}"/>
    <cellStyle name="T_So GTVT_!1 1 bao cao giao KH ve HTCMT vung TNB   12-12-2011" xfId="19664" xr:uid="{00000000-0005-0000-0000-0000E84C0000}"/>
    <cellStyle name="T_So GTVT_!1 1 bao cao giao KH ve HTCMT vung TNB   12-12-2011 2" xfId="19665" xr:uid="{00000000-0005-0000-0000-0000E94C0000}"/>
    <cellStyle name="T_So GTVT_!1 1 bao cao giao KH ve HTCMT vung TNB   12-12-2011 2 2" xfId="19666" xr:uid="{00000000-0005-0000-0000-0000EA4C0000}"/>
    <cellStyle name="T_So GTVT_!1 1 bao cao giao KH ve HTCMT vung TNB   12-12-2011 2 3" xfId="19667" xr:uid="{00000000-0005-0000-0000-0000EB4C0000}"/>
    <cellStyle name="T_So GTVT_!1 1 bao cao giao KH ve HTCMT vung TNB   12-12-2011 3" xfId="19668" xr:uid="{00000000-0005-0000-0000-0000EC4C0000}"/>
    <cellStyle name="T_So GTVT_!1 1 bao cao giao KH ve HTCMT vung TNB   12-12-2011 4" xfId="19669" xr:uid="{00000000-0005-0000-0000-0000ED4C0000}"/>
    <cellStyle name="T_So GTVT_KH TPCP vung TNB (03-1-2012)" xfId="19670" xr:uid="{00000000-0005-0000-0000-0000EE4C0000}"/>
    <cellStyle name="T_So GTVT_KH TPCP vung TNB (03-1-2012) 2" xfId="19671" xr:uid="{00000000-0005-0000-0000-0000EF4C0000}"/>
    <cellStyle name="T_So GTVT_KH TPCP vung TNB (03-1-2012) 2 2" xfId="19672" xr:uid="{00000000-0005-0000-0000-0000F04C0000}"/>
    <cellStyle name="T_So GTVT_KH TPCP vung TNB (03-1-2012) 2 3" xfId="19673" xr:uid="{00000000-0005-0000-0000-0000F14C0000}"/>
    <cellStyle name="T_So GTVT_KH TPCP vung TNB (03-1-2012) 3" xfId="19674" xr:uid="{00000000-0005-0000-0000-0000F24C0000}"/>
    <cellStyle name="T_So GTVT_KH TPCP vung TNB (03-1-2012) 4" xfId="19675" xr:uid="{00000000-0005-0000-0000-0000F34C0000}"/>
    <cellStyle name="T_tai co cau dau tu (tong hop)1" xfId="19676" xr:uid="{00000000-0005-0000-0000-0000F44C0000}"/>
    <cellStyle name="T_tai co cau dau tu (tong hop)1 2" xfId="19677" xr:uid="{00000000-0005-0000-0000-0000F54C0000}"/>
    <cellStyle name="T_tai co cau dau tu (tong hop)1 3" xfId="19678" xr:uid="{00000000-0005-0000-0000-0000F64C0000}"/>
    <cellStyle name="T_TDT + duong(8-5-07)" xfId="19679" xr:uid="{00000000-0005-0000-0000-0000F74C0000}"/>
    <cellStyle name="T_TDT + duong(8-5-07) 2" xfId="19680" xr:uid="{00000000-0005-0000-0000-0000F84C0000}"/>
    <cellStyle name="T_TDT + duong(8-5-07) 2 2" xfId="19681" xr:uid="{00000000-0005-0000-0000-0000F94C0000}"/>
    <cellStyle name="T_TDT + duong(8-5-07) 2 3" xfId="19682" xr:uid="{00000000-0005-0000-0000-0000FA4C0000}"/>
    <cellStyle name="T_TDT + duong(8-5-07) 3" xfId="19683" xr:uid="{00000000-0005-0000-0000-0000FB4C0000}"/>
    <cellStyle name="T_TDT + duong(8-5-07) 4" xfId="19684" xr:uid="{00000000-0005-0000-0000-0000FC4C0000}"/>
    <cellStyle name="T_TDT + duong(8-5-07)_!1 1 bao cao giao KH ve HTCMT vung TNB   12-12-2011" xfId="19685" xr:uid="{00000000-0005-0000-0000-0000FD4C0000}"/>
    <cellStyle name="T_TDT + duong(8-5-07)_!1 1 bao cao giao KH ve HTCMT vung TNB   12-12-2011 2" xfId="19686" xr:uid="{00000000-0005-0000-0000-0000FE4C0000}"/>
    <cellStyle name="T_TDT + duong(8-5-07)_!1 1 bao cao giao KH ve HTCMT vung TNB   12-12-2011 2 2" xfId="19687" xr:uid="{00000000-0005-0000-0000-0000FF4C0000}"/>
    <cellStyle name="T_TDT + duong(8-5-07)_!1 1 bao cao giao KH ve HTCMT vung TNB   12-12-2011 2 3" xfId="19688" xr:uid="{00000000-0005-0000-0000-0000004D0000}"/>
    <cellStyle name="T_TDT + duong(8-5-07)_!1 1 bao cao giao KH ve HTCMT vung TNB   12-12-2011 3" xfId="19689" xr:uid="{00000000-0005-0000-0000-0000014D0000}"/>
    <cellStyle name="T_TDT + duong(8-5-07)_!1 1 bao cao giao KH ve HTCMT vung TNB   12-12-2011 4" xfId="19690" xr:uid="{00000000-0005-0000-0000-0000024D0000}"/>
    <cellStyle name="T_TDT + duong(8-5-07)_Bieu4HTMT" xfId="19691" xr:uid="{00000000-0005-0000-0000-0000034D0000}"/>
    <cellStyle name="T_TDT + duong(8-5-07)_Bieu4HTMT 2" xfId="19692" xr:uid="{00000000-0005-0000-0000-0000044D0000}"/>
    <cellStyle name="T_TDT + duong(8-5-07)_Bieu4HTMT 2 2" xfId="19693" xr:uid="{00000000-0005-0000-0000-0000054D0000}"/>
    <cellStyle name="T_TDT + duong(8-5-07)_Bieu4HTMT 2 3" xfId="19694" xr:uid="{00000000-0005-0000-0000-0000064D0000}"/>
    <cellStyle name="T_TDT + duong(8-5-07)_Bieu4HTMT 3" xfId="19695" xr:uid="{00000000-0005-0000-0000-0000074D0000}"/>
    <cellStyle name="T_TDT + duong(8-5-07)_Bieu4HTMT 4" xfId="19696" xr:uid="{00000000-0005-0000-0000-0000084D0000}"/>
    <cellStyle name="T_TDT + duong(8-5-07)_Bieu4HTMT_!1 1 bao cao giao KH ve HTCMT vung TNB   12-12-2011" xfId="19697" xr:uid="{00000000-0005-0000-0000-0000094D0000}"/>
    <cellStyle name="T_TDT + duong(8-5-07)_Bieu4HTMT_!1 1 bao cao giao KH ve HTCMT vung TNB   12-12-2011 2" xfId="19698" xr:uid="{00000000-0005-0000-0000-00000A4D0000}"/>
    <cellStyle name="T_TDT + duong(8-5-07)_Bieu4HTMT_!1 1 bao cao giao KH ve HTCMT vung TNB   12-12-2011 2 2" xfId="19699" xr:uid="{00000000-0005-0000-0000-00000B4D0000}"/>
    <cellStyle name="T_TDT + duong(8-5-07)_Bieu4HTMT_!1 1 bao cao giao KH ve HTCMT vung TNB   12-12-2011 2 3" xfId="19700" xr:uid="{00000000-0005-0000-0000-00000C4D0000}"/>
    <cellStyle name="T_TDT + duong(8-5-07)_Bieu4HTMT_!1 1 bao cao giao KH ve HTCMT vung TNB   12-12-2011 3" xfId="19701" xr:uid="{00000000-0005-0000-0000-00000D4D0000}"/>
    <cellStyle name="T_TDT + duong(8-5-07)_Bieu4HTMT_!1 1 bao cao giao KH ve HTCMT vung TNB   12-12-2011 4" xfId="19702" xr:uid="{00000000-0005-0000-0000-00000E4D0000}"/>
    <cellStyle name="T_TDT + duong(8-5-07)_Bieu4HTMT_KH TPCP vung TNB (03-1-2012)" xfId="19703" xr:uid="{00000000-0005-0000-0000-00000F4D0000}"/>
    <cellStyle name="T_TDT + duong(8-5-07)_Bieu4HTMT_KH TPCP vung TNB (03-1-2012) 2" xfId="19704" xr:uid="{00000000-0005-0000-0000-0000104D0000}"/>
    <cellStyle name="T_TDT + duong(8-5-07)_Bieu4HTMT_KH TPCP vung TNB (03-1-2012) 2 2" xfId="19705" xr:uid="{00000000-0005-0000-0000-0000114D0000}"/>
    <cellStyle name="T_TDT + duong(8-5-07)_Bieu4HTMT_KH TPCP vung TNB (03-1-2012) 2 3" xfId="19706" xr:uid="{00000000-0005-0000-0000-0000124D0000}"/>
    <cellStyle name="T_TDT + duong(8-5-07)_Bieu4HTMT_KH TPCP vung TNB (03-1-2012) 3" xfId="19707" xr:uid="{00000000-0005-0000-0000-0000134D0000}"/>
    <cellStyle name="T_TDT + duong(8-5-07)_Bieu4HTMT_KH TPCP vung TNB (03-1-2012) 4" xfId="19708" xr:uid="{00000000-0005-0000-0000-0000144D0000}"/>
    <cellStyle name="T_TDT + duong(8-5-07)_KH TPCP vung TNB (03-1-2012)" xfId="19709" xr:uid="{00000000-0005-0000-0000-0000154D0000}"/>
    <cellStyle name="T_TDT + duong(8-5-07)_KH TPCP vung TNB (03-1-2012) 2" xfId="19710" xr:uid="{00000000-0005-0000-0000-0000164D0000}"/>
    <cellStyle name="T_TDT + duong(8-5-07)_KH TPCP vung TNB (03-1-2012) 2 2" xfId="19711" xr:uid="{00000000-0005-0000-0000-0000174D0000}"/>
    <cellStyle name="T_TDT + duong(8-5-07)_KH TPCP vung TNB (03-1-2012) 2 3" xfId="19712" xr:uid="{00000000-0005-0000-0000-0000184D0000}"/>
    <cellStyle name="T_TDT + duong(8-5-07)_KH TPCP vung TNB (03-1-2012) 3" xfId="19713" xr:uid="{00000000-0005-0000-0000-0000194D0000}"/>
    <cellStyle name="T_TDT + duong(8-5-07)_KH TPCP vung TNB (03-1-2012) 4" xfId="19714" xr:uid="{00000000-0005-0000-0000-00001A4D0000}"/>
    <cellStyle name="T_tham_tra_du_toan" xfId="19715" xr:uid="{00000000-0005-0000-0000-00001B4D0000}"/>
    <cellStyle name="T_tham_tra_du_toan 2" xfId="19716" xr:uid="{00000000-0005-0000-0000-00001C4D0000}"/>
    <cellStyle name="T_tham_tra_du_toan 2 2" xfId="19717" xr:uid="{00000000-0005-0000-0000-00001D4D0000}"/>
    <cellStyle name="T_tham_tra_du_toan 2 3" xfId="19718" xr:uid="{00000000-0005-0000-0000-00001E4D0000}"/>
    <cellStyle name="T_tham_tra_du_toan 3" xfId="19719" xr:uid="{00000000-0005-0000-0000-00001F4D0000}"/>
    <cellStyle name="T_tham_tra_du_toan 4" xfId="19720" xr:uid="{00000000-0005-0000-0000-0000204D0000}"/>
    <cellStyle name="T_tham_tra_du_toan_!1 1 bao cao giao KH ve HTCMT vung TNB   12-12-2011" xfId="19721" xr:uid="{00000000-0005-0000-0000-0000214D0000}"/>
    <cellStyle name="T_tham_tra_du_toan_!1 1 bao cao giao KH ve HTCMT vung TNB   12-12-2011 2" xfId="19722" xr:uid="{00000000-0005-0000-0000-0000224D0000}"/>
    <cellStyle name="T_tham_tra_du_toan_!1 1 bao cao giao KH ve HTCMT vung TNB   12-12-2011 2 2" xfId="19723" xr:uid="{00000000-0005-0000-0000-0000234D0000}"/>
    <cellStyle name="T_tham_tra_du_toan_!1 1 bao cao giao KH ve HTCMT vung TNB   12-12-2011 2 3" xfId="19724" xr:uid="{00000000-0005-0000-0000-0000244D0000}"/>
    <cellStyle name="T_tham_tra_du_toan_!1 1 bao cao giao KH ve HTCMT vung TNB   12-12-2011 3" xfId="19725" xr:uid="{00000000-0005-0000-0000-0000254D0000}"/>
    <cellStyle name="T_tham_tra_du_toan_!1 1 bao cao giao KH ve HTCMT vung TNB   12-12-2011 4" xfId="19726" xr:uid="{00000000-0005-0000-0000-0000264D0000}"/>
    <cellStyle name="T_tham_tra_du_toan_Bieu4HTMT" xfId="19727" xr:uid="{00000000-0005-0000-0000-0000274D0000}"/>
    <cellStyle name="T_tham_tra_du_toan_Bieu4HTMT 2" xfId="19728" xr:uid="{00000000-0005-0000-0000-0000284D0000}"/>
    <cellStyle name="T_tham_tra_du_toan_Bieu4HTMT 2 2" xfId="19729" xr:uid="{00000000-0005-0000-0000-0000294D0000}"/>
    <cellStyle name="T_tham_tra_du_toan_Bieu4HTMT 2 3" xfId="19730" xr:uid="{00000000-0005-0000-0000-00002A4D0000}"/>
    <cellStyle name="T_tham_tra_du_toan_Bieu4HTMT 3" xfId="19731" xr:uid="{00000000-0005-0000-0000-00002B4D0000}"/>
    <cellStyle name="T_tham_tra_du_toan_Bieu4HTMT 4" xfId="19732" xr:uid="{00000000-0005-0000-0000-00002C4D0000}"/>
    <cellStyle name="T_tham_tra_du_toan_Bieu4HTMT_!1 1 bao cao giao KH ve HTCMT vung TNB   12-12-2011" xfId="19733" xr:uid="{00000000-0005-0000-0000-00002D4D0000}"/>
    <cellStyle name="T_tham_tra_du_toan_Bieu4HTMT_!1 1 bao cao giao KH ve HTCMT vung TNB   12-12-2011 2" xfId="19734" xr:uid="{00000000-0005-0000-0000-00002E4D0000}"/>
    <cellStyle name="T_tham_tra_du_toan_Bieu4HTMT_!1 1 bao cao giao KH ve HTCMT vung TNB   12-12-2011 2 2" xfId="19735" xr:uid="{00000000-0005-0000-0000-00002F4D0000}"/>
    <cellStyle name="T_tham_tra_du_toan_Bieu4HTMT_!1 1 bao cao giao KH ve HTCMT vung TNB   12-12-2011 2 3" xfId="19736" xr:uid="{00000000-0005-0000-0000-0000304D0000}"/>
    <cellStyle name="T_tham_tra_du_toan_Bieu4HTMT_!1 1 bao cao giao KH ve HTCMT vung TNB   12-12-2011 3" xfId="19737" xr:uid="{00000000-0005-0000-0000-0000314D0000}"/>
    <cellStyle name="T_tham_tra_du_toan_Bieu4HTMT_!1 1 bao cao giao KH ve HTCMT vung TNB   12-12-2011 4" xfId="19738" xr:uid="{00000000-0005-0000-0000-0000324D0000}"/>
    <cellStyle name="T_tham_tra_du_toan_Bieu4HTMT_KH TPCP vung TNB (03-1-2012)" xfId="19739" xr:uid="{00000000-0005-0000-0000-0000334D0000}"/>
    <cellStyle name="T_tham_tra_du_toan_Bieu4HTMT_KH TPCP vung TNB (03-1-2012) 2" xfId="19740" xr:uid="{00000000-0005-0000-0000-0000344D0000}"/>
    <cellStyle name="T_tham_tra_du_toan_Bieu4HTMT_KH TPCP vung TNB (03-1-2012) 2 2" xfId="19741" xr:uid="{00000000-0005-0000-0000-0000354D0000}"/>
    <cellStyle name="T_tham_tra_du_toan_Bieu4HTMT_KH TPCP vung TNB (03-1-2012) 2 3" xfId="19742" xr:uid="{00000000-0005-0000-0000-0000364D0000}"/>
    <cellStyle name="T_tham_tra_du_toan_Bieu4HTMT_KH TPCP vung TNB (03-1-2012) 3" xfId="19743" xr:uid="{00000000-0005-0000-0000-0000374D0000}"/>
    <cellStyle name="T_tham_tra_du_toan_Bieu4HTMT_KH TPCP vung TNB (03-1-2012) 4" xfId="19744" xr:uid="{00000000-0005-0000-0000-0000384D0000}"/>
    <cellStyle name="T_tham_tra_du_toan_KH TPCP vung TNB (03-1-2012)" xfId="19745" xr:uid="{00000000-0005-0000-0000-0000394D0000}"/>
    <cellStyle name="T_tham_tra_du_toan_KH TPCP vung TNB (03-1-2012) 2" xfId="19746" xr:uid="{00000000-0005-0000-0000-00003A4D0000}"/>
    <cellStyle name="T_tham_tra_du_toan_KH TPCP vung TNB (03-1-2012) 2 2" xfId="19747" xr:uid="{00000000-0005-0000-0000-00003B4D0000}"/>
    <cellStyle name="T_tham_tra_du_toan_KH TPCP vung TNB (03-1-2012) 2 3" xfId="19748" xr:uid="{00000000-0005-0000-0000-00003C4D0000}"/>
    <cellStyle name="T_tham_tra_du_toan_KH TPCP vung TNB (03-1-2012) 3" xfId="19749" xr:uid="{00000000-0005-0000-0000-00003D4D0000}"/>
    <cellStyle name="T_tham_tra_du_toan_KH TPCP vung TNB (03-1-2012) 4" xfId="19750" xr:uid="{00000000-0005-0000-0000-00003E4D0000}"/>
    <cellStyle name="T_Thiet bi" xfId="19751" xr:uid="{00000000-0005-0000-0000-00003F4D0000}"/>
    <cellStyle name="T_Thiet bi 2" xfId="19752" xr:uid="{00000000-0005-0000-0000-0000404D0000}"/>
    <cellStyle name="T_Thiet bi 2 2" xfId="19753" xr:uid="{00000000-0005-0000-0000-0000414D0000}"/>
    <cellStyle name="T_Thiet bi 2 3" xfId="19754" xr:uid="{00000000-0005-0000-0000-0000424D0000}"/>
    <cellStyle name="T_Thiet bi 3" xfId="19755" xr:uid="{00000000-0005-0000-0000-0000434D0000}"/>
    <cellStyle name="T_Thiet bi 4" xfId="19756" xr:uid="{00000000-0005-0000-0000-0000444D0000}"/>
    <cellStyle name="T_Thiet bi_!1 1 bao cao giao KH ve HTCMT vung TNB   12-12-2011" xfId="19757" xr:uid="{00000000-0005-0000-0000-0000454D0000}"/>
    <cellStyle name="T_Thiet bi_!1 1 bao cao giao KH ve HTCMT vung TNB   12-12-2011 2" xfId="19758" xr:uid="{00000000-0005-0000-0000-0000464D0000}"/>
    <cellStyle name="T_Thiet bi_!1 1 bao cao giao KH ve HTCMT vung TNB   12-12-2011 2 2" xfId="19759" xr:uid="{00000000-0005-0000-0000-0000474D0000}"/>
    <cellStyle name="T_Thiet bi_!1 1 bao cao giao KH ve HTCMT vung TNB   12-12-2011 2 3" xfId="19760" xr:uid="{00000000-0005-0000-0000-0000484D0000}"/>
    <cellStyle name="T_Thiet bi_!1 1 bao cao giao KH ve HTCMT vung TNB   12-12-2011 3" xfId="19761" xr:uid="{00000000-0005-0000-0000-0000494D0000}"/>
    <cellStyle name="T_Thiet bi_!1 1 bao cao giao KH ve HTCMT vung TNB   12-12-2011 4" xfId="19762" xr:uid="{00000000-0005-0000-0000-00004A4D0000}"/>
    <cellStyle name="T_Thiet bi_Bieu4HTMT" xfId="19763" xr:uid="{00000000-0005-0000-0000-00004B4D0000}"/>
    <cellStyle name="T_Thiet bi_Bieu4HTMT 2" xfId="19764" xr:uid="{00000000-0005-0000-0000-00004C4D0000}"/>
    <cellStyle name="T_Thiet bi_Bieu4HTMT 2 2" xfId="19765" xr:uid="{00000000-0005-0000-0000-00004D4D0000}"/>
    <cellStyle name="T_Thiet bi_Bieu4HTMT 2 3" xfId="19766" xr:uid="{00000000-0005-0000-0000-00004E4D0000}"/>
    <cellStyle name="T_Thiet bi_Bieu4HTMT 3" xfId="19767" xr:uid="{00000000-0005-0000-0000-00004F4D0000}"/>
    <cellStyle name="T_Thiet bi_Bieu4HTMT 4" xfId="19768" xr:uid="{00000000-0005-0000-0000-0000504D0000}"/>
    <cellStyle name="T_Thiet bi_Bieu4HTMT_!1 1 bao cao giao KH ve HTCMT vung TNB   12-12-2011" xfId="19769" xr:uid="{00000000-0005-0000-0000-0000514D0000}"/>
    <cellStyle name="T_Thiet bi_Bieu4HTMT_!1 1 bao cao giao KH ve HTCMT vung TNB   12-12-2011 2" xfId="19770" xr:uid="{00000000-0005-0000-0000-0000524D0000}"/>
    <cellStyle name="T_Thiet bi_Bieu4HTMT_!1 1 bao cao giao KH ve HTCMT vung TNB   12-12-2011 2 2" xfId="19771" xr:uid="{00000000-0005-0000-0000-0000534D0000}"/>
    <cellStyle name="T_Thiet bi_Bieu4HTMT_!1 1 bao cao giao KH ve HTCMT vung TNB   12-12-2011 2 3" xfId="19772" xr:uid="{00000000-0005-0000-0000-0000544D0000}"/>
    <cellStyle name="T_Thiet bi_Bieu4HTMT_!1 1 bao cao giao KH ve HTCMT vung TNB   12-12-2011 3" xfId="19773" xr:uid="{00000000-0005-0000-0000-0000554D0000}"/>
    <cellStyle name="T_Thiet bi_Bieu4HTMT_!1 1 bao cao giao KH ve HTCMT vung TNB   12-12-2011 4" xfId="19774" xr:uid="{00000000-0005-0000-0000-0000564D0000}"/>
    <cellStyle name="T_Thiet bi_Bieu4HTMT_KH TPCP vung TNB (03-1-2012)" xfId="19775" xr:uid="{00000000-0005-0000-0000-0000574D0000}"/>
    <cellStyle name="T_Thiet bi_Bieu4HTMT_KH TPCP vung TNB (03-1-2012) 2" xfId="19776" xr:uid="{00000000-0005-0000-0000-0000584D0000}"/>
    <cellStyle name="T_Thiet bi_Bieu4HTMT_KH TPCP vung TNB (03-1-2012) 2 2" xfId="19777" xr:uid="{00000000-0005-0000-0000-0000594D0000}"/>
    <cellStyle name="T_Thiet bi_Bieu4HTMT_KH TPCP vung TNB (03-1-2012) 2 3" xfId="19778" xr:uid="{00000000-0005-0000-0000-00005A4D0000}"/>
    <cellStyle name="T_Thiet bi_Bieu4HTMT_KH TPCP vung TNB (03-1-2012) 3" xfId="19779" xr:uid="{00000000-0005-0000-0000-00005B4D0000}"/>
    <cellStyle name="T_Thiet bi_Bieu4HTMT_KH TPCP vung TNB (03-1-2012) 4" xfId="19780" xr:uid="{00000000-0005-0000-0000-00005C4D0000}"/>
    <cellStyle name="T_Thiet bi_KH TPCP vung TNB (03-1-2012)" xfId="19781" xr:uid="{00000000-0005-0000-0000-00005D4D0000}"/>
    <cellStyle name="T_Thiet bi_KH TPCP vung TNB (03-1-2012) 2" xfId="19782" xr:uid="{00000000-0005-0000-0000-00005E4D0000}"/>
    <cellStyle name="T_Thiet bi_KH TPCP vung TNB (03-1-2012) 2 2" xfId="19783" xr:uid="{00000000-0005-0000-0000-00005F4D0000}"/>
    <cellStyle name="T_Thiet bi_KH TPCP vung TNB (03-1-2012) 2 3" xfId="19784" xr:uid="{00000000-0005-0000-0000-0000604D0000}"/>
    <cellStyle name="T_Thiet bi_KH TPCP vung TNB (03-1-2012) 3" xfId="19785" xr:uid="{00000000-0005-0000-0000-0000614D0000}"/>
    <cellStyle name="T_Thiet bi_KH TPCP vung TNB (03-1-2012) 4" xfId="19786" xr:uid="{00000000-0005-0000-0000-0000624D0000}"/>
    <cellStyle name="T_TK_HT" xfId="19787" xr:uid="{00000000-0005-0000-0000-0000634D0000}"/>
    <cellStyle name="T_TK_HT 2" xfId="19788" xr:uid="{00000000-0005-0000-0000-0000644D0000}"/>
    <cellStyle name="T_TK_HT 2 2" xfId="19789" xr:uid="{00000000-0005-0000-0000-0000654D0000}"/>
    <cellStyle name="T_TK_HT 2 3" xfId="19790" xr:uid="{00000000-0005-0000-0000-0000664D0000}"/>
    <cellStyle name="T_TK_HT 3" xfId="19791" xr:uid="{00000000-0005-0000-0000-0000674D0000}"/>
    <cellStyle name="T_TK_HT 4" xfId="19792" xr:uid="{00000000-0005-0000-0000-0000684D0000}"/>
    <cellStyle name="T_Van Ban 2007" xfId="19793" xr:uid="{00000000-0005-0000-0000-0000694D0000}"/>
    <cellStyle name="T_Van Ban 2007 2" xfId="19794" xr:uid="{00000000-0005-0000-0000-00006A4D0000}"/>
    <cellStyle name="T_Van Ban 2007 3" xfId="19795" xr:uid="{00000000-0005-0000-0000-00006B4D0000}"/>
    <cellStyle name="T_Van Ban 2007_15_10_2013 BC nhu cau von doi ung ODA (2014-2016) ngay 15102013 Sua" xfId="19796" xr:uid="{00000000-0005-0000-0000-00006C4D0000}"/>
    <cellStyle name="T_Van Ban 2007_15_10_2013 BC nhu cau von doi ung ODA (2014-2016) ngay 15102013 Sua 2" xfId="19797" xr:uid="{00000000-0005-0000-0000-00006D4D0000}"/>
    <cellStyle name="T_Van Ban 2007_15_10_2013 BC nhu cau von doi ung ODA (2014-2016) ngay 15102013 Sua 3" xfId="19798" xr:uid="{00000000-0005-0000-0000-00006E4D0000}"/>
    <cellStyle name="T_Van Ban 2007_bao cao phan bo KHDT 2011(final)" xfId="19799" xr:uid="{00000000-0005-0000-0000-00006F4D0000}"/>
    <cellStyle name="T_Van Ban 2007_bao cao phan bo KHDT 2011(final) 2" xfId="19800" xr:uid="{00000000-0005-0000-0000-0000704D0000}"/>
    <cellStyle name="T_Van Ban 2007_bao cao phan bo KHDT 2011(final) 3" xfId="19801" xr:uid="{00000000-0005-0000-0000-0000714D0000}"/>
    <cellStyle name="T_Van Ban 2007_bao cao phan bo KHDT 2011(final)_BC nhu cau von doi ung ODA nganh NN (BKH)" xfId="19802" xr:uid="{00000000-0005-0000-0000-0000724D0000}"/>
    <cellStyle name="T_Van Ban 2007_bao cao phan bo KHDT 2011(final)_BC nhu cau von doi ung ODA nganh NN (BKH) 2" xfId="19803" xr:uid="{00000000-0005-0000-0000-0000734D0000}"/>
    <cellStyle name="T_Van Ban 2007_bao cao phan bo KHDT 2011(final)_BC nhu cau von doi ung ODA nganh NN (BKH) 3" xfId="19804" xr:uid="{00000000-0005-0000-0000-0000744D0000}"/>
    <cellStyle name="T_Van Ban 2007_bao cao phan bo KHDT 2011(final)_BC Tai co cau (bieu TH)" xfId="19805" xr:uid="{00000000-0005-0000-0000-0000754D0000}"/>
    <cellStyle name="T_Van Ban 2007_bao cao phan bo KHDT 2011(final)_BC Tai co cau (bieu TH) 2" xfId="19806" xr:uid="{00000000-0005-0000-0000-0000764D0000}"/>
    <cellStyle name="T_Van Ban 2007_bao cao phan bo KHDT 2011(final)_BC Tai co cau (bieu TH) 3" xfId="19807" xr:uid="{00000000-0005-0000-0000-0000774D0000}"/>
    <cellStyle name="T_Van Ban 2007_bao cao phan bo KHDT 2011(final)_DK 2014-2015 final" xfId="19808" xr:uid="{00000000-0005-0000-0000-0000784D0000}"/>
    <cellStyle name="T_Van Ban 2007_bao cao phan bo KHDT 2011(final)_DK 2014-2015 final 2" xfId="19809" xr:uid="{00000000-0005-0000-0000-0000794D0000}"/>
    <cellStyle name="T_Van Ban 2007_bao cao phan bo KHDT 2011(final)_DK 2014-2015 final 3" xfId="19810" xr:uid="{00000000-0005-0000-0000-00007A4D0000}"/>
    <cellStyle name="T_Van Ban 2007_bao cao phan bo KHDT 2011(final)_DK 2014-2015 new" xfId="19811" xr:uid="{00000000-0005-0000-0000-00007B4D0000}"/>
    <cellStyle name="T_Van Ban 2007_bao cao phan bo KHDT 2011(final)_DK 2014-2015 new 2" xfId="19812" xr:uid="{00000000-0005-0000-0000-00007C4D0000}"/>
    <cellStyle name="T_Van Ban 2007_bao cao phan bo KHDT 2011(final)_DK 2014-2015 new 3" xfId="19813" xr:uid="{00000000-0005-0000-0000-00007D4D0000}"/>
    <cellStyle name="T_Van Ban 2007_bao cao phan bo KHDT 2011(final)_DK KH CBDT 2014 11-11-2013" xfId="19814" xr:uid="{00000000-0005-0000-0000-00007E4D0000}"/>
    <cellStyle name="T_Van Ban 2007_bao cao phan bo KHDT 2011(final)_DK KH CBDT 2014 11-11-2013 2" xfId="19815" xr:uid="{00000000-0005-0000-0000-00007F4D0000}"/>
    <cellStyle name="T_Van Ban 2007_bao cao phan bo KHDT 2011(final)_DK KH CBDT 2014 11-11-2013 3" xfId="19816" xr:uid="{00000000-0005-0000-0000-0000804D0000}"/>
    <cellStyle name="T_Van Ban 2007_bao cao phan bo KHDT 2011(final)_DK KH CBDT 2014 11-11-2013(1)" xfId="19817" xr:uid="{00000000-0005-0000-0000-0000814D0000}"/>
    <cellStyle name="T_Van Ban 2007_bao cao phan bo KHDT 2011(final)_DK KH CBDT 2014 11-11-2013(1) 2" xfId="19818" xr:uid="{00000000-0005-0000-0000-0000824D0000}"/>
    <cellStyle name="T_Van Ban 2007_bao cao phan bo KHDT 2011(final)_DK KH CBDT 2014 11-11-2013(1) 3" xfId="19819" xr:uid="{00000000-0005-0000-0000-0000834D0000}"/>
    <cellStyle name="T_Van Ban 2007_bao cao phan bo KHDT 2011(final)_KH 2011-2015" xfId="19820" xr:uid="{00000000-0005-0000-0000-0000844D0000}"/>
    <cellStyle name="T_Van Ban 2007_bao cao phan bo KHDT 2011(final)_KH 2011-2015 2" xfId="19821" xr:uid="{00000000-0005-0000-0000-0000854D0000}"/>
    <cellStyle name="T_Van Ban 2007_bao cao phan bo KHDT 2011(final)_KH 2011-2015 3" xfId="19822" xr:uid="{00000000-0005-0000-0000-0000864D0000}"/>
    <cellStyle name="T_Van Ban 2007_bao cao phan bo KHDT 2011(final)_tai co cau dau tu (tong hop)1" xfId="19823" xr:uid="{00000000-0005-0000-0000-0000874D0000}"/>
    <cellStyle name="T_Van Ban 2007_bao cao phan bo KHDT 2011(final)_tai co cau dau tu (tong hop)1 2" xfId="19824" xr:uid="{00000000-0005-0000-0000-0000884D0000}"/>
    <cellStyle name="T_Van Ban 2007_bao cao phan bo KHDT 2011(final)_tai co cau dau tu (tong hop)1 3" xfId="19825" xr:uid="{00000000-0005-0000-0000-0000894D0000}"/>
    <cellStyle name="T_Van Ban 2007_BC nhu cau von doi ung ODA nganh NN (BKH)" xfId="19826" xr:uid="{00000000-0005-0000-0000-00008A4D0000}"/>
    <cellStyle name="T_Van Ban 2007_BC nhu cau von doi ung ODA nganh NN (BKH) 2" xfId="19827" xr:uid="{00000000-0005-0000-0000-00008B4D0000}"/>
    <cellStyle name="T_Van Ban 2007_BC nhu cau von doi ung ODA nganh NN (BKH) 3" xfId="19828" xr:uid="{00000000-0005-0000-0000-00008C4D0000}"/>
    <cellStyle name="T_Van Ban 2007_BC nhu cau von doi ung ODA nganh NN (BKH)_05-12  KH trung han 2016-2020 - Liem Thinh edited" xfId="19829" xr:uid="{00000000-0005-0000-0000-00008D4D0000}"/>
    <cellStyle name="T_Van Ban 2007_BC nhu cau von doi ung ODA nganh NN (BKH)_05-12  KH trung han 2016-2020 - Liem Thinh edited 2" xfId="19830" xr:uid="{00000000-0005-0000-0000-00008E4D0000}"/>
    <cellStyle name="T_Van Ban 2007_BC nhu cau von doi ung ODA nganh NN (BKH)_05-12  KH trung han 2016-2020 - Liem Thinh edited 3" xfId="19831" xr:uid="{00000000-0005-0000-0000-00008F4D0000}"/>
    <cellStyle name="T_Van Ban 2007_BC nhu cau von doi ung ODA nganh NN (BKH)_Copy of 05-12  KH trung han 2016-2020 - Liem Thinh edited (1)" xfId="19832" xr:uid="{00000000-0005-0000-0000-0000904D0000}"/>
    <cellStyle name="T_Van Ban 2007_BC nhu cau von doi ung ODA nganh NN (BKH)_Copy of 05-12  KH trung han 2016-2020 - Liem Thinh edited (1) 2" xfId="19833" xr:uid="{00000000-0005-0000-0000-0000914D0000}"/>
    <cellStyle name="T_Van Ban 2007_BC nhu cau von doi ung ODA nganh NN (BKH)_Copy of 05-12  KH trung han 2016-2020 - Liem Thinh edited (1) 3" xfId="19834" xr:uid="{00000000-0005-0000-0000-0000924D0000}"/>
    <cellStyle name="T_Van Ban 2007_BC Tai co cau (bieu TH)" xfId="19835" xr:uid="{00000000-0005-0000-0000-0000934D0000}"/>
    <cellStyle name="T_Van Ban 2007_BC Tai co cau (bieu TH) 2" xfId="19836" xr:uid="{00000000-0005-0000-0000-0000944D0000}"/>
    <cellStyle name="T_Van Ban 2007_BC Tai co cau (bieu TH) 3" xfId="19837" xr:uid="{00000000-0005-0000-0000-0000954D0000}"/>
    <cellStyle name="T_Van Ban 2007_BC Tai co cau (bieu TH)_05-12  KH trung han 2016-2020 - Liem Thinh edited" xfId="19838" xr:uid="{00000000-0005-0000-0000-0000964D0000}"/>
    <cellStyle name="T_Van Ban 2007_BC Tai co cau (bieu TH)_05-12  KH trung han 2016-2020 - Liem Thinh edited 2" xfId="19839" xr:uid="{00000000-0005-0000-0000-0000974D0000}"/>
    <cellStyle name="T_Van Ban 2007_BC Tai co cau (bieu TH)_05-12  KH trung han 2016-2020 - Liem Thinh edited 3" xfId="19840" xr:uid="{00000000-0005-0000-0000-0000984D0000}"/>
    <cellStyle name="T_Van Ban 2007_BC Tai co cau (bieu TH)_Copy of 05-12  KH trung han 2016-2020 - Liem Thinh edited (1)" xfId="19841" xr:uid="{00000000-0005-0000-0000-0000994D0000}"/>
    <cellStyle name="T_Van Ban 2007_BC Tai co cau (bieu TH)_Copy of 05-12  KH trung han 2016-2020 - Liem Thinh edited (1) 2" xfId="19842" xr:uid="{00000000-0005-0000-0000-00009A4D0000}"/>
    <cellStyle name="T_Van Ban 2007_BC Tai co cau (bieu TH)_Copy of 05-12  KH trung han 2016-2020 - Liem Thinh edited (1) 3" xfId="19843" xr:uid="{00000000-0005-0000-0000-00009B4D0000}"/>
    <cellStyle name="T_Van Ban 2007_DK 2014-2015 final" xfId="19844" xr:uid="{00000000-0005-0000-0000-00009C4D0000}"/>
    <cellStyle name="T_Van Ban 2007_DK 2014-2015 final 2" xfId="19845" xr:uid="{00000000-0005-0000-0000-00009D4D0000}"/>
    <cellStyle name="T_Van Ban 2007_DK 2014-2015 final 3" xfId="19846" xr:uid="{00000000-0005-0000-0000-00009E4D0000}"/>
    <cellStyle name="T_Van Ban 2007_DK 2014-2015 final_05-12  KH trung han 2016-2020 - Liem Thinh edited" xfId="19847" xr:uid="{00000000-0005-0000-0000-00009F4D0000}"/>
    <cellStyle name="T_Van Ban 2007_DK 2014-2015 final_05-12  KH trung han 2016-2020 - Liem Thinh edited 2" xfId="19848" xr:uid="{00000000-0005-0000-0000-0000A04D0000}"/>
    <cellStyle name="T_Van Ban 2007_DK 2014-2015 final_05-12  KH trung han 2016-2020 - Liem Thinh edited 3" xfId="19849" xr:uid="{00000000-0005-0000-0000-0000A14D0000}"/>
    <cellStyle name="T_Van Ban 2007_DK 2014-2015 final_Copy of 05-12  KH trung han 2016-2020 - Liem Thinh edited (1)" xfId="19850" xr:uid="{00000000-0005-0000-0000-0000A24D0000}"/>
    <cellStyle name="T_Van Ban 2007_DK 2014-2015 final_Copy of 05-12  KH trung han 2016-2020 - Liem Thinh edited (1) 2" xfId="19851" xr:uid="{00000000-0005-0000-0000-0000A34D0000}"/>
    <cellStyle name="T_Van Ban 2007_DK 2014-2015 final_Copy of 05-12  KH trung han 2016-2020 - Liem Thinh edited (1) 3" xfId="19852" xr:uid="{00000000-0005-0000-0000-0000A44D0000}"/>
    <cellStyle name="T_Van Ban 2007_DK 2014-2015 new" xfId="19853" xr:uid="{00000000-0005-0000-0000-0000A54D0000}"/>
    <cellStyle name="T_Van Ban 2007_DK 2014-2015 new 2" xfId="19854" xr:uid="{00000000-0005-0000-0000-0000A64D0000}"/>
    <cellStyle name="T_Van Ban 2007_DK 2014-2015 new 3" xfId="19855" xr:uid="{00000000-0005-0000-0000-0000A74D0000}"/>
    <cellStyle name="T_Van Ban 2007_DK 2014-2015 new_05-12  KH trung han 2016-2020 - Liem Thinh edited" xfId="19856" xr:uid="{00000000-0005-0000-0000-0000A84D0000}"/>
    <cellStyle name="T_Van Ban 2007_DK 2014-2015 new_05-12  KH trung han 2016-2020 - Liem Thinh edited 2" xfId="19857" xr:uid="{00000000-0005-0000-0000-0000A94D0000}"/>
    <cellStyle name="T_Van Ban 2007_DK 2014-2015 new_05-12  KH trung han 2016-2020 - Liem Thinh edited 3" xfId="19858" xr:uid="{00000000-0005-0000-0000-0000AA4D0000}"/>
    <cellStyle name="T_Van Ban 2007_DK 2014-2015 new_Copy of 05-12  KH trung han 2016-2020 - Liem Thinh edited (1)" xfId="19859" xr:uid="{00000000-0005-0000-0000-0000AB4D0000}"/>
    <cellStyle name="T_Van Ban 2007_DK 2014-2015 new_Copy of 05-12  KH trung han 2016-2020 - Liem Thinh edited (1) 2" xfId="19860" xr:uid="{00000000-0005-0000-0000-0000AC4D0000}"/>
    <cellStyle name="T_Van Ban 2007_DK 2014-2015 new_Copy of 05-12  KH trung han 2016-2020 - Liem Thinh edited (1) 3" xfId="19861" xr:uid="{00000000-0005-0000-0000-0000AD4D0000}"/>
    <cellStyle name="T_Van Ban 2007_DK KH CBDT 2014 11-11-2013" xfId="19862" xr:uid="{00000000-0005-0000-0000-0000AE4D0000}"/>
    <cellStyle name="T_Van Ban 2007_DK KH CBDT 2014 11-11-2013 2" xfId="19863" xr:uid="{00000000-0005-0000-0000-0000AF4D0000}"/>
    <cellStyle name="T_Van Ban 2007_DK KH CBDT 2014 11-11-2013 3" xfId="19864" xr:uid="{00000000-0005-0000-0000-0000B04D0000}"/>
    <cellStyle name="T_Van Ban 2007_DK KH CBDT 2014 11-11-2013(1)" xfId="19865" xr:uid="{00000000-0005-0000-0000-0000B14D0000}"/>
    <cellStyle name="T_Van Ban 2007_DK KH CBDT 2014 11-11-2013(1) 2" xfId="19866" xr:uid="{00000000-0005-0000-0000-0000B24D0000}"/>
    <cellStyle name="T_Van Ban 2007_DK KH CBDT 2014 11-11-2013(1) 3" xfId="19867" xr:uid="{00000000-0005-0000-0000-0000B34D0000}"/>
    <cellStyle name="T_Van Ban 2007_DK KH CBDT 2014 11-11-2013(1)_05-12  KH trung han 2016-2020 - Liem Thinh edited" xfId="19868" xr:uid="{00000000-0005-0000-0000-0000B44D0000}"/>
    <cellStyle name="T_Van Ban 2007_DK KH CBDT 2014 11-11-2013(1)_05-12  KH trung han 2016-2020 - Liem Thinh edited 2" xfId="19869" xr:uid="{00000000-0005-0000-0000-0000B54D0000}"/>
    <cellStyle name="T_Van Ban 2007_DK KH CBDT 2014 11-11-2013(1)_05-12  KH trung han 2016-2020 - Liem Thinh edited 3" xfId="19870" xr:uid="{00000000-0005-0000-0000-0000B64D0000}"/>
    <cellStyle name="T_Van Ban 2007_DK KH CBDT 2014 11-11-2013(1)_Copy of 05-12  KH trung han 2016-2020 - Liem Thinh edited (1)" xfId="19871" xr:uid="{00000000-0005-0000-0000-0000B74D0000}"/>
    <cellStyle name="T_Van Ban 2007_DK KH CBDT 2014 11-11-2013(1)_Copy of 05-12  KH trung han 2016-2020 - Liem Thinh edited (1) 2" xfId="19872" xr:uid="{00000000-0005-0000-0000-0000B84D0000}"/>
    <cellStyle name="T_Van Ban 2007_DK KH CBDT 2014 11-11-2013(1)_Copy of 05-12  KH trung han 2016-2020 - Liem Thinh edited (1) 3" xfId="19873" xr:uid="{00000000-0005-0000-0000-0000B94D0000}"/>
    <cellStyle name="T_Van Ban 2007_DK KH CBDT 2014 11-11-2013_05-12  KH trung han 2016-2020 - Liem Thinh edited" xfId="19874" xr:uid="{00000000-0005-0000-0000-0000BA4D0000}"/>
    <cellStyle name="T_Van Ban 2007_DK KH CBDT 2014 11-11-2013_05-12  KH trung han 2016-2020 - Liem Thinh edited 2" xfId="19875" xr:uid="{00000000-0005-0000-0000-0000BB4D0000}"/>
    <cellStyle name="T_Van Ban 2007_DK KH CBDT 2014 11-11-2013_05-12  KH trung han 2016-2020 - Liem Thinh edited 3" xfId="19876" xr:uid="{00000000-0005-0000-0000-0000BC4D0000}"/>
    <cellStyle name="T_Van Ban 2007_DK KH CBDT 2014 11-11-2013_Copy of 05-12  KH trung han 2016-2020 - Liem Thinh edited (1)" xfId="19877" xr:uid="{00000000-0005-0000-0000-0000BD4D0000}"/>
    <cellStyle name="T_Van Ban 2007_DK KH CBDT 2014 11-11-2013_Copy of 05-12  KH trung han 2016-2020 - Liem Thinh edited (1) 2" xfId="19878" xr:uid="{00000000-0005-0000-0000-0000BE4D0000}"/>
    <cellStyle name="T_Van Ban 2007_DK KH CBDT 2014 11-11-2013_Copy of 05-12  KH trung han 2016-2020 - Liem Thinh edited (1) 3" xfId="19879" xr:uid="{00000000-0005-0000-0000-0000BF4D0000}"/>
    <cellStyle name="T_Van Ban 2008" xfId="19880" xr:uid="{00000000-0005-0000-0000-0000C04D0000}"/>
    <cellStyle name="T_Van Ban 2008 2" xfId="19881" xr:uid="{00000000-0005-0000-0000-0000C14D0000}"/>
    <cellStyle name="T_Van Ban 2008 3" xfId="19882" xr:uid="{00000000-0005-0000-0000-0000C24D0000}"/>
    <cellStyle name="T_Van Ban 2008_15_10_2013 BC nhu cau von doi ung ODA (2014-2016) ngay 15102013 Sua" xfId="19883" xr:uid="{00000000-0005-0000-0000-0000C34D0000}"/>
    <cellStyle name="T_Van Ban 2008_15_10_2013 BC nhu cau von doi ung ODA (2014-2016) ngay 15102013 Sua 2" xfId="19884" xr:uid="{00000000-0005-0000-0000-0000C44D0000}"/>
    <cellStyle name="T_Van Ban 2008_15_10_2013 BC nhu cau von doi ung ODA (2014-2016) ngay 15102013 Sua 3" xfId="19885" xr:uid="{00000000-0005-0000-0000-0000C54D0000}"/>
    <cellStyle name="T_Van Ban 2008_bao cao phan bo KHDT 2011(final)" xfId="19886" xr:uid="{00000000-0005-0000-0000-0000C64D0000}"/>
    <cellStyle name="T_Van Ban 2008_bao cao phan bo KHDT 2011(final) 2" xfId="19887" xr:uid="{00000000-0005-0000-0000-0000C74D0000}"/>
    <cellStyle name="T_Van Ban 2008_bao cao phan bo KHDT 2011(final) 3" xfId="19888" xr:uid="{00000000-0005-0000-0000-0000C84D0000}"/>
    <cellStyle name="T_Van Ban 2008_bao cao phan bo KHDT 2011(final)_BC nhu cau von doi ung ODA nganh NN (BKH)" xfId="19889" xr:uid="{00000000-0005-0000-0000-0000C94D0000}"/>
    <cellStyle name="T_Van Ban 2008_bao cao phan bo KHDT 2011(final)_BC nhu cau von doi ung ODA nganh NN (BKH) 2" xfId="19890" xr:uid="{00000000-0005-0000-0000-0000CA4D0000}"/>
    <cellStyle name="T_Van Ban 2008_bao cao phan bo KHDT 2011(final)_BC nhu cau von doi ung ODA nganh NN (BKH) 3" xfId="19891" xr:uid="{00000000-0005-0000-0000-0000CB4D0000}"/>
    <cellStyle name="T_Van Ban 2008_bao cao phan bo KHDT 2011(final)_BC Tai co cau (bieu TH)" xfId="19892" xr:uid="{00000000-0005-0000-0000-0000CC4D0000}"/>
    <cellStyle name="T_Van Ban 2008_bao cao phan bo KHDT 2011(final)_BC Tai co cau (bieu TH) 2" xfId="19893" xr:uid="{00000000-0005-0000-0000-0000CD4D0000}"/>
    <cellStyle name="T_Van Ban 2008_bao cao phan bo KHDT 2011(final)_BC Tai co cau (bieu TH) 3" xfId="19894" xr:uid="{00000000-0005-0000-0000-0000CE4D0000}"/>
    <cellStyle name="T_Van Ban 2008_bao cao phan bo KHDT 2011(final)_DK 2014-2015 final" xfId="19895" xr:uid="{00000000-0005-0000-0000-0000CF4D0000}"/>
    <cellStyle name="T_Van Ban 2008_bao cao phan bo KHDT 2011(final)_DK 2014-2015 final 2" xfId="19896" xr:uid="{00000000-0005-0000-0000-0000D04D0000}"/>
    <cellStyle name="T_Van Ban 2008_bao cao phan bo KHDT 2011(final)_DK 2014-2015 final 3" xfId="19897" xr:uid="{00000000-0005-0000-0000-0000D14D0000}"/>
    <cellStyle name="T_Van Ban 2008_bao cao phan bo KHDT 2011(final)_DK 2014-2015 new" xfId="19898" xr:uid="{00000000-0005-0000-0000-0000D24D0000}"/>
    <cellStyle name="T_Van Ban 2008_bao cao phan bo KHDT 2011(final)_DK 2014-2015 new 2" xfId="19899" xr:uid="{00000000-0005-0000-0000-0000D34D0000}"/>
    <cellStyle name="T_Van Ban 2008_bao cao phan bo KHDT 2011(final)_DK 2014-2015 new 3" xfId="19900" xr:uid="{00000000-0005-0000-0000-0000D44D0000}"/>
    <cellStyle name="T_Van Ban 2008_bao cao phan bo KHDT 2011(final)_DK KH CBDT 2014 11-11-2013" xfId="19901" xr:uid="{00000000-0005-0000-0000-0000D54D0000}"/>
    <cellStyle name="T_Van Ban 2008_bao cao phan bo KHDT 2011(final)_DK KH CBDT 2014 11-11-2013 2" xfId="19902" xr:uid="{00000000-0005-0000-0000-0000D64D0000}"/>
    <cellStyle name="T_Van Ban 2008_bao cao phan bo KHDT 2011(final)_DK KH CBDT 2014 11-11-2013 3" xfId="19903" xr:uid="{00000000-0005-0000-0000-0000D74D0000}"/>
    <cellStyle name="T_Van Ban 2008_bao cao phan bo KHDT 2011(final)_DK KH CBDT 2014 11-11-2013(1)" xfId="19904" xr:uid="{00000000-0005-0000-0000-0000D84D0000}"/>
    <cellStyle name="T_Van Ban 2008_bao cao phan bo KHDT 2011(final)_DK KH CBDT 2014 11-11-2013(1) 2" xfId="19905" xr:uid="{00000000-0005-0000-0000-0000D94D0000}"/>
    <cellStyle name="T_Van Ban 2008_bao cao phan bo KHDT 2011(final)_DK KH CBDT 2014 11-11-2013(1) 3" xfId="19906" xr:uid="{00000000-0005-0000-0000-0000DA4D0000}"/>
    <cellStyle name="T_Van Ban 2008_bao cao phan bo KHDT 2011(final)_KH 2011-2015" xfId="19907" xr:uid="{00000000-0005-0000-0000-0000DB4D0000}"/>
    <cellStyle name="T_Van Ban 2008_bao cao phan bo KHDT 2011(final)_KH 2011-2015 2" xfId="19908" xr:uid="{00000000-0005-0000-0000-0000DC4D0000}"/>
    <cellStyle name="T_Van Ban 2008_bao cao phan bo KHDT 2011(final)_KH 2011-2015 3" xfId="19909" xr:uid="{00000000-0005-0000-0000-0000DD4D0000}"/>
    <cellStyle name="T_Van Ban 2008_bao cao phan bo KHDT 2011(final)_tai co cau dau tu (tong hop)1" xfId="19910" xr:uid="{00000000-0005-0000-0000-0000DE4D0000}"/>
    <cellStyle name="T_Van Ban 2008_bao cao phan bo KHDT 2011(final)_tai co cau dau tu (tong hop)1 2" xfId="19911" xr:uid="{00000000-0005-0000-0000-0000DF4D0000}"/>
    <cellStyle name="T_Van Ban 2008_bao cao phan bo KHDT 2011(final)_tai co cau dau tu (tong hop)1 3" xfId="19912" xr:uid="{00000000-0005-0000-0000-0000E04D0000}"/>
    <cellStyle name="T_Van Ban 2008_BC nhu cau von doi ung ODA nganh NN (BKH)" xfId="19913" xr:uid="{00000000-0005-0000-0000-0000E14D0000}"/>
    <cellStyle name="T_Van Ban 2008_BC nhu cau von doi ung ODA nganh NN (BKH) 2" xfId="19914" xr:uid="{00000000-0005-0000-0000-0000E24D0000}"/>
    <cellStyle name="T_Van Ban 2008_BC nhu cau von doi ung ODA nganh NN (BKH) 3" xfId="19915" xr:uid="{00000000-0005-0000-0000-0000E34D0000}"/>
    <cellStyle name="T_Van Ban 2008_BC nhu cau von doi ung ODA nganh NN (BKH)_05-12  KH trung han 2016-2020 - Liem Thinh edited" xfId="19916" xr:uid="{00000000-0005-0000-0000-0000E44D0000}"/>
    <cellStyle name="T_Van Ban 2008_BC nhu cau von doi ung ODA nganh NN (BKH)_05-12  KH trung han 2016-2020 - Liem Thinh edited 2" xfId="19917" xr:uid="{00000000-0005-0000-0000-0000E54D0000}"/>
    <cellStyle name="T_Van Ban 2008_BC nhu cau von doi ung ODA nganh NN (BKH)_05-12  KH trung han 2016-2020 - Liem Thinh edited 3" xfId="19918" xr:uid="{00000000-0005-0000-0000-0000E64D0000}"/>
    <cellStyle name="T_Van Ban 2008_BC nhu cau von doi ung ODA nganh NN (BKH)_Copy of 05-12  KH trung han 2016-2020 - Liem Thinh edited (1)" xfId="19919" xr:uid="{00000000-0005-0000-0000-0000E74D0000}"/>
    <cellStyle name="T_Van Ban 2008_BC nhu cau von doi ung ODA nganh NN (BKH)_Copy of 05-12  KH trung han 2016-2020 - Liem Thinh edited (1) 2" xfId="19920" xr:uid="{00000000-0005-0000-0000-0000E84D0000}"/>
    <cellStyle name="T_Van Ban 2008_BC nhu cau von doi ung ODA nganh NN (BKH)_Copy of 05-12  KH trung han 2016-2020 - Liem Thinh edited (1) 3" xfId="19921" xr:uid="{00000000-0005-0000-0000-0000E94D0000}"/>
    <cellStyle name="T_Van Ban 2008_BC Tai co cau (bieu TH)" xfId="19922" xr:uid="{00000000-0005-0000-0000-0000EA4D0000}"/>
    <cellStyle name="T_Van Ban 2008_BC Tai co cau (bieu TH) 2" xfId="19923" xr:uid="{00000000-0005-0000-0000-0000EB4D0000}"/>
    <cellStyle name="T_Van Ban 2008_BC Tai co cau (bieu TH) 3" xfId="19924" xr:uid="{00000000-0005-0000-0000-0000EC4D0000}"/>
    <cellStyle name="T_Van Ban 2008_BC Tai co cau (bieu TH)_05-12  KH trung han 2016-2020 - Liem Thinh edited" xfId="19925" xr:uid="{00000000-0005-0000-0000-0000ED4D0000}"/>
    <cellStyle name="T_Van Ban 2008_BC Tai co cau (bieu TH)_05-12  KH trung han 2016-2020 - Liem Thinh edited 2" xfId="19926" xr:uid="{00000000-0005-0000-0000-0000EE4D0000}"/>
    <cellStyle name="T_Van Ban 2008_BC Tai co cau (bieu TH)_05-12  KH trung han 2016-2020 - Liem Thinh edited 3" xfId="19927" xr:uid="{00000000-0005-0000-0000-0000EF4D0000}"/>
    <cellStyle name="T_Van Ban 2008_BC Tai co cau (bieu TH)_Copy of 05-12  KH trung han 2016-2020 - Liem Thinh edited (1)" xfId="19928" xr:uid="{00000000-0005-0000-0000-0000F04D0000}"/>
    <cellStyle name="T_Van Ban 2008_BC Tai co cau (bieu TH)_Copy of 05-12  KH trung han 2016-2020 - Liem Thinh edited (1) 2" xfId="19929" xr:uid="{00000000-0005-0000-0000-0000F14D0000}"/>
    <cellStyle name="T_Van Ban 2008_BC Tai co cau (bieu TH)_Copy of 05-12  KH trung han 2016-2020 - Liem Thinh edited (1) 3" xfId="19930" xr:uid="{00000000-0005-0000-0000-0000F24D0000}"/>
    <cellStyle name="T_Van Ban 2008_DK 2014-2015 final" xfId="19931" xr:uid="{00000000-0005-0000-0000-0000F34D0000}"/>
    <cellStyle name="T_Van Ban 2008_DK 2014-2015 final 2" xfId="19932" xr:uid="{00000000-0005-0000-0000-0000F44D0000}"/>
    <cellStyle name="T_Van Ban 2008_DK 2014-2015 final 3" xfId="19933" xr:uid="{00000000-0005-0000-0000-0000F54D0000}"/>
    <cellStyle name="T_Van Ban 2008_DK 2014-2015 final_05-12  KH trung han 2016-2020 - Liem Thinh edited" xfId="19934" xr:uid="{00000000-0005-0000-0000-0000F64D0000}"/>
    <cellStyle name="T_Van Ban 2008_DK 2014-2015 final_05-12  KH trung han 2016-2020 - Liem Thinh edited 2" xfId="19935" xr:uid="{00000000-0005-0000-0000-0000F74D0000}"/>
    <cellStyle name="T_Van Ban 2008_DK 2014-2015 final_05-12  KH trung han 2016-2020 - Liem Thinh edited 3" xfId="19936" xr:uid="{00000000-0005-0000-0000-0000F84D0000}"/>
    <cellStyle name="T_Van Ban 2008_DK 2014-2015 final_Copy of 05-12  KH trung han 2016-2020 - Liem Thinh edited (1)" xfId="19937" xr:uid="{00000000-0005-0000-0000-0000F94D0000}"/>
    <cellStyle name="T_Van Ban 2008_DK 2014-2015 final_Copy of 05-12  KH trung han 2016-2020 - Liem Thinh edited (1) 2" xfId="19938" xr:uid="{00000000-0005-0000-0000-0000FA4D0000}"/>
    <cellStyle name="T_Van Ban 2008_DK 2014-2015 final_Copy of 05-12  KH trung han 2016-2020 - Liem Thinh edited (1) 3" xfId="19939" xr:uid="{00000000-0005-0000-0000-0000FB4D0000}"/>
    <cellStyle name="T_Van Ban 2008_DK 2014-2015 new" xfId="19940" xr:uid="{00000000-0005-0000-0000-0000FC4D0000}"/>
    <cellStyle name="T_Van Ban 2008_DK 2014-2015 new 2" xfId="19941" xr:uid="{00000000-0005-0000-0000-0000FD4D0000}"/>
    <cellStyle name="T_Van Ban 2008_DK 2014-2015 new 3" xfId="19942" xr:uid="{00000000-0005-0000-0000-0000FE4D0000}"/>
    <cellStyle name="T_Van Ban 2008_DK 2014-2015 new_05-12  KH trung han 2016-2020 - Liem Thinh edited" xfId="19943" xr:uid="{00000000-0005-0000-0000-0000FF4D0000}"/>
    <cellStyle name="T_Van Ban 2008_DK 2014-2015 new_05-12  KH trung han 2016-2020 - Liem Thinh edited 2" xfId="19944" xr:uid="{00000000-0005-0000-0000-0000004E0000}"/>
    <cellStyle name="T_Van Ban 2008_DK 2014-2015 new_05-12  KH trung han 2016-2020 - Liem Thinh edited 3" xfId="19945" xr:uid="{00000000-0005-0000-0000-0000014E0000}"/>
    <cellStyle name="T_Van Ban 2008_DK 2014-2015 new_Copy of 05-12  KH trung han 2016-2020 - Liem Thinh edited (1)" xfId="19946" xr:uid="{00000000-0005-0000-0000-0000024E0000}"/>
    <cellStyle name="T_Van Ban 2008_DK 2014-2015 new_Copy of 05-12  KH trung han 2016-2020 - Liem Thinh edited (1) 2" xfId="19947" xr:uid="{00000000-0005-0000-0000-0000034E0000}"/>
    <cellStyle name="T_Van Ban 2008_DK 2014-2015 new_Copy of 05-12  KH trung han 2016-2020 - Liem Thinh edited (1) 3" xfId="19948" xr:uid="{00000000-0005-0000-0000-0000044E0000}"/>
    <cellStyle name="T_Van Ban 2008_DK KH CBDT 2014 11-11-2013" xfId="19949" xr:uid="{00000000-0005-0000-0000-0000054E0000}"/>
    <cellStyle name="T_Van Ban 2008_DK KH CBDT 2014 11-11-2013 2" xfId="19950" xr:uid="{00000000-0005-0000-0000-0000064E0000}"/>
    <cellStyle name="T_Van Ban 2008_DK KH CBDT 2014 11-11-2013 3" xfId="19951" xr:uid="{00000000-0005-0000-0000-0000074E0000}"/>
    <cellStyle name="T_Van Ban 2008_DK KH CBDT 2014 11-11-2013(1)" xfId="19952" xr:uid="{00000000-0005-0000-0000-0000084E0000}"/>
    <cellStyle name="T_Van Ban 2008_DK KH CBDT 2014 11-11-2013(1) 2" xfId="19953" xr:uid="{00000000-0005-0000-0000-0000094E0000}"/>
    <cellStyle name="T_Van Ban 2008_DK KH CBDT 2014 11-11-2013(1) 3" xfId="19954" xr:uid="{00000000-0005-0000-0000-00000A4E0000}"/>
    <cellStyle name="T_Van Ban 2008_DK KH CBDT 2014 11-11-2013(1)_05-12  KH trung han 2016-2020 - Liem Thinh edited" xfId="19955" xr:uid="{00000000-0005-0000-0000-00000B4E0000}"/>
    <cellStyle name="T_Van Ban 2008_DK KH CBDT 2014 11-11-2013(1)_05-12  KH trung han 2016-2020 - Liem Thinh edited 2" xfId="19956" xr:uid="{00000000-0005-0000-0000-00000C4E0000}"/>
    <cellStyle name="T_Van Ban 2008_DK KH CBDT 2014 11-11-2013(1)_05-12  KH trung han 2016-2020 - Liem Thinh edited 3" xfId="19957" xr:uid="{00000000-0005-0000-0000-00000D4E0000}"/>
    <cellStyle name="T_Van Ban 2008_DK KH CBDT 2014 11-11-2013(1)_Copy of 05-12  KH trung han 2016-2020 - Liem Thinh edited (1)" xfId="19958" xr:uid="{00000000-0005-0000-0000-00000E4E0000}"/>
    <cellStyle name="T_Van Ban 2008_DK KH CBDT 2014 11-11-2013(1)_Copy of 05-12  KH trung han 2016-2020 - Liem Thinh edited (1) 2" xfId="19959" xr:uid="{00000000-0005-0000-0000-00000F4E0000}"/>
    <cellStyle name="T_Van Ban 2008_DK KH CBDT 2014 11-11-2013(1)_Copy of 05-12  KH trung han 2016-2020 - Liem Thinh edited (1) 3" xfId="19960" xr:uid="{00000000-0005-0000-0000-0000104E0000}"/>
    <cellStyle name="T_Van Ban 2008_DK KH CBDT 2014 11-11-2013_05-12  KH trung han 2016-2020 - Liem Thinh edited" xfId="19961" xr:uid="{00000000-0005-0000-0000-0000114E0000}"/>
    <cellStyle name="T_Van Ban 2008_DK KH CBDT 2014 11-11-2013_05-12  KH trung han 2016-2020 - Liem Thinh edited 2" xfId="19962" xr:uid="{00000000-0005-0000-0000-0000124E0000}"/>
    <cellStyle name="T_Van Ban 2008_DK KH CBDT 2014 11-11-2013_05-12  KH trung han 2016-2020 - Liem Thinh edited 3" xfId="19963" xr:uid="{00000000-0005-0000-0000-0000134E0000}"/>
    <cellStyle name="T_Van Ban 2008_DK KH CBDT 2014 11-11-2013_Copy of 05-12  KH trung han 2016-2020 - Liem Thinh edited (1)" xfId="19964" xr:uid="{00000000-0005-0000-0000-0000144E0000}"/>
    <cellStyle name="T_Van Ban 2008_DK KH CBDT 2014 11-11-2013_Copy of 05-12  KH trung han 2016-2020 - Liem Thinh edited (1) 2" xfId="19965" xr:uid="{00000000-0005-0000-0000-0000154E0000}"/>
    <cellStyle name="T_Van Ban 2008_DK KH CBDT 2014 11-11-2013_Copy of 05-12  KH trung han 2016-2020 - Liem Thinh edited (1) 3" xfId="19966" xr:uid="{00000000-0005-0000-0000-0000164E0000}"/>
    <cellStyle name="T_XDCB thang 12.2010" xfId="19967" xr:uid="{00000000-0005-0000-0000-0000174E0000}"/>
    <cellStyle name="T_XDCB thang 12.2010 2" xfId="19968" xr:uid="{00000000-0005-0000-0000-0000184E0000}"/>
    <cellStyle name="T_XDCB thang 12.2010 2 2" xfId="19969" xr:uid="{00000000-0005-0000-0000-0000194E0000}"/>
    <cellStyle name="T_XDCB thang 12.2010 2 3" xfId="19970" xr:uid="{00000000-0005-0000-0000-00001A4E0000}"/>
    <cellStyle name="T_XDCB thang 12.2010 3" xfId="19971" xr:uid="{00000000-0005-0000-0000-00001B4E0000}"/>
    <cellStyle name="T_XDCB thang 12.2010 4" xfId="19972" xr:uid="{00000000-0005-0000-0000-00001C4E0000}"/>
    <cellStyle name="T_XDCB thang 12.2010_!1 1 bao cao giao KH ve HTCMT vung TNB   12-12-2011" xfId="19973" xr:uid="{00000000-0005-0000-0000-00001D4E0000}"/>
    <cellStyle name="T_XDCB thang 12.2010_!1 1 bao cao giao KH ve HTCMT vung TNB   12-12-2011 2" xfId="19974" xr:uid="{00000000-0005-0000-0000-00001E4E0000}"/>
    <cellStyle name="T_XDCB thang 12.2010_!1 1 bao cao giao KH ve HTCMT vung TNB   12-12-2011 2 2" xfId="19975" xr:uid="{00000000-0005-0000-0000-00001F4E0000}"/>
    <cellStyle name="T_XDCB thang 12.2010_!1 1 bao cao giao KH ve HTCMT vung TNB   12-12-2011 2 3" xfId="19976" xr:uid="{00000000-0005-0000-0000-0000204E0000}"/>
    <cellStyle name="T_XDCB thang 12.2010_!1 1 bao cao giao KH ve HTCMT vung TNB   12-12-2011 3" xfId="19977" xr:uid="{00000000-0005-0000-0000-0000214E0000}"/>
    <cellStyle name="T_XDCB thang 12.2010_!1 1 bao cao giao KH ve HTCMT vung TNB   12-12-2011 4" xfId="19978" xr:uid="{00000000-0005-0000-0000-0000224E0000}"/>
    <cellStyle name="T_XDCB thang 12.2010_KH TPCP vung TNB (03-1-2012)" xfId="19979" xr:uid="{00000000-0005-0000-0000-0000234E0000}"/>
    <cellStyle name="T_XDCB thang 12.2010_KH TPCP vung TNB (03-1-2012) 2" xfId="19980" xr:uid="{00000000-0005-0000-0000-0000244E0000}"/>
    <cellStyle name="T_XDCB thang 12.2010_KH TPCP vung TNB (03-1-2012) 2 2" xfId="19981" xr:uid="{00000000-0005-0000-0000-0000254E0000}"/>
    <cellStyle name="T_XDCB thang 12.2010_KH TPCP vung TNB (03-1-2012) 2 3" xfId="19982" xr:uid="{00000000-0005-0000-0000-0000264E0000}"/>
    <cellStyle name="T_XDCB thang 12.2010_KH TPCP vung TNB (03-1-2012) 3" xfId="19983" xr:uid="{00000000-0005-0000-0000-0000274E0000}"/>
    <cellStyle name="T_XDCB thang 12.2010_KH TPCP vung TNB (03-1-2012) 4" xfId="19984" xr:uid="{00000000-0005-0000-0000-0000284E0000}"/>
    <cellStyle name="T_ÿÿÿÿÿ" xfId="19985" xr:uid="{00000000-0005-0000-0000-0000294E0000}"/>
    <cellStyle name="T_ÿÿÿÿÿ 2" xfId="19986" xr:uid="{00000000-0005-0000-0000-00002A4E0000}"/>
    <cellStyle name="T_ÿÿÿÿÿ 2 2" xfId="19987" xr:uid="{00000000-0005-0000-0000-00002B4E0000}"/>
    <cellStyle name="T_ÿÿÿÿÿ 2 3" xfId="19988" xr:uid="{00000000-0005-0000-0000-00002C4E0000}"/>
    <cellStyle name="T_ÿÿÿÿÿ 3" xfId="19989" xr:uid="{00000000-0005-0000-0000-00002D4E0000}"/>
    <cellStyle name="T_ÿÿÿÿÿ 4" xfId="19990" xr:uid="{00000000-0005-0000-0000-00002E4E0000}"/>
    <cellStyle name="T_ÿÿÿÿÿ_!1 1 bao cao giao KH ve HTCMT vung TNB   12-12-2011" xfId="19991" xr:uid="{00000000-0005-0000-0000-00002F4E0000}"/>
    <cellStyle name="T_ÿÿÿÿÿ_!1 1 bao cao giao KH ve HTCMT vung TNB   12-12-2011 2" xfId="19992" xr:uid="{00000000-0005-0000-0000-0000304E0000}"/>
    <cellStyle name="T_ÿÿÿÿÿ_!1 1 bao cao giao KH ve HTCMT vung TNB   12-12-2011 2 2" xfId="19993" xr:uid="{00000000-0005-0000-0000-0000314E0000}"/>
    <cellStyle name="T_ÿÿÿÿÿ_!1 1 bao cao giao KH ve HTCMT vung TNB   12-12-2011 2 3" xfId="19994" xr:uid="{00000000-0005-0000-0000-0000324E0000}"/>
    <cellStyle name="T_ÿÿÿÿÿ_!1 1 bao cao giao KH ve HTCMT vung TNB   12-12-2011 3" xfId="19995" xr:uid="{00000000-0005-0000-0000-0000334E0000}"/>
    <cellStyle name="T_ÿÿÿÿÿ_!1 1 bao cao giao KH ve HTCMT vung TNB   12-12-2011 4" xfId="19996" xr:uid="{00000000-0005-0000-0000-0000344E0000}"/>
    <cellStyle name="T_ÿÿÿÿÿ_Bieu mau cong trinh khoi cong moi 3-4" xfId="19997" xr:uid="{00000000-0005-0000-0000-0000354E0000}"/>
    <cellStyle name="T_ÿÿÿÿÿ_Bieu mau cong trinh khoi cong moi 3-4 2" xfId="19998" xr:uid="{00000000-0005-0000-0000-0000364E0000}"/>
    <cellStyle name="T_ÿÿÿÿÿ_Bieu mau cong trinh khoi cong moi 3-4 2 2" xfId="19999" xr:uid="{00000000-0005-0000-0000-0000374E0000}"/>
    <cellStyle name="T_ÿÿÿÿÿ_Bieu mau cong trinh khoi cong moi 3-4 2 3" xfId="20000" xr:uid="{00000000-0005-0000-0000-0000384E0000}"/>
    <cellStyle name="T_ÿÿÿÿÿ_Bieu mau cong trinh khoi cong moi 3-4 3" xfId="20001" xr:uid="{00000000-0005-0000-0000-0000394E0000}"/>
    <cellStyle name="T_ÿÿÿÿÿ_Bieu mau cong trinh khoi cong moi 3-4 4" xfId="20002" xr:uid="{00000000-0005-0000-0000-00003A4E0000}"/>
    <cellStyle name="T_ÿÿÿÿÿ_Bieu mau cong trinh khoi cong moi 3-4_!1 1 bao cao giao KH ve HTCMT vung TNB   12-12-2011" xfId="20003" xr:uid="{00000000-0005-0000-0000-00003B4E0000}"/>
    <cellStyle name="T_ÿÿÿÿÿ_Bieu mau cong trinh khoi cong moi 3-4_!1 1 bao cao giao KH ve HTCMT vung TNB   12-12-2011 2" xfId="20004" xr:uid="{00000000-0005-0000-0000-00003C4E0000}"/>
    <cellStyle name="T_ÿÿÿÿÿ_Bieu mau cong trinh khoi cong moi 3-4_!1 1 bao cao giao KH ve HTCMT vung TNB   12-12-2011 2 2" xfId="20005" xr:uid="{00000000-0005-0000-0000-00003D4E0000}"/>
    <cellStyle name="T_ÿÿÿÿÿ_Bieu mau cong trinh khoi cong moi 3-4_!1 1 bao cao giao KH ve HTCMT vung TNB   12-12-2011 2 3" xfId="20006" xr:uid="{00000000-0005-0000-0000-00003E4E0000}"/>
    <cellStyle name="T_ÿÿÿÿÿ_Bieu mau cong trinh khoi cong moi 3-4_!1 1 bao cao giao KH ve HTCMT vung TNB   12-12-2011 3" xfId="20007" xr:uid="{00000000-0005-0000-0000-00003F4E0000}"/>
    <cellStyle name="T_ÿÿÿÿÿ_Bieu mau cong trinh khoi cong moi 3-4_!1 1 bao cao giao KH ve HTCMT vung TNB   12-12-2011 4" xfId="20008" xr:uid="{00000000-0005-0000-0000-0000404E0000}"/>
    <cellStyle name="T_ÿÿÿÿÿ_Bieu mau cong trinh khoi cong moi 3-4_KH TPCP vung TNB (03-1-2012)" xfId="20009" xr:uid="{00000000-0005-0000-0000-0000414E0000}"/>
    <cellStyle name="T_ÿÿÿÿÿ_Bieu mau cong trinh khoi cong moi 3-4_KH TPCP vung TNB (03-1-2012) 2" xfId="20010" xr:uid="{00000000-0005-0000-0000-0000424E0000}"/>
    <cellStyle name="T_ÿÿÿÿÿ_Bieu mau cong trinh khoi cong moi 3-4_KH TPCP vung TNB (03-1-2012) 2 2" xfId="20011" xr:uid="{00000000-0005-0000-0000-0000434E0000}"/>
    <cellStyle name="T_ÿÿÿÿÿ_Bieu mau cong trinh khoi cong moi 3-4_KH TPCP vung TNB (03-1-2012) 2 3" xfId="20012" xr:uid="{00000000-0005-0000-0000-0000444E0000}"/>
    <cellStyle name="T_ÿÿÿÿÿ_Bieu mau cong trinh khoi cong moi 3-4_KH TPCP vung TNB (03-1-2012) 3" xfId="20013" xr:uid="{00000000-0005-0000-0000-0000454E0000}"/>
    <cellStyle name="T_ÿÿÿÿÿ_Bieu mau cong trinh khoi cong moi 3-4_KH TPCP vung TNB (03-1-2012) 4" xfId="20014" xr:uid="{00000000-0005-0000-0000-0000464E0000}"/>
    <cellStyle name="T_ÿÿÿÿÿ_Bieu3ODA" xfId="20015" xr:uid="{00000000-0005-0000-0000-0000474E0000}"/>
    <cellStyle name="T_ÿÿÿÿÿ_Bieu3ODA 2" xfId="20016" xr:uid="{00000000-0005-0000-0000-0000484E0000}"/>
    <cellStyle name="T_ÿÿÿÿÿ_Bieu3ODA 2 2" xfId="20017" xr:uid="{00000000-0005-0000-0000-0000494E0000}"/>
    <cellStyle name="T_ÿÿÿÿÿ_Bieu3ODA 2 3" xfId="20018" xr:uid="{00000000-0005-0000-0000-00004A4E0000}"/>
    <cellStyle name="T_ÿÿÿÿÿ_Bieu3ODA 3" xfId="20019" xr:uid="{00000000-0005-0000-0000-00004B4E0000}"/>
    <cellStyle name="T_ÿÿÿÿÿ_Bieu3ODA 4" xfId="20020" xr:uid="{00000000-0005-0000-0000-00004C4E0000}"/>
    <cellStyle name="T_ÿÿÿÿÿ_Bieu3ODA_!1 1 bao cao giao KH ve HTCMT vung TNB   12-12-2011" xfId="20021" xr:uid="{00000000-0005-0000-0000-00004D4E0000}"/>
    <cellStyle name="T_ÿÿÿÿÿ_Bieu3ODA_!1 1 bao cao giao KH ve HTCMT vung TNB   12-12-2011 2" xfId="20022" xr:uid="{00000000-0005-0000-0000-00004E4E0000}"/>
    <cellStyle name="T_ÿÿÿÿÿ_Bieu3ODA_!1 1 bao cao giao KH ve HTCMT vung TNB   12-12-2011 2 2" xfId="20023" xr:uid="{00000000-0005-0000-0000-00004F4E0000}"/>
    <cellStyle name="T_ÿÿÿÿÿ_Bieu3ODA_!1 1 bao cao giao KH ve HTCMT vung TNB   12-12-2011 2 3" xfId="20024" xr:uid="{00000000-0005-0000-0000-0000504E0000}"/>
    <cellStyle name="T_ÿÿÿÿÿ_Bieu3ODA_!1 1 bao cao giao KH ve HTCMT vung TNB   12-12-2011 3" xfId="20025" xr:uid="{00000000-0005-0000-0000-0000514E0000}"/>
    <cellStyle name="T_ÿÿÿÿÿ_Bieu3ODA_!1 1 bao cao giao KH ve HTCMT vung TNB   12-12-2011 4" xfId="20026" xr:uid="{00000000-0005-0000-0000-0000524E0000}"/>
    <cellStyle name="T_ÿÿÿÿÿ_Bieu3ODA_KH TPCP vung TNB (03-1-2012)" xfId="20027" xr:uid="{00000000-0005-0000-0000-0000534E0000}"/>
    <cellStyle name="T_ÿÿÿÿÿ_Bieu3ODA_KH TPCP vung TNB (03-1-2012) 2" xfId="20028" xr:uid="{00000000-0005-0000-0000-0000544E0000}"/>
    <cellStyle name="T_ÿÿÿÿÿ_Bieu3ODA_KH TPCP vung TNB (03-1-2012) 2 2" xfId="20029" xr:uid="{00000000-0005-0000-0000-0000554E0000}"/>
    <cellStyle name="T_ÿÿÿÿÿ_Bieu3ODA_KH TPCP vung TNB (03-1-2012) 2 3" xfId="20030" xr:uid="{00000000-0005-0000-0000-0000564E0000}"/>
    <cellStyle name="T_ÿÿÿÿÿ_Bieu3ODA_KH TPCP vung TNB (03-1-2012) 3" xfId="20031" xr:uid="{00000000-0005-0000-0000-0000574E0000}"/>
    <cellStyle name="T_ÿÿÿÿÿ_Bieu3ODA_KH TPCP vung TNB (03-1-2012) 4" xfId="20032" xr:uid="{00000000-0005-0000-0000-0000584E0000}"/>
    <cellStyle name="T_ÿÿÿÿÿ_Bieu4HTMT" xfId="20033" xr:uid="{00000000-0005-0000-0000-0000594E0000}"/>
    <cellStyle name="T_ÿÿÿÿÿ_Bieu4HTMT 2" xfId="20034" xr:uid="{00000000-0005-0000-0000-00005A4E0000}"/>
    <cellStyle name="T_ÿÿÿÿÿ_Bieu4HTMT 2 2" xfId="20035" xr:uid="{00000000-0005-0000-0000-00005B4E0000}"/>
    <cellStyle name="T_ÿÿÿÿÿ_Bieu4HTMT 2 3" xfId="20036" xr:uid="{00000000-0005-0000-0000-00005C4E0000}"/>
    <cellStyle name="T_ÿÿÿÿÿ_Bieu4HTMT 3" xfId="20037" xr:uid="{00000000-0005-0000-0000-00005D4E0000}"/>
    <cellStyle name="T_ÿÿÿÿÿ_Bieu4HTMT 4" xfId="20038" xr:uid="{00000000-0005-0000-0000-00005E4E0000}"/>
    <cellStyle name="T_ÿÿÿÿÿ_Bieu4HTMT_!1 1 bao cao giao KH ve HTCMT vung TNB   12-12-2011" xfId="20039" xr:uid="{00000000-0005-0000-0000-00005F4E0000}"/>
    <cellStyle name="T_ÿÿÿÿÿ_Bieu4HTMT_!1 1 bao cao giao KH ve HTCMT vung TNB   12-12-2011 2" xfId="20040" xr:uid="{00000000-0005-0000-0000-0000604E0000}"/>
    <cellStyle name="T_ÿÿÿÿÿ_Bieu4HTMT_!1 1 bao cao giao KH ve HTCMT vung TNB   12-12-2011 2 2" xfId="20041" xr:uid="{00000000-0005-0000-0000-0000614E0000}"/>
    <cellStyle name="T_ÿÿÿÿÿ_Bieu4HTMT_!1 1 bao cao giao KH ve HTCMT vung TNB   12-12-2011 2 3" xfId="20042" xr:uid="{00000000-0005-0000-0000-0000624E0000}"/>
    <cellStyle name="T_ÿÿÿÿÿ_Bieu4HTMT_!1 1 bao cao giao KH ve HTCMT vung TNB   12-12-2011 3" xfId="20043" xr:uid="{00000000-0005-0000-0000-0000634E0000}"/>
    <cellStyle name="T_ÿÿÿÿÿ_Bieu4HTMT_!1 1 bao cao giao KH ve HTCMT vung TNB   12-12-2011 4" xfId="20044" xr:uid="{00000000-0005-0000-0000-0000644E0000}"/>
    <cellStyle name="T_ÿÿÿÿÿ_Bieu4HTMT_KH TPCP vung TNB (03-1-2012)" xfId="20045" xr:uid="{00000000-0005-0000-0000-0000654E0000}"/>
    <cellStyle name="T_ÿÿÿÿÿ_Bieu4HTMT_KH TPCP vung TNB (03-1-2012) 2" xfId="20046" xr:uid="{00000000-0005-0000-0000-0000664E0000}"/>
    <cellStyle name="T_ÿÿÿÿÿ_Bieu4HTMT_KH TPCP vung TNB (03-1-2012) 2 2" xfId="20047" xr:uid="{00000000-0005-0000-0000-0000674E0000}"/>
    <cellStyle name="T_ÿÿÿÿÿ_Bieu4HTMT_KH TPCP vung TNB (03-1-2012) 2 3" xfId="20048" xr:uid="{00000000-0005-0000-0000-0000684E0000}"/>
    <cellStyle name="T_ÿÿÿÿÿ_Bieu4HTMT_KH TPCP vung TNB (03-1-2012) 3" xfId="20049" xr:uid="{00000000-0005-0000-0000-0000694E0000}"/>
    <cellStyle name="T_ÿÿÿÿÿ_Bieu4HTMT_KH TPCP vung TNB (03-1-2012) 4" xfId="20050" xr:uid="{00000000-0005-0000-0000-00006A4E0000}"/>
    <cellStyle name="T_ÿÿÿÿÿ_KH TPCP vung TNB (03-1-2012)" xfId="20051" xr:uid="{00000000-0005-0000-0000-00006B4E0000}"/>
    <cellStyle name="T_ÿÿÿÿÿ_KH TPCP vung TNB (03-1-2012) 2" xfId="20052" xr:uid="{00000000-0005-0000-0000-00006C4E0000}"/>
    <cellStyle name="T_ÿÿÿÿÿ_KH TPCP vung TNB (03-1-2012) 2 2" xfId="20053" xr:uid="{00000000-0005-0000-0000-00006D4E0000}"/>
    <cellStyle name="T_ÿÿÿÿÿ_KH TPCP vung TNB (03-1-2012) 2 3" xfId="20054" xr:uid="{00000000-0005-0000-0000-00006E4E0000}"/>
    <cellStyle name="T_ÿÿÿÿÿ_KH TPCP vung TNB (03-1-2012) 3" xfId="20055" xr:uid="{00000000-0005-0000-0000-00006F4E0000}"/>
    <cellStyle name="T_ÿÿÿÿÿ_KH TPCP vung TNB (03-1-2012) 4" xfId="20056" xr:uid="{00000000-0005-0000-0000-0000704E0000}"/>
    <cellStyle name="T_ÿÿÿÿÿ_kien giang 2" xfId="20057" xr:uid="{00000000-0005-0000-0000-0000714E0000}"/>
    <cellStyle name="T_ÿÿÿÿÿ_kien giang 2 2" xfId="20058" xr:uid="{00000000-0005-0000-0000-0000724E0000}"/>
    <cellStyle name="T_ÿÿÿÿÿ_kien giang 2 2 2" xfId="20059" xr:uid="{00000000-0005-0000-0000-0000734E0000}"/>
    <cellStyle name="T_ÿÿÿÿÿ_kien giang 2 2 3" xfId="20060" xr:uid="{00000000-0005-0000-0000-0000744E0000}"/>
    <cellStyle name="T_ÿÿÿÿÿ_kien giang 2 3" xfId="20061" xr:uid="{00000000-0005-0000-0000-0000754E0000}"/>
    <cellStyle name="T_ÿÿÿÿÿ_kien giang 2 4" xfId="20062" xr:uid="{00000000-0005-0000-0000-0000764E0000}"/>
    <cellStyle name="Text Indent A" xfId="20063" xr:uid="{00000000-0005-0000-0000-0000774E0000}"/>
    <cellStyle name="Text Indent A 2" xfId="20064" xr:uid="{00000000-0005-0000-0000-0000784E0000}"/>
    <cellStyle name="Text Indent A 3" xfId="20065" xr:uid="{00000000-0005-0000-0000-0000794E0000}"/>
    <cellStyle name="Text Indent B" xfId="20066" xr:uid="{00000000-0005-0000-0000-00007A4E0000}"/>
    <cellStyle name="Text Indent B 10" xfId="20067" xr:uid="{00000000-0005-0000-0000-00007B4E0000}"/>
    <cellStyle name="Text Indent B 10 2" xfId="20068" xr:uid="{00000000-0005-0000-0000-00007C4E0000}"/>
    <cellStyle name="Text Indent B 10 3" xfId="20069" xr:uid="{00000000-0005-0000-0000-00007D4E0000}"/>
    <cellStyle name="Text Indent B 11" xfId="20070" xr:uid="{00000000-0005-0000-0000-00007E4E0000}"/>
    <cellStyle name="Text Indent B 11 2" xfId="20071" xr:uid="{00000000-0005-0000-0000-00007F4E0000}"/>
    <cellStyle name="Text Indent B 11 3" xfId="20072" xr:uid="{00000000-0005-0000-0000-0000804E0000}"/>
    <cellStyle name="Text Indent B 12" xfId="20073" xr:uid="{00000000-0005-0000-0000-0000814E0000}"/>
    <cellStyle name="Text Indent B 12 2" xfId="20074" xr:uid="{00000000-0005-0000-0000-0000824E0000}"/>
    <cellStyle name="Text Indent B 12 3" xfId="20075" xr:uid="{00000000-0005-0000-0000-0000834E0000}"/>
    <cellStyle name="Text Indent B 13" xfId="20076" xr:uid="{00000000-0005-0000-0000-0000844E0000}"/>
    <cellStyle name="Text Indent B 13 2" xfId="20077" xr:uid="{00000000-0005-0000-0000-0000854E0000}"/>
    <cellStyle name="Text Indent B 13 3" xfId="20078" xr:uid="{00000000-0005-0000-0000-0000864E0000}"/>
    <cellStyle name="Text Indent B 14" xfId="20079" xr:uid="{00000000-0005-0000-0000-0000874E0000}"/>
    <cellStyle name="Text Indent B 14 2" xfId="20080" xr:uid="{00000000-0005-0000-0000-0000884E0000}"/>
    <cellStyle name="Text Indent B 14 3" xfId="20081" xr:uid="{00000000-0005-0000-0000-0000894E0000}"/>
    <cellStyle name="Text Indent B 15" xfId="20082" xr:uid="{00000000-0005-0000-0000-00008A4E0000}"/>
    <cellStyle name="Text Indent B 15 2" xfId="20083" xr:uid="{00000000-0005-0000-0000-00008B4E0000}"/>
    <cellStyle name="Text Indent B 15 3" xfId="20084" xr:uid="{00000000-0005-0000-0000-00008C4E0000}"/>
    <cellStyle name="Text Indent B 16" xfId="20085" xr:uid="{00000000-0005-0000-0000-00008D4E0000}"/>
    <cellStyle name="Text Indent B 16 2" xfId="20086" xr:uid="{00000000-0005-0000-0000-00008E4E0000}"/>
    <cellStyle name="Text Indent B 16 3" xfId="20087" xr:uid="{00000000-0005-0000-0000-00008F4E0000}"/>
    <cellStyle name="Text Indent B 17" xfId="20088" xr:uid="{00000000-0005-0000-0000-0000904E0000}"/>
    <cellStyle name="Text Indent B 18" xfId="20089" xr:uid="{00000000-0005-0000-0000-0000914E0000}"/>
    <cellStyle name="Text Indent B 2" xfId="20090" xr:uid="{00000000-0005-0000-0000-0000924E0000}"/>
    <cellStyle name="Text Indent B 2 2" xfId="20091" xr:uid="{00000000-0005-0000-0000-0000934E0000}"/>
    <cellStyle name="Text Indent B 2 3" xfId="20092" xr:uid="{00000000-0005-0000-0000-0000944E0000}"/>
    <cellStyle name="Text Indent B 3" xfId="20093" xr:uid="{00000000-0005-0000-0000-0000954E0000}"/>
    <cellStyle name="Text Indent B 3 2" xfId="20094" xr:uid="{00000000-0005-0000-0000-0000964E0000}"/>
    <cellStyle name="Text Indent B 3 3" xfId="20095" xr:uid="{00000000-0005-0000-0000-0000974E0000}"/>
    <cellStyle name="Text Indent B 4" xfId="20096" xr:uid="{00000000-0005-0000-0000-0000984E0000}"/>
    <cellStyle name="Text Indent B 4 2" xfId="20097" xr:uid="{00000000-0005-0000-0000-0000994E0000}"/>
    <cellStyle name="Text Indent B 4 3" xfId="20098" xr:uid="{00000000-0005-0000-0000-00009A4E0000}"/>
    <cellStyle name="Text Indent B 5" xfId="20099" xr:uid="{00000000-0005-0000-0000-00009B4E0000}"/>
    <cellStyle name="Text Indent B 5 2" xfId="20100" xr:uid="{00000000-0005-0000-0000-00009C4E0000}"/>
    <cellStyle name="Text Indent B 5 3" xfId="20101" xr:uid="{00000000-0005-0000-0000-00009D4E0000}"/>
    <cellStyle name="Text Indent B 6" xfId="20102" xr:uid="{00000000-0005-0000-0000-00009E4E0000}"/>
    <cellStyle name="Text Indent B 6 2" xfId="20103" xr:uid="{00000000-0005-0000-0000-00009F4E0000}"/>
    <cellStyle name="Text Indent B 6 3" xfId="20104" xr:uid="{00000000-0005-0000-0000-0000A04E0000}"/>
    <cellStyle name="Text Indent B 7" xfId="20105" xr:uid="{00000000-0005-0000-0000-0000A14E0000}"/>
    <cellStyle name="Text Indent B 7 2" xfId="20106" xr:uid="{00000000-0005-0000-0000-0000A24E0000}"/>
    <cellStyle name="Text Indent B 7 3" xfId="20107" xr:uid="{00000000-0005-0000-0000-0000A34E0000}"/>
    <cellStyle name="Text Indent B 8" xfId="20108" xr:uid="{00000000-0005-0000-0000-0000A44E0000}"/>
    <cellStyle name="Text Indent B 8 2" xfId="20109" xr:uid="{00000000-0005-0000-0000-0000A54E0000}"/>
    <cellStyle name="Text Indent B 8 3" xfId="20110" xr:uid="{00000000-0005-0000-0000-0000A64E0000}"/>
    <cellStyle name="Text Indent B 9" xfId="20111" xr:uid="{00000000-0005-0000-0000-0000A74E0000}"/>
    <cellStyle name="Text Indent B 9 2" xfId="20112" xr:uid="{00000000-0005-0000-0000-0000A84E0000}"/>
    <cellStyle name="Text Indent B 9 3" xfId="20113" xr:uid="{00000000-0005-0000-0000-0000A94E0000}"/>
    <cellStyle name="Text Indent C" xfId="20114" xr:uid="{00000000-0005-0000-0000-0000AA4E0000}"/>
    <cellStyle name="Text Indent C 10" xfId="20115" xr:uid="{00000000-0005-0000-0000-0000AB4E0000}"/>
    <cellStyle name="Text Indent C 10 2" xfId="20116" xr:uid="{00000000-0005-0000-0000-0000AC4E0000}"/>
    <cellStyle name="Text Indent C 10 3" xfId="20117" xr:uid="{00000000-0005-0000-0000-0000AD4E0000}"/>
    <cellStyle name="Text Indent C 11" xfId="20118" xr:uid="{00000000-0005-0000-0000-0000AE4E0000}"/>
    <cellStyle name="Text Indent C 11 2" xfId="20119" xr:uid="{00000000-0005-0000-0000-0000AF4E0000}"/>
    <cellStyle name="Text Indent C 11 3" xfId="20120" xr:uid="{00000000-0005-0000-0000-0000B04E0000}"/>
    <cellStyle name="Text Indent C 12" xfId="20121" xr:uid="{00000000-0005-0000-0000-0000B14E0000}"/>
    <cellStyle name="Text Indent C 12 2" xfId="20122" xr:uid="{00000000-0005-0000-0000-0000B24E0000}"/>
    <cellStyle name="Text Indent C 12 3" xfId="20123" xr:uid="{00000000-0005-0000-0000-0000B34E0000}"/>
    <cellStyle name="Text Indent C 13" xfId="20124" xr:uid="{00000000-0005-0000-0000-0000B44E0000}"/>
    <cellStyle name="Text Indent C 13 2" xfId="20125" xr:uid="{00000000-0005-0000-0000-0000B54E0000}"/>
    <cellStyle name="Text Indent C 13 3" xfId="20126" xr:uid="{00000000-0005-0000-0000-0000B64E0000}"/>
    <cellStyle name="Text Indent C 14" xfId="20127" xr:uid="{00000000-0005-0000-0000-0000B74E0000}"/>
    <cellStyle name="Text Indent C 14 2" xfId="20128" xr:uid="{00000000-0005-0000-0000-0000B84E0000}"/>
    <cellStyle name="Text Indent C 14 3" xfId="20129" xr:uid="{00000000-0005-0000-0000-0000B94E0000}"/>
    <cellStyle name="Text Indent C 15" xfId="20130" xr:uid="{00000000-0005-0000-0000-0000BA4E0000}"/>
    <cellStyle name="Text Indent C 15 2" xfId="20131" xr:uid="{00000000-0005-0000-0000-0000BB4E0000}"/>
    <cellStyle name="Text Indent C 15 3" xfId="20132" xr:uid="{00000000-0005-0000-0000-0000BC4E0000}"/>
    <cellStyle name="Text Indent C 16" xfId="20133" xr:uid="{00000000-0005-0000-0000-0000BD4E0000}"/>
    <cellStyle name="Text Indent C 16 2" xfId="20134" xr:uid="{00000000-0005-0000-0000-0000BE4E0000}"/>
    <cellStyle name="Text Indent C 16 3" xfId="20135" xr:uid="{00000000-0005-0000-0000-0000BF4E0000}"/>
    <cellStyle name="Text Indent C 17" xfId="20136" xr:uid="{00000000-0005-0000-0000-0000C04E0000}"/>
    <cellStyle name="Text Indent C 18" xfId="20137" xr:uid="{00000000-0005-0000-0000-0000C14E0000}"/>
    <cellStyle name="Text Indent C 2" xfId="20138" xr:uid="{00000000-0005-0000-0000-0000C24E0000}"/>
    <cellStyle name="Text Indent C 2 2" xfId="20139" xr:uid="{00000000-0005-0000-0000-0000C34E0000}"/>
    <cellStyle name="Text Indent C 2 3" xfId="20140" xr:uid="{00000000-0005-0000-0000-0000C44E0000}"/>
    <cellStyle name="Text Indent C 3" xfId="20141" xr:uid="{00000000-0005-0000-0000-0000C54E0000}"/>
    <cellStyle name="Text Indent C 3 2" xfId="20142" xr:uid="{00000000-0005-0000-0000-0000C64E0000}"/>
    <cellStyle name="Text Indent C 3 3" xfId="20143" xr:uid="{00000000-0005-0000-0000-0000C74E0000}"/>
    <cellStyle name="Text Indent C 4" xfId="20144" xr:uid="{00000000-0005-0000-0000-0000C84E0000}"/>
    <cellStyle name="Text Indent C 4 2" xfId="20145" xr:uid="{00000000-0005-0000-0000-0000C94E0000}"/>
    <cellStyle name="Text Indent C 4 3" xfId="20146" xr:uid="{00000000-0005-0000-0000-0000CA4E0000}"/>
    <cellStyle name="Text Indent C 5" xfId="20147" xr:uid="{00000000-0005-0000-0000-0000CB4E0000}"/>
    <cellStyle name="Text Indent C 5 2" xfId="20148" xr:uid="{00000000-0005-0000-0000-0000CC4E0000}"/>
    <cellStyle name="Text Indent C 5 3" xfId="20149" xr:uid="{00000000-0005-0000-0000-0000CD4E0000}"/>
    <cellStyle name="Text Indent C 6" xfId="20150" xr:uid="{00000000-0005-0000-0000-0000CE4E0000}"/>
    <cellStyle name="Text Indent C 6 2" xfId="20151" xr:uid="{00000000-0005-0000-0000-0000CF4E0000}"/>
    <cellStyle name="Text Indent C 6 3" xfId="20152" xr:uid="{00000000-0005-0000-0000-0000D04E0000}"/>
    <cellStyle name="Text Indent C 7" xfId="20153" xr:uid="{00000000-0005-0000-0000-0000D14E0000}"/>
    <cellStyle name="Text Indent C 7 2" xfId="20154" xr:uid="{00000000-0005-0000-0000-0000D24E0000}"/>
    <cellStyle name="Text Indent C 7 3" xfId="20155" xr:uid="{00000000-0005-0000-0000-0000D34E0000}"/>
    <cellStyle name="Text Indent C 8" xfId="20156" xr:uid="{00000000-0005-0000-0000-0000D44E0000}"/>
    <cellStyle name="Text Indent C 8 2" xfId="20157" xr:uid="{00000000-0005-0000-0000-0000D54E0000}"/>
    <cellStyle name="Text Indent C 8 3" xfId="20158" xr:uid="{00000000-0005-0000-0000-0000D64E0000}"/>
    <cellStyle name="Text Indent C 9" xfId="20159" xr:uid="{00000000-0005-0000-0000-0000D74E0000}"/>
    <cellStyle name="Text Indent C 9 2" xfId="20160" xr:uid="{00000000-0005-0000-0000-0000D84E0000}"/>
    <cellStyle name="Text Indent C 9 3" xfId="20161" xr:uid="{00000000-0005-0000-0000-0000D94E0000}"/>
    <cellStyle name="th" xfId="20162" xr:uid="{00000000-0005-0000-0000-0000DA4E0000}"/>
    <cellStyle name="th 2" xfId="20163" xr:uid="{00000000-0005-0000-0000-0000DB4E0000}"/>
    <cellStyle name="th 2 2" xfId="20164" xr:uid="{00000000-0005-0000-0000-0000DC4E0000}"/>
    <cellStyle name="th 2 3" xfId="20165" xr:uid="{00000000-0005-0000-0000-0000DD4E0000}"/>
    <cellStyle name="th 3" xfId="20166" xr:uid="{00000000-0005-0000-0000-0000DE4E0000}"/>
    <cellStyle name="th 4" xfId="20167" xr:uid="{00000000-0005-0000-0000-0000DF4E0000}"/>
    <cellStyle name="þ_x005f_x001d_ð¤_x005f_x000c_¯þ_x005f_x0014__x005f_x000d_¨þU_x005f_x0001_À_x005f_x0004_ _x005f_x0015__x005f_x000f__x005f_x0001__x005f_x0001_" xfId="20168" xr:uid="{00000000-0005-0000-0000-0000E04E0000}"/>
    <cellStyle name="þ_x005f_x001d_ð¤_x005f_x000c_¯þ_x005f_x0014__x005f_x000d_¨þU_x005f_x0001_À_x005f_x0004_ _x005f_x0015__x005f_x000f__x005f_x0001__x005f_x0001_ 2" xfId="20169" xr:uid="{00000000-0005-0000-0000-0000E14E0000}"/>
    <cellStyle name="þ_x005f_x001d_ð¤_x005f_x000c_¯þ_x005f_x0014__x005f_x000d_¨þU_x005f_x0001_À_x005f_x0004_ _x005f_x0015__x005f_x000f__x005f_x0001__x005f_x0001_ 3" xfId="20170" xr:uid="{00000000-0005-0000-0000-0000E24E0000}"/>
    <cellStyle name="þ_x005f_x001d_ð·_x005f_x000c_æþ'_x005f_x000d_ßþU_x005f_x0001_Ø_x005f_x0005_ü_x005f_x0014__x005f_x0007__x005f_x0001__x005f_x0001_" xfId="20171" xr:uid="{00000000-0005-0000-0000-0000E34E0000}"/>
    <cellStyle name="þ_x005f_x001d_ð·_x005f_x000c_æþ'_x005f_x000d_ßþU_x005f_x0001_Ø_x005f_x0005_ü_x005f_x0014__x005f_x0007__x005f_x0001__x005f_x0001_ 2" xfId="20172" xr:uid="{00000000-0005-0000-0000-0000E44E0000}"/>
    <cellStyle name="þ_x005f_x001d_ð·_x005f_x000c_æþ'_x005f_x000d_ßþU_x005f_x0001_Ø_x005f_x0005_ü_x005f_x0014__x005f_x0007__x005f_x0001__x005f_x0001_ 3" xfId="20173" xr:uid="{00000000-0005-0000-0000-0000E54E0000}"/>
    <cellStyle name="þ_x005f_x001d_ðÇ%Uý—&amp;Hý9_x005f_x0008_Ÿ s_x005f_x000a__x005f_x0007__x005f_x0001__x005f_x0001_" xfId="20174" xr:uid="{00000000-0005-0000-0000-0000E64E0000}"/>
    <cellStyle name="þ_x005f_x001d_ðÇ%Uý—&amp;Hý9_x005f_x0008_Ÿ s_x005f_x000a__x005f_x0007__x005f_x0001__x005f_x0001_ 2" xfId="20175" xr:uid="{00000000-0005-0000-0000-0000E74E0000}"/>
    <cellStyle name="þ_x005f_x001d_ðÇ%Uý—&amp;Hý9_x005f_x0008_Ÿ s_x005f_x000a__x005f_x0007__x005f_x0001__x005f_x0001_ 3" xfId="20176" xr:uid="{00000000-0005-0000-0000-0000E84E0000}"/>
    <cellStyle name="þ_x005f_x001d_ðK_x005f_x000c_Fý_x005f_x001b__x005f_x000d_9ýU_x005f_x0001_Ð_x005f_x0008_¦)_x005f_x0007__x005f_x0001__x005f_x0001_" xfId="20177" xr:uid="{00000000-0005-0000-0000-0000E94E0000}"/>
    <cellStyle name="þ_x005f_x001d_ðK_x005f_x000c_Fý_x005f_x001b__x005f_x000d_9ýU_x005f_x0001_Ð_x005f_x0008_¦)_x005f_x0007__x005f_x0001__x005f_x0001_ 2" xfId="20178" xr:uid="{00000000-0005-0000-0000-0000EA4E0000}"/>
    <cellStyle name="þ_x005f_x001d_ðK_x005f_x000c_Fý_x005f_x001b__x005f_x000d_9ýU_x005f_x0001_Ð_x005f_x0008_¦)_x005f_x0007__x005f_x0001__x005f_x0001_ 3" xfId="20179" xr:uid="{00000000-0005-0000-0000-0000EB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20180" xr:uid="{00000000-0005-0000-0000-0000EC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20181" xr:uid="{00000000-0005-0000-0000-0000ED4E0000}"/>
    <cellStyle name="þ_x005f_x005f_x005f_x001d_ð¤_x005f_x005f_x005f_x000c_¯þ_x005f_x005f_x005f_x0014__x005f_x005f_x005f_x000d_¨þU_x005f_x005f_x005f_x0001_À_x005f_x005f_x005f_x0004_ _x005f_x005f_x005f_x0015__x005f_x005f_x005f_x000f__x005f_x005f_x005f_x0001__x005f_x005f_x005f_x0001_ 3" xfId="20182" xr:uid="{00000000-0005-0000-0000-0000EE4E0000}"/>
    <cellStyle name="þ_x005f_x005f_x005f_x001d_ð·_x005f_x005f_x005f_x000c_æþ'_x005f_x005f_x005f_x000d_ßþU_x005f_x005f_x005f_x0001_Ø_x005f_x005f_x005f_x0005_ü_x005f_x005f_x005f_x0014__x005f_x005f_x005f_x0007__x005f_x005f_x005f_x0001__x005f_x005f_x005f_x0001_" xfId="20183" xr:uid="{00000000-0005-0000-0000-0000EF4E0000}"/>
    <cellStyle name="þ_x005f_x005f_x005f_x001d_ð·_x005f_x005f_x005f_x000c_æþ'_x005f_x005f_x005f_x000d_ßþU_x005f_x005f_x005f_x0001_Ø_x005f_x005f_x005f_x0005_ü_x005f_x005f_x005f_x0014__x005f_x005f_x005f_x0007__x005f_x005f_x005f_x0001__x005f_x005f_x005f_x0001_ 2" xfId="20184" xr:uid="{00000000-0005-0000-0000-0000F04E0000}"/>
    <cellStyle name="þ_x005f_x005f_x005f_x001d_ð·_x005f_x005f_x005f_x000c_æþ'_x005f_x005f_x005f_x000d_ßþU_x005f_x005f_x005f_x0001_Ø_x005f_x005f_x005f_x0005_ü_x005f_x005f_x005f_x0014__x005f_x005f_x005f_x0007__x005f_x005f_x005f_x0001__x005f_x005f_x005f_x0001_ 3" xfId="20185" xr:uid="{00000000-0005-0000-0000-0000F14E0000}"/>
    <cellStyle name="þ_x005f_x005f_x005f_x001d_ðÇ%Uý—&amp;Hý9_x005f_x005f_x005f_x0008_Ÿ s_x005f_x005f_x005f_x000a__x005f_x005f_x005f_x0007__x005f_x005f_x005f_x0001__x005f_x005f_x005f_x0001_" xfId="20186" xr:uid="{00000000-0005-0000-0000-0000F24E0000}"/>
    <cellStyle name="þ_x005f_x005f_x005f_x001d_ðÇ%Uý—&amp;Hý9_x005f_x005f_x005f_x0008_Ÿ s_x005f_x005f_x005f_x000a__x005f_x005f_x005f_x0007__x005f_x005f_x005f_x0001__x005f_x005f_x005f_x0001_ 2" xfId="20187" xr:uid="{00000000-0005-0000-0000-0000F34E0000}"/>
    <cellStyle name="þ_x005f_x005f_x005f_x001d_ðÇ%Uý—&amp;Hý9_x005f_x005f_x005f_x0008_Ÿ s_x005f_x005f_x005f_x000a__x005f_x005f_x005f_x0007__x005f_x005f_x005f_x0001__x005f_x005f_x005f_x0001_ 3" xfId="20188" xr:uid="{00000000-0005-0000-0000-0000F44E0000}"/>
    <cellStyle name="þ_x005f_x005f_x005f_x001d_ðK_x005f_x005f_x005f_x000c_Fý_x005f_x005f_x005f_x001b__x005f_x005f_x005f_x000d_9ýU_x005f_x005f_x005f_x0001_Ð_x005f_x005f_x005f_x0008_¦)_x005f_x005f_x005f_x0007__x005f_x005f_x005f_x0001__x005f_x005f_x005f_x0001_" xfId="20189" xr:uid="{00000000-0005-0000-0000-0000F54E0000}"/>
    <cellStyle name="þ_x005f_x005f_x005f_x001d_ðK_x005f_x005f_x005f_x000c_Fý_x005f_x005f_x005f_x001b__x005f_x005f_x005f_x000d_9ýU_x005f_x005f_x005f_x0001_Ð_x005f_x005f_x005f_x0008_¦)_x005f_x005f_x005f_x0007__x005f_x005f_x005f_x0001__x005f_x005f_x005f_x0001_ 2" xfId="20190" xr:uid="{00000000-0005-0000-0000-0000F64E0000}"/>
    <cellStyle name="þ_x005f_x005f_x005f_x001d_ðK_x005f_x005f_x005f_x000c_Fý_x005f_x005f_x005f_x001b__x005f_x005f_x005f_x000d_9ýU_x005f_x005f_x005f_x0001_Ð_x005f_x005f_x005f_x0008_¦)_x005f_x005f_x005f_x0007__x005f_x005f_x005f_x0001__x005f_x005f_x005f_x0001_ 3" xfId="20191" xr:uid="{00000000-0005-0000-0000-0000F74E0000}"/>
    <cellStyle name="than" xfId="20192" xr:uid="{00000000-0005-0000-0000-0000F84E0000}"/>
    <cellStyle name="than 2" xfId="20193" xr:uid="{00000000-0005-0000-0000-0000F94E0000}"/>
    <cellStyle name="than 3" xfId="20194" xr:uid="{00000000-0005-0000-0000-0000FA4E0000}"/>
    <cellStyle name="Thanh" xfId="20195" xr:uid="{00000000-0005-0000-0000-0000FB4E0000}"/>
    <cellStyle name="Thanh 2" xfId="20196" xr:uid="{00000000-0005-0000-0000-0000FC4E0000}"/>
    <cellStyle name="Thanh 3" xfId="20197" xr:uid="{00000000-0005-0000-0000-0000FD4E0000}"/>
    <cellStyle name="þ_x001d_ð¤_x000c_¯þ_x0014__x000a_¨þU_x0001_À_x0004_ _x0015__x000f__x0001__x0001_" xfId="20198" xr:uid="{00000000-0005-0000-0000-0000FE4E0000}"/>
    <cellStyle name="þ_x001d_ð¤_x000c_¯þ_x0014__x000a_¨þU_x0001_À_x0004_ _x0015__x000f__x0001__x0001_ 2" xfId="20199" xr:uid="{00000000-0005-0000-0000-0000FF4E0000}"/>
    <cellStyle name="þ_x001d_ð¤_x000c_¯þ_x0014__x000a_¨þU_x0001_À_x0004_ _x0015__x000f__x0001__x0001_ 3" xfId="20200" xr:uid="{00000000-0005-0000-0000-0000004F0000}"/>
    <cellStyle name="þ_x001d_ð¤_x000c_¯þ_x0014__x000d_¨þU_x0001_À_x0004_ _x0015__x000f__x0001__x0001_" xfId="20201" xr:uid="{00000000-0005-0000-0000-0000014F0000}"/>
    <cellStyle name="þ_x001d_ð¤_x000c_¯þ_x0014__x000d_¨þU_x0001_À_x0004_ _x0015__x000f__x0001__x0001_ 2" xfId="20202" xr:uid="{00000000-0005-0000-0000-0000024F0000}"/>
    <cellStyle name="þ_x001d_ð¤_x000c_¯þ_x0014__x000d_¨þU_x0001_À_x0004_ _x0015__x000f__x0001__x0001_ 3" xfId="20203" xr:uid="{00000000-0005-0000-0000-0000034F0000}"/>
    <cellStyle name="þ_x001d_ð·_x000c_æþ'_x000a_ßþU_x0001_Ø_x0005_ü_x0014__x0007__x0001__x0001_" xfId="20204" xr:uid="{00000000-0005-0000-0000-0000044F0000}"/>
    <cellStyle name="þ_x001d_ð·_x000c_æþ'_x000a_ßþU_x0001_Ø_x0005_ü_x0014__x0007__x0001__x0001_ 2" xfId="20205" xr:uid="{00000000-0005-0000-0000-0000054F0000}"/>
    <cellStyle name="þ_x001d_ð·_x000c_æþ'_x000a_ßþU_x0001_Ø_x0005_ü_x0014__x0007__x0001__x0001_ 3" xfId="20206" xr:uid="{00000000-0005-0000-0000-0000064F0000}"/>
    <cellStyle name="þ_x001d_ð·_x000c_æþ'_x000d_ßþU_x0001_Ø_x0005_ü_x0014__x0007__x0001__x0001_" xfId="20207" xr:uid="{00000000-0005-0000-0000-0000074F0000}"/>
    <cellStyle name="þ_x001d_ð·_x000c_æþ'_x000d_ßþU_x0001_Ø_x0005_ü_x0014__x0007__x0001__x0001_ 2" xfId="20208" xr:uid="{00000000-0005-0000-0000-0000084F0000}"/>
    <cellStyle name="þ_x001d_ð·_x000c_æþ'_x000d_ßþU_x0001_Ø_x0005_ü_x0014__x0007__x0001__x0001_ 3" xfId="20209" xr:uid="{00000000-0005-0000-0000-0000094F0000}"/>
    <cellStyle name="þ_x001d_ðÇ%Uý—&amp;Hý9_x0008_Ÿ s_x000a__x0007__x0001__x0001_" xfId="20210" xr:uid="{00000000-0005-0000-0000-00000A4F0000}"/>
    <cellStyle name="þ_x001d_ðÇ%Uý—&amp;Hý9_x0008_Ÿ s_x000a__x0007__x0001__x0001_ 2" xfId="20211" xr:uid="{00000000-0005-0000-0000-00000B4F0000}"/>
    <cellStyle name="þ_x001d_ðÇ%Uý—&amp;Hý9_x0008_Ÿ s_x000a__x0007__x0001__x0001_ 3" xfId="20212" xr:uid="{00000000-0005-0000-0000-00000C4F0000}"/>
    <cellStyle name="þ_x001d_ðK_x000c_Fý_x001b__x000a_9ýU_x0001_Ð_x0008_¦)_x0007__x0001__x0001_" xfId="20213" xr:uid="{00000000-0005-0000-0000-00000D4F0000}"/>
    <cellStyle name="þ_x001d_ðK_x000c_Fý_x001b__x000a_9ýU_x0001_Ð_x0008_¦)_x0007__x0001__x0001_ 2" xfId="20214" xr:uid="{00000000-0005-0000-0000-00000E4F0000}"/>
    <cellStyle name="þ_x001d_ðK_x000c_Fý_x001b__x000a_9ýU_x0001_Ð_x0008_¦)_x0007__x0001__x0001_ 3" xfId="20215" xr:uid="{00000000-0005-0000-0000-00000F4F0000}"/>
    <cellStyle name="þ_x001d_ðK_x000c_Fý_x001b__x000d_9ýU_x0001_Ð_x0008_¦)_x0007__x0001__x0001_" xfId="20216" xr:uid="{00000000-0005-0000-0000-0000104F0000}"/>
    <cellStyle name="þ_x001d_ðK_x000c_Fý_x001b__x000d_9ýU_x0001_Ð_x0008_¦)_x0007__x0001__x0001_ 2" xfId="20217" xr:uid="{00000000-0005-0000-0000-0000114F0000}"/>
    <cellStyle name="þ_x001d_ðK_x000c_Fý_x001b__x000d_9ýU_x0001_Ð_x0008_¦)_x0007__x0001__x0001_ 3" xfId="20218" xr:uid="{00000000-0005-0000-0000-0000124F0000}"/>
    <cellStyle name="thuong-10" xfId="20219" xr:uid="{00000000-0005-0000-0000-0000134F0000}"/>
    <cellStyle name="thuong-10 2" xfId="20220" xr:uid="{00000000-0005-0000-0000-0000144F0000}"/>
    <cellStyle name="thuong-10 3" xfId="20221" xr:uid="{00000000-0005-0000-0000-0000154F0000}"/>
    <cellStyle name="thuong-11" xfId="20222" xr:uid="{00000000-0005-0000-0000-0000164F0000}"/>
    <cellStyle name="thuong-11 2" xfId="20223" xr:uid="{00000000-0005-0000-0000-0000174F0000}"/>
    <cellStyle name="thuong-11 2 2" xfId="20224" xr:uid="{00000000-0005-0000-0000-0000184F0000}"/>
    <cellStyle name="thuong-11 2 3" xfId="20225" xr:uid="{00000000-0005-0000-0000-0000194F0000}"/>
    <cellStyle name="thuong-11 3" xfId="20226" xr:uid="{00000000-0005-0000-0000-00001A4F0000}"/>
    <cellStyle name="thuong-11 4" xfId="20227" xr:uid="{00000000-0005-0000-0000-00001B4F0000}"/>
    <cellStyle name="Thuyet minh" xfId="20228" xr:uid="{00000000-0005-0000-0000-00001C4F0000}"/>
    <cellStyle name="Thuyet minh 2" xfId="20229" xr:uid="{00000000-0005-0000-0000-00001D4F0000}"/>
    <cellStyle name="Thuyet minh 3" xfId="20230" xr:uid="{00000000-0005-0000-0000-00001E4F0000}"/>
    <cellStyle name="Tickmark" xfId="20231" xr:uid="{00000000-0005-0000-0000-00001F4F0000}"/>
    <cellStyle name="Tickmark 2" xfId="20232" xr:uid="{00000000-0005-0000-0000-0000204F0000}"/>
    <cellStyle name="Tickmark 3" xfId="20233" xr:uid="{00000000-0005-0000-0000-0000214F0000}"/>
    <cellStyle name="Tien1" xfId="20234" xr:uid="{00000000-0005-0000-0000-0000224F0000}"/>
    <cellStyle name="Tien1 2" xfId="20235" xr:uid="{00000000-0005-0000-0000-0000234F0000}"/>
    <cellStyle name="Tien1 3" xfId="20236" xr:uid="{00000000-0005-0000-0000-0000244F0000}"/>
    <cellStyle name="Tieu_de_2" xfId="20237" xr:uid="{00000000-0005-0000-0000-0000254F0000}"/>
    <cellStyle name="Times New Roman" xfId="20238" xr:uid="{00000000-0005-0000-0000-0000264F0000}"/>
    <cellStyle name="Times New Roman 2" xfId="20239" xr:uid="{00000000-0005-0000-0000-0000274F0000}"/>
    <cellStyle name="Times New Roman 3" xfId="20240" xr:uid="{00000000-0005-0000-0000-0000284F0000}"/>
    <cellStyle name="tit1" xfId="20241" xr:uid="{00000000-0005-0000-0000-0000294F0000}"/>
    <cellStyle name="tit1 2" xfId="20242" xr:uid="{00000000-0005-0000-0000-00002A4F0000}"/>
    <cellStyle name="tit1 3" xfId="20243" xr:uid="{00000000-0005-0000-0000-00002B4F0000}"/>
    <cellStyle name="tit2" xfId="20244" xr:uid="{00000000-0005-0000-0000-00002C4F0000}"/>
    <cellStyle name="tit2 2" xfId="20245" xr:uid="{00000000-0005-0000-0000-00002D4F0000}"/>
    <cellStyle name="tit2 2 2" xfId="20246" xr:uid="{00000000-0005-0000-0000-00002E4F0000}"/>
    <cellStyle name="tit2 2 3" xfId="20247" xr:uid="{00000000-0005-0000-0000-00002F4F0000}"/>
    <cellStyle name="tit2 3" xfId="20248" xr:uid="{00000000-0005-0000-0000-0000304F0000}"/>
    <cellStyle name="tit2 4" xfId="20249" xr:uid="{00000000-0005-0000-0000-0000314F0000}"/>
    <cellStyle name="tit3" xfId="20250" xr:uid="{00000000-0005-0000-0000-0000324F0000}"/>
    <cellStyle name="tit3 2" xfId="20251" xr:uid="{00000000-0005-0000-0000-0000334F0000}"/>
    <cellStyle name="tit3 3" xfId="20252" xr:uid="{00000000-0005-0000-0000-0000344F0000}"/>
    <cellStyle name="tit4" xfId="20253" xr:uid="{00000000-0005-0000-0000-0000354F0000}"/>
    <cellStyle name="tit4 2" xfId="20254" xr:uid="{00000000-0005-0000-0000-0000364F0000}"/>
    <cellStyle name="tit4 3" xfId="20255" xr:uid="{00000000-0005-0000-0000-0000374F0000}"/>
    <cellStyle name="Title 2" xfId="20256" xr:uid="{00000000-0005-0000-0000-0000384F0000}"/>
    <cellStyle name="Title 2 2" xfId="20257" xr:uid="{00000000-0005-0000-0000-0000394F0000}"/>
    <cellStyle name="Title 2 3" xfId="20258" xr:uid="{00000000-0005-0000-0000-00003A4F0000}"/>
    <cellStyle name="Tong so" xfId="20259" xr:uid="{00000000-0005-0000-0000-00003B4F0000}"/>
    <cellStyle name="tong so 1" xfId="20260" xr:uid="{00000000-0005-0000-0000-00003C4F0000}"/>
    <cellStyle name="tong so 1 2" xfId="20261" xr:uid="{00000000-0005-0000-0000-00003D4F0000}"/>
    <cellStyle name="tong so 1 3" xfId="20262" xr:uid="{00000000-0005-0000-0000-00003E4F0000}"/>
    <cellStyle name="Tong so 2" xfId="20263" xr:uid="{00000000-0005-0000-0000-00003F4F0000}"/>
    <cellStyle name="Tong so 3" xfId="20264" xr:uid="{00000000-0005-0000-0000-0000404F0000}"/>
    <cellStyle name="Tong so 4" xfId="20265" xr:uid="{00000000-0005-0000-0000-0000414F0000}"/>
    <cellStyle name="Tong so 5" xfId="20266" xr:uid="{00000000-0005-0000-0000-0000424F0000}"/>
    <cellStyle name="Tong so 6" xfId="20267" xr:uid="{00000000-0005-0000-0000-0000434F0000}"/>
    <cellStyle name="Tong so 7" xfId="20268" xr:uid="{00000000-0005-0000-0000-0000444F0000}"/>
    <cellStyle name="Tong so_Bieu KHPTLN 2016-2020" xfId="20269" xr:uid="{00000000-0005-0000-0000-0000454F0000}"/>
    <cellStyle name="Tongcong" xfId="20270" xr:uid="{00000000-0005-0000-0000-0000464F0000}"/>
    <cellStyle name="Tongcong 2" xfId="20271" xr:uid="{00000000-0005-0000-0000-0000474F0000}"/>
    <cellStyle name="Tongcong 3" xfId="20272" xr:uid="{00000000-0005-0000-0000-0000484F0000}"/>
    <cellStyle name="Total 2" xfId="20273" xr:uid="{00000000-0005-0000-0000-0000494F0000}"/>
    <cellStyle name="Total 2 2" xfId="20274" xr:uid="{00000000-0005-0000-0000-00004A4F0000}"/>
    <cellStyle name="Total 2 3" xfId="20275" xr:uid="{00000000-0005-0000-0000-00004B4F0000}"/>
    <cellStyle name="trang" xfId="20276" xr:uid="{00000000-0005-0000-0000-00004C4F0000}"/>
    <cellStyle name="trang 2" xfId="20277" xr:uid="{00000000-0005-0000-0000-00004D4F0000}"/>
    <cellStyle name="trang 3" xfId="20278" xr:uid="{00000000-0005-0000-0000-00004E4F0000}"/>
    <cellStyle name="tt1" xfId="20279" xr:uid="{00000000-0005-0000-0000-00004F4F0000}"/>
    <cellStyle name="tt1 2" xfId="20280" xr:uid="{00000000-0005-0000-0000-0000504F0000}"/>
    <cellStyle name="tt1 3" xfId="20281" xr:uid="{00000000-0005-0000-0000-0000514F0000}"/>
    <cellStyle name="Tusental (0)_pldt" xfId="20282" xr:uid="{00000000-0005-0000-0000-0000524F0000}"/>
    <cellStyle name="Tusental_pldt" xfId="20283" xr:uid="{00000000-0005-0000-0000-0000534F0000}"/>
    <cellStyle name="ux_3_¼­¿ï-¾È»ê" xfId="20284" xr:uid="{00000000-0005-0000-0000-0000544F0000}"/>
    <cellStyle name="Valuta (0)_CALPREZZ" xfId="20285" xr:uid="{00000000-0005-0000-0000-0000554F0000}"/>
    <cellStyle name="Valuta_ PESO ELETTR." xfId="20286" xr:uid="{00000000-0005-0000-0000-0000564F0000}"/>
    <cellStyle name="VANG1" xfId="20287" xr:uid="{00000000-0005-0000-0000-0000574F0000}"/>
    <cellStyle name="VANG1 2" xfId="20288" xr:uid="{00000000-0005-0000-0000-0000584F0000}"/>
    <cellStyle name="VANG1 2 2" xfId="20289" xr:uid="{00000000-0005-0000-0000-0000594F0000}"/>
    <cellStyle name="VANG1 2 3" xfId="20290" xr:uid="{00000000-0005-0000-0000-00005A4F0000}"/>
    <cellStyle name="VANG1 3" xfId="20291" xr:uid="{00000000-0005-0000-0000-00005B4F0000}"/>
    <cellStyle name="VANG1 4" xfId="20292" xr:uid="{00000000-0005-0000-0000-00005C4F0000}"/>
    <cellStyle name="viet" xfId="20293" xr:uid="{00000000-0005-0000-0000-00005D4F0000}"/>
    <cellStyle name="viet 2" xfId="20294" xr:uid="{00000000-0005-0000-0000-00005E4F0000}"/>
    <cellStyle name="viet 3" xfId="20295" xr:uid="{00000000-0005-0000-0000-00005F4F0000}"/>
    <cellStyle name="viet2" xfId="20296" xr:uid="{00000000-0005-0000-0000-0000604F0000}"/>
    <cellStyle name="viet2 2" xfId="20297" xr:uid="{00000000-0005-0000-0000-0000614F0000}"/>
    <cellStyle name="viet2 2 2" xfId="20298" xr:uid="{00000000-0005-0000-0000-0000624F0000}"/>
    <cellStyle name="viet2 2 2 2" xfId="20299" xr:uid="{00000000-0005-0000-0000-0000634F0000}"/>
    <cellStyle name="viet2 2 3" xfId="20300" xr:uid="{00000000-0005-0000-0000-0000644F0000}"/>
    <cellStyle name="viet2 3" xfId="20301" xr:uid="{00000000-0005-0000-0000-0000654F0000}"/>
    <cellStyle name="viet2 3 2" xfId="20302" xr:uid="{00000000-0005-0000-0000-0000664F0000}"/>
    <cellStyle name="viet2 4" xfId="20303" xr:uid="{00000000-0005-0000-0000-0000674F0000}"/>
    <cellStyle name="VLB-GTKÕ" xfId="20304" xr:uid="{00000000-0005-0000-0000-0000684F0000}"/>
    <cellStyle name="VLB-GTKÕ 2" xfId="20305" xr:uid="{00000000-0005-0000-0000-0000694F0000}"/>
    <cellStyle name="VN new romanNormal" xfId="20306" xr:uid="{00000000-0005-0000-0000-00006A4F0000}"/>
    <cellStyle name="VN new romanNormal 2" xfId="20307" xr:uid="{00000000-0005-0000-0000-00006B4F0000}"/>
    <cellStyle name="VN new romanNormal 2 2" xfId="20308" xr:uid="{00000000-0005-0000-0000-00006C4F0000}"/>
    <cellStyle name="VN new romanNormal 2 2 2" xfId="20309" xr:uid="{00000000-0005-0000-0000-00006D4F0000}"/>
    <cellStyle name="VN new romanNormal 2 2 3" xfId="20310" xr:uid="{00000000-0005-0000-0000-00006E4F0000}"/>
    <cellStyle name="VN new romanNormal 2 3" xfId="20311" xr:uid="{00000000-0005-0000-0000-00006F4F0000}"/>
    <cellStyle name="VN new romanNormal 2 4" xfId="20312" xr:uid="{00000000-0005-0000-0000-0000704F0000}"/>
    <cellStyle name="VN new romanNormal 3" xfId="20313" xr:uid="{00000000-0005-0000-0000-0000714F0000}"/>
    <cellStyle name="VN new romanNormal 3 2" xfId="20314" xr:uid="{00000000-0005-0000-0000-0000724F0000}"/>
    <cellStyle name="VN new romanNormal 3 2 2" xfId="20315" xr:uid="{00000000-0005-0000-0000-0000734F0000}"/>
    <cellStyle name="VN new romanNormal 3 3" xfId="20316" xr:uid="{00000000-0005-0000-0000-0000744F0000}"/>
    <cellStyle name="VN new romanNormal 4" xfId="20317" xr:uid="{00000000-0005-0000-0000-0000754F0000}"/>
    <cellStyle name="VN new romanNormal_05-12  KH trung han 2016-2020 - Liem Thinh edited" xfId="20318" xr:uid="{00000000-0005-0000-0000-0000764F0000}"/>
    <cellStyle name="Vn Time 13" xfId="20319" xr:uid="{00000000-0005-0000-0000-0000774F0000}"/>
    <cellStyle name="Vn Time 13 2" xfId="20320" xr:uid="{00000000-0005-0000-0000-0000784F0000}"/>
    <cellStyle name="Vn Time 13 3" xfId="20321" xr:uid="{00000000-0005-0000-0000-0000794F0000}"/>
    <cellStyle name="Vn Time 14" xfId="20322" xr:uid="{00000000-0005-0000-0000-00007A4F0000}"/>
    <cellStyle name="Vn Time 14 2" xfId="20323" xr:uid="{00000000-0005-0000-0000-00007B4F0000}"/>
    <cellStyle name="Vn Time 14 2 2" xfId="20324" xr:uid="{00000000-0005-0000-0000-00007C4F0000}"/>
    <cellStyle name="Vn Time 14 2 3" xfId="20325" xr:uid="{00000000-0005-0000-0000-00007D4F0000}"/>
    <cellStyle name="Vn Time 14 3" xfId="20326" xr:uid="{00000000-0005-0000-0000-00007E4F0000}"/>
    <cellStyle name="Vn Time 14 3 2" xfId="20327" xr:uid="{00000000-0005-0000-0000-00007F4F0000}"/>
    <cellStyle name="Vn Time 14 3 3" xfId="20328" xr:uid="{00000000-0005-0000-0000-0000804F0000}"/>
    <cellStyle name="Vn Time 14 4" xfId="20329" xr:uid="{00000000-0005-0000-0000-0000814F0000}"/>
    <cellStyle name="Vn Time 14 5" xfId="20330" xr:uid="{00000000-0005-0000-0000-0000824F0000}"/>
    <cellStyle name="VN time new roman" xfId="20331" xr:uid="{00000000-0005-0000-0000-0000834F0000}"/>
    <cellStyle name="VN time new roman 2" xfId="20332" xr:uid="{00000000-0005-0000-0000-0000844F0000}"/>
    <cellStyle name="VN time new roman 2 2" xfId="20333" xr:uid="{00000000-0005-0000-0000-0000854F0000}"/>
    <cellStyle name="VN time new roman 2 2 2" xfId="20334" xr:uid="{00000000-0005-0000-0000-0000864F0000}"/>
    <cellStyle name="VN time new roman 2 2 3" xfId="20335" xr:uid="{00000000-0005-0000-0000-0000874F0000}"/>
    <cellStyle name="VN time new roman 2 3" xfId="20336" xr:uid="{00000000-0005-0000-0000-0000884F0000}"/>
    <cellStyle name="VN time new roman 2 4" xfId="20337" xr:uid="{00000000-0005-0000-0000-0000894F0000}"/>
    <cellStyle name="VN time new roman 3" xfId="20338" xr:uid="{00000000-0005-0000-0000-00008A4F0000}"/>
    <cellStyle name="VN time new roman 3 2" xfId="20339" xr:uid="{00000000-0005-0000-0000-00008B4F0000}"/>
    <cellStyle name="VN time new roman 3 2 2" xfId="20340" xr:uid="{00000000-0005-0000-0000-00008C4F0000}"/>
    <cellStyle name="VN time new roman 3 3" xfId="20341" xr:uid="{00000000-0005-0000-0000-00008D4F0000}"/>
    <cellStyle name="VN time new roman 4" xfId="20342" xr:uid="{00000000-0005-0000-0000-00008E4F0000}"/>
    <cellStyle name="VN time new roman_05-12  KH trung han 2016-2020 - Liem Thinh edited" xfId="20343" xr:uid="{00000000-0005-0000-0000-00008F4F0000}"/>
    <cellStyle name="vn_time" xfId="20344" xr:uid="{00000000-0005-0000-0000-0000904F0000}"/>
    <cellStyle name="vnbo" xfId="20345" xr:uid="{00000000-0005-0000-0000-0000914F0000}"/>
    <cellStyle name="vnbo 2" xfId="20346" xr:uid="{00000000-0005-0000-0000-0000924F0000}"/>
    <cellStyle name="vnbo 2 2" xfId="20347" xr:uid="{00000000-0005-0000-0000-0000934F0000}"/>
    <cellStyle name="vnbo 2 3" xfId="20348" xr:uid="{00000000-0005-0000-0000-0000944F0000}"/>
    <cellStyle name="vnbo 3" xfId="20349" xr:uid="{00000000-0005-0000-0000-0000954F0000}"/>
    <cellStyle name="vnbo 3 2" xfId="20350" xr:uid="{00000000-0005-0000-0000-0000964F0000}"/>
    <cellStyle name="vnbo 3 3" xfId="20351" xr:uid="{00000000-0005-0000-0000-0000974F0000}"/>
    <cellStyle name="vnbo 4" xfId="20352" xr:uid="{00000000-0005-0000-0000-0000984F0000}"/>
    <cellStyle name="vnbo 5" xfId="20353" xr:uid="{00000000-0005-0000-0000-0000994F0000}"/>
    <cellStyle name="vnhead1" xfId="20354" xr:uid="{00000000-0005-0000-0000-00009A4F0000}"/>
    <cellStyle name="vnhead1 2" xfId="20355" xr:uid="{00000000-0005-0000-0000-00009B4F0000}"/>
    <cellStyle name="vnhead1 2 2" xfId="20356" xr:uid="{00000000-0005-0000-0000-00009C4F0000}"/>
    <cellStyle name="vnhead1 2 2 2" xfId="20357" xr:uid="{00000000-0005-0000-0000-00009D4F0000}"/>
    <cellStyle name="vnhead1 2 3" xfId="20358" xr:uid="{00000000-0005-0000-0000-00009E4F0000}"/>
    <cellStyle name="vnhead1 3" xfId="20359" xr:uid="{00000000-0005-0000-0000-00009F4F0000}"/>
    <cellStyle name="vnhead1 3 2" xfId="20360" xr:uid="{00000000-0005-0000-0000-0000A04F0000}"/>
    <cellStyle name="vnhead1 4" xfId="20361" xr:uid="{00000000-0005-0000-0000-0000A14F0000}"/>
    <cellStyle name="vnhead2" xfId="20362" xr:uid="{00000000-0005-0000-0000-0000A24F0000}"/>
    <cellStyle name="vnhead2 2" xfId="20363" xr:uid="{00000000-0005-0000-0000-0000A34F0000}"/>
    <cellStyle name="vnhead2 2 2" xfId="20364" xr:uid="{00000000-0005-0000-0000-0000A44F0000}"/>
    <cellStyle name="vnhead2 2 3" xfId="20365" xr:uid="{00000000-0005-0000-0000-0000A54F0000}"/>
    <cellStyle name="vnhead2 3" xfId="20366" xr:uid="{00000000-0005-0000-0000-0000A64F0000}"/>
    <cellStyle name="vnhead2 3 2" xfId="20367" xr:uid="{00000000-0005-0000-0000-0000A74F0000}"/>
    <cellStyle name="vnhead2 3 3" xfId="20368" xr:uid="{00000000-0005-0000-0000-0000A84F0000}"/>
    <cellStyle name="vnhead2 4" xfId="20369" xr:uid="{00000000-0005-0000-0000-0000A94F0000}"/>
    <cellStyle name="vnhead2 5" xfId="20370" xr:uid="{00000000-0005-0000-0000-0000AA4F0000}"/>
    <cellStyle name="vnhead3" xfId="20371" xr:uid="{00000000-0005-0000-0000-0000AB4F0000}"/>
    <cellStyle name="vnhead3 2" xfId="20372" xr:uid="{00000000-0005-0000-0000-0000AC4F0000}"/>
    <cellStyle name="vnhead3 2 2" xfId="20373" xr:uid="{00000000-0005-0000-0000-0000AD4F0000}"/>
    <cellStyle name="vnhead3 2 3" xfId="20374" xr:uid="{00000000-0005-0000-0000-0000AE4F0000}"/>
    <cellStyle name="vnhead3 3" xfId="20375" xr:uid="{00000000-0005-0000-0000-0000AF4F0000}"/>
    <cellStyle name="vnhead3 3 2" xfId="20376" xr:uid="{00000000-0005-0000-0000-0000B04F0000}"/>
    <cellStyle name="vnhead3 3 3" xfId="20377" xr:uid="{00000000-0005-0000-0000-0000B14F0000}"/>
    <cellStyle name="vnhead3 4" xfId="20378" xr:uid="{00000000-0005-0000-0000-0000B24F0000}"/>
    <cellStyle name="vnhead3 5" xfId="20379" xr:uid="{00000000-0005-0000-0000-0000B34F0000}"/>
    <cellStyle name="vnhead4" xfId="20380" xr:uid="{00000000-0005-0000-0000-0000B44F0000}"/>
    <cellStyle name="vnhead4 2" xfId="20381" xr:uid="{00000000-0005-0000-0000-0000B54F0000}"/>
    <cellStyle name="vnhead4 3" xfId="20382" xr:uid="{00000000-0005-0000-0000-0000B64F0000}"/>
    <cellStyle name="vntxt1" xfId="20383" xr:uid="{00000000-0005-0000-0000-0000B74F0000}"/>
    <cellStyle name="vntxt1 10" xfId="20384" xr:uid="{00000000-0005-0000-0000-0000B84F0000}"/>
    <cellStyle name="vntxt1 10 2" xfId="20385" xr:uid="{00000000-0005-0000-0000-0000B94F0000}"/>
    <cellStyle name="vntxt1 10 3" xfId="20386" xr:uid="{00000000-0005-0000-0000-0000BA4F0000}"/>
    <cellStyle name="vntxt1 11" xfId="20387" xr:uid="{00000000-0005-0000-0000-0000BB4F0000}"/>
    <cellStyle name="vntxt1 11 2" xfId="20388" xr:uid="{00000000-0005-0000-0000-0000BC4F0000}"/>
    <cellStyle name="vntxt1 11 3" xfId="20389" xr:uid="{00000000-0005-0000-0000-0000BD4F0000}"/>
    <cellStyle name="vntxt1 12" xfId="20390" xr:uid="{00000000-0005-0000-0000-0000BE4F0000}"/>
    <cellStyle name="vntxt1 12 2" xfId="20391" xr:uid="{00000000-0005-0000-0000-0000BF4F0000}"/>
    <cellStyle name="vntxt1 12 3" xfId="20392" xr:uid="{00000000-0005-0000-0000-0000C04F0000}"/>
    <cellStyle name="vntxt1 13" xfId="20393" xr:uid="{00000000-0005-0000-0000-0000C14F0000}"/>
    <cellStyle name="vntxt1 13 2" xfId="20394" xr:uid="{00000000-0005-0000-0000-0000C24F0000}"/>
    <cellStyle name="vntxt1 13 3" xfId="20395" xr:uid="{00000000-0005-0000-0000-0000C34F0000}"/>
    <cellStyle name="vntxt1 14" xfId="20396" xr:uid="{00000000-0005-0000-0000-0000C44F0000}"/>
    <cellStyle name="vntxt1 14 2" xfId="20397" xr:uid="{00000000-0005-0000-0000-0000C54F0000}"/>
    <cellStyle name="vntxt1 14 3" xfId="20398" xr:uid="{00000000-0005-0000-0000-0000C64F0000}"/>
    <cellStyle name="vntxt1 15" xfId="20399" xr:uid="{00000000-0005-0000-0000-0000C74F0000}"/>
    <cellStyle name="vntxt1 15 2" xfId="20400" xr:uid="{00000000-0005-0000-0000-0000C84F0000}"/>
    <cellStyle name="vntxt1 15 3" xfId="20401" xr:uid="{00000000-0005-0000-0000-0000C94F0000}"/>
    <cellStyle name="vntxt1 16" xfId="20402" xr:uid="{00000000-0005-0000-0000-0000CA4F0000}"/>
    <cellStyle name="vntxt1 16 2" xfId="20403" xr:uid="{00000000-0005-0000-0000-0000CB4F0000}"/>
    <cellStyle name="vntxt1 16 3" xfId="20404" xr:uid="{00000000-0005-0000-0000-0000CC4F0000}"/>
    <cellStyle name="vntxt1 17" xfId="20405" xr:uid="{00000000-0005-0000-0000-0000CD4F0000}"/>
    <cellStyle name="vntxt1 18" xfId="20406" xr:uid="{00000000-0005-0000-0000-0000CE4F0000}"/>
    <cellStyle name="vntxt1 2" xfId="20407" xr:uid="{00000000-0005-0000-0000-0000CF4F0000}"/>
    <cellStyle name="vntxt1 2 2" xfId="20408" xr:uid="{00000000-0005-0000-0000-0000D04F0000}"/>
    <cellStyle name="vntxt1 2 3" xfId="20409" xr:uid="{00000000-0005-0000-0000-0000D14F0000}"/>
    <cellStyle name="vntxt1 3" xfId="20410" xr:uid="{00000000-0005-0000-0000-0000D24F0000}"/>
    <cellStyle name="vntxt1 3 2" xfId="20411" xr:uid="{00000000-0005-0000-0000-0000D34F0000}"/>
    <cellStyle name="vntxt1 3 3" xfId="20412" xr:uid="{00000000-0005-0000-0000-0000D44F0000}"/>
    <cellStyle name="vntxt1 4" xfId="20413" xr:uid="{00000000-0005-0000-0000-0000D54F0000}"/>
    <cellStyle name="vntxt1 4 2" xfId="20414" xr:uid="{00000000-0005-0000-0000-0000D64F0000}"/>
    <cellStyle name="vntxt1 4 3" xfId="20415" xr:uid="{00000000-0005-0000-0000-0000D74F0000}"/>
    <cellStyle name="vntxt1 5" xfId="20416" xr:uid="{00000000-0005-0000-0000-0000D84F0000}"/>
    <cellStyle name="vntxt1 5 2" xfId="20417" xr:uid="{00000000-0005-0000-0000-0000D94F0000}"/>
    <cellStyle name="vntxt1 5 3" xfId="20418" xr:uid="{00000000-0005-0000-0000-0000DA4F0000}"/>
    <cellStyle name="vntxt1 6" xfId="20419" xr:uid="{00000000-0005-0000-0000-0000DB4F0000}"/>
    <cellStyle name="vntxt1 6 2" xfId="20420" xr:uid="{00000000-0005-0000-0000-0000DC4F0000}"/>
    <cellStyle name="vntxt1 6 3" xfId="20421" xr:uid="{00000000-0005-0000-0000-0000DD4F0000}"/>
    <cellStyle name="vntxt1 7" xfId="20422" xr:uid="{00000000-0005-0000-0000-0000DE4F0000}"/>
    <cellStyle name="vntxt1 7 2" xfId="20423" xr:uid="{00000000-0005-0000-0000-0000DF4F0000}"/>
    <cellStyle name="vntxt1 7 3" xfId="20424" xr:uid="{00000000-0005-0000-0000-0000E04F0000}"/>
    <cellStyle name="vntxt1 8" xfId="20425" xr:uid="{00000000-0005-0000-0000-0000E14F0000}"/>
    <cellStyle name="vntxt1 8 2" xfId="20426" xr:uid="{00000000-0005-0000-0000-0000E24F0000}"/>
    <cellStyle name="vntxt1 8 3" xfId="20427" xr:uid="{00000000-0005-0000-0000-0000E34F0000}"/>
    <cellStyle name="vntxt1 9" xfId="20428" xr:uid="{00000000-0005-0000-0000-0000E44F0000}"/>
    <cellStyle name="vntxt1 9 2" xfId="20429" xr:uid="{00000000-0005-0000-0000-0000E54F0000}"/>
    <cellStyle name="vntxt1 9 3" xfId="20430" xr:uid="{00000000-0005-0000-0000-0000E64F0000}"/>
    <cellStyle name="vntxt1_05-12  KH trung han 2016-2020 - Liem Thinh edited" xfId="20431" xr:uid="{00000000-0005-0000-0000-0000E74F0000}"/>
    <cellStyle name="vntxt2" xfId="20432" xr:uid="{00000000-0005-0000-0000-0000E84F0000}"/>
    <cellStyle name="vntxt2 2" xfId="20433" xr:uid="{00000000-0005-0000-0000-0000E94F0000}"/>
    <cellStyle name="vntxt2 3" xfId="20434" xr:uid="{00000000-0005-0000-0000-0000EA4F0000}"/>
    <cellStyle name="W?hrung [0]_35ERI8T2gbIEMixb4v26icuOo" xfId="20435" xr:uid="{00000000-0005-0000-0000-0000EB4F0000}"/>
    <cellStyle name="W?hrung_35ERI8T2gbIEMixb4v26icuOo" xfId="20436" xr:uid="{00000000-0005-0000-0000-0000EC4F0000}"/>
    <cellStyle name="Währung [0]_68574_Materialbedarfsliste" xfId="20437" xr:uid="{00000000-0005-0000-0000-0000ED4F0000}"/>
    <cellStyle name="Währung_68574_Materialbedarfsliste" xfId="20438" xr:uid="{00000000-0005-0000-0000-0000EE4F0000}"/>
    <cellStyle name="Walutowy [0]_Invoices2001Slovakia" xfId="20439" xr:uid="{00000000-0005-0000-0000-0000EF4F0000}"/>
    <cellStyle name="Walutowy_Invoices2001Slovakia" xfId="20440" xr:uid="{00000000-0005-0000-0000-0000F04F0000}"/>
    <cellStyle name="Warning Text 2" xfId="20441" xr:uid="{00000000-0005-0000-0000-0000F14F0000}"/>
    <cellStyle name="Warning Text 2 2" xfId="20442" xr:uid="{00000000-0005-0000-0000-0000F24F0000}"/>
    <cellStyle name="Warning Text 2 3" xfId="20443" xr:uid="{00000000-0005-0000-0000-0000F34F0000}"/>
    <cellStyle name="wrap" xfId="20444" xr:uid="{00000000-0005-0000-0000-0000F44F0000}"/>
    <cellStyle name="wrap 2" xfId="20445" xr:uid="{00000000-0005-0000-0000-0000F54F0000}"/>
    <cellStyle name="wrap 3" xfId="20446" xr:uid="{00000000-0005-0000-0000-0000F64F0000}"/>
    <cellStyle name="Wไhrung [0]_35ERI8T2gbIEMixb4v26icuOo" xfId="20447" xr:uid="{00000000-0005-0000-0000-0000F74F0000}"/>
    <cellStyle name="Wไhrung_35ERI8T2gbIEMixb4v26icuOo" xfId="20448" xr:uid="{00000000-0005-0000-0000-0000F84F0000}"/>
    <cellStyle name="xan1" xfId="20449" xr:uid="{00000000-0005-0000-0000-0000F94F0000}"/>
    <cellStyle name="xan1 2" xfId="20450" xr:uid="{00000000-0005-0000-0000-0000FA4F0000}"/>
    <cellStyle name="xan1 3" xfId="20451" xr:uid="{00000000-0005-0000-0000-0000FB4F0000}"/>
    <cellStyle name="xuan" xfId="20452" xr:uid="{00000000-0005-0000-0000-0000FC4F0000}"/>
    <cellStyle name="xuan 2" xfId="20453" xr:uid="{00000000-0005-0000-0000-0000FD4F0000}"/>
    <cellStyle name="xuan 3" xfId="20454" xr:uid="{00000000-0005-0000-0000-0000FE4F0000}"/>
    <cellStyle name="y" xfId="20455" xr:uid="{00000000-0005-0000-0000-0000FF4F0000}"/>
    <cellStyle name="y 2" xfId="20456" xr:uid="{00000000-0005-0000-0000-000000500000}"/>
    <cellStyle name="y 2 2" xfId="20457" xr:uid="{00000000-0005-0000-0000-000001500000}"/>
    <cellStyle name="y 2 3" xfId="20458" xr:uid="{00000000-0005-0000-0000-000002500000}"/>
    <cellStyle name="y 3" xfId="20459" xr:uid="{00000000-0005-0000-0000-000003500000}"/>
    <cellStyle name="y 4" xfId="20460" xr:uid="{00000000-0005-0000-0000-000004500000}"/>
    <cellStyle name="Ý kh¸c_B¶ng 1 (2)" xfId="20461" xr:uid="{00000000-0005-0000-0000-000005500000}"/>
    <cellStyle name="เครื่องหมายสกุลเงิน [0]_FTC_OFFER" xfId="20462" xr:uid="{00000000-0005-0000-0000-000006500000}"/>
    <cellStyle name="เครื่องหมายสกุลเงิน_FTC_OFFER" xfId="20463" xr:uid="{00000000-0005-0000-0000-000007500000}"/>
    <cellStyle name="ปกติ_FTC_OFFER" xfId="20464" xr:uid="{00000000-0005-0000-0000-000008500000}"/>
    <cellStyle name=" [0.00]_ Att. 1- Cover" xfId="20465" xr:uid="{00000000-0005-0000-0000-000009500000}"/>
    <cellStyle name="_ Att. 1- Cover" xfId="20466" xr:uid="{00000000-0005-0000-0000-00000A500000}"/>
    <cellStyle name="?_ Att. 1- Cover" xfId="20467" xr:uid="{00000000-0005-0000-0000-00000B500000}"/>
    <cellStyle name="똿뗦먛귟 [0.00]_PRODUCT DETAIL Q1" xfId="20468" xr:uid="{00000000-0005-0000-0000-00000C500000}"/>
    <cellStyle name="똿뗦먛귟_PRODUCT DETAIL Q1" xfId="20469" xr:uid="{00000000-0005-0000-0000-00000D500000}"/>
    <cellStyle name="믅됞 [0.00]_PRODUCT DETAIL Q1" xfId="20470" xr:uid="{00000000-0005-0000-0000-00000E500000}"/>
    <cellStyle name="믅됞_PRODUCT DETAIL Q1" xfId="20471" xr:uid="{00000000-0005-0000-0000-00000F500000}"/>
    <cellStyle name="백분율_††††† " xfId="20472" xr:uid="{00000000-0005-0000-0000-000010500000}"/>
    <cellStyle name="뷭?_BOOKSHIP" xfId="20473" xr:uid="{00000000-0005-0000-0000-000011500000}"/>
    <cellStyle name="안건회계법인" xfId="20474" xr:uid="{00000000-0005-0000-0000-000012500000}"/>
    <cellStyle name="안건회계법인 2" xfId="20475" xr:uid="{00000000-0005-0000-0000-000013500000}"/>
    <cellStyle name="안건회계법인 3" xfId="20476" xr:uid="{00000000-0005-0000-0000-000014500000}"/>
    <cellStyle name="콤맀_Sheet1_총괄표 (수출입) (2)" xfId="20477" xr:uid="{00000000-0005-0000-0000-000015500000}"/>
    <cellStyle name="콤마 [ - 유형1" xfId="20478" xr:uid="{00000000-0005-0000-0000-000016500000}"/>
    <cellStyle name="콤마 [ - 유형1 2" xfId="20479" xr:uid="{00000000-0005-0000-0000-000017500000}"/>
    <cellStyle name="콤마 [ - 유형1 3" xfId="20480" xr:uid="{00000000-0005-0000-0000-000018500000}"/>
    <cellStyle name="콤마 [ - 유형2" xfId="20481" xr:uid="{00000000-0005-0000-0000-000019500000}"/>
    <cellStyle name="콤마 [ - 유형2 2" xfId="20482" xr:uid="{00000000-0005-0000-0000-00001A500000}"/>
    <cellStyle name="콤마 [ - 유형2 3" xfId="20483" xr:uid="{00000000-0005-0000-0000-00001B500000}"/>
    <cellStyle name="콤마 [ - 유형3" xfId="20484" xr:uid="{00000000-0005-0000-0000-00001C500000}"/>
    <cellStyle name="콤마 [ - 유형3 2" xfId="20485" xr:uid="{00000000-0005-0000-0000-00001D500000}"/>
    <cellStyle name="콤마 [ - 유형3 3" xfId="20486" xr:uid="{00000000-0005-0000-0000-00001E500000}"/>
    <cellStyle name="콤마 [ - 유형4" xfId="20487" xr:uid="{00000000-0005-0000-0000-00001F500000}"/>
    <cellStyle name="콤마 [ - 유형4 2" xfId="20488" xr:uid="{00000000-0005-0000-0000-000020500000}"/>
    <cellStyle name="콤마 [ - 유형4 3" xfId="20489" xr:uid="{00000000-0005-0000-0000-000021500000}"/>
    <cellStyle name="콤마 [ - 유형5" xfId="20490" xr:uid="{00000000-0005-0000-0000-000022500000}"/>
    <cellStyle name="콤마 [ - 유형5 2" xfId="20491" xr:uid="{00000000-0005-0000-0000-000023500000}"/>
    <cellStyle name="콤마 [ - 유형5 3" xfId="20492" xr:uid="{00000000-0005-0000-0000-000024500000}"/>
    <cellStyle name="콤마 [ - 유형6" xfId="20493" xr:uid="{00000000-0005-0000-0000-000025500000}"/>
    <cellStyle name="콤마 [ - 유형6 2" xfId="20494" xr:uid="{00000000-0005-0000-0000-000026500000}"/>
    <cellStyle name="콤마 [ - 유형6 3" xfId="20495" xr:uid="{00000000-0005-0000-0000-000027500000}"/>
    <cellStyle name="콤마 [ - 유형7" xfId="20496" xr:uid="{00000000-0005-0000-0000-000028500000}"/>
    <cellStyle name="콤마 [ - 유형7 2" xfId="20497" xr:uid="{00000000-0005-0000-0000-000029500000}"/>
    <cellStyle name="콤마 [ - 유형7 3" xfId="20498" xr:uid="{00000000-0005-0000-0000-00002A500000}"/>
    <cellStyle name="콤마 [ - 유형8" xfId="20499" xr:uid="{00000000-0005-0000-0000-00002B500000}"/>
    <cellStyle name="콤마 [ - 유형8 2" xfId="20500" xr:uid="{00000000-0005-0000-0000-00002C500000}"/>
    <cellStyle name="콤마 [ - 유형8 3" xfId="20501" xr:uid="{00000000-0005-0000-0000-00002D500000}"/>
    <cellStyle name="콤마 [0]_ 비목별 월별기술 " xfId="20502" xr:uid="{00000000-0005-0000-0000-00002E500000}"/>
    <cellStyle name="콤마_ 비목별 월별기술 " xfId="20503" xr:uid="{00000000-0005-0000-0000-00002F500000}"/>
    <cellStyle name="통화 [0]_††††† " xfId="20504" xr:uid="{00000000-0005-0000-0000-000030500000}"/>
    <cellStyle name="통화_††††† " xfId="20505" xr:uid="{00000000-0005-0000-0000-000031500000}"/>
    <cellStyle name="표섀_변경(최종)" xfId="20506" xr:uid="{00000000-0005-0000-0000-000032500000}"/>
    <cellStyle name="표준_ 97년 경영분석(안)" xfId="20507" xr:uid="{00000000-0005-0000-0000-000033500000}"/>
    <cellStyle name="표줠_Sheet1_1_총괄표 (수출입) (2)" xfId="20508" xr:uid="{00000000-0005-0000-0000-000034500000}"/>
    <cellStyle name="一般_00Q3902REV.1" xfId="20509" xr:uid="{00000000-0005-0000-0000-000035500000}"/>
    <cellStyle name="千分位[0]_00Q3902REV.1" xfId="20510" xr:uid="{00000000-0005-0000-0000-000036500000}"/>
    <cellStyle name="千分位_00Q3902REV.1" xfId="20511" xr:uid="{00000000-0005-0000-0000-000037500000}"/>
    <cellStyle name="桁区切り [0.00]_BE-BQ" xfId="20512" xr:uid="{00000000-0005-0000-0000-000038500000}"/>
    <cellStyle name="桁区切り_BE-BQ" xfId="20513" xr:uid="{00000000-0005-0000-0000-000039500000}"/>
    <cellStyle name="標準_(A1)BOQ " xfId="20514" xr:uid="{00000000-0005-0000-0000-00003A500000}"/>
    <cellStyle name="貨幣 [0]_00Q3902REV.1" xfId="20515" xr:uid="{00000000-0005-0000-0000-00003B500000}"/>
    <cellStyle name="貨幣[0]_BRE" xfId="20516" xr:uid="{00000000-0005-0000-0000-00003C500000}"/>
    <cellStyle name="貨幣_00Q3902REV.1" xfId="20517" xr:uid="{00000000-0005-0000-0000-00003D500000}"/>
    <cellStyle name="通貨 [0.00]_BE-BQ" xfId="20518" xr:uid="{00000000-0005-0000-0000-00003E500000}"/>
    <cellStyle name="通貨_BE-BQ" xfId="20519" xr:uid="{00000000-0005-0000-0000-00003F5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66FFFF"/>
      <color rgb="FF00FFFF"/>
      <color rgb="FF00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1</xdr:col>
      <xdr:colOff>66675</xdr:colOff>
      <xdr:row>133</xdr:row>
      <xdr:rowOff>28575</xdr:rowOff>
    </xdr:to>
    <xdr:sp macro="" textlink="">
      <xdr:nvSpPr>
        <xdr:cNvPr id="2" name="Text Box 85">
          <a:extLst>
            <a:ext uri="{FF2B5EF4-FFF2-40B4-BE49-F238E27FC236}">
              <a16:creationId xmlns:a16="http://schemas.microsoft.com/office/drawing/2014/main" id="{00000000-0008-0000-0000-00006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 name="Text Box 87">
          <a:extLst>
            <a:ext uri="{FF2B5EF4-FFF2-40B4-BE49-F238E27FC236}">
              <a16:creationId xmlns:a16="http://schemas.microsoft.com/office/drawing/2014/main" id="{00000000-0008-0000-0000-00006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 name="Text Box 93">
          <a:extLst>
            <a:ext uri="{FF2B5EF4-FFF2-40B4-BE49-F238E27FC236}">
              <a16:creationId xmlns:a16="http://schemas.microsoft.com/office/drawing/2014/main" id="{00000000-0008-0000-0000-00006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 name="Text Box 85">
          <a:extLst>
            <a:ext uri="{FF2B5EF4-FFF2-40B4-BE49-F238E27FC236}">
              <a16:creationId xmlns:a16="http://schemas.microsoft.com/office/drawing/2014/main" id="{00000000-0008-0000-0000-00007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 name="Text Box 87">
          <a:extLst>
            <a:ext uri="{FF2B5EF4-FFF2-40B4-BE49-F238E27FC236}">
              <a16:creationId xmlns:a16="http://schemas.microsoft.com/office/drawing/2014/main" id="{00000000-0008-0000-0000-00007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 name="Text Box 93">
          <a:extLst>
            <a:ext uri="{FF2B5EF4-FFF2-40B4-BE49-F238E27FC236}">
              <a16:creationId xmlns:a16="http://schemas.microsoft.com/office/drawing/2014/main" id="{00000000-0008-0000-0000-00007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 name="Text Box 85">
          <a:extLst>
            <a:ext uri="{FF2B5EF4-FFF2-40B4-BE49-F238E27FC236}">
              <a16:creationId xmlns:a16="http://schemas.microsoft.com/office/drawing/2014/main" id="{00000000-0008-0000-0000-00007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 name="Text Box 87">
          <a:extLst>
            <a:ext uri="{FF2B5EF4-FFF2-40B4-BE49-F238E27FC236}">
              <a16:creationId xmlns:a16="http://schemas.microsoft.com/office/drawing/2014/main" id="{00000000-0008-0000-0000-00007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 name="Text Box 93">
          <a:extLst>
            <a:ext uri="{FF2B5EF4-FFF2-40B4-BE49-F238E27FC236}">
              <a16:creationId xmlns:a16="http://schemas.microsoft.com/office/drawing/2014/main" id="{00000000-0008-0000-0000-00007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 name="Text Box 85">
          <a:extLst>
            <a:ext uri="{FF2B5EF4-FFF2-40B4-BE49-F238E27FC236}">
              <a16:creationId xmlns:a16="http://schemas.microsoft.com/office/drawing/2014/main" id="{00000000-0008-0000-0000-00007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 name="Text Box 87">
          <a:extLst>
            <a:ext uri="{FF2B5EF4-FFF2-40B4-BE49-F238E27FC236}">
              <a16:creationId xmlns:a16="http://schemas.microsoft.com/office/drawing/2014/main" id="{00000000-0008-0000-0000-00007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 name="Text Box 93">
          <a:extLst>
            <a:ext uri="{FF2B5EF4-FFF2-40B4-BE49-F238E27FC236}">
              <a16:creationId xmlns:a16="http://schemas.microsoft.com/office/drawing/2014/main" id="{00000000-0008-0000-0000-00007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 name="Text Box 85">
          <a:extLst>
            <a:ext uri="{FF2B5EF4-FFF2-40B4-BE49-F238E27FC236}">
              <a16:creationId xmlns:a16="http://schemas.microsoft.com/office/drawing/2014/main" id="{00000000-0008-0000-0000-00007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 name="Text Box 87">
          <a:extLst>
            <a:ext uri="{FF2B5EF4-FFF2-40B4-BE49-F238E27FC236}">
              <a16:creationId xmlns:a16="http://schemas.microsoft.com/office/drawing/2014/main" id="{00000000-0008-0000-0000-00007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 name="Text Box 93">
          <a:extLst>
            <a:ext uri="{FF2B5EF4-FFF2-40B4-BE49-F238E27FC236}">
              <a16:creationId xmlns:a16="http://schemas.microsoft.com/office/drawing/2014/main" id="{00000000-0008-0000-0000-00007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 name="Text Box 85">
          <a:extLst>
            <a:ext uri="{FF2B5EF4-FFF2-40B4-BE49-F238E27FC236}">
              <a16:creationId xmlns:a16="http://schemas.microsoft.com/office/drawing/2014/main" id="{00000000-0008-0000-0000-00007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 name="Text Box 87">
          <a:extLst>
            <a:ext uri="{FF2B5EF4-FFF2-40B4-BE49-F238E27FC236}">
              <a16:creationId xmlns:a16="http://schemas.microsoft.com/office/drawing/2014/main" id="{00000000-0008-0000-0000-00007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 name="Text Box 93">
          <a:extLst>
            <a:ext uri="{FF2B5EF4-FFF2-40B4-BE49-F238E27FC236}">
              <a16:creationId xmlns:a16="http://schemas.microsoft.com/office/drawing/2014/main" id="{00000000-0008-0000-0000-00007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 name="Text Box 85">
          <a:extLst>
            <a:ext uri="{FF2B5EF4-FFF2-40B4-BE49-F238E27FC236}">
              <a16:creationId xmlns:a16="http://schemas.microsoft.com/office/drawing/2014/main" id="{00000000-0008-0000-0000-00007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 name="Text Box 87">
          <a:extLst>
            <a:ext uri="{FF2B5EF4-FFF2-40B4-BE49-F238E27FC236}">
              <a16:creationId xmlns:a16="http://schemas.microsoft.com/office/drawing/2014/main" id="{00000000-0008-0000-0000-00008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 name="Text Box 93">
          <a:extLst>
            <a:ext uri="{FF2B5EF4-FFF2-40B4-BE49-F238E27FC236}">
              <a16:creationId xmlns:a16="http://schemas.microsoft.com/office/drawing/2014/main" id="{00000000-0008-0000-0000-00008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 name="Text Box 85">
          <a:extLst>
            <a:ext uri="{FF2B5EF4-FFF2-40B4-BE49-F238E27FC236}">
              <a16:creationId xmlns:a16="http://schemas.microsoft.com/office/drawing/2014/main" id="{00000000-0008-0000-0000-00008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 name="Text Box 87">
          <a:extLst>
            <a:ext uri="{FF2B5EF4-FFF2-40B4-BE49-F238E27FC236}">
              <a16:creationId xmlns:a16="http://schemas.microsoft.com/office/drawing/2014/main" id="{00000000-0008-0000-0000-00008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 name="Text Box 93">
          <a:extLst>
            <a:ext uri="{FF2B5EF4-FFF2-40B4-BE49-F238E27FC236}">
              <a16:creationId xmlns:a16="http://schemas.microsoft.com/office/drawing/2014/main" id="{00000000-0008-0000-0000-00008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 name="Text Box 85">
          <a:extLst>
            <a:ext uri="{FF2B5EF4-FFF2-40B4-BE49-F238E27FC236}">
              <a16:creationId xmlns:a16="http://schemas.microsoft.com/office/drawing/2014/main" id="{00000000-0008-0000-0000-00008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 name="Text Box 87">
          <a:extLst>
            <a:ext uri="{FF2B5EF4-FFF2-40B4-BE49-F238E27FC236}">
              <a16:creationId xmlns:a16="http://schemas.microsoft.com/office/drawing/2014/main" id="{00000000-0008-0000-0000-00008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 name="Text Box 93">
          <a:extLst>
            <a:ext uri="{FF2B5EF4-FFF2-40B4-BE49-F238E27FC236}">
              <a16:creationId xmlns:a16="http://schemas.microsoft.com/office/drawing/2014/main" id="{00000000-0008-0000-0000-00008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 name="Text Box 85">
          <a:extLst>
            <a:ext uri="{FF2B5EF4-FFF2-40B4-BE49-F238E27FC236}">
              <a16:creationId xmlns:a16="http://schemas.microsoft.com/office/drawing/2014/main" id="{00000000-0008-0000-0000-00008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 name="Text Box 87">
          <a:extLst>
            <a:ext uri="{FF2B5EF4-FFF2-40B4-BE49-F238E27FC236}">
              <a16:creationId xmlns:a16="http://schemas.microsoft.com/office/drawing/2014/main" id="{00000000-0008-0000-0000-00008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 name="Text Box 93">
          <a:extLst>
            <a:ext uri="{FF2B5EF4-FFF2-40B4-BE49-F238E27FC236}">
              <a16:creationId xmlns:a16="http://schemas.microsoft.com/office/drawing/2014/main" id="{00000000-0008-0000-0000-00008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 name="Text Box 85">
          <a:extLst>
            <a:ext uri="{FF2B5EF4-FFF2-40B4-BE49-F238E27FC236}">
              <a16:creationId xmlns:a16="http://schemas.microsoft.com/office/drawing/2014/main" id="{00000000-0008-0000-0000-00008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 name="Text Box 87">
          <a:extLst>
            <a:ext uri="{FF2B5EF4-FFF2-40B4-BE49-F238E27FC236}">
              <a16:creationId xmlns:a16="http://schemas.microsoft.com/office/drawing/2014/main" id="{00000000-0008-0000-0000-00008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 name="Text Box 93">
          <a:extLst>
            <a:ext uri="{FF2B5EF4-FFF2-40B4-BE49-F238E27FC236}">
              <a16:creationId xmlns:a16="http://schemas.microsoft.com/office/drawing/2014/main" id="{00000000-0008-0000-0000-00008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 name="Text Box 85">
          <a:extLst>
            <a:ext uri="{FF2B5EF4-FFF2-40B4-BE49-F238E27FC236}">
              <a16:creationId xmlns:a16="http://schemas.microsoft.com/office/drawing/2014/main" id="{00000000-0008-0000-0000-00008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 name="Text Box 87">
          <a:extLst>
            <a:ext uri="{FF2B5EF4-FFF2-40B4-BE49-F238E27FC236}">
              <a16:creationId xmlns:a16="http://schemas.microsoft.com/office/drawing/2014/main" id="{00000000-0008-0000-0000-00008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 name="Text Box 93">
          <a:extLst>
            <a:ext uri="{FF2B5EF4-FFF2-40B4-BE49-F238E27FC236}">
              <a16:creationId xmlns:a16="http://schemas.microsoft.com/office/drawing/2014/main" id="{00000000-0008-0000-0000-00009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 name="Text Box 85">
          <a:extLst>
            <a:ext uri="{FF2B5EF4-FFF2-40B4-BE49-F238E27FC236}">
              <a16:creationId xmlns:a16="http://schemas.microsoft.com/office/drawing/2014/main" id="{00000000-0008-0000-0000-00009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 name="Text Box 87">
          <a:extLst>
            <a:ext uri="{FF2B5EF4-FFF2-40B4-BE49-F238E27FC236}">
              <a16:creationId xmlns:a16="http://schemas.microsoft.com/office/drawing/2014/main" id="{00000000-0008-0000-0000-00009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 name="Text Box 93">
          <a:extLst>
            <a:ext uri="{FF2B5EF4-FFF2-40B4-BE49-F238E27FC236}">
              <a16:creationId xmlns:a16="http://schemas.microsoft.com/office/drawing/2014/main" id="{00000000-0008-0000-0000-00009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1" name="Text Box 85">
          <a:extLst>
            <a:ext uri="{FF2B5EF4-FFF2-40B4-BE49-F238E27FC236}">
              <a16:creationId xmlns:a16="http://schemas.microsoft.com/office/drawing/2014/main" id="{00000000-0008-0000-0000-00009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2" name="Text Box 87">
          <a:extLst>
            <a:ext uri="{FF2B5EF4-FFF2-40B4-BE49-F238E27FC236}">
              <a16:creationId xmlns:a16="http://schemas.microsoft.com/office/drawing/2014/main" id="{00000000-0008-0000-0000-00009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3" name="Text Box 93">
          <a:extLst>
            <a:ext uri="{FF2B5EF4-FFF2-40B4-BE49-F238E27FC236}">
              <a16:creationId xmlns:a16="http://schemas.microsoft.com/office/drawing/2014/main" id="{00000000-0008-0000-0000-00009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4" name="Text Box 85">
          <a:extLst>
            <a:ext uri="{FF2B5EF4-FFF2-40B4-BE49-F238E27FC236}">
              <a16:creationId xmlns:a16="http://schemas.microsoft.com/office/drawing/2014/main" id="{00000000-0008-0000-0000-00009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5" name="Text Box 87">
          <a:extLst>
            <a:ext uri="{FF2B5EF4-FFF2-40B4-BE49-F238E27FC236}">
              <a16:creationId xmlns:a16="http://schemas.microsoft.com/office/drawing/2014/main" id="{00000000-0008-0000-0000-00009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6" name="Text Box 93">
          <a:extLst>
            <a:ext uri="{FF2B5EF4-FFF2-40B4-BE49-F238E27FC236}">
              <a16:creationId xmlns:a16="http://schemas.microsoft.com/office/drawing/2014/main" id="{00000000-0008-0000-0000-00009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7" name="Text Box 85">
          <a:extLst>
            <a:ext uri="{FF2B5EF4-FFF2-40B4-BE49-F238E27FC236}">
              <a16:creationId xmlns:a16="http://schemas.microsoft.com/office/drawing/2014/main" id="{00000000-0008-0000-0000-00009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8" name="Text Box 87">
          <a:extLst>
            <a:ext uri="{FF2B5EF4-FFF2-40B4-BE49-F238E27FC236}">
              <a16:creationId xmlns:a16="http://schemas.microsoft.com/office/drawing/2014/main" id="{00000000-0008-0000-0000-00009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9" name="Text Box 93">
          <a:extLst>
            <a:ext uri="{FF2B5EF4-FFF2-40B4-BE49-F238E27FC236}">
              <a16:creationId xmlns:a16="http://schemas.microsoft.com/office/drawing/2014/main" id="{00000000-0008-0000-0000-00009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0" name="Text Box 85">
          <a:extLst>
            <a:ext uri="{FF2B5EF4-FFF2-40B4-BE49-F238E27FC236}">
              <a16:creationId xmlns:a16="http://schemas.microsoft.com/office/drawing/2014/main" id="{00000000-0008-0000-0000-00009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1" name="Text Box 87">
          <a:extLst>
            <a:ext uri="{FF2B5EF4-FFF2-40B4-BE49-F238E27FC236}">
              <a16:creationId xmlns:a16="http://schemas.microsoft.com/office/drawing/2014/main" id="{00000000-0008-0000-0000-00009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2" name="Text Box 93">
          <a:extLst>
            <a:ext uri="{FF2B5EF4-FFF2-40B4-BE49-F238E27FC236}">
              <a16:creationId xmlns:a16="http://schemas.microsoft.com/office/drawing/2014/main" id="{00000000-0008-0000-0000-00009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3" name="Text Box 85">
          <a:extLst>
            <a:ext uri="{FF2B5EF4-FFF2-40B4-BE49-F238E27FC236}">
              <a16:creationId xmlns:a16="http://schemas.microsoft.com/office/drawing/2014/main" id="{00000000-0008-0000-0000-0000A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4" name="Text Box 87">
          <a:extLst>
            <a:ext uri="{FF2B5EF4-FFF2-40B4-BE49-F238E27FC236}">
              <a16:creationId xmlns:a16="http://schemas.microsoft.com/office/drawing/2014/main" id="{00000000-0008-0000-0000-0000A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5" name="Text Box 93">
          <a:extLst>
            <a:ext uri="{FF2B5EF4-FFF2-40B4-BE49-F238E27FC236}">
              <a16:creationId xmlns:a16="http://schemas.microsoft.com/office/drawing/2014/main" id="{00000000-0008-0000-0000-0000A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6" name="Text Box 85">
          <a:extLst>
            <a:ext uri="{FF2B5EF4-FFF2-40B4-BE49-F238E27FC236}">
              <a16:creationId xmlns:a16="http://schemas.microsoft.com/office/drawing/2014/main" id="{00000000-0008-0000-0000-0000A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7" name="Text Box 87">
          <a:extLst>
            <a:ext uri="{FF2B5EF4-FFF2-40B4-BE49-F238E27FC236}">
              <a16:creationId xmlns:a16="http://schemas.microsoft.com/office/drawing/2014/main" id="{00000000-0008-0000-0000-0000A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8" name="Text Box 93">
          <a:extLst>
            <a:ext uri="{FF2B5EF4-FFF2-40B4-BE49-F238E27FC236}">
              <a16:creationId xmlns:a16="http://schemas.microsoft.com/office/drawing/2014/main" id="{00000000-0008-0000-0000-0000A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59" name="Text Box 85">
          <a:extLst>
            <a:ext uri="{FF2B5EF4-FFF2-40B4-BE49-F238E27FC236}">
              <a16:creationId xmlns:a16="http://schemas.microsoft.com/office/drawing/2014/main" id="{00000000-0008-0000-0000-0000A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0" name="Text Box 87">
          <a:extLst>
            <a:ext uri="{FF2B5EF4-FFF2-40B4-BE49-F238E27FC236}">
              <a16:creationId xmlns:a16="http://schemas.microsoft.com/office/drawing/2014/main" id="{00000000-0008-0000-0000-0000A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1" name="Text Box 93">
          <a:extLst>
            <a:ext uri="{FF2B5EF4-FFF2-40B4-BE49-F238E27FC236}">
              <a16:creationId xmlns:a16="http://schemas.microsoft.com/office/drawing/2014/main" id="{00000000-0008-0000-0000-0000A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2" name="Text Box 85">
          <a:extLst>
            <a:ext uri="{FF2B5EF4-FFF2-40B4-BE49-F238E27FC236}">
              <a16:creationId xmlns:a16="http://schemas.microsoft.com/office/drawing/2014/main" id="{00000000-0008-0000-0000-0000A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3" name="Text Box 87">
          <a:extLst>
            <a:ext uri="{FF2B5EF4-FFF2-40B4-BE49-F238E27FC236}">
              <a16:creationId xmlns:a16="http://schemas.microsoft.com/office/drawing/2014/main" id="{00000000-0008-0000-0000-0000A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4" name="Text Box 93">
          <a:extLst>
            <a:ext uri="{FF2B5EF4-FFF2-40B4-BE49-F238E27FC236}">
              <a16:creationId xmlns:a16="http://schemas.microsoft.com/office/drawing/2014/main" id="{00000000-0008-0000-0000-0000A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5" name="Text Box 85">
          <a:extLst>
            <a:ext uri="{FF2B5EF4-FFF2-40B4-BE49-F238E27FC236}">
              <a16:creationId xmlns:a16="http://schemas.microsoft.com/office/drawing/2014/main" id="{00000000-0008-0000-0000-0000A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6" name="Text Box 87">
          <a:extLst>
            <a:ext uri="{FF2B5EF4-FFF2-40B4-BE49-F238E27FC236}">
              <a16:creationId xmlns:a16="http://schemas.microsoft.com/office/drawing/2014/main" id="{00000000-0008-0000-0000-0000A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7" name="Text Box 93">
          <a:extLst>
            <a:ext uri="{FF2B5EF4-FFF2-40B4-BE49-F238E27FC236}">
              <a16:creationId xmlns:a16="http://schemas.microsoft.com/office/drawing/2014/main" id="{00000000-0008-0000-0000-0000A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8" name="Text Box 85">
          <a:extLst>
            <a:ext uri="{FF2B5EF4-FFF2-40B4-BE49-F238E27FC236}">
              <a16:creationId xmlns:a16="http://schemas.microsoft.com/office/drawing/2014/main" id="{00000000-0008-0000-0000-0000A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69" name="Text Box 87">
          <a:extLst>
            <a:ext uri="{FF2B5EF4-FFF2-40B4-BE49-F238E27FC236}">
              <a16:creationId xmlns:a16="http://schemas.microsoft.com/office/drawing/2014/main" id="{00000000-0008-0000-0000-0000B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0" name="Text Box 93">
          <a:extLst>
            <a:ext uri="{FF2B5EF4-FFF2-40B4-BE49-F238E27FC236}">
              <a16:creationId xmlns:a16="http://schemas.microsoft.com/office/drawing/2014/main" id="{00000000-0008-0000-0000-0000B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1" name="Text Box 85">
          <a:extLst>
            <a:ext uri="{FF2B5EF4-FFF2-40B4-BE49-F238E27FC236}">
              <a16:creationId xmlns:a16="http://schemas.microsoft.com/office/drawing/2014/main" id="{00000000-0008-0000-0000-0000B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2" name="Text Box 87">
          <a:extLst>
            <a:ext uri="{FF2B5EF4-FFF2-40B4-BE49-F238E27FC236}">
              <a16:creationId xmlns:a16="http://schemas.microsoft.com/office/drawing/2014/main" id="{00000000-0008-0000-0000-0000B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3" name="Text Box 93">
          <a:extLst>
            <a:ext uri="{FF2B5EF4-FFF2-40B4-BE49-F238E27FC236}">
              <a16:creationId xmlns:a16="http://schemas.microsoft.com/office/drawing/2014/main" id="{00000000-0008-0000-0000-0000B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4" name="Text Box 85">
          <a:extLst>
            <a:ext uri="{FF2B5EF4-FFF2-40B4-BE49-F238E27FC236}">
              <a16:creationId xmlns:a16="http://schemas.microsoft.com/office/drawing/2014/main" id="{00000000-0008-0000-0000-0000B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5" name="Text Box 87">
          <a:extLst>
            <a:ext uri="{FF2B5EF4-FFF2-40B4-BE49-F238E27FC236}">
              <a16:creationId xmlns:a16="http://schemas.microsoft.com/office/drawing/2014/main" id="{00000000-0008-0000-0000-0000B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6" name="Text Box 93">
          <a:extLst>
            <a:ext uri="{FF2B5EF4-FFF2-40B4-BE49-F238E27FC236}">
              <a16:creationId xmlns:a16="http://schemas.microsoft.com/office/drawing/2014/main" id="{00000000-0008-0000-0000-0000B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7" name="Text Box 85">
          <a:extLst>
            <a:ext uri="{FF2B5EF4-FFF2-40B4-BE49-F238E27FC236}">
              <a16:creationId xmlns:a16="http://schemas.microsoft.com/office/drawing/2014/main" id="{00000000-0008-0000-0000-0000B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8" name="Text Box 87">
          <a:extLst>
            <a:ext uri="{FF2B5EF4-FFF2-40B4-BE49-F238E27FC236}">
              <a16:creationId xmlns:a16="http://schemas.microsoft.com/office/drawing/2014/main" id="{00000000-0008-0000-0000-0000B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79" name="Text Box 93">
          <a:extLst>
            <a:ext uri="{FF2B5EF4-FFF2-40B4-BE49-F238E27FC236}">
              <a16:creationId xmlns:a16="http://schemas.microsoft.com/office/drawing/2014/main" id="{00000000-0008-0000-0000-0000B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0" name="Text Box 85">
          <a:extLst>
            <a:ext uri="{FF2B5EF4-FFF2-40B4-BE49-F238E27FC236}">
              <a16:creationId xmlns:a16="http://schemas.microsoft.com/office/drawing/2014/main" id="{00000000-0008-0000-0000-0000B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1" name="Text Box 87">
          <a:extLst>
            <a:ext uri="{FF2B5EF4-FFF2-40B4-BE49-F238E27FC236}">
              <a16:creationId xmlns:a16="http://schemas.microsoft.com/office/drawing/2014/main" id="{00000000-0008-0000-0000-0000B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2" name="Text Box 93">
          <a:extLst>
            <a:ext uri="{FF2B5EF4-FFF2-40B4-BE49-F238E27FC236}">
              <a16:creationId xmlns:a16="http://schemas.microsoft.com/office/drawing/2014/main" id="{00000000-0008-0000-0000-0000B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3" name="Text Box 85">
          <a:extLst>
            <a:ext uri="{FF2B5EF4-FFF2-40B4-BE49-F238E27FC236}">
              <a16:creationId xmlns:a16="http://schemas.microsoft.com/office/drawing/2014/main" id="{00000000-0008-0000-0000-0000B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4" name="Text Box 87">
          <a:extLst>
            <a:ext uri="{FF2B5EF4-FFF2-40B4-BE49-F238E27FC236}">
              <a16:creationId xmlns:a16="http://schemas.microsoft.com/office/drawing/2014/main" id="{00000000-0008-0000-0000-0000B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5" name="Text Box 93">
          <a:extLst>
            <a:ext uri="{FF2B5EF4-FFF2-40B4-BE49-F238E27FC236}">
              <a16:creationId xmlns:a16="http://schemas.microsoft.com/office/drawing/2014/main" id="{00000000-0008-0000-0000-0000C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6" name="Text Box 85">
          <a:extLst>
            <a:ext uri="{FF2B5EF4-FFF2-40B4-BE49-F238E27FC236}">
              <a16:creationId xmlns:a16="http://schemas.microsoft.com/office/drawing/2014/main" id="{00000000-0008-0000-0000-0000C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7" name="Text Box 87">
          <a:extLst>
            <a:ext uri="{FF2B5EF4-FFF2-40B4-BE49-F238E27FC236}">
              <a16:creationId xmlns:a16="http://schemas.microsoft.com/office/drawing/2014/main" id="{00000000-0008-0000-0000-0000C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8" name="Text Box 93">
          <a:extLst>
            <a:ext uri="{FF2B5EF4-FFF2-40B4-BE49-F238E27FC236}">
              <a16:creationId xmlns:a16="http://schemas.microsoft.com/office/drawing/2014/main" id="{00000000-0008-0000-0000-0000C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89" name="Text Box 85">
          <a:extLst>
            <a:ext uri="{FF2B5EF4-FFF2-40B4-BE49-F238E27FC236}">
              <a16:creationId xmlns:a16="http://schemas.microsoft.com/office/drawing/2014/main" id="{00000000-0008-0000-0000-0000C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0" name="Text Box 87">
          <a:extLst>
            <a:ext uri="{FF2B5EF4-FFF2-40B4-BE49-F238E27FC236}">
              <a16:creationId xmlns:a16="http://schemas.microsoft.com/office/drawing/2014/main" id="{00000000-0008-0000-0000-0000C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1" name="Text Box 93">
          <a:extLst>
            <a:ext uri="{FF2B5EF4-FFF2-40B4-BE49-F238E27FC236}">
              <a16:creationId xmlns:a16="http://schemas.microsoft.com/office/drawing/2014/main" id="{00000000-0008-0000-0000-0000C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2" name="Text Box 85">
          <a:extLst>
            <a:ext uri="{FF2B5EF4-FFF2-40B4-BE49-F238E27FC236}">
              <a16:creationId xmlns:a16="http://schemas.microsoft.com/office/drawing/2014/main" id="{00000000-0008-0000-0000-0000C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3" name="Text Box 87">
          <a:extLst>
            <a:ext uri="{FF2B5EF4-FFF2-40B4-BE49-F238E27FC236}">
              <a16:creationId xmlns:a16="http://schemas.microsoft.com/office/drawing/2014/main" id="{00000000-0008-0000-0000-0000C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4" name="Text Box 93">
          <a:extLst>
            <a:ext uri="{FF2B5EF4-FFF2-40B4-BE49-F238E27FC236}">
              <a16:creationId xmlns:a16="http://schemas.microsoft.com/office/drawing/2014/main" id="{00000000-0008-0000-0000-0000C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5" name="Text Box 85">
          <a:extLst>
            <a:ext uri="{FF2B5EF4-FFF2-40B4-BE49-F238E27FC236}">
              <a16:creationId xmlns:a16="http://schemas.microsoft.com/office/drawing/2014/main" id="{00000000-0008-0000-0000-0000C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6" name="Text Box 87">
          <a:extLst>
            <a:ext uri="{FF2B5EF4-FFF2-40B4-BE49-F238E27FC236}">
              <a16:creationId xmlns:a16="http://schemas.microsoft.com/office/drawing/2014/main" id="{00000000-0008-0000-0000-0000C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7" name="Text Box 93">
          <a:extLst>
            <a:ext uri="{FF2B5EF4-FFF2-40B4-BE49-F238E27FC236}">
              <a16:creationId xmlns:a16="http://schemas.microsoft.com/office/drawing/2014/main" id="{00000000-0008-0000-0000-0000C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8" name="Text Box 85">
          <a:extLst>
            <a:ext uri="{FF2B5EF4-FFF2-40B4-BE49-F238E27FC236}">
              <a16:creationId xmlns:a16="http://schemas.microsoft.com/office/drawing/2014/main" id="{00000000-0008-0000-0000-0000C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99" name="Text Box 87">
          <a:extLst>
            <a:ext uri="{FF2B5EF4-FFF2-40B4-BE49-F238E27FC236}">
              <a16:creationId xmlns:a16="http://schemas.microsoft.com/office/drawing/2014/main" id="{00000000-0008-0000-0000-0000C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0" name="Text Box 93">
          <a:extLst>
            <a:ext uri="{FF2B5EF4-FFF2-40B4-BE49-F238E27FC236}">
              <a16:creationId xmlns:a16="http://schemas.microsoft.com/office/drawing/2014/main" id="{00000000-0008-0000-0000-0000C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1" name="Text Box 85">
          <a:extLst>
            <a:ext uri="{FF2B5EF4-FFF2-40B4-BE49-F238E27FC236}">
              <a16:creationId xmlns:a16="http://schemas.microsoft.com/office/drawing/2014/main" id="{00000000-0008-0000-0000-0000D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2" name="Text Box 87">
          <a:extLst>
            <a:ext uri="{FF2B5EF4-FFF2-40B4-BE49-F238E27FC236}">
              <a16:creationId xmlns:a16="http://schemas.microsoft.com/office/drawing/2014/main" id="{00000000-0008-0000-0000-0000D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3" name="Text Box 93">
          <a:extLst>
            <a:ext uri="{FF2B5EF4-FFF2-40B4-BE49-F238E27FC236}">
              <a16:creationId xmlns:a16="http://schemas.microsoft.com/office/drawing/2014/main" id="{00000000-0008-0000-0000-0000D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4" name="Text Box 85">
          <a:extLst>
            <a:ext uri="{FF2B5EF4-FFF2-40B4-BE49-F238E27FC236}">
              <a16:creationId xmlns:a16="http://schemas.microsoft.com/office/drawing/2014/main" id="{00000000-0008-0000-0000-0000D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5" name="Text Box 87">
          <a:extLst>
            <a:ext uri="{FF2B5EF4-FFF2-40B4-BE49-F238E27FC236}">
              <a16:creationId xmlns:a16="http://schemas.microsoft.com/office/drawing/2014/main" id="{00000000-0008-0000-0000-0000D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6" name="Text Box 93">
          <a:extLst>
            <a:ext uri="{FF2B5EF4-FFF2-40B4-BE49-F238E27FC236}">
              <a16:creationId xmlns:a16="http://schemas.microsoft.com/office/drawing/2014/main" id="{00000000-0008-0000-0000-0000D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7" name="Text Box 85">
          <a:extLst>
            <a:ext uri="{FF2B5EF4-FFF2-40B4-BE49-F238E27FC236}">
              <a16:creationId xmlns:a16="http://schemas.microsoft.com/office/drawing/2014/main" id="{00000000-0008-0000-0000-0000D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8" name="Text Box 87">
          <a:extLst>
            <a:ext uri="{FF2B5EF4-FFF2-40B4-BE49-F238E27FC236}">
              <a16:creationId xmlns:a16="http://schemas.microsoft.com/office/drawing/2014/main" id="{00000000-0008-0000-0000-0000D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09" name="Text Box 93">
          <a:extLst>
            <a:ext uri="{FF2B5EF4-FFF2-40B4-BE49-F238E27FC236}">
              <a16:creationId xmlns:a16="http://schemas.microsoft.com/office/drawing/2014/main" id="{00000000-0008-0000-0000-0000D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0" name="Text Box 85">
          <a:extLst>
            <a:ext uri="{FF2B5EF4-FFF2-40B4-BE49-F238E27FC236}">
              <a16:creationId xmlns:a16="http://schemas.microsoft.com/office/drawing/2014/main" id="{00000000-0008-0000-0000-0000D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1" name="Text Box 87">
          <a:extLst>
            <a:ext uri="{FF2B5EF4-FFF2-40B4-BE49-F238E27FC236}">
              <a16:creationId xmlns:a16="http://schemas.microsoft.com/office/drawing/2014/main" id="{00000000-0008-0000-0000-0000D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2" name="Text Box 93">
          <a:extLst>
            <a:ext uri="{FF2B5EF4-FFF2-40B4-BE49-F238E27FC236}">
              <a16:creationId xmlns:a16="http://schemas.microsoft.com/office/drawing/2014/main" id="{00000000-0008-0000-0000-0000D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3" name="Text Box 85">
          <a:extLst>
            <a:ext uri="{FF2B5EF4-FFF2-40B4-BE49-F238E27FC236}">
              <a16:creationId xmlns:a16="http://schemas.microsoft.com/office/drawing/2014/main" id="{00000000-0008-0000-0000-0000D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4" name="Text Box 87">
          <a:extLst>
            <a:ext uri="{FF2B5EF4-FFF2-40B4-BE49-F238E27FC236}">
              <a16:creationId xmlns:a16="http://schemas.microsoft.com/office/drawing/2014/main" id="{00000000-0008-0000-0000-0000D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5" name="Text Box 93">
          <a:extLst>
            <a:ext uri="{FF2B5EF4-FFF2-40B4-BE49-F238E27FC236}">
              <a16:creationId xmlns:a16="http://schemas.microsoft.com/office/drawing/2014/main" id="{00000000-0008-0000-0000-0000D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6" name="Text Box 85">
          <a:extLst>
            <a:ext uri="{FF2B5EF4-FFF2-40B4-BE49-F238E27FC236}">
              <a16:creationId xmlns:a16="http://schemas.microsoft.com/office/drawing/2014/main" id="{00000000-0008-0000-0000-0000D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7" name="Text Box 87">
          <a:extLst>
            <a:ext uri="{FF2B5EF4-FFF2-40B4-BE49-F238E27FC236}">
              <a16:creationId xmlns:a16="http://schemas.microsoft.com/office/drawing/2014/main" id="{00000000-0008-0000-0000-0000E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8" name="Text Box 93">
          <a:extLst>
            <a:ext uri="{FF2B5EF4-FFF2-40B4-BE49-F238E27FC236}">
              <a16:creationId xmlns:a16="http://schemas.microsoft.com/office/drawing/2014/main" id="{00000000-0008-0000-0000-0000E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19" name="Text Box 85">
          <a:extLst>
            <a:ext uri="{FF2B5EF4-FFF2-40B4-BE49-F238E27FC236}">
              <a16:creationId xmlns:a16="http://schemas.microsoft.com/office/drawing/2014/main" id="{00000000-0008-0000-0000-0000E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0" name="Text Box 87">
          <a:extLst>
            <a:ext uri="{FF2B5EF4-FFF2-40B4-BE49-F238E27FC236}">
              <a16:creationId xmlns:a16="http://schemas.microsoft.com/office/drawing/2014/main" id="{00000000-0008-0000-0000-0000E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1" name="Text Box 93">
          <a:extLst>
            <a:ext uri="{FF2B5EF4-FFF2-40B4-BE49-F238E27FC236}">
              <a16:creationId xmlns:a16="http://schemas.microsoft.com/office/drawing/2014/main" id="{00000000-0008-0000-0000-0000E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2" name="Text Box 85">
          <a:extLst>
            <a:ext uri="{FF2B5EF4-FFF2-40B4-BE49-F238E27FC236}">
              <a16:creationId xmlns:a16="http://schemas.microsoft.com/office/drawing/2014/main" id="{00000000-0008-0000-0000-0000E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3" name="Text Box 87">
          <a:extLst>
            <a:ext uri="{FF2B5EF4-FFF2-40B4-BE49-F238E27FC236}">
              <a16:creationId xmlns:a16="http://schemas.microsoft.com/office/drawing/2014/main" id="{00000000-0008-0000-0000-0000E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4" name="Text Box 93">
          <a:extLst>
            <a:ext uri="{FF2B5EF4-FFF2-40B4-BE49-F238E27FC236}">
              <a16:creationId xmlns:a16="http://schemas.microsoft.com/office/drawing/2014/main" id="{00000000-0008-0000-0000-0000E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5" name="Text Box 85">
          <a:extLst>
            <a:ext uri="{FF2B5EF4-FFF2-40B4-BE49-F238E27FC236}">
              <a16:creationId xmlns:a16="http://schemas.microsoft.com/office/drawing/2014/main" id="{00000000-0008-0000-0000-0000E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6" name="Text Box 87">
          <a:extLst>
            <a:ext uri="{FF2B5EF4-FFF2-40B4-BE49-F238E27FC236}">
              <a16:creationId xmlns:a16="http://schemas.microsoft.com/office/drawing/2014/main" id="{00000000-0008-0000-0000-0000E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7" name="Text Box 93">
          <a:extLst>
            <a:ext uri="{FF2B5EF4-FFF2-40B4-BE49-F238E27FC236}">
              <a16:creationId xmlns:a16="http://schemas.microsoft.com/office/drawing/2014/main" id="{00000000-0008-0000-0000-0000E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8" name="Text Box 85">
          <a:extLst>
            <a:ext uri="{FF2B5EF4-FFF2-40B4-BE49-F238E27FC236}">
              <a16:creationId xmlns:a16="http://schemas.microsoft.com/office/drawing/2014/main" id="{00000000-0008-0000-0000-0000E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29" name="Text Box 87">
          <a:extLst>
            <a:ext uri="{FF2B5EF4-FFF2-40B4-BE49-F238E27FC236}">
              <a16:creationId xmlns:a16="http://schemas.microsoft.com/office/drawing/2014/main" id="{00000000-0008-0000-0000-0000E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0" name="Text Box 93">
          <a:extLst>
            <a:ext uri="{FF2B5EF4-FFF2-40B4-BE49-F238E27FC236}">
              <a16:creationId xmlns:a16="http://schemas.microsoft.com/office/drawing/2014/main" id="{00000000-0008-0000-0000-0000E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1" name="Text Box 85">
          <a:extLst>
            <a:ext uri="{FF2B5EF4-FFF2-40B4-BE49-F238E27FC236}">
              <a16:creationId xmlns:a16="http://schemas.microsoft.com/office/drawing/2014/main" id="{00000000-0008-0000-0000-0000E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2" name="Text Box 87">
          <a:extLst>
            <a:ext uri="{FF2B5EF4-FFF2-40B4-BE49-F238E27FC236}">
              <a16:creationId xmlns:a16="http://schemas.microsoft.com/office/drawing/2014/main" id="{00000000-0008-0000-0000-0000E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3" name="Text Box 93">
          <a:extLst>
            <a:ext uri="{FF2B5EF4-FFF2-40B4-BE49-F238E27FC236}">
              <a16:creationId xmlns:a16="http://schemas.microsoft.com/office/drawing/2014/main" id="{00000000-0008-0000-0000-0000F0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4" name="Text Box 85">
          <a:extLst>
            <a:ext uri="{FF2B5EF4-FFF2-40B4-BE49-F238E27FC236}">
              <a16:creationId xmlns:a16="http://schemas.microsoft.com/office/drawing/2014/main" id="{00000000-0008-0000-0000-0000F1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5" name="Text Box 87">
          <a:extLst>
            <a:ext uri="{FF2B5EF4-FFF2-40B4-BE49-F238E27FC236}">
              <a16:creationId xmlns:a16="http://schemas.microsoft.com/office/drawing/2014/main" id="{00000000-0008-0000-0000-0000F2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6" name="Text Box 93">
          <a:extLst>
            <a:ext uri="{FF2B5EF4-FFF2-40B4-BE49-F238E27FC236}">
              <a16:creationId xmlns:a16="http://schemas.microsoft.com/office/drawing/2014/main" id="{00000000-0008-0000-0000-0000F3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7" name="Text Box 85">
          <a:extLst>
            <a:ext uri="{FF2B5EF4-FFF2-40B4-BE49-F238E27FC236}">
              <a16:creationId xmlns:a16="http://schemas.microsoft.com/office/drawing/2014/main" id="{00000000-0008-0000-0000-0000F4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8" name="Text Box 87">
          <a:extLst>
            <a:ext uri="{FF2B5EF4-FFF2-40B4-BE49-F238E27FC236}">
              <a16:creationId xmlns:a16="http://schemas.microsoft.com/office/drawing/2014/main" id="{00000000-0008-0000-0000-0000F5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39" name="Text Box 93">
          <a:extLst>
            <a:ext uri="{FF2B5EF4-FFF2-40B4-BE49-F238E27FC236}">
              <a16:creationId xmlns:a16="http://schemas.microsoft.com/office/drawing/2014/main" id="{00000000-0008-0000-0000-0000F6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0" name="Text Box 85">
          <a:extLst>
            <a:ext uri="{FF2B5EF4-FFF2-40B4-BE49-F238E27FC236}">
              <a16:creationId xmlns:a16="http://schemas.microsoft.com/office/drawing/2014/main" id="{00000000-0008-0000-0000-0000F7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1" name="Text Box 87">
          <a:extLst>
            <a:ext uri="{FF2B5EF4-FFF2-40B4-BE49-F238E27FC236}">
              <a16:creationId xmlns:a16="http://schemas.microsoft.com/office/drawing/2014/main" id="{00000000-0008-0000-0000-0000F8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2" name="Text Box 93">
          <a:extLst>
            <a:ext uri="{FF2B5EF4-FFF2-40B4-BE49-F238E27FC236}">
              <a16:creationId xmlns:a16="http://schemas.microsoft.com/office/drawing/2014/main" id="{00000000-0008-0000-0000-0000F9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3" name="Text Box 85">
          <a:extLst>
            <a:ext uri="{FF2B5EF4-FFF2-40B4-BE49-F238E27FC236}">
              <a16:creationId xmlns:a16="http://schemas.microsoft.com/office/drawing/2014/main" id="{00000000-0008-0000-0000-0000FA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4" name="Text Box 87">
          <a:extLst>
            <a:ext uri="{FF2B5EF4-FFF2-40B4-BE49-F238E27FC236}">
              <a16:creationId xmlns:a16="http://schemas.microsoft.com/office/drawing/2014/main" id="{00000000-0008-0000-0000-0000FB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5" name="Text Box 93">
          <a:extLst>
            <a:ext uri="{FF2B5EF4-FFF2-40B4-BE49-F238E27FC236}">
              <a16:creationId xmlns:a16="http://schemas.microsoft.com/office/drawing/2014/main" id="{00000000-0008-0000-0000-0000FC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6" name="Text Box 85">
          <a:extLst>
            <a:ext uri="{FF2B5EF4-FFF2-40B4-BE49-F238E27FC236}">
              <a16:creationId xmlns:a16="http://schemas.microsoft.com/office/drawing/2014/main" id="{00000000-0008-0000-0000-0000FD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7" name="Text Box 87">
          <a:extLst>
            <a:ext uri="{FF2B5EF4-FFF2-40B4-BE49-F238E27FC236}">
              <a16:creationId xmlns:a16="http://schemas.microsoft.com/office/drawing/2014/main" id="{00000000-0008-0000-0000-0000FE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8" name="Text Box 93">
          <a:extLst>
            <a:ext uri="{FF2B5EF4-FFF2-40B4-BE49-F238E27FC236}">
              <a16:creationId xmlns:a16="http://schemas.microsoft.com/office/drawing/2014/main" id="{00000000-0008-0000-0000-0000FF1E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49" name="Text Box 85">
          <a:extLst>
            <a:ext uri="{FF2B5EF4-FFF2-40B4-BE49-F238E27FC236}">
              <a16:creationId xmlns:a16="http://schemas.microsoft.com/office/drawing/2014/main" id="{00000000-0008-0000-0000-00000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0" name="Text Box 87">
          <a:extLst>
            <a:ext uri="{FF2B5EF4-FFF2-40B4-BE49-F238E27FC236}">
              <a16:creationId xmlns:a16="http://schemas.microsoft.com/office/drawing/2014/main" id="{00000000-0008-0000-0000-00000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1" name="Text Box 93">
          <a:extLst>
            <a:ext uri="{FF2B5EF4-FFF2-40B4-BE49-F238E27FC236}">
              <a16:creationId xmlns:a16="http://schemas.microsoft.com/office/drawing/2014/main" id="{00000000-0008-0000-0000-00000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2" name="Text Box 85">
          <a:extLst>
            <a:ext uri="{FF2B5EF4-FFF2-40B4-BE49-F238E27FC236}">
              <a16:creationId xmlns:a16="http://schemas.microsoft.com/office/drawing/2014/main" id="{00000000-0008-0000-0000-00000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3" name="Text Box 87">
          <a:extLst>
            <a:ext uri="{FF2B5EF4-FFF2-40B4-BE49-F238E27FC236}">
              <a16:creationId xmlns:a16="http://schemas.microsoft.com/office/drawing/2014/main" id="{00000000-0008-0000-0000-00000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4" name="Text Box 93">
          <a:extLst>
            <a:ext uri="{FF2B5EF4-FFF2-40B4-BE49-F238E27FC236}">
              <a16:creationId xmlns:a16="http://schemas.microsoft.com/office/drawing/2014/main" id="{00000000-0008-0000-0000-00000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5" name="Text Box 85">
          <a:extLst>
            <a:ext uri="{FF2B5EF4-FFF2-40B4-BE49-F238E27FC236}">
              <a16:creationId xmlns:a16="http://schemas.microsoft.com/office/drawing/2014/main" id="{00000000-0008-0000-0000-00000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6" name="Text Box 87">
          <a:extLst>
            <a:ext uri="{FF2B5EF4-FFF2-40B4-BE49-F238E27FC236}">
              <a16:creationId xmlns:a16="http://schemas.microsoft.com/office/drawing/2014/main" id="{00000000-0008-0000-0000-00000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7" name="Text Box 93">
          <a:extLst>
            <a:ext uri="{FF2B5EF4-FFF2-40B4-BE49-F238E27FC236}">
              <a16:creationId xmlns:a16="http://schemas.microsoft.com/office/drawing/2014/main" id="{00000000-0008-0000-0000-00000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8" name="Text Box 85">
          <a:extLst>
            <a:ext uri="{FF2B5EF4-FFF2-40B4-BE49-F238E27FC236}">
              <a16:creationId xmlns:a16="http://schemas.microsoft.com/office/drawing/2014/main" id="{00000000-0008-0000-0000-00000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59" name="Text Box 87">
          <a:extLst>
            <a:ext uri="{FF2B5EF4-FFF2-40B4-BE49-F238E27FC236}">
              <a16:creationId xmlns:a16="http://schemas.microsoft.com/office/drawing/2014/main" id="{00000000-0008-0000-0000-00000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0" name="Text Box 93">
          <a:extLst>
            <a:ext uri="{FF2B5EF4-FFF2-40B4-BE49-F238E27FC236}">
              <a16:creationId xmlns:a16="http://schemas.microsoft.com/office/drawing/2014/main" id="{00000000-0008-0000-0000-00000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1" name="Text Box 85">
          <a:extLst>
            <a:ext uri="{FF2B5EF4-FFF2-40B4-BE49-F238E27FC236}">
              <a16:creationId xmlns:a16="http://schemas.microsoft.com/office/drawing/2014/main" id="{00000000-0008-0000-0000-00000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2" name="Text Box 87">
          <a:extLst>
            <a:ext uri="{FF2B5EF4-FFF2-40B4-BE49-F238E27FC236}">
              <a16:creationId xmlns:a16="http://schemas.microsoft.com/office/drawing/2014/main" id="{00000000-0008-0000-0000-00000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3" name="Text Box 93">
          <a:extLst>
            <a:ext uri="{FF2B5EF4-FFF2-40B4-BE49-F238E27FC236}">
              <a16:creationId xmlns:a16="http://schemas.microsoft.com/office/drawing/2014/main" id="{00000000-0008-0000-0000-00000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4" name="Text Box 85">
          <a:extLst>
            <a:ext uri="{FF2B5EF4-FFF2-40B4-BE49-F238E27FC236}">
              <a16:creationId xmlns:a16="http://schemas.microsoft.com/office/drawing/2014/main" id="{00000000-0008-0000-0000-00000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5" name="Text Box 87">
          <a:extLst>
            <a:ext uri="{FF2B5EF4-FFF2-40B4-BE49-F238E27FC236}">
              <a16:creationId xmlns:a16="http://schemas.microsoft.com/office/drawing/2014/main" id="{00000000-0008-0000-0000-00001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6" name="Text Box 93">
          <a:extLst>
            <a:ext uri="{FF2B5EF4-FFF2-40B4-BE49-F238E27FC236}">
              <a16:creationId xmlns:a16="http://schemas.microsoft.com/office/drawing/2014/main" id="{00000000-0008-0000-0000-00001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7" name="Text Box 85">
          <a:extLst>
            <a:ext uri="{FF2B5EF4-FFF2-40B4-BE49-F238E27FC236}">
              <a16:creationId xmlns:a16="http://schemas.microsoft.com/office/drawing/2014/main" id="{00000000-0008-0000-0000-00001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8" name="Text Box 87">
          <a:extLst>
            <a:ext uri="{FF2B5EF4-FFF2-40B4-BE49-F238E27FC236}">
              <a16:creationId xmlns:a16="http://schemas.microsoft.com/office/drawing/2014/main" id="{00000000-0008-0000-0000-00001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69" name="Text Box 93">
          <a:extLst>
            <a:ext uri="{FF2B5EF4-FFF2-40B4-BE49-F238E27FC236}">
              <a16:creationId xmlns:a16="http://schemas.microsoft.com/office/drawing/2014/main" id="{00000000-0008-0000-0000-00001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0" name="Text Box 85">
          <a:extLst>
            <a:ext uri="{FF2B5EF4-FFF2-40B4-BE49-F238E27FC236}">
              <a16:creationId xmlns:a16="http://schemas.microsoft.com/office/drawing/2014/main" id="{00000000-0008-0000-0000-00001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1" name="Text Box 87">
          <a:extLst>
            <a:ext uri="{FF2B5EF4-FFF2-40B4-BE49-F238E27FC236}">
              <a16:creationId xmlns:a16="http://schemas.microsoft.com/office/drawing/2014/main" id="{00000000-0008-0000-0000-00001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2" name="Text Box 93">
          <a:extLst>
            <a:ext uri="{FF2B5EF4-FFF2-40B4-BE49-F238E27FC236}">
              <a16:creationId xmlns:a16="http://schemas.microsoft.com/office/drawing/2014/main" id="{00000000-0008-0000-0000-00001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3" name="Text Box 85">
          <a:extLst>
            <a:ext uri="{FF2B5EF4-FFF2-40B4-BE49-F238E27FC236}">
              <a16:creationId xmlns:a16="http://schemas.microsoft.com/office/drawing/2014/main" id="{00000000-0008-0000-0000-00001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4" name="Text Box 87">
          <a:extLst>
            <a:ext uri="{FF2B5EF4-FFF2-40B4-BE49-F238E27FC236}">
              <a16:creationId xmlns:a16="http://schemas.microsoft.com/office/drawing/2014/main" id="{00000000-0008-0000-0000-00001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5" name="Text Box 93">
          <a:extLst>
            <a:ext uri="{FF2B5EF4-FFF2-40B4-BE49-F238E27FC236}">
              <a16:creationId xmlns:a16="http://schemas.microsoft.com/office/drawing/2014/main" id="{00000000-0008-0000-0000-00001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6" name="Text Box 85">
          <a:extLst>
            <a:ext uri="{FF2B5EF4-FFF2-40B4-BE49-F238E27FC236}">
              <a16:creationId xmlns:a16="http://schemas.microsoft.com/office/drawing/2014/main" id="{00000000-0008-0000-0000-00001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7" name="Text Box 87">
          <a:extLst>
            <a:ext uri="{FF2B5EF4-FFF2-40B4-BE49-F238E27FC236}">
              <a16:creationId xmlns:a16="http://schemas.microsoft.com/office/drawing/2014/main" id="{00000000-0008-0000-0000-00001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8" name="Text Box 93">
          <a:extLst>
            <a:ext uri="{FF2B5EF4-FFF2-40B4-BE49-F238E27FC236}">
              <a16:creationId xmlns:a16="http://schemas.microsoft.com/office/drawing/2014/main" id="{00000000-0008-0000-0000-00001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79" name="Text Box 85">
          <a:extLst>
            <a:ext uri="{FF2B5EF4-FFF2-40B4-BE49-F238E27FC236}">
              <a16:creationId xmlns:a16="http://schemas.microsoft.com/office/drawing/2014/main" id="{00000000-0008-0000-0000-00001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0" name="Text Box 87">
          <a:extLst>
            <a:ext uri="{FF2B5EF4-FFF2-40B4-BE49-F238E27FC236}">
              <a16:creationId xmlns:a16="http://schemas.microsoft.com/office/drawing/2014/main" id="{00000000-0008-0000-0000-00001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1" name="Text Box 93">
          <a:extLst>
            <a:ext uri="{FF2B5EF4-FFF2-40B4-BE49-F238E27FC236}">
              <a16:creationId xmlns:a16="http://schemas.microsoft.com/office/drawing/2014/main" id="{00000000-0008-0000-0000-00002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2" name="Text Box 85">
          <a:extLst>
            <a:ext uri="{FF2B5EF4-FFF2-40B4-BE49-F238E27FC236}">
              <a16:creationId xmlns:a16="http://schemas.microsoft.com/office/drawing/2014/main" id="{00000000-0008-0000-0000-00002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3" name="Text Box 87">
          <a:extLst>
            <a:ext uri="{FF2B5EF4-FFF2-40B4-BE49-F238E27FC236}">
              <a16:creationId xmlns:a16="http://schemas.microsoft.com/office/drawing/2014/main" id="{00000000-0008-0000-0000-00002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4" name="Text Box 93">
          <a:extLst>
            <a:ext uri="{FF2B5EF4-FFF2-40B4-BE49-F238E27FC236}">
              <a16:creationId xmlns:a16="http://schemas.microsoft.com/office/drawing/2014/main" id="{00000000-0008-0000-0000-00002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5" name="Text Box 85">
          <a:extLst>
            <a:ext uri="{FF2B5EF4-FFF2-40B4-BE49-F238E27FC236}">
              <a16:creationId xmlns:a16="http://schemas.microsoft.com/office/drawing/2014/main" id="{00000000-0008-0000-0000-00002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6" name="Text Box 87">
          <a:extLst>
            <a:ext uri="{FF2B5EF4-FFF2-40B4-BE49-F238E27FC236}">
              <a16:creationId xmlns:a16="http://schemas.microsoft.com/office/drawing/2014/main" id="{00000000-0008-0000-0000-00002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7" name="Text Box 93">
          <a:extLst>
            <a:ext uri="{FF2B5EF4-FFF2-40B4-BE49-F238E27FC236}">
              <a16:creationId xmlns:a16="http://schemas.microsoft.com/office/drawing/2014/main" id="{00000000-0008-0000-0000-00002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8" name="Text Box 85">
          <a:extLst>
            <a:ext uri="{FF2B5EF4-FFF2-40B4-BE49-F238E27FC236}">
              <a16:creationId xmlns:a16="http://schemas.microsoft.com/office/drawing/2014/main" id="{00000000-0008-0000-0000-00002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89" name="Text Box 87">
          <a:extLst>
            <a:ext uri="{FF2B5EF4-FFF2-40B4-BE49-F238E27FC236}">
              <a16:creationId xmlns:a16="http://schemas.microsoft.com/office/drawing/2014/main" id="{00000000-0008-0000-0000-00002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0" name="Text Box 93">
          <a:extLst>
            <a:ext uri="{FF2B5EF4-FFF2-40B4-BE49-F238E27FC236}">
              <a16:creationId xmlns:a16="http://schemas.microsoft.com/office/drawing/2014/main" id="{00000000-0008-0000-0000-00002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1" name="Text Box 85">
          <a:extLst>
            <a:ext uri="{FF2B5EF4-FFF2-40B4-BE49-F238E27FC236}">
              <a16:creationId xmlns:a16="http://schemas.microsoft.com/office/drawing/2014/main" id="{00000000-0008-0000-0000-00002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2" name="Text Box 87">
          <a:extLst>
            <a:ext uri="{FF2B5EF4-FFF2-40B4-BE49-F238E27FC236}">
              <a16:creationId xmlns:a16="http://schemas.microsoft.com/office/drawing/2014/main" id="{00000000-0008-0000-0000-00002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3" name="Text Box 93">
          <a:extLst>
            <a:ext uri="{FF2B5EF4-FFF2-40B4-BE49-F238E27FC236}">
              <a16:creationId xmlns:a16="http://schemas.microsoft.com/office/drawing/2014/main" id="{00000000-0008-0000-0000-00002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4" name="Text Box 85">
          <a:extLst>
            <a:ext uri="{FF2B5EF4-FFF2-40B4-BE49-F238E27FC236}">
              <a16:creationId xmlns:a16="http://schemas.microsoft.com/office/drawing/2014/main" id="{00000000-0008-0000-0000-00002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5" name="Text Box 87">
          <a:extLst>
            <a:ext uri="{FF2B5EF4-FFF2-40B4-BE49-F238E27FC236}">
              <a16:creationId xmlns:a16="http://schemas.microsoft.com/office/drawing/2014/main" id="{00000000-0008-0000-0000-00002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6" name="Text Box 93">
          <a:extLst>
            <a:ext uri="{FF2B5EF4-FFF2-40B4-BE49-F238E27FC236}">
              <a16:creationId xmlns:a16="http://schemas.microsoft.com/office/drawing/2014/main" id="{00000000-0008-0000-0000-00002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7" name="Text Box 85">
          <a:extLst>
            <a:ext uri="{FF2B5EF4-FFF2-40B4-BE49-F238E27FC236}">
              <a16:creationId xmlns:a16="http://schemas.microsoft.com/office/drawing/2014/main" id="{00000000-0008-0000-0000-00003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8" name="Text Box 87">
          <a:extLst>
            <a:ext uri="{FF2B5EF4-FFF2-40B4-BE49-F238E27FC236}">
              <a16:creationId xmlns:a16="http://schemas.microsoft.com/office/drawing/2014/main" id="{00000000-0008-0000-0000-00003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199" name="Text Box 93">
          <a:extLst>
            <a:ext uri="{FF2B5EF4-FFF2-40B4-BE49-F238E27FC236}">
              <a16:creationId xmlns:a16="http://schemas.microsoft.com/office/drawing/2014/main" id="{00000000-0008-0000-0000-00003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0" name="Text Box 85">
          <a:extLst>
            <a:ext uri="{FF2B5EF4-FFF2-40B4-BE49-F238E27FC236}">
              <a16:creationId xmlns:a16="http://schemas.microsoft.com/office/drawing/2014/main" id="{00000000-0008-0000-0000-00003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1" name="Text Box 87">
          <a:extLst>
            <a:ext uri="{FF2B5EF4-FFF2-40B4-BE49-F238E27FC236}">
              <a16:creationId xmlns:a16="http://schemas.microsoft.com/office/drawing/2014/main" id="{00000000-0008-0000-0000-00003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2" name="Text Box 93">
          <a:extLst>
            <a:ext uri="{FF2B5EF4-FFF2-40B4-BE49-F238E27FC236}">
              <a16:creationId xmlns:a16="http://schemas.microsoft.com/office/drawing/2014/main" id="{00000000-0008-0000-0000-00003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3" name="Text Box 85">
          <a:extLst>
            <a:ext uri="{FF2B5EF4-FFF2-40B4-BE49-F238E27FC236}">
              <a16:creationId xmlns:a16="http://schemas.microsoft.com/office/drawing/2014/main" id="{00000000-0008-0000-0000-00003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4" name="Text Box 87">
          <a:extLst>
            <a:ext uri="{FF2B5EF4-FFF2-40B4-BE49-F238E27FC236}">
              <a16:creationId xmlns:a16="http://schemas.microsoft.com/office/drawing/2014/main" id="{00000000-0008-0000-0000-00003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5" name="Text Box 93">
          <a:extLst>
            <a:ext uri="{FF2B5EF4-FFF2-40B4-BE49-F238E27FC236}">
              <a16:creationId xmlns:a16="http://schemas.microsoft.com/office/drawing/2014/main" id="{00000000-0008-0000-0000-00003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6" name="Text Box 85">
          <a:extLst>
            <a:ext uri="{FF2B5EF4-FFF2-40B4-BE49-F238E27FC236}">
              <a16:creationId xmlns:a16="http://schemas.microsoft.com/office/drawing/2014/main" id="{00000000-0008-0000-0000-00003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7" name="Text Box 87">
          <a:extLst>
            <a:ext uri="{FF2B5EF4-FFF2-40B4-BE49-F238E27FC236}">
              <a16:creationId xmlns:a16="http://schemas.microsoft.com/office/drawing/2014/main" id="{00000000-0008-0000-0000-00003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8" name="Text Box 93">
          <a:extLst>
            <a:ext uri="{FF2B5EF4-FFF2-40B4-BE49-F238E27FC236}">
              <a16:creationId xmlns:a16="http://schemas.microsoft.com/office/drawing/2014/main" id="{00000000-0008-0000-0000-00003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09" name="Text Box 85">
          <a:extLst>
            <a:ext uri="{FF2B5EF4-FFF2-40B4-BE49-F238E27FC236}">
              <a16:creationId xmlns:a16="http://schemas.microsoft.com/office/drawing/2014/main" id="{00000000-0008-0000-0000-00003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0" name="Text Box 87">
          <a:extLst>
            <a:ext uri="{FF2B5EF4-FFF2-40B4-BE49-F238E27FC236}">
              <a16:creationId xmlns:a16="http://schemas.microsoft.com/office/drawing/2014/main" id="{00000000-0008-0000-0000-00003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1" name="Text Box 93">
          <a:extLst>
            <a:ext uri="{FF2B5EF4-FFF2-40B4-BE49-F238E27FC236}">
              <a16:creationId xmlns:a16="http://schemas.microsoft.com/office/drawing/2014/main" id="{00000000-0008-0000-0000-00003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2" name="Text Box 85">
          <a:extLst>
            <a:ext uri="{FF2B5EF4-FFF2-40B4-BE49-F238E27FC236}">
              <a16:creationId xmlns:a16="http://schemas.microsoft.com/office/drawing/2014/main" id="{00000000-0008-0000-0000-00003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3" name="Text Box 87">
          <a:extLst>
            <a:ext uri="{FF2B5EF4-FFF2-40B4-BE49-F238E27FC236}">
              <a16:creationId xmlns:a16="http://schemas.microsoft.com/office/drawing/2014/main" id="{00000000-0008-0000-0000-00004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4" name="Text Box 93">
          <a:extLst>
            <a:ext uri="{FF2B5EF4-FFF2-40B4-BE49-F238E27FC236}">
              <a16:creationId xmlns:a16="http://schemas.microsoft.com/office/drawing/2014/main" id="{00000000-0008-0000-0000-00004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5" name="Text Box 85">
          <a:extLst>
            <a:ext uri="{FF2B5EF4-FFF2-40B4-BE49-F238E27FC236}">
              <a16:creationId xmlns:a16="http://schemas.microsoft.com/office/drawing/2014/main" id="{00000000-0008-0000-0000-00004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6" name="Text Box 87">
          <a:extLst>
            <a:ext uri="{FF2B5EF4-FFF2-40B4-BE49-F238E27FC236}">
              <a16:creationId xmlns:a16="http://schemas.microsoft.com/office/drawing/2014/main" id="{00000000-0008-0000-0000-00004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7" name="Text Box 93">
          <a:extLst>
            <a:ext uri="{FF2B5EF4-FFF2-40B4-BE49-F238E27FC236}">
              <a16:creationId xmlns:a16="http://schemas.microsoft.com/office/drawing/2014/main" id="{00000000-0008-0000-0000-00004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8" name="Text Box 85">
          <a:extLst>
            <a:ext uri="{FF2B5EF4-FFF2-40B4-BE49-F238E27FC236}">
              <a16:creationId xmlns:a16="http://schemas.microsoft.com/office/drawing/2014/main" id="{00000000-0008-0000-0000-00004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19" name="Text Box 87">
          <a:extLst>
            <a:ext uri="{FF2B5EF4-FFF2-40B4-BE49-F238E27FC236}">
              <a16:creationId xmlns:a16="http://schemas.microsoft.com/office/drawing/2014/main" id="{00000000-0008-0000-0000-00004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0" name="Text Box 93">
          <a:extLst>
            <a:ext uri="{FF2B5EF4-FFF2-40B4-BE49-F238E27FC236}">
              <a16:creationId xmlns:a16="http://schemas.microsoft.com/office/drawing/2014/main" id="{00000000-0008-0000-0000-00004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1" name="Text Box 85">
          <a:extLst>
            <a:ext uri="{FF2B5EF4-FFF2-40B4-BE49-F238E27FC236}">
              <a16:creationId xmlns:a16="http://schemas.microsoft.com/office/drawing/2014/main" id="{00000000-0008-0000-0000-00004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2" name="Text Box 87">
          <a:extLst>
            <a:ext uri="{FF2B5EF4-FFF2-40B4-BE49-F238E27FC236}">
              <a16:creationId xmlns:a16="http://schemas.microsoft.com/office/drawing/2014/main" id="{00000000-0008-0000-0000-00004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3" name="Text Box 93">
          <a:extLst>
            <a:ext uri="{FF2B5EF4-FFF2-40B4-BE49-F238E27FC236}">
              <a16:creationId xmlns:a16="http://schemas.microsoft.com/office/drawing/2014/main" id="{00000000-0008-0000-0000-00004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4" name="Text Box 85">
          <a:extLst>
            <a:ext uri="{FF2B5EF4-FFF2-40B4-BE49-F238E27FC236}">
              <a16:creationId xmlns:a16="http://schemas.microsoft.com/office/drawing/2014/main" id="{00000000-0008-0000-0000-00004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5" name="Text Box 87">
          <a:extLst>
            <a:ext uri="{FF2B5EF4-FFF2-40B4-BE49-F238E27FC236}">
              <a16:creationId xmlns:a16="http://schemas.microsoft.com/office/drawing/2014/main" id="{00000000-0008-0000-0000-00004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6" name="Text Box 93">
          <a:extLst>
            <a:ext uri="{FF2B5EF4-FFF2-40B4-BE49-F238E27FC236}">
              <a16:creationId xmlns:a16="http://schemas.microsoft.com/office/drawing/2014/main" id="{00000000-0008-0000-0000-00004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7" name="Text Box 85">
          <a:extLst>
            <a:ext uri="{FF2B5EF4-FFF2-40B4-BE49-F238E27FC236}">
              <a16:creationId xmlns:a16="http://schemas.microsoft.com/office/drawing/2014/main" id="{00000000-0008-0000-0000-00004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8" name="Text Box 87">
          <a:extLst>
            <a:ext uri="{FF2B5EF4-FFF2-40B4-BE49-F238E27FC236}">
              <a16:creationId xmlns:a16="http://schemas.microsoft.com/office/drawing/2014/main" id="{00000000-0008-0000-0000-00004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29" name="Text Box 93">
          <a:extLst>
            <a:ext uri="{FF2B5EF4-FFF2-40B4-BE49-F238E27FC236}">
              <a16:creationId xmlns:a16="http://schemas.microsoft.com/office/drawing/2014/main" id="{00000000-0008-0000-0000-00005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0" name="Text Box 85">
          <a:extLst>
            <a:ext uri="{FF2B5EF4-FFF2-40B4-BE49-F238E27FC236}">
              <a16:creationId xmlns:a16="http://schemas.microsoft.com/office/drawing/2014/main" id="{00000000-0008-0000-0000-00005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1" name="Text Box 87">
          <a:extLst>
            <a:ext uri="{FF2B5EF4-FFF2-40B4-BE49-F238E27FC236}">
              <a16:creationId xmlns:a16="http://schemas.microsoft.com/office/drawing/2014/main" id="{00000000-0008-0000-0000-00005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2" name="Text Box 93">
          <a:extLst>
            <a:ext uri="{FF2B5EF4-FFF2-40B4-BE49-F238E27FC236}">
              <a16:creationId xmlns:a16="http://schemas.microsoft.com/office/drawing/2014/main" id="{00000000-0008-0000-0000-00005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3" name="Text Box 85">
          <a:extLst>
            <a:ext uri="{FF2B5EF4-FFF2-40B4-BE49-F238E27FC236}">
              <a16:creationId xmlns:a16="http://schemas.microsoft.com/office/drawing/2014/main" id="{00000000-0008-0000-0000-00005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4" name="Text Box 87">
          <a:extLst>
            <a:ext uri="{FF2B5EF4-FFF2-40B4-BE49-F238E27FC236}">
              <a16:creationId xmlns:a16="http://schemas.microsoft.com/office/drawing/2014/main" id="{00000000-0008-0000-0000-00005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5" name="Text Box 93">
          <a:extLst>
            <a:ext uri="{FF2B5EF4-FFF2-40B4-BE49-F238E27FC236}">
              <a16:creationId xmlns:a16="http://schemas.microsoft.com/office/drawing/2014/main" id="{00000000-0008-0000-0000-00005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6" name="Text Box 85">
          <a:extLst>
            <a:ext uri="{FF2B5EF4-FFF2-40B4-BE49-F238E27FC236}">
              <a16:creationId xmlns:a16="http://schemas.microsoft.com/office/drawing/2014/main" id="{00000000-0008-0000-0000-00005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7" name="Text Box 87">
          <a:extLst>
            <a:ext uri="{FF2B5EF4-FFF2-40B4-BE49-F238E27FC236}">
              <a16:creationId xmlns:a16="http://schemas.microsoft.com/office/drawing/2014/main" id="{00000000-0008-0000-0000-00005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8" name="Text Box 93">
          <a:extLst>
            <a:ext uri="{FF2B5EF4-FFF2-40B4-BE49-F238E27FC236}">
              <a16:creationId xmlns:a16="http://schemas.microsoft.com/office/drawing/2014/main" id="{00000000-0008-0000-0000-00005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39" name="Text Box 85">
          <a:extLst>
            <a:ext uri="{FF2B5EF4-FFF2-40B4-BE49-F238E27FC236}">
              <a16:creationId xmlns:a16="http://schemas.microsoft.com/office/drawing/2014/main" id="{00000000-0008-0000-0000-00005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0" name="Text Box 87">
          <a:extLst>
            <a:ext uri="{FF2B5EF4-FFF2-40B4-BE49-F238E27FC236}">
              <a16:creationId xmlns:a16="http://schemas.microsoft.com/office/drawing/2014/main" id="{00000000-0008-0000-0000-00005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1" name="Text Box 93">
          <a:extLst>
            <a:ext uri="{FF2B5EF4-FFF2-40B4-BE49-F238E27FC236}">
              <a16:creationId xmlns:a16="http://schemas.microsoft.com/office/drawing/2014/main" id="{00000000-0008-0000-0000-00005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2" name="Text Box 85">
          <a:extLst>
            <a:ext uri="{FF2B5EF4-FFF2-40B4-BE49-F238E27FC236}">
              <a16:creationId xmlns:a16="http://schemas.microsoft.com/office/drawing/2014/main" id="{00000000-0008-0000-0000-00005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3" name="Text Box 87">
          <a:extLst>
            <a:ext uri="{FF2B5EF4-FFF2-40B4-BE49-F238E27FC236}">
              <a16:creationId xmlns:a16="http://schemas.microsoft.com/office/drawing/2014/main" id="{00000000-0008-0000-0000-00005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4" name="Text Box 93">
          <a:extLst>
            <a:ext uri="{FF2B5EF4-FFF2-40B4-BE49-F238E27FC236}">
              <a16:creationId xmlns:a16="http://schemas.microsoft.com/office/drawing/2014/main" id="{00000000-0008-0000-0000-00005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5" name="Text Box 85">
          <a:extLst>
            <a:ext uri="{FF2B5EF4-FFF2-40B4-BE49-F238E27FC236}">
              <a16:creationId xmlns:a16="http://schemas.microsoft.com/office/drawing/2014/main" id="{00000000-0008-0000-0000-00006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6" name="Text Box 87">
          <a:extLst>
            <a:ext uri="{FF2B5EF4-FFF2-40B4-BE49-F238E27FC236}">
              <a16:creationId xmlns:a16="http://schemas.microsoft.com/office/drawing/2014/main" id="{00000000-0008-0000-0000-00006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7" name="Text Box 93">
          <a:extLst>
            <a:ext uri="{FF2B5EF4-FFF2-40B4-BE49-F238E27FC236}">
              <a16:creationId xmlns:a16="http://schemas.microsoft.com/office/drawing/2014/main" id="{00000000-0008-0000-0000-00006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8" name="Text Box 85">
          <a:extLst>
            <a:ext uri="{FF2B5EF4-FFF2-40B4-BE49-F238E27FC236}">
              <a16:creationId xmlns:a16="http://schemas.microsoft.com/office/drawing/2014/main" id="{00000000-0008-0000-0000-00006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49" name="Text Box 87">
          <a:extLst>
            <a:ext uri="{FF2B5EF4-FFF2-40B4-BE49-F238E27FC236}">
              <a16:creationId xmlns:a16="http://schemas.microsoft.com/office/drawing/2014/main" id="{00000000-0008-0000-0000-00006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0" name="Text Box 93">
          <a:extLst>
            <a:ext uri="{FF2B5EF4-FFF2-40B4-BE49-F238E27FC236}">
              <a16:creationId xmlns:a16="http://schemas.microsoft.com/office/drawing/2014/main" id="{00000000-0008-0000-0000-00006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1" name="Text Box 85">
          <a:extLst>
            <a:ext uri="{FF2B5EF4-FFF2-40B4-BE49-F238E27FC236}">
              <a16:creationId xmlns:a16="http://schemas.microsoft.com/office/drawing/2014/main" id="{00000000-0008-0000-0000-00006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2" name="Text Box 87">
          <a:extLst>
            <a:ext uri="{FF2B5EF4-FFF2-40B4-BE49-F238E27FC236}">
              <a16:creationId xmlns:a16="http://schemas.microsoft.com/office/drawing/2014/main" id="{00000000-0008-0000-0000-00006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3" name="Text Box 93">
          <a:extLst>
            <a:ext uri="{FF2B5EF4-FFF2-40B4-BE49-F238E27FC236}">
              <a16:creationId xmlns:a16="http://schemas.microsoft.com/office/drawing/2014/main" id="{00000000-0008-0000-0000-00006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4" name="Text Box 85">
          <a:extLst>
            <a:ext uri="{FF2B5EF4-FFF2-40B4-BE49-F238E27FC236}">
              <a16:creationId xmlns:a16="http://schemas.microsoft.com/office/drawing/2014/main" id="{00000000-0008-0000-0000-00006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5" name="Text Box 87">
          <a:extLst>
            <a:ext uri="{FF2B5EF4-FFF2-40B4-BE49-F238E27FC236}">
              <a16:creationId xmlns:a16="http://schemas.microsoft.com/office/drawing/2014/main" id="{00000000-0008-0000-0000-00006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6" name="Text Box 93">
          <a:extLst>
            <a:ext uri="{FF2B5EF4-FFF2-40B4-BE49-F238E27FC236}">
              <a16:creationId xmlns:a16="http://schemas.microsoft.com/office/drawing/2014/main" id="{00000000-0008-0000-0000-00006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7" name="Text Box 85">
          <a:extLst>
            <a:ext uri="{FF2B5EF4-FFF2-40B4-BE49-F238E27FC236}">
              <a16:creationId xmlns:a16="http://schemas.microsoft.com/office/drawing/2014/main" id="{00000000-0008-0000-0000-00006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8" name="Text Box 87">
          <a:extLst>
            <a:ext uri="{FF2B5EF4-FFF2-40B4-BE49-F238E27FC236}">
              <a16:creationId xmlns:a16="http://schemas.microsoft.com/office/drawing/2014/main" id="{00000000-0008-0000-0000-00006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59" name="Text Box 93">
          <a:extLst>
            <a:ext uri="{FF2B5EF4-FFF2-40B4-BE49-F238E27FC236}">
              <a16:creationId xmlns:a16="http://schemas.microsoft.com/office/drawing/2014/main" id="{00000000-0008-0000-0000-00006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0" name="Text Box 85">
          <a:extLst>
            <a:ext uri="{FF2B5EF4-FFF2-40B4-BE49-F238E27FC236}">
              <a16:creationId xmlns:a16="http://schemas.microsoft.com/office/drawing/2014/main" id="{00000000-0008-0000-0000-00006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1" name="Text Box 87">
          <a:extLst>
            <a:ext uri="{FF2B5EF4-FFF2-40B4-BE49-F238E27FC236}">
              <a16:creationId xmlns:a16="http://schemas.microsoft.com/office/drawing/2014/main" id="{00000000-0008-0000-0000-00007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2" name="Text Box 93">
          <a:extLst>
            <a:ext uri="{FF2B5EF4-FFF2-40B4-BE49-F238E27FC236}">
              <a16:creationId xmlns:a16="http://schemas.microsoft.com/office/drawing/2014/main" id="{00000000-0008-0000-0000-00007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3" name="Text Box 85">
          <a:extLst>
            <a:ext uri="{FF2B5EF4-FFF2-40B4-BE49-F238E27FC236}">
              <a16:creationId xmlns:a16="http://schemas.microsoft.com/office/drawing/2014/main" id="{00000000-0008-0000-0000-00007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4" name="Text Box 87">
          <a:extLst>
            <a:ext uri="{FF2B5EF4-FFF2-40B4-BE49-F238E27FC236}">
              <a16:creationId xmlns:a16="http://schemas.microsoft.com/office/drawing/2014/main" id="{00000000-0008-0000-0000-00007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5" name="Text Box 93">
          <a:extLst>
            <a:ext uri="{FF2B5EF4-FFF2-40B4-BE49-F238E27FC236}">
              <a16:creationId xmlns:a16="http://schemas.microsoft.com/office/drawing/2014/main" id="{00000000-0008-0000-0000-00007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6" name="Text Box 85">
          <a:extLst>
            <a:ext uri="{FF2B5EF4-FFF2-40B4-BE49-F238E27FC236}">
              <a16:creationId xmlns:a16="http://schemas.microsoft.com/office/drawing/2014/main" id="{00000000-0008-0000-0000-00007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7" name="Text Box 87">
          <a:extLst>
            <a:ext uri="{FF2B5EF4-FFF2-40B4-BE49-F238E27FC236}">
              <a16:creationId xmlns:a16="http://schemas.microsoft.com/office/drawing/2014/main" id="{00000000-0008-0000-0000-00007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8" name="Text Box 93">
          <a:extLst>
            <a:ext uri="{FF2B5EF4-FFF2-40B4-BE49-F238E27FC236}">
              <a16:creationId xmlns:a16="http://schemas.microsoft.com/office/drawing/2014/main" id="{00000000-0008-0000-0000-00007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69" name="Text Box 85">
          <a:extLst>
            <a:ext uri="{FF2B5EF4-FFF2-40B4-BE49-F238E27FC236}">
              <a16:creationId xmlns:a16="http://schemas.microsoft.com/office/drawing/2014/main" id="{00000000-0008-0000-0000-00007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0" name="Text Box 87">
          <a:extLst>
            <a:ext uri="{FF2B5EF4-FFF2-40B4-BE49-F238E27FC236}">
              <a16:creationId xmlns:a16="http://schemas.microsoft.com/office/drawing/2014/main" id="{00000000-0008-0000-0000-00007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1" name="Text Box 93">
          <a:extLst>
            <a:ext uri="{FF2B5EF4-FFF2-40B4-BE49-F238E27FC236}">
              <a16:creationId xmlns:a16="http://schemas.microsoft.com/office/drawing/2014/main" id="{00000000-0008-0000-0000-00007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2" name="Text Box 85">
          <a:extLst>
            <a:ext uri="{FF2B5EF4-FFF2-40B4-BE49-F238E27FC236}">
              <a16:creationId xmlns:a16="http://schemas.microsoft.com/office/drawing/2014/main" id="{00000000-0008-0000-0000-00007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3" name="Text Box 87">
          <a:extLst>
            <a:ext uri="{FF2B5EF4-FFF2-40B4-BE49-F238E27FC236}">
              <a16:creationId xmlns:a16="http://schemas.microsoft.com/office/drawing/2014/main" id="{00000000-0008-0000-0000-00007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4" name="Text Box 93">
          <a:extLst>
            <a:ext uri="{FF2B5EF4-FFF2-40B4-BE49-F238E27FC236}">
              <a16:creationId xmlns:a16="http://schemas.microsoft.com/office/drawing/2014/main" id="{00000000-0008-0000-0000-00007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5" name="Text Box 85">
          <a:extLst>
            <a:ext uri="{FF2B5EF4-FFF2-40B4-BE49-F238E27FC236}">
              <a16:creationId xmlns:a16="http://schemas.microsoft.com/office/drawing/2014/main" id="{00000000-0008-0000-0000-00007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6" name="Text Box 87">
          <a:extLst>
            <a:ext uri="{FF2B5EF4-FFF2-40B4-BE49-F238E27FC236}">
              <a16:creationId xmlns:a16="http://schemas.microsoft.com/office/drawing/2014/main" id="{00000000-0008-0000-0000-00007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7" name="Text Box 93">
          <a:extLst>
            <a:ext uri="{FF2B5EF4-FFF2-40B4-BE49-F238E27FC236}">
              <a16:creationId xmlns:a16="http://schemas.microsoft.com/office/drawing/2014/main" id="{00000000-0008-0000-0000-00008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8" name="Text Box 85">
          <a:extLst>
            <a:ext uri="{FF2B5EF4-FFF2-40B4-BE49-F238E27FC236}">
              <a16:creationId xmlns:a16="http://schemas.microsoft.com/office/drawing/2014/main" id="{00000000-0008-0000-0000-00008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79" name="Text Box 87">
          <a:extLst>
            <a:ext uri="{FF2B5EF4-FFF2-40B4-BE49-F238E27FC236}">
              <a16:creationId xmlns:a16="http://schemas.microsoft.com/office/drawing/2014/main" id="{00000000-0008-0000-0000-00008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0" name="Text Box 93">
          <a:extLst>
            <a:ext uri="{FF2B5EF4-FFF2-40B4-BE49-F238E27FC236}">
              <a16:creationId xmlns:a16="http://schemas.microsoft.com/office/drawing/2014/main" id="{00000000-0008-0000-0000-00008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1" name="Text Box 85">
          <a:extLst>
            <a:ext uri="{FF2B5EF4-FFF2-40B4-BE49-F238E27FC236}">
              <a16:creationId xmlns:a16="http://schemas.microsoft.com/office/drawing/2014/main" id="{00000000-0008-0000-0000-00008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2" name="Text Box 87">
          <a:extLst>
            <a:ext uri="{FF2B5EF4-FFF2-40B4-BE49-F238E27FC236}">
              <a16:creationId xmlns:a16="http://schemas.microsoft.com/office/drawing/2014/main" id="{00000000-0008-0000-0000-00008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3" name="Text Box 93">
          <a:extLst>
            <a:ext uri="{FF2B5EF4-FFF2-40B4-BE49-F238E27FC236}">
              <a16:creationId xmlns:a16="http://schemas.microsoft.com/office/drawing/2014/main" id="{00000000-0008-0000-0000-00008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4" name="Text Box 85">
          <a:extLst>
            <a:ext uri="{FF2B5EF4-FFF2-40B4-BE49-F238E27FC236}">
              <a16:creationId xmlns:a16="http://schemas.microsoft.com/office/drawing/2014/main" id="{00000000-0008-0000-0000-00008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5" name="Text Box 87">
          <a:extLst>
            <a:ext uri="{FF2B5EF4-FFF2-40B4-BE49-F238E27FC236}">
              <a16:creationId xmlns:a16="http://schemas.microsoft.com/office/drawing/2014/main" id="{00000000-0008-0000-0000-00008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6" name="Text Box 93">
          <a:extLst>
            <a:ext uri="{FF2B5EF4-FFF2-40B4-BE49-F238E27FC236}">
              <a16:creationId xmlns:a16="http://schemas.microsoft.com/office/drawing/2014/main" id="{00000000-0008-0000-0000-00008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7" name="Text Box 85">
          <a:extLst>
            <a:ext uri="{FF2B5EF4-FFF2-40B4-BE49-F238E27FC236}">
              <a16:creationId xmlns:a16="http://schemas.microsoft.com/office/drawing/2014/main" id="{00000000-0008-0000-0000-00008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8" name="Text Box 87">
          <a:extLst>
            <a:ext uri="{FF2B5EF4-FFF2-40B4-BE49-F238E27FC236}">
              <a16:creationId xmlns:a16="http://schemas.microsoft.com/office/drawing/2014/main" id="{00000000-0008-0000-0000-00008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89" name="Text Box 93">
          <a:extLst>
            <a:ext uri="{FF2B5EF4-FFF2-40B4-BE49-F238E27FC236}">
              <a16:creationId xmlns:a16="http://schemas.microsoft.com/office/drawing/2014/main" id="{00000000-0008-0000-0000-00008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0" name="Text Box 85">
          <a:extLst>
            <a:ext uri="{FF2B5EF4-FFF2-40B4-BE49-F238E27FC236}">
              <a16:creationId xmlns:a16="http://schemas.microsoft.com/office/drawing/2014/main" id="{00000000-0008-0000-0000-00008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1" name="Text Box 87">
          <a:extLst>
            <a:ext uri="{FF2B5EF4-FFF2-40B4-BE49-F238E27FC236}">
              <a16:creationId xmlns:a16="http://schemas.microsoft.com/office/drawing/2014/main" id="{00000000-0008-0000-0000-00008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2" name="Text Box 93">
          <a:extLst>
            <a:ext uri="{FF2B5EF4-FFF2-40B4-BE49-F238E27FC236}">
              <a16:creationId xmlns:a16="http://schemas.microsoft.com/office/drawing/2014/main" id="{00000000-0008-0000-0000-00008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3" name="Text Box 85">
          <a:extLst>
            <a:ext uri="{FF2B5EF4-FFF2-40B4-BE49-F238E27FC236}">
              <a16:creationId xmlns:a16="http://schemas.microsoft.com/office/drawing/2014/main" id="{00000000-0008-0000-0000-00009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4" name="Text Box 87">
          <a:extLst>
            <a:ext uri="{FF2B5EF4-FFF2-40B4-BE49-F238E27FC236}">
              <a16:creationId xmlns:a16="http://schemas.microsoft.com/office/drawing/2014/main" id="{00000000-0008-0000-0000-00009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5" name="Text Box 93">
          <a:extLst>
            <a:ext uri="{FF2B5EF4-FFF2-40B4-BE49-F238E27FC236}">
              <a16:creationId xmlns:a16="http://schemas.microsoft.com/office/drawing/2014/main" id="{00000000-0008-0000-0000-00009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6" name="Text Box 85">
          <a:extLst>
            <a:ext uri="{FF2B5EF4-FFF2-40B4-BE49-F238E27FC236}">
              <a16:creationId xmlns:a16="http://schemas.microsoft.com/office/drawing/2014/main" id="{00000000-0008-0000-0000-00009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7" name="Text Box 87">
          <a:extLst>
            <a:ext uri="{FF2B5EF4-FFF2-40B4-BE49-F238E27FC236}">
              <a16:creationId xmlns:a16="http://schemas.microsoft.com/office/drawing/2014/main" id="{00000000-0008-0000-0000-00009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8" name="Text Box 93">
          <a:extLst>
            <a:ext uri="{FF2B5EF4-FFF2-40B4-BE49-F238E27FC236}">
              <a16:creationId xmlns:a16="http://schemas.microsoft.com/office/drawing/2014/main" id="{00000000-0008-0000-0000-00009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299" name="Text Box 85">
          <a:extLst>
            <a:ext uri="{FF2B5EF4-FFF2-40B4-BE49-F238E27FC236}">
              <a16:creationId xmlns:a16="http://schemas.microsoft.com/office/drawing/2014/main" id="{00000000-0008-0000-0000-00009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0" name="Text Box 87">
          <a:extLst>
            <a:ext uri="{FF2B5EF4-FFF2-40B4-BE49-F238E27FC236}">
              <a16:creationId xmlns:a16="http://schemas.microsoft.com/office/drawing/2014/main" id="{00000000-0008-0000-0000-00009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1" name="Text Box 93">
          <a:extLst>
            <a:ext uri="{FF2B5EF4-FFF2-40B4-BE49-F238E27FC236}">
              <a16:creationId xmlns:a16="http://schemas.microsoft.com/office/drawing/2014/main" id="{00000000-0008-0000-0000-00009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2" name="Text Box 85">
          <a:extLst>
            <a:ext uri="{FF2B5EF4-FFF2-40B4-BE49-F238E27FC236}">
              <a16:creationId xmlns:a16="http://schemas.microsoft.com/office/drawing/2014/main" id="{00000000-0008-0000-0000-00009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3" name="Text Box 87">
          <a:extLst>
            <a:ext uri="{FF2B5EF4-FFF2-40B4-BE49-F238E27FC236}">
              <a16:creationId xmlns:a16="http://schemas.microsoft.com/office/drawing/2014/main" id="{00000000-0008-0000-0000-00009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4" name="Text Box 93">
          <a:extLst>
            <a:ext uri="{FF2B5EF4-FFF2-40B4-BE49-F238E27FC236}">
              <a16:creationId xmlns:a16="http://schemas.microsoft.com/office/drawing/2014/main" id="{00000000-0008-0000-0000-00009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5" name="Text Box 85">
          <a:extLst>
            <a:ext uri="{FF2B5EF4-FFF2-40B4-BE49-F238E27FC236}">
              <a16:creationId xmlns:a16="http://schemas.microsoft.com/office/drawing/2014/main" id="{00000000-0008-0000-0000-00009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6" name="Text Box 87">
          <a:extLst>
            <a:ext uri="{FF2B5EF4-FFF2-40B4-BE49-F238E27FC236}">
              <a16:creationId xmlns:a16="http://schemas.microsoft.com/office/drawing/2014/main" id="{00000000-0008-0000-0000-00009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7" name="Text Box 93">
          <a:extLst>
            <a:ext uri="{FF2B5EF4-FFF2-40B4-BE49-F238E27FC236}">
              <a16:creationId xmlns:a16="http://schemas.microsoft.com/office/drawing/2014/main" id="{00000000-0008-0000-0000-00009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8" name="Text Box 85">
          <a:extLst>
            <a:ext uri="{FF2B5EF4-FFF2-40B4-BE49-F238E27FC236}">
              <a16:creationId xmlns:a16="http://schemas.microsoft.com/office/drawing/2014/main" id="{00000000-0008-0000-0000-00009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09" name="Text Box 87">
          <a:extLst>
            <a:ext uri="{FF2B5EF4-FFF2-40B4-BE49-F238E27FC236}">
              <a16:creationId xmlns:a16="http://schemas.microsoft.com/office/drawing/2014/main" id="{00000000-0008-0000-0000-0000A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0" name="Text Box 93">
          <a:extLst>
            <a:ext uri="{FF2B5EF4-FFF2-40B4-BE49-F238E27FC236}">
              <a16:creationId xmlns:a16="http://schemas.microsoft.com/office/drawing/2014/main" id="{00000000-0008-0000-0000-0000A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1" name="Text Box 85">
          <a:extLst>
            <a:ext uri="{FF2B5EF4-FFF2-40B4-BE49-F238E27FC236}">
              <a16:creationId xmlns:a16="http://schemas.microsoft.com/office/drawing/2014/main" id="{00000000-0008-0000-0000-0000A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2" name="Text Box 87">
          <a:extLst>
            <a:ext uri="{FF2B5EF4-FFF2-40B4-BE49-F238E27FC236}">
              <a16:creationId xmlns:a16="http://schemas.microsoft.com/office/drawing/2014/main" id="{00000000-0008-0000-0000-0000A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3" name="Text Box 93">
          <a:extLst>
            <a:ext uri="{FF2B5EF4-FFF2-40B4-BE49-F238E27FC236}">
              <a16:creationId xmlns:a16="http://schemas.microsoft.com/office/drawing/2014/main" id="{00000000-0008-0000-0000-0000A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4" name="Text Box 85">
          <a:extLst>
            <a:ext uri="{FF2B5EF4-FFF2-40B4-BE49-F238E27FC236}">
              <a16:creationId xmlns:a16="http://schemas.microsoft.com/office/drawing/2014/main" id="{00000000-0008-0000-0000-0000A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5" name="Text Box 87">
          <a:extLst>
            <a:ext uri="{FF2B5EF4-FFF2-40B4-BE49-F238E27FC236}">
              <a16:creationId xmlns:a16="http://schemas.microsoft.com/office/drawing/2014/main" id="{00000000-0008-0000-0000-0000A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6" name="Text Box 93">
          <a:extLst>
            <a:ext uri="{FF2B5EF4-FFF2-40B4-BE49-F238E27FC236}">
              <a16:creationId xmlns:a16="http://schemas.microsoft.com/office/drawing/2014/main" id="{00000000-0008-0000-0000-0000A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7" name="Text Box 85">
          <a:extLst>
            <a:ext uri="{FF2B5EF4-FFF2-40B4-BE49-F238E27FC236}">
              <a16:creationId xmlns:a16="http://schemas.microsoft.com/office/drawing/2014/main" id="{00000000-0008-0000-0000-0000A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8" name="Text Box 87">
          <a:extLst>
            <a:ext uri="{FF2B5EF4-FFF2-40B4-BE49-F238E27FC236}">
              <a16:creationId xmlns:a16="http://schemas.microsoft.com/office/drawing/2014/main" id="{00000000-0008-0000-0000-0000A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19" name="Text Box 93">
          <a:extLst>
            <a:ext uri="{FF2B5EF4-FFF2-40B4-BE49-F238E27FC236}">
              <a16:creationId xmlns:a16="http://schemas.microsoft.com/office/drawing/2014/main" id="{00000000-0008-0000-0000-0000A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0" name="Text Box 85">
          <a:extLst>
            <a:ext uri="{FF2B5EF4-FFF2-40B4-BE49-F238E27FC236}">
              <a16:creationId xmlns:a16="http://schemas.microsoft.com/office/drawing/2014/main" id="{00000000-0008-0000-0000-0000A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1" name="Text Box 87">
          <a:extLst>
            <a:ext uri="{FF2B5EF4-FFF2-40B4-BE49-F238E27FC236}">
              <a16:creationId xmlns:a16="http://schemas.microsoft.com/office/drawing/2014/main" id="{00000000-0008-0000-0000-0000A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2" name="Text Box 93">
          <a:extLst>
            <a:ext uri="{FF2B5EF4-FFF2-40B4-BE49-F238E27FC236}">
              <a16:creationId xmlns:a16="http://schemas.microsoft.com/office/drawing/2014/main" id="{00000000-0008-0000-0000-0000A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3" name="Text Box 85">
          <a:extLst>
            <a:ext uri="{FF2B5EF4-FFF2-40B4-BE49-F238E27FC236}">
              <a16:creationId xmlns:a16="http://schemas.microsoft.com/office/drawing/2014/main" id="{00000000-0008-0000-0000-0000A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4" name="Text Box 87">
          <a:extLst>
            <a:ext uri="{FF2B5EF4-FFF2-40B4-BE49-F238E27FC236}">
              <a16:creationId xmlns:a16="http://schemas.microsoft.com/office/drawing/2014/main" id="{00000000-0008-0000-0000-0000A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5" name="Text Box 93">
          <a:extLst>
            <a:ext uri="{FF2B5EF4-FFF2-40B4-BE49-F238E27FC236}">
              <a16:creationId xmlns:a16="http://schemas.microsoft.com/office/drawing/2014/main" id="{00000000-0008-0000-0000-0000B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6" name="Text Box 85">
          <a:extLst>
            <a:ext uri="{FF2B5EF4-FFF2-40B4-BE49-F238E27FC236}">
              <a16:creationId xmlns:a16="http://schemas.microsoft.com/office/drawing/2014/main" id="{00000000-0008-0000-0000-0000B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7" name="Text Box 87">
          <a:extLst>
            <a:ext uri="{FF2B5EF4-FFF2-40B4-BE49-F238E27FC236}">
              <a16:creationId xmlns:a16="http://schemas.microsoft.com/office/drawing/2014/main" id="{00000000-0008-0000-0000-0000B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8" name="Text Box 93">
          <a:extLst>
            <a:ext uri="{FF2B5EF4-FFF2-40B4-BE49-F238E27FC236}">
              <a16:creationId xmlns:a16="http://schemas.microsoft.com/office/drawing/2014/main" id="{00000000-0008-0000-0000-0000B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29" name="Text Box 85">
          <a:extLst>
            <a:ext uri="{FF2B5EF4-FFF2-40B4-BE49-F238E27FC236}">
              <a16:creationId xmlns:a16="http://schemas.microsoft.com/office/drawing/2014/main" id="{00000000-0008-0000-0000-0000B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0" name="Text Box 87">
          <a:extLst>
            <a:ext uri="{FF2B5EF4-FFF2-40B4-BE49-F238E27FC236}">
              <a16:creationId xmlns:a16="http://schemas.microsoft.com/office/drawing/2014/main" id="{00000000-0008-0000-0000-0000B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1" name="Text Box 93">
          <a:extLst>
            <a:ext uri="{FF2B5EF4-FFF2-40B4-BE49-F238E27FC236}">
              <a16:creationId xmlns:a16="http://schemas.microsoft.com/office/drawing/2014/main" id="{00000000-0008-0000-0000-0000B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2" name="Text Box 85">
          <a:extLst>
            <a:ext uri="{FF2B5EF4-FFF2-40B4-BE49-F238E27FC236}">
              <a16:creationId xmlns:a16="http://schemas.microsoft.com/office/drawing/2014/main" id="{00000000-0008-0000-0000-0000B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3" name="Text Box 87">
          <a:extLst>
            <a:ext uri="{FF2B5EF4-FFF2-40B4-BE49-F238E27FC236}">
              <a16:creationId xmlns:a16="http://schemas.microsoft.com/office/drawing/2014/main" id="{00000000-0008-0000-0000-0000B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4" name="Text Box 93">
          <a:extLst>
            <a:ext uri="{FF2B5EF4-FFF2-40B4-BE49-F238E27FC236}">
              <a16:creationId xmlns:a16="http://schemas.microsoft.com/office/drawing/2014/main" id="{00000000-0008-0000-0000-0000B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5" name="Text Box 85">
          <a:extLst>
            <a:ext uri="{FF2B5EF4-FFF2-40B4-BE49-F238E27FC236}">
              <a16:creationId xmlns:a16="http://schemas.microsoft.com/office/drawing/2014/main" id="{00000000-0008-0000-0000-0000B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6" name="Text Box 87">
          <a:extLst>
            <a:ext uri="{FF2B5EF4-FFF2-40B4-BE49-F238E27FC236}">
              <a16:creationId xmlns:a16="http://schemas.microsoft.com/office/drawing/2014/main" id="{00000000-0008-0000-0000-0000B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7" name="Text Box 93">
          <a:extLst>
            <a:ext uri="{FF2B5EF4-FFF2-40B4-BE49-F238E27FC236}">
              <a16:creationId xmlns:a16="http://schemas.microsoft.com/office/drawing/2014/main" id="{00000000-0008-0000-0000-0000B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8" name="Text Box 85">
          <a:extLst>
            <a:ext uri="{FF2B5EF4-FFF2-40B4-BE49-F238E27FC236}">
              <a16:creationId xmlns:a16="http://schemas.microsoft.com/office/drawing/2014/main" id="{00000000-0008-0000-0000-0000B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39" name="Text Box 87">
          <a:extLst>
            <a:ext uri="{FF2B5EF4-FFF2-40B4-BE49-F238E27FC236}">
              <a16:creationId xmlns:a16="http://schemas.microsoft.com/office/drawing/2014/main" id="{00000000-0008-0000-0000-0000B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0" name="Text Box 93">
          <a:extLst>
            <a:ext uri="{FF2B5EF4-FFF2-40B4-BE49-F238E27FC236}">
              <a16:creationId xmlns:a16="http://schemas.microsoft.com/office/drawing/2014/main" id="{00000000-0008-0000-0000-0000B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1" name="Text Box 85">
          <a:extLst>
            <a:ext uri="{FF2B5EF4-FFF2-40B4-BE49-F238E27FC236}">
              <a16:creationId xmlns:a16="http://schemas.microsoft.com/office/drawing/2014/main" id="{00000000-0008-0000-0000-0000C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2" name="Text Box 87">
          <a:extLst>
            <a:ext uri="{FF2B5EF4-FFF2-40B4-BE49-F238E27FC236}">
              <a16:creationId xmlns:a16="http://schemas.microsoft.com/office/drawing/2014/main" id="{00000000-0008-0000-0000-0000C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3" name="Text Box 93">
          <a:extLst>
            <a:ext uri="{FF2B5EF4-FFF2-40B4-BE49-F238E27FC236}">
              <a16:creationId xmlns:a16="http://schemas.microsoft.com/office/drawing/2014/main" id="{00000000-0008-0000-0000-0000C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4" name="Text Box 85">
          <a:extLst>
            <a:ext uri="{FF2B5EF4-FFF2-40B4-BE49-F238E27FC236}">
              <a16:creationId xmlns:a16="http://schemas.microsoft.com/office/drawing/2014/main" id="{00000000-0008-0000-0000-0000C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5" name="Text Box 87">
          <a:extLst>
            <a:ext uri="{FF2B5EF4-FFF2-40B4-BE49-F238E27FC236}">
              <a16:creationId xmlns:a16="http://schemas.microsoft.com/office/drawing/2014/main" id="{00000000-0008-0000-0000-0000C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6" name="Text Box 93">
          <a:extLst>
            <a:ext uri="{FF2B5EF4-FFF2-40B4-BE49-F238E27FC236}">
              <a16:creationId xmlns:a16="http://schemas.microsoft.com/office/drawing/2014/main" id="{00000000-0008-0000-0000-0000C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7" name="Text Box 85">
          <a:extLst>
            <a:ext uri="{FF2B5EF4-FFF2-40B4-BE49-F238E27FC236}">
              <a16:creationId xmlns:a16="http://schemas.microsoft.com/office/drawing/2014/main" id="{00000000-0008-0000-0000-0000C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8" name="Text Box 87">
          <a:extLst>
            <a:ext uri="{FF2B5EF4-FFF2-40B4-BE49-F238E27FC236}">
              <a16:creationId xmlns:a16="http://schemas.microsoft.com/office/drawing/2014/main" id="{00000000-0008-0000-0000-0000C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49" name="Text Box 93">
          <a:extLst>
            <a:ext uri="{FF2B5EF4-FFF2-40B4-BE49-F238E27FC236}">
              <a16:creationId xmlns:a16="http://schemas.microsoft.com/office/drawing/2014/main" id="{00000000-0008-0000-0000-0000C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0" name="Text Box 85">
          <a:extLst>
            <a:ext uri="{FF2B5EF4-FFF2-40B4-BE49-F238E27FC236}">
              <a16:creationId xmlns:a16="http://schemas.microsoft.com/office/drawing/2014/main" id="{00000000-0008-0000-0000-0000C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1" name="Text Box 87">
          <a:extLst>
            <a:ext uri="{FF2B5EF4-FFF2-40B4-BE49-F238E27FC236}">
              <a16:creationId xmlns:a16="http://schemas.microsoft.com/office/drawing/2014/main" id="{00000000-0008-0000-0000-0000C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2" name="Text Box 93">
          <a:extLst>
            <a:ext uri="{FF2B5EF4-FFF2-40B4-BE49-F238E27FC236}">
              <a16:creationId xmlns:a16="http://schemas.microsoft.com/office/drawing/2014/main" id="{00000000-0008-0000-0000-0000C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3" name="Text Box 85">
          <a:extLst>
            <a:ext uri="{FF2B5EF4-FFF2-40B4-BE49-F238E27FC236}">
              <a16:creationId xmlns:a16="http://schemas.microsoft.com/office/drawing/2014/main" id="{00000000-0008-0000-0000-0000C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4" name="Text Box 87">
          <a:extLst>
            <a:ext uri="{FF2B5EF4-FFF2-40B4-BE49-F238E27FC236}">
              <a16:creationId xmlns:a16="http://schemas.microsoft.com/office/drawing/2014/main" id="{00000000-0008-0000-0000-0000C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5" name="Text Box 93">
          <a:extLst>
            <a:ext uri="{FF2B5EF4-FFF2-40B4-BE49-F238E27FC236}">
              <a16:creationId xmlns:a16="http://schemas.microsoft.com/office/drawing/2014/main" id="{00000000-0008-0000-0000-0000C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6" name="Text Box 85">
          <a:extLst>
            <a:ext uri="{FF2B5EF4-FFF2-40B4-BE49-F238E27FC236}">
              <a16:creationId xmlns:a16="http://schemas.microsoft.com/office/drawing/2014/main" id="{00000000-0008-0000-0000-0000C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7" name="Text Box 87">
          <a:extLst>
            <a:ext uri="{FF2B5EF4-FFF2-40B4-BE49-F238E27FC236}">
              <a16:creationId xmlns:a16="http://schemas.microsoft.com/office/drawing/2014/main" id="{00000000-0008-0000-0000-0000D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8" name="Text Box 93">
          <a:extLst>
            <a:ext uri="{FF2B5EF4-FFF2-40B4-BE49-F238E27FC236}">
              <a16:creationId xmlns:a16="http://schemas.microsoft.com/office/drawing/2014/main" id="{00000000-0008-0000-0000-0000D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59" name="Text Box 85">
          <a:extLst>
            <a:ext uri="{FF2B5EF4-FFF2-40B4-BE49-F238E27FC236}">
              <a16:creationId xmlns:a16="http://schemas.microsoft.com/office/drawing/2014/main" id="{00000000-0008-0000-0000-0000D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0" name="Text Box 87">
          <a:extLst>
            <a:ext uri="{FF2B5EF4-FFF2-40B4-BE49-F238E27FC236}">
              <a16:creationId xmlns:a16="http://schemas.microsoft.com/office/drawing/2014/main" id="{00000000-0008-0000-0000-0000D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1" name="Text Box 93">
          <a:extLst>
            <a:ext uri="{FF2B5EF4-FFF2-40B4-BE49-F238E27FC236}">
              <a16:creationId xmlns:a16="http://schemas.microsoft.com/office/drawing/2014/main" id="{00000000-0008-0000-0000-0000D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2" name="Text Box 85">
          <a:extLst>
            <a:ext uri="{FF2B5EF4-FFF2-40B4-BE49-F238E27FC236}">
              <a16:creationId xmlns:a16="http://schemas.microsoft.com/office/drawing/2014/main" id="{00000000-0008-0000-0000-0000D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3" name="Text Box 87">
          <a:extLst>
            <a:ext uri="{FF2B5EF4-FFF2-40B4-BE49-F238E27FC236}">
              <a16:creationId xmlns:a16="http://schemas.microsoft.com/office/drawing/2014/main" id="{00000000-0008-0000-0000-0000D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4" name="Text Box 93">
          <a:extLst>
            <a:ext uri="{FF2B5EF4-FFF2-40B4-BE49-F238E27FC236}">
              <a16:creationId xmlns:a16="http://schemas.microsoft.com/office/drawing/2014/main" id="{00000000-0008-0000-0000-0000D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5" name="Text Box 85">
          <a:extLst>
            <a:ext uri="{FF2B5EF4-FFF2-40B4-BE49-F238E27FC236}">
              <a16:creationId xmlns:a16="http://schemas.microsoft.com/office/drawing/2014/main" id="{00000000-0008-0000-0000-0000D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6" name="Text Box 87">
          <a:extLst>
            <a:ext uri="{FF2B5EF4-FFF2-40B4-BE49-F238E27FC236}">
              <a16:creationId xmlns:a16="http://schemas.microsoft.com/office/drawing/2014/main" id="{00000000-0008-0000-0000-0000D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7" name="Text Box 93">
          <a:extLst>
            <a:ext uri="{FF2B5EF4-FFF2-40B4-BE49-F238E27FC236}">
              <a16:creationId xmlns:a16="http://schemas.microsoft.com/office/drawing/2014/main" id="{00000000-0008-0000-0000-0000D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8" name="Text Box 85">
          <a:extLst>
            <a:ext uri="{FF2B5EF4-FFF2-40B4-BE49-F238E27FC236}">
              <a16:creationId xmlns:a16="http://schemas.microsoft.com/office/drawing/2014/main" id="{00000000-0008-0000-0000-0000D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69" name="Text Box 87">
          <a:extLst>
            <a:ext uri="{FF2B5EF4-FFF2-40B4-BE49-F238E27FC236}">
              <a16:creationId xmlns:a16="http://schemas.microsoft.com/office/drawing/2014/main" id="{00000000-0008-0000-0000-0000D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0" name="Text Box 93">
          <a:extLst>
            <a:ext uri="{FF2B5EF4-FFF2-40B4-BE49-F238E27FC236}">
              <a16:creationId xmlns:a16="http://schemas.microsoft.com/office/drawing/2014/main" id="{00000000-0008-0000-0000-0000D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1" name="Text Box 85">
          <a:extLst>
            <a:ext uri="{FF2B5EF4-FFF2-40B4-BE49-F238E27FC236}">
              <a16:creationId xmlns:a16="http://schemas.microsoft.com/office/drawing/2014/main" id="{00000000-0008-0000-0000-0000D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2" name="Text Box 87">
          <a:extLst>
            <a:ext uri="{FF2B5EF4-FFF2-40B4-BE49-F238E27FC236}">
              <a16:creationId xmlns:a16="http://schemas.microsoft.com/office/drawing/2014/main" id="{00000000-0008-0000-0000-0000D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3" name="Text Box 93">
          <a:extLst>
            <a:ext uri="{FF2B5EF4-FFF2-40B4-BE49-F238E27FC236}">
              <a16:creationId xmlns:a16="http://schemas.microsoft.com/office/drawing/2014/main" id="{00000000-0008-0000-0000-0000E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4" name="Text Box 85">
          <a:extLst>
            <a:ext uri="{FF2B5EF4-FFF2-40B4-BE49-F238E27FC236}">
              <a16:creationId xmlns:a16="http://schemas.microsoft.com/office/drawing/2014/main" id="{00000000-0008-0000-0000-0000E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5" name="Text Box 87">
          <a:extLst>
            <a:ext uri="{FF2B5EF4-FFF2-40B4-BE49-F238E27FC236}">
              <a16:creationId xmlns:a16="http://schemas.microsoft.com/office/drawing/2014/main" id="{00000000-0008-0000-0000-0000E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6" name="Text Box 93">
          <a:extLst>
            <a:ext uri="{FF2B5EF4-FFF2-40B4-BE49-F238E27FC236}">
              <a16:creationId xmlns:a16="http://schemas.microsoft.com/office/drawing/2014/main" id="{00000000-0008-0000-0000-0000E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7" name="Text Box 85">
          <a:extLst>
            <a:ext uri="{FF2B5EF4-FFF2-40B4-BE49-F238E27FC236}">
              <a16:creationId xmlns:a16="http://schemas.microsoft.com/office/drawing/2014/main" id="{00000000-0008-0000-0000-0000E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8" name="Text Box 87">
          <a:extLst>
            <a:ext uri="{FF2B5EF4-FFF2-40B4-BE49-F238E27FC236}">
              <a16:creationId xmlns:a16="http://schemas.microsoft.com/office/drawing/2014/main" id="{00000000-0008-0000-0000-0000E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79" name="Text Box 93">
          <a:extLst>
            <a:ext uri="{FF2B5EF4-FFF2-40B4-BE49-F238E27FC236}">
              <a16:creationId xmlns:a16="http://schemas.microsoft.com/office/drawing/2014/main" id="{00000000-0008-0000-0000-0000E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0" name="Text Box 85">
          <a:extLst>
            <a:ext uri="{FF2B5EF4-FFF2-40B4-BE49-F238E27FC236}">
              <a16:creationId xmlns:a16="http://schemas.microsoft.com/office/drawing/2014/main" id="{00000000-0008-0000-0000-0000E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1" name="Text Box 87">
          <a:extLst>
            <a:ext uri="{FF2B5EF4-FFF2-40B4-BE49-F238E27FC236}">
              <a16:creationId xmlns:a16="http://schemas.microsoft.com/office/drawing/2014/main" id="{00000000-0008-0000-0000-0000E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2" name="Text Box 93">
          <a:extLst>
            <a:ext uri="{FF2B5EF4-FFF2-40B4-BE49-F238E27FC236}">
              <a16:creationId xmlns:a16="http://schemas.microsoft.com/office/drawing/2014/main" id="{00000000-0008-0000-0000-0000E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3" name="Text Box 85">
          <a:extLst>
            <a:ext uri="{FF2B5EF4-FFF2-40B4-BE49-F238E27FC236}">
              <a16:creationId xmlns:a16="http://schemas.microsoft.com/office/drawing/2014/main" id="{00000000-0008-0000-0000-0000E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4" name="Text Box 87">
          <a:extLst>
            <a:ext uri="{FF2B5EF4-FFF2-40B4-BE49-F238E27FC236}">
              <a16:creationId xmlns:a16="http://schemas.microsoft.com/office/drawing/2014/main" id="{00000000-0008-0000-0000-0000E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5" name="Text Box 93">
          <a:extLst>
            <a:ext uri="{FF2B5EF4-FFF2-40B4-BE49-F238E27FC236}">
              <a16:creationId xmlns:a16="http://schemas.microsoft.com/office/drawing/2014/main" id="{00000000-0008-0000-0000-0000E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6" name="Text Box 85">
          <a:extLst>
            <a:ext uri="{FF2B5EF4-FFF2-40B4-BE49-F238E27FC236}">
              <a16:creationId xmlns:a16="http://schemas.microsoft.com/office/drawing/2014/main" id="{00000000-0008-0000-0000-0000E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7" name="Text Box 87">
          <a:extLst>
            <a:ext uri="{FF2B5EF4-FFF2-40B4-BE49-F238E27FC236}">
              <a16:creationId xmlns:a16="http://schemas.microsoft.com/office/drawing/2014/main" id="{00000000-0008-0000-0000-0000E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8" name="Text Box 93">
          <a:extLst>
            <a:ext uri="{FF2B5EF4-FFF2-40B4-BE49-F238E27FC236}">
              <a16:creationId xmlns:a16="http://schemas.microsoft.com/office/drawing/2014/main" id="{00000000-0008-0000-0000-0000E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89" name="Text Box 85">
          <a:extLst>
            <a:ext uri="{FF2B5EF4-FFF2-40B4-BE49-F238E27FC236}">
              <a16:creationId xmlns:a16="http://schemas.microsoft.com/office/drawing/2014/main" id="{00000000-0008-0000-0000-0000F0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0" name="Text Box 87">
          <a:extLst>
            <a:ext uri="{FF2B5EF4-FFF2-40B4-BE49-F238E27FC236}">
              <a16:creationId xmlns:a16="http://schemas.microsoft.com/office/drawing/2014/main" id="{00000000-0008-0000-0000-0000F1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1" name="Text Box 93">
          <a:extLst>
            <a:ext uri="{FF2B5EF4-FFF2-40B4-BE49-F238E27FC236}">
              <a16:creationId xmlns:a16="http://schemas.microsoft.com/office/drawing/2014/main" id="{00000000-0008-0000-0000-0000F2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2" name="Text Box 85">
          <a:extLst>
            <a:ext uri="{FF2B5EF4-FFF2-40B4-BE49-F238E27FC236}">
              <a16:creationId xmlns:a16="http://schemas.microsoft.com/office/drawing/2014/main" id="{00000000-0008-0000-0000-0000F3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3" name="Text Box 87">
          <a:extLst>
            <a:ext uri="{FF2B5EF4-FFF2-40B4-BE49-F238E27FC236}">
              <a16:creationId xmlns:a16="http://schemas.microsoft.com/office/drawing/2014/main" id="{00000000-0008-0000-0000-0000F4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4" name="Text Box 93">
          <a:extLst>
            <a:ext uri="{FF2B5EF4-FFF2-40B4-BE49-F238E27FC236}">
              <a16:creationId xmlns:a16="http://schemas.microsoft.com/office/drawing/2014/main" id="{00000000-0008-0000-0000-0000F5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5" name="Text Box 85">
          <a:extLst>
            <a:ext uri="{FF2B5EF4-FFF2-40B4-BE49-F238E27FC236}">
              <a16:creationId xmlns:a16="http://schemas.microsoft.com/office/drawing/2014/main" id="{00000000-0008-0000-0000-0000F6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6" name="Text Box 87">
          <a:extLst>
            <a:ext uri="{FF2B5EF4-FFF2-40B4-BE49-F238E27FC236}">
              <a16:creationId xmlns:a16="http://schemas.microsoft.com/office/drawing/2014/main" id="{00000000-0008-0000-0000-0000F7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7" name="Text Box 93">
          <a:extLst>
            <a:ext uri="{FF2B5EF4-FFF2-40B4-BE49-F238E27FC236}">
              <a16:creationId xmlns:a16="http://schemas.microsoft.com/office/drawing/2014/main" id="{00000000-0008-0000-0000-0000F8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8" name="Text Box 85">
          <a:extLst>
            <a:ext uri="{FF2B5EF4-FFF2-40B4-BE49-F238E27FC236}">
              <a16:creationId xmlns:a16="http://schemas.microsoft.com/office/drawing/2014/main" id="{00000000-0008-0000-0000-0000F9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399" name="Text Box 87">
          <a:extLst>
            <a:ext uri="{FF2B5EF4-FFF2-40B4-BE49-F238E27FC236}">
              <a16:creationId xmlns:a16="http://schemas.microsoft.com/office/drawing/2014/main" id="{00000000-0008-0000-0000-0000FA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0" name="Text Box 93">
          <a:extLst>
            <a:ext uri="{FF2B5EF4-FFF2-40B4-BE49-F238E27FC236}">
              <a16:creationId xmlns:a16="http://schemas.microsoft.com/office/drawing/2014/main" id="{00000000-0008-0000-0000-0000FB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1" name="Text Box 85">
          <a:extLst>
            <a:ext uri="{FF2B5EF4-FFF2-40B4-BE49-F238E27FC236}">
              <a16:creationId xmlns:a16="http://schemas.microsoft.com/office/drawing/2014/main" id="{00000000-0008-0000-0000-0000FC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2" name="Text Box 87">
          <a:extLst>
            <a:ext uri="{FF2B5EF4-FFF2-40B4-BE49-F238E27FC236}">
              <a16:creationId xmlns:a16="http://schemas.microsoft.com/office/drawing/2014/main" id="{00000000-0008-0000-0000-0000FD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3" name="Text Box 93">
          <a:extLst>
            <a:ext uri="{FF2B5EF4-FFF2-40B4-BE49-F238E27FC236}">
              <a16:creationId xmlns:a16="http://schemas.microsoft.com/office/drawing/2014/main" id="{00000000-0008-0000-0000-0000FE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4" name="Text Box 85">
          <a:extLst>
            <a:ext uri="{FF2B5EF4-FFF2-40B4-BE49-F238E27FC236}">
              <a16:creationId xmlns:a16="http://schemas.microsoft.com/office/drawing/2014/main" id="{00000000-0008-0000-0000-0000FF1F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5" name="Text Box 87">
          <a:extLst>
            <a:ext uri="{FF2B5EF4-FFF2-40B4-BE49-F238E27FC236}">
              <a16:creationId xmlns:a16="http://schemas.microsoft.com/office/drawing/2014/main" id="{00000000-0008-0000-0000-00000020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6" name="Text Box 93">
          <a:extLst>
            <a:ext uri="{FF2B5EF4-FFF2-40B4-BE49-F238E27FC236}">
              <a16:creationId xmlns:a16="http://schemas.microsoft.com/office/drawing/2014/main" id="{00000000-0008-0000-0000-00000120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7" name="Text Box 85">
          <a:extLst>
            <a:ext uri="{FF2B5EF4-FFF2-40B4-BE49-F238E27FC236}">
              <a16:creationId xmlns:a16="http://schemas.microsoft.com/office/drawing/2014/main" id="{00000000-0008-0000-0000-00000220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8" name="Text Box 87">
          <a:extLst>
            <a:ext uri="{FF2B5EF4-FFF2-40B4-BE49-F238E27FC236}">
              <a16:creationId xmlns:a16="http://schemas.microsoft.com/office/drawing/2014/main" id="{00000000-0008-0000-0000-00000320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66675</xdr:colOff>
      <xdr:row>133</xdr:row>
      <xdr:rowOff>28575</xdr:rowOff>
    </xdr:to>
    <xdr:sp macro="" textlink="">
      <xdr:nvSpPr>
        <xdr:cNvPr id="409" name="Text Box 93">
          <a:extLst>
            <a:ext uri="{FF2B5EF4-FFF2-40B4-BE49-F238E27FC236}">
              <a16:creationId xmlns:a16="http://schemas.microsoft.com/office/drawing/2014/main" id="{00000000-0008-0000-0000-000004200300}"/>
            </a:ext>
          </a:extLst>
        </xdr:cNvPr>
        <xdr:cNvSpPr txBox="1">
          <a:spLocks noChangeArrowheads="1"/>
        </xdr:cNvSpPr>
      </xdr:nvSpPr>
      <xdr:spPr bwMode="auto">
        <a:xfrm>
          <a:off x="352425" y="898398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0" name="Text Box 18">
          <a:extLst>
            <a:ext uri="{FF2B5EF4-FFF2-40B4-BE49-F238E27FC236}">
              <a16:creationId xmlns:a16="http://schemas.microsoft.com/office/drawing/2014/main" id="{00000000-0008-0000-0000-000005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1" name="Text Box 19">
          <a:extLst>
            <a:ext uri="{FF2B5EF4-FFF2-40B4-BE49-F238E27FC236}">
              <a16:creationId xmlns:a16="http://schemas.microsoft.com/office/drawing/2014/main" id="{00000000-0008-0000-0000-000006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12" name="Text Box 20">
          <a:extLst>
            <a:ext uri="{FF2B5EF4-FFF2-40B4-BE49-F238E27FC236}">
              <a16:creationId xmlns:a16="http://schemas.microsoft.com/office/drawing/2014/main" id="{00000000-0008-0000-0000-000007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3" name="Text Box 18">
          <a:extLst>
            <a:ext uri="{FF2B5EF4-FFF2-40B4-BE49-F238E27FC236}">
              <a16:creationId xmlns:a16="http://schemas.microsoft.com/office/drawing/2014/main" id="{00000000-0008-0000-0000-000008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4" name="Text Box 19">
          <a:extLst>
            <a:ext uri="{FF2B5EF4-FFF2-40B4-BE49-F238E27FC236}">
              <a16:creationId xmlns:a16="http://schemas.microsoft.com/office/drawing/2014/main" id="{00000000-0008-0000-0000-000009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15" name="Text Box 20">
          <a:extLst>
            <a:ext uri="{FF2B5EF4-FFF2-40B4-BE49-F238E27FC236}">
              <a16:creationId xmlns:a16="http://schemas.microsoft.com/office/drawing/2014/main" id="{00000000-0008-0000-0000-00000A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6" name="Text Box 54">
          <a:extLst>
            <a:ext uri="{FF2B5EF4-FFF2-40B4-BE49-F238E27FC236}">
              <a16:creationId xmlns:a16="http://schemas.microsoft.com/office/drawing/2014/main" id="{00000000-0008-0000-0000-00000B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7" name="Text Box 55">
          <a:extLst>
            <a:ext uri="{FF2B5EF4-FFF2-40B4-BE49-F238E27FC236}">
              <a16:creationId xmlns:a16="http://schemas.microsoft.com/office/drawing/2014/main" id="{00000000-0008-0000-0000-00000C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18" name="Text Box 56">
          <a:extLst>
            <a:ext uri="{FF2B5EF4-FFF2-40B4-BE49-F238E27FC236}">
              <a16:creationId xmlns:a16="http://schemas.microsoft.com/office/drawing/2014/main" id="{00000000-0008-0000-0000-00000D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19" name="Text Box 18">
          <a:extLst>
            <a:ext uri="{FF2B5EF4-FFF2-40B4-BE49-F238E27FC236}">
              <a16:creationId xmlns:a16="http://schemas.microsoft.com/office/drawing/2014/main" id="{00000000-0008-0000-0000-00000E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20" name="Text Box 19">
          <a:extLst>
            <a:ext uri="{FF2B5EF4-FFF2-40B4-BE49-F238E27FC236}">
              <a16:creationId xmlns:a16="http://schemas.microsoft.com/office/drawing/2014/main" id="{00000000-0008-0000-0000-00000F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21" name="Text Box 20">
          <a:extLst>
            <a:ext uri="{FF2B5EF4-FFF2-40B4-BE49-F238E27FC236}">
              <a16:creationId xmlns:a16="http://schemas.microsoft.com/office/drawing/2014/main" id="{00000000-0008-0000-0000-000010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22" name="Text Box 18">
          <a:extLst>
            <a:ext uri="{FF2B5EF4-FFF2-40B4-BE49-F238E27FC236}">
              <a16:creationId xmlns:a16="http://schemas.microsoft.com/office/drawing/2014/main" id="{00000000-0008-0000-0000-000011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23" name="Text Box 19">
          <a:extLst>
            <a:ext uri="{FF2B5EF4-FFF2-40B4-BE49-F238E27FC236}">
              <a16:creationId xmlns:a16="http://schemas.microsoft.com/office/drawing/2014/main" id="{00000000-0008-0000-0000-000012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24" name="Text Box 20">
          <a:extLst>
            <a:ext uri="{FF2B5EF4-FFF2-40B4-BE49-F238E27FC236}">
              <a16:creationId xmlns:a16="http://schemas.microsoft.com/office/drawing/2014/main" id="{00000000-0008-0000-0000-000013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25" name="Text Box 54">
          <a:extLst>
            <a:ext uri="{FF2B5EF4-FFF2-40B4-BE49-F238E27FC236}">
              <a16:creationId xmlns:a16="http://schemas.microsoft.com/office/drawing/2014/main" id="{00000000-0008-0000-0000-000014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426" name="Text Box 55">
          <a:extLst>
            <a:ext uri="{FF2B5EF4-FFF2-40B4-BE49-F238E27FC236}">
              <a16:creationId xmlns:a16="http://schemas.microsoft.com/office/drawing/2014/main" id="{00000000-0008-0000-0000-00001520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47625</xdr:rowOff>
    </xdr:to>
    <xdr:sp macro="" textlink="">
      <xdr:nvSpPr>
        <xdr:cNvPr id="427" name="Text Box 56">
          <a:extLst>
            <a:ext uri="{FF2B5EF4-FFF2-40B4-BE49-F238E27FC236}">
              <a16:creationId xmlns:a16="http://schemas.microsoft.com/office/drawing/2014/main" id="{00000000-0008-0000-0000-000016200300}"/>
            </a:ext>
          </a:extLst>
        </xdr:cNvPr>
        <xdr:cNvSpPr txBox="1">
          <a:spLocks noChangeArrowheads="1"/>
        </xdr:cNvSpPr>
      </xdr:nvSpPr>
      <xdr:spPr bwMode="auto">
        <a:xfrm>
          <a:off x="400050" y="89839800"/>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28" name="Text Box 18">
          <a:extLst>
            <a:ext uri="{FF2B5EF4-FFF2-40B4-BE49-F238E27FC236}">
              <a16:creationId xmlns:a16="http://schemas.microsoft.com/office/drawing/2014/main" id="{00000000-0008-0000-0000-000017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29" name="Text Box 19">
          <a:extLst>
            <a:ext uri="{FF2B5EF4-FFF2-40B4-BE49-F238E27FC236}">
              <a16:creationId xmlns:a16="http://schemas.microsoft.com/office/drawing/2014/main" id="{00000000-0008-0000-0000-000018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30" name="Text Box 20">
          <a:extLst>
            <a:ext uri="{FF2B5EF4-FFF2-40B4-BE49-F238E27FC236}">
              <a16:creationId xmlns:a16="http://schemas.microsoft.com/office/drawing/2014/main" id="{00000000-0008-0000-0000-000019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1" name="Text Box 18">
          <a:extLst>
            <a:ext uri="{FF2B5EF4-FFF2-40B4-BE49-F238E27FC236}">
              <a16:creationId xmlns:a16="http://schemas.microsoft.com/office/drawing/2014/main" id="{00000000-0008-0000-0000-00001A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2" name="Text Box 19">
          <a:extLst>
            <a:ext uri="{FF2B5EF4-FFF2-40B4-BE49-F238E27FC236}">
              <a16:creationId xmlns:a16="http://schemas.microsoft.com/office/drawing/2014/main" id="{00000000-0008-0000-0000-00001B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33" name="Text Box 20">
          <a:extLst>
            <a:ext uri="{FF2B5EF4-FFF2-40B4-BE49-F238E27FC236}">
              <a16:creationId xmlns:a16="http://schemas.microsoft.com/office/drawing/2014/main" id="{00000000-0008-0000-0000-00001C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4" name="Text Box 54">
          <a:extLst>
            <a:ext uri="{FF2B5EF4-FFF2-40B4-BE49-F238E27FC236}">
              <a16:creationId xmlns:a16="http://schemas.microsoft.com/office/drawing/2014/main" id="{00000000-0008-0000-0000-00001D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5" name="Text Box 55">
          <a:extLst>
            <a:ext uri="{FF2B5EF4-FFF2-40B4-BE49-F238E27FC236}">
              <a16:creationId xmlns:a16="http://schemas.microsoft.com/office/drawing/2014/main" id="{00000000-0008-0000-0000-00001E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36" name="Text Box 56">
          <a:extLst>
            <a:ext uri="{FF2B5EF4-FFF2-40B4-BE49-F238E27FC236}">
              <a16:creationId xmlns:a16="http://schemas.microsoft.com/office/drawing/2014/main" id="{00000000-0008-0000-0000-00001F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7" name="Text Box 18">
          <a:extLst>
            <a:ext uri="{FF2B5EF4-FFF2-40B4-BE49-F238E27FC236}">
              <a16:creationId xmlns:a16="http://schemas.microsoft.com/office/drawing/2014/main" id="{00000000-0008-0000-0000-000020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38" name="Text Box 19">
          <a:extLst>
            <a:ext uri="{FF2B5EF4-FFF2-40B4-BE49-F238E27FC236}">
              <a16:creationId xmlns:a16="http://schemas.microsoft.com/office/drawing/2014/main" id="{00000000-0008-0000-0000-000021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39" name="Text Box 20">
          <a:extLst>
            <a:ext uri="{FF2B5EF4-FFF2-40B4-BE49-F238E27FC236}">
              <a16:creationId xmlns:a16="http://schemas.microsoft.com/office/drawing/2014/main" id="{00000000-0008-0000-0000-000022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40" name="Text Box 18">
          <a:extLst>
            <a:ext uri="{FF2B5EF4-FFF2-40B4-BE49-F238E27FC236}">
              <a16:creationId xmlns:a16="http://schemas.microsoft.com/office/drawing/2014/main" id="{00000000-0008-0000-0000-000023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41" name="Text Box 19">
          <a:extLst>
            <a:ext uri="{FF2B5EF4-FFF2-40B4-BE49-F238E27FC236}">
              <a16:creationId xmlns:a16="http://schemas.microsoft.com/office/drawing/2014/main" id="{00000000-0008-0000-0000-000024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42" name="Text Box 20">
          <a:extLst>
            <a:ext uri="{FF2B5EF4-FFF2-40B4-BE49-F238E27FC236}">
              <a16:creationId xmlns:a16="http://schemas.microsoft.com/office/drawing/2014/main" id="{00000000-0008-0000-0000-000025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43" name="Text Box 54">
          <a:extLst>
            <a:ext uri="{FF2B5EF4-FFF2-40B4-BE49-F238E27FC236}">
              <a16:creationId xmlns:a16="http://schemas.microsoft.com/office/drawing/2014/main" id="{00000000-0008-0000-0000-000026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19050</xdr:rowOff>
    </xdr:to>
    <xdr:sp macro="" textlink="">
      <xdr:nvSpPr>
        <xdr:cNvPr id="444" name="Text Box 55">
          <a:extLst>
            <a:ext uri="{FF2B5EF4-FFF2-40B4-BE49-F238E27FC236}">
              <a16:creationId xmlns:a16="http://schemas.microsoft.com/office/drawing/2014/main" id="{00000000-0008-0000-0000-000027200300}"/>
            </a:ext>
          </a:extLst>
        </xdr:cNvPr>
        <xdr:cNvSpPr txBox="1">
          <a:spLocks noChangeArrowheads="1"/>
        </xdr:cNvSpPr>
      </xdr:nvSpPr>
      <xdr:spPr bwMode="auto">
        <a:xfrm>
          <a:off x="352425" y="898398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19050</xdr:rowOff>
    </xdr:to>
    <xdr:sp macro="" textlink="">
      <xdr:nvSpPr>
        <xdr:cNvPr id="445" name="Text Box 56">
          <a:extLst>
            <a:ext uri="{FF2B5EF4-FFF2-40B4-BE49-F238E27FC236}">
              <a16:creationId xmlns:a16="http://schemas.microsoft.com/office/drawing/2014/main" id="{00000000-0008-0000-0000-000028200300}"/>
            </a:ext>
          </a:extLst>
        </xdr:cNvPr>
        <xdr:cNvSpPr txBox="1">
          <a:spLocks noChangeArrowheads="1"/>
        </xdr:cNvSpPr>
      </xdr:nvSpPr>
      <xdr:spPr bwMode="auto">
        <a:xfrm>
          <a:off x="400050" y="89839800"/>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46" name="Text Box 1">
          <a:extLst>
            <a:ext uri="{FF2B5EF4-FFF2-40B4-BE49-F238E27FC236}">
              <a16:creationId xmlns:a16="http://schemas.microsoft.com/office/drawing/2014/main" id="{00000000-0008-0000-0000-000029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47" name="Text Box 2">
          <a:extLst>
            <a:ext uri="{FF2B5EF4-FFF2-40B4-BE49-F238E27FC236}">
              <a16:creationId xmlns:a16="http://schemas.microsoft.com/office/drawing/2014/main" id="{00000000-0008-0000-0000-00002A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48" name="Text Box 3">
          <a:extLst>
            <a:ext uri="{FF2B5EF4-FFF2-40B4-BE49-F238E27FC236}">
              <a16:creationId xmlns:a16="http://schemas.microsoft.com/office/drawing/2014/main" id="{00000000-0008-0000-0000-00002B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49" name="Text Box 4">
          <a:extLst>
            <a:ext uri="{FF2B5EF4-FFF2-40B4-BE49-F238E27FC236}">
              <a16:creationId xmlns:a16="http://schemas.microsoft.com/office/drawing/2014/main" id="{00000000-0008-0000-0000-00002C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0" name="Text Box 5">
          <a:extLst>
            <a:ext uri="{FF2B5EF4-FFF2-40B4-BE49-F238E27FC236}">
              <a16:creationId xmlns:a16="http://schemas.microsoft.com/office/drawing/2014/main" id="{00000000-0008-0000-0000-00002D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1" name="Text Box 6">
          <a:extLst>
            <a:ext uri="{FF2B5EF4-FFF2-40B4-BE49-F238E27FC236}">
              <a16:creationId xmlns:a16="http://schemas.microsoft.com/office/drawing/2014/main" id="{00000000-0008-0000-0000-00002E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2" name="Text Box 1">
          <a:extLst>
            <a:ext uri="{FF2B5EF4-FFF2-40B4-BE49-F238E27FC236}">
              <a16:creationId xmlns:a16="http://schemas.microsoft.com/office/drawing/2014/main" id="{00000000-0008-0000-0000-00002F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3" name="Text Box 2">
          <a:extLst>
            <a:ext uri="{FF2B5EF4-FFF2-40B4-BE49-F238E27FC236}">
              <a16:creationId xmlns:a16="http://schemas.microsoft.com/office/drawing/2014/main" id="{00000000-0008-0000-0000-000030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4" name="Text Box 3">
          <a:extLst>
            <a:ext uri="{FF2B5EF4-FFF2-40B4-BE49-F238E27FC236}">
              <a16:creationId xmlns:a16="http://schemas.microsoft.com/office/drawing/2014/main" id="{00000000-0008-0000-0000-000031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5" name="Text Box 4">
          <a:extLst>
            <a:ext uri="{FF2B5EF4-FFF2-40B4-BE49-F238E27FC236}">
              <a16:creationId xmlns:a16="http://schemas.microsoft.com/office/drawing/2014/main" id="{00000000-0008-0000-0000-000032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6" name="Text Box 5">
          <a:extLst>
            <a:ext uri="{FF2B5EF4-FFF2-40B4-BE49-F238E27FC236}">
              <a16:creationId xmlns:a16="http://schemas.microsoft.com/office/drawing/2014/main" id="{00000000-0008-0000-0000-000033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7" name="Text Box 6">
          <a:extLst>
            <a:ext uri="{FF2B5EF4-FFF2-40B4-BE49-F238E27FC236}">
              <a16:creationId xmlns:a16="http://schemas.microsoft.com/office/drawing/2014/main" id="{00000000-0008-0000-0000-000034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8" name="Text Box 1">
          <a:extLst>
            <a:ext uri="{FF2B5EF4-FFF2-40B4-BE49-F238E27FC236}">
              <a16:creationId xmlns:a16="http://schemas.microsoft.com/office/drawing/2014/main" id="{00000000-0008-0000-0000-000035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59" name="Text Box 2">
          <a:extLst>
            <a:ext uri="{FF2B5EF4-FFF2-40B4-BE49-F238E27FC236}">
              <a16:creationId xmlns:a16="http://schemas.microsoft.com/office/drawing/2014/main" id="{00000000-0008-0000-0000-000036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0" name="Text Box 3">
          <a:extLst>
            <a:ext uri="{FF2B5EF4-FFF2-40B4-BE49-F238E27FC236}">
              <a16:creationId xmlns:a16="http://schemas.microsoft.com/office/drawing/2014/main" id="{00000000-0008-0000-0000-000037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1" name="Text Box 4">
          <a:extLst>
            <a:ext uri="{FF2B5EF4-FFF2-40B4-BE49-F238E27FC236}">
              <a16:creationId xmlns:a16="http://schemas.microsoft.com/office/drawing/2014/main" id="{00000000-0008-0000-0000-000038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2" name="Text Box 5">
          <a:extLst>
            <a:ext uri="{FF2B5EF4-FFF2-40B4-BE49-F238E27FC236}">
              <a16:creationId xmlns:a16="http://schemas.microsoft.com/office/drawing/2014/main" id="{00000000-0008-0000-0000-000039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3" name="Text Box 6">
          <a:extLst>
            <a:ext uri="{FF2B5EF4-FFF2-40B4-BE49-F238E27FC236}">
              <a16:creationId xmlns:a16="http://schemas.microsoft.com/office/drawing/2014/main" id="{00000000-0008-0000-0000-00003A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4" name="Text Box 1">
          <a:extLst>
            <a:ext uri="{FF2B5EF4-FFF2-40B4-BE49-F238E27FC236}">
              <a16:creationId xmlns:a16="http://schemas.microsoft.com/office/drawing/2014/main" id="{00000000-0008-0000-0000-00003B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47625</xdr:rowOff>
    </xdr:to>
    <xdr:sp macro="" textlink="">
      <xdr:nvSpPr>
        <xdr:cNvPr id="465" name="Text Box 2">
          <a:extLst>
            <a:ext uri="{FF2B5EF4-FFF2-40B4-BE49-F238E27FC236}">
              <a16:creationId xmlns:a16="http://schemas.microsoft.com/office/drawing/2014/main" id="{00000000-0008-0000-0000-00003C200300}"/>
            </a:ext>
          </a:extLst>
        </xdr:cNvPr>
        <xdr:cNvSpPr txBox="1">
          <a:spLocks noChangeArrowheads="1"/>
        </xdr:cNvSpPr>
      </xdr:nvSpPr>
      <xdr:spPr bwMode="auto">
        <a:xfrm>
          <a:off x="352425" y="89839800"/>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133</xdr:row>
      <xdr:rowOff>0</xdr:rowOff>
    </xdr:from>
    <xdr:to>
      <xdr:col>1</xdr:col>
      <xdr:colOff>571500</xdr:colOff>
      <xdr:row>133</xdr:row>
      <xdr:rowOff>76200</xdr:rowOff>
    </xdr:to>
    <xdr:sp macro="" textlink="">
      <xdr:nvSpPr>
        <xdr:cNvPr id="466" name="Text Box 3">
          <a:extLst>
            <a:ext uri="{FF2B5EF4-FFF2-40B4-BE49-F238E27FC236}">
              <a16:creationId xmlns:a16="http://schemas.microsoft.com/office/drawing/2014/main" id="{00000000-0008-0000-0000-00003D200300}"/>
            </a:ext>
          </a:extLst>
        </xdr:cNvPr>
        <xdr:cNvSpPr txBox="1">
          <a:spLocks noChangeArrowheads="1"/>
        </xdr:cNvSpPr>
      </xdr:nvSpPr>
      <xdr:spPr bwMode="auto">
        <a:xfrm>
          <a:off x="352425" y="89839800"/>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523875</xdr:colOff>
      <xdr:row>133</xdr:row>
      <xdr:rowOff>0</xdr:rowOff>
    </xdr:from>
    <xdr:to>
      <xdr:col>1</xdr:col>
      <xdr:colOff>942975</xdr:colOff>
      <xdr:row>133</xdr:row>
      <xdr:rowOff>44450</xdr:rowOff>
    </xdr:to>
    <xdr:sp macro="" textlink="">
      <xdr:nvSpPr>
        <xdr:cNvPr id="467" name="Text Box 5">
          <a:extLst>
            <a:ext uri="{FF2B5EF4-FFF2-40B4-BE49-F238E27FC236}">
              <a16:creationId xmlns:a16="http://schemas.microsoft.com/office/drawing/2014/main" id="{00000000-0008-0000-0000-00003E200300}"/>
            </a:ext>
          </a:extLst>
        </xdr:cNvPr>
        <xdr:cNvSpPr txBox="1">
          <a:spLocks noChangeArrowheads="1"/>
        </xdr:cNvSpPr>
      </xdr:nvSpPr>
      <xdr:spPr bwMode="auto">
        <a:xfrm flipV="1">
          <a:off x="876300" y="89839800"/>
          <a:ext cx="419100"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68" name="Text Box 8">
          <a:extLst>
            <a:ext uri="{FF2B5EF4-FFF2-40B4-BE49-F238E27FC236}">
              <a16:creationId xmlns:a16="http://schemas.microsoft.com/office/drawing/2014/main" id="{00000000-0008-0000-0000-00003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69" name="Text Box 9">
          <a:extLst>
            <a:ext uri="{FF2B5EF4-FFF2-40B4-BE49-F238E27FC236}">
              <a16:creationId xmlns:a16="http://schemas.microsoft.com/office/drawing/2014/main" id="{00000000-0008-0000-0000-00004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70" name="Text Box 11">
          <a:extLst>
            <a:ext uri="{FF2B5EF4-FFF2-40B4-BE49-F238E27FC236}">
              <a16:creationId xmlns:a16="http://schemas.microsoft.com/office/drawing/2014/main" id="{00000000-0008-0000-0000-000041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1" name="Text Box 8">
          <a:extLst>
            <a:ext uri="{FF2B5EF4-FFF2-40B4-BE49-F238E27FC236}">
              <a16:creationId xmlns:a16="http://schemas.microsoft.com/office/drawing/2014/main" id="{00000000-0008-0000-0000-00004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2" name="Text Box 9">
          <a:extLst>
            <a:ext uri="{FF2B5EF4-FFF2-40B4-BE49-F238E27FC236}">
              <a16:creationId xmlns:a16="http://schemas.microsoft.com/office/drawing/2014/main" id="{00000000-0008-0000-0000-00004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73" name="Text Box 11">
          <a:extLst>
            <a:ext uri="{FF2B5EF4-FFF2-40B4-BE49-F238E27FC236}">
              <a16:creationId xmlns:a16="http://schemas.microsoft.com/office/drawing/2014/main" id="{00000000-0008-0000-0000-000044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4" name="Text Box 8">
          <a:extLst>
            <a:ext uri="{FF2B5EF4-FFF2-40B4-BE49-F238E27FC236}">
              <a16:creationId xmlns:a16="http://schemas.microsoft.com/office/drawing/2014/main" id="{00000000-0008-0000-0000-00004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5" name="Text Box 9">
          <a:extLst>
            <a:ext uri="{FF2B5EF4-FFF2-40B4-BE49-F238E27FC236}">
              <a16:creationId xmlns:a16="http://schemas.microsoft.com/office/drawing/2014/main" id="{00000000-0008-0000-0000-00004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76" name="Text Box 11">
          <a:extLst>
            <a:ext uri="{FF2B5EF4-FFF2-40B4-BE49-F238E27FC236}">
              <a16:creationId xmlns:a16="http://schemas.microsoft.com/office/drawing/2014/main" id="{00000000-0008-0000-0000-000047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7" name="Text Box 8">
          <a:extLst>
            <a:ext uri="{FF2B5EF4-FFF2-40B4-BE49-F238E27FC236}">
              <a16:creationId xmlns:a16="http://schemas.microsoft.com/office/drawing/2014/main" id="{00000000-0008-0000-0000-00004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78" name="Text Box 9">
          <a:extLst>
            <a:ext uri="{FF2B5EF4-FFF2-40B4-BE49-F238E27FC236}">
              <a16:creationId xmlns:a16="http://schemas.microsoft.com/office/drawing/2014/main" id="{00000000-0008-0000-0000-00004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79" name="Text Box 11">
          <a:extLst>
            <a:ext uri="{FF2B5EF4-FFF2-40B4-BE49-F238E27FC236}">
              <a16:creationId xmlns:a16="http://schemas.microsoft.com/office/drawing/2014/main" id="{00000000-0008-0000-0000-00004A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0" name="Text Box 8">
          <a:extLst>
            <a:ext uri="{FF2B5EF4-FFF2-40B4-BE49-F238E27FC236}">
              <a16:creationId xmlns:a16="http://schemas.microsoft.com/office/drawing/2014/main" id="{00000000-0008-0000-0000-00004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1" name="Text Box 9">
          <a:extLst>
            <a:ext uri="{FF2B5EF4-FFF2-40B4-BE49-F238E27FC236}">
              <a16:creationId xmlns:a16="http://schemas.microsoft.com/office/drawing/2014/main" id="{00000000-0008-0000-0000-00004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82" name="Text Box 11">
          <a:extLst>
            <a:ext uri="{FF2B5EF4-FFF2-40B4-BE49-F238E27FC236}">
              <a16:creationId xmlns:a16="http://schemas.microsoft.com/office/drawing/2014/main" id="{00000000-0008-0000-0000-00004D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3" name="Text Box 8">
          <a:extLst>
            <a:ext uri="{FF2B5EF4-FFF2-40B4-BE49-F238E27FC236}">
              <a16:creationId xmlns:a16="http://schemas.microsoft.com/office/drawing/2014/main" id="{00000000-0008-0000-0000-00004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4" name="Text Box 9">
          <a:extLst>
            <a:ext uri="{FF2B5EF4-FFF2-40B4-BE49-F238E27FC236}">
              <a16:creationId xmlns:a16="http://schemas.microsoft.com/office/drawing/2014/main" id="{00000000-0008-0000-0000-00004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85" name="Text Box 11">
          <a:extLst>
            <a:ext uri="{FF2B5EF4-FFF2-40B4-BE49-F238E27FC236}">
              <a16:creationId xmlns:a16="http://schemas.microsoft.com/office/drawing/2014/main" id="{00000000-0008-0000-0000-000050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6" name="Text Box 8">
          <a:extLst>
            <a:ext uri="{FF2B5EF4-FFF2-40B4-BE49-F238E27FC236}">
              <a16:creationId xmlns:a16="http://schemas.microsoft.com/office/drawing/2014/main" id="{00000000-0008-0000-0000-00005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7" name="Text Box 9">
          <a:extLst>
            <a:ext uri="{FF2B5EF4-FFF2-40B4-BE49-F238E27FC236}">
              <a16:creationId xmlns:a16="http://schemas.microsoft.com/office/drawing/2014/main" id="{00000000-0008-0000-0000-00005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88" name="Text Box 11">
          <a:extLst>
            <a:ext uri="{FF2B5EF4-FFF2-40B4-BE49-F238E27FC236}">
              <a16:creationId xmlns:a16="http://schemas.microsoft.com/office/drawing/2014/main" id="{00000000-0008-0000-0000-000053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89" name="Text Box 8">
          <a:extLst>
            <a:ext uri="{FF2B5EF4-FFF2-40B4-BE49-F238E27FC236}">
              <a16:creationId xmlns:a16="http://schemas.microsoft.com/office/drawing/2014/main" id="{00000000-0008-0000-0000-00005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0" name="Text Box 9">
          <a:extLst>
            <a:ext uri="{FF2B5EF4-FFF2-40B4-BE49-F238E27FC236}">
              <a16:creationId xmlns:a16="http://schemas.microsoft.com/office/drawing/2014/main" id="{00000000-0008-0000-0000-00005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91" name="Text Box 11">
          <a:extLst>
            <a:ext uri="{FF2B5EF4-FFF2-40B4-BE49-F238E27FC236}">
              <a16:creationId xmlns:a16="http://schemas.microsoft.com/office/drawing/2014/main" id="{00000000-0008-0000-0000-000056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2" name="Text Box 8">
          <a:extLst>
            <a:ext uri="{FF2B5EF4-FFF2-40B4-BE49-F238E27FC236}">
              <a16:creationId xmlns:a16="http://schemas.microsoft.com/office/drawing/2014/main" id="{00000000-0008-0000-0000-00005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3" name="Text Box 9">
          <a:extLst>
            <a:ext uri="{FF2B5EF4-FFF2-40B4-BE49-F238E27FC236}">
              <a16:creationId xmlns:a16="http://schemas.microsoft.com/office/drawing/2014/main" id="{00000000-0008-0000-0000-00005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94" name="Text Box 11">
          <a:extLst>
            <a:ext uri="{FF2B5EF4-FFF2-40B4-BE49-F238E27FC236}">
              <a16:creationId xmlns:a16="http://schemas.microsoft.com/office/drawing/2014/main" id="{00000000-0008-0000-0000-000059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5" name="Text Box 8">
          <a:extLst>
            <a:ext uri="{FF2B5EF4-FFF2-40B4-BE49-F238E27FC236}">
              <a16:creationId xmlns:a16="http://schemas.microsoft.com/office/drawing/2014/main" id="{00000000-0008-0000-0000-00005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6" name="Text Box 9">
          <a:extLst>
            <a:ext uri="{FF2B5EF4-FFF2-40B4-BE49-F238E27FC236}">
              <a16:creationId xmlns:a16="http://schemas.microsoft.com/office/drawing/2014/main" id="{00000000-0008-0000-0000-00005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497" name="Text Box 11">
          <a:extLst>
            <a:ext uri="{FF2B5EF4-FFF2-40B4-BE49-F238E27FC236}">
              <a16:creationId xmlns:a16="http://schemas.microsoft.com/office/drawing/2014/main" id="{00000000-0008-0000-0000-00005C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8" name="Text Box 8">
          <a:extLst>
            <a:ext uri="{FF2B5EF4-FFF2-40B4-BE49-F238E27FC236}">
              <a16:creationId xmlns:a16="http://schemas.microsoft.com/office/drawing/2014/main" id="{00000000-0008-0000-0000-00005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499" name="Text Box 9">
          <a:extLst>
            <a:ext uri="{FF2B5EF4-FFF2-40B4-BE49-F238E27FC236}">
              <a16:creationId xmlns:a16="http://schemas.microsoft.com/office/drawing/2014/main" id="{00000000-0008-0000-0000-00005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00" name="Text Box 11">
          <a:extLst>
            <a:ext uri="{FF2B5EF4-FFF2-40B4-BE49-F238E27FC236}">
              <a16:creationId xmlns:a16="http://schemas.microsoft.com/office/drawing/2014/main" id="{00000000-0008-0000-0000-00005F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1" name="Text Box 8">
          <a:extLst>
            <a:ext uri="{FF2B5EF4-FFF2-40B4-BE49-F238E27FC236}">
              <a16:creationId xmlns:a16="http://schemas.microsoft.com/office/drawing/2014/main" id="{00000000-0008-0000-0000-00006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2" name="Text Box 9">
          <a:extLst>
            <a:ext uri="{FF2B5EF4-FFF2-40B4-BE49-F238E27FC236}">
              <a16:creationId xmlns:a16="http://schemas.microsoft.com/office/drawing/2014/main" id="{00000000-0008-0000-0000-00006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03" name="Text Box 11">
          <a:extLst>
            <a:ext uri="{FF2B5EF4-FFF2-40B4-BE49-F238E27FC236}">
              <a16:creationId xmlns:a16="http://schemas.microsoft.com/office/drawing/2014/main" id="{00000000-0008-0000-0000-000062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4" name="Text Box 8">
          <a:extLst>
            <a:ext uri="{FF2B5EF4-FFF2-40B4-BE49-F238E27FC236}">
              <a16:creationId xmlns:a16="http://schemas.microsoft.com/office/drawing/2014/main" id="{00000000-0008-0000-0000-00006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5" name="Text Box 9">
          <a:extLst>
            <a:ext uri="{FF2B5EF4-FFF2-40B4-BE49-F238E27FC236}">
              <a16:creationId xmlns:a16="http://schemas.microsoft.com/office/drawing/2014/main" id="{00000000-0008-0000-0000-00006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06" name="Text Box 11">
          <a:extLst>
            <a:ext uri="{FF2B5EF4-FFF2-40B4-BE49-F238E27FC236}">
              <a16:creationId xmlns:a16="http://schemas.microsoft.com/office/drawing/2014/main" id="{00000000-0008-0000-0000-000065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7" name="Text Box 8">
          <a:extLst>
            <a:ext uri="{FF2B5EF4-FFF2-40B4-BE49-F238E27FC236}">
              <a16:creationId xmlns:a16="http://schemas.microsoft.com/office/drawing/2014/main" id="{00000000-0008-0000-0000-00006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08" name="Text Box 9">
          <a:extLst>
            <a:ext uri="{FF2B5EF4-FFF2-40B4-BE49-F238E27FC236}">
              <a16:creationId xmlns:a16="http://schemas.microsoft.com/office/drawing/2014/main" id="{00000000-0008-0000-0000-00006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09" name="Text Box 11">
          <a:extLst>
            <a:ext uri="{FF2B5EF4-FFF2-40B4-BE49-F238E27FC236}">
              <a16:creationId xmlns:a16="http://schemas.microsoft.com/office/drawing/2014/main" id="{00000000-0008-0000-0000-000068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0" name="Text Box 8">
          <a:extLst>
            <a:ext uri="{FF2B5EF4-FFF2-40B4-BE49-F238E27FC236}">
              <a16:creationId xmlns:a16="http://schemas.microsoft.com/office/drawing/2014/main" id="{00000000-0008-0000-0000-00006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1" name="Text Box 9">
          <a:extLst>
            <a:ext uri="{FF2B5EF4-FFF2-40B4-BE49-F238E27FC236}">
              <a16:creationId xmlns:a16="http://schemas.microsoft.com/office/drawing/2014/main" id="{00000000-0008-0000-0000-00006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12" name="Text Box 11">
          <a:extLst>
            <a:ext uri="{FF2B5EF4-FFF2-40B4-BE49-F238E27FC236}">
              <a16:creationId xmlns:a16="http://schemas.microsoft.com/office/drawing/2014/main" id="{00000000-0008-0000-0000-00006B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3" name="Text Box 8">
          <a:extLst>
            <a:ext uri="{FF2B5EF4-FFF2-40B4-BE49-F238E27FC236}">
              <a16:creationId xmlns:a16="http://schemas.microsoft.com/office/drawing/2014/main" id="{00000000-0008-0000-0000-00006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4" name="Text Box 9">
          <a:extLst>
            <a:ext uri="{FF2B5EF4-FFF2-40B4-BE49-F238E27FC236}">
              <a16:creationId xmlns:a16="http://schemas.microsoft.com/office/drawing/2014/main" id="{00000000-0008-0000-0000-00006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15" name="Text Box 11">
          <a:extLst>
            <a:ext uri="{FF2B5EF4-FFF2-40B4-BE49-F238E27FC236}">
              <a16:creationId xmlns:a16="http://schemas.microsoft.com/office/drawing/2014/main" id="{00000000-0008-0000-0000-00006E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6" name="Text Box 8">
          <a:extLst>
            <a:ext uri="{FF2B5EF4-FFF2-40B4-BE49-F238E27FC236}">
              <a16:creationId xmlns:a16="http://schemas.microsoft.com/office/drawing/2014/main" id="{00000000-0008-0000-0000-00006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7" name="Text Box 9">
          <a:extLst>
            <a:ext uri="{FF2B5EF4-FFF2-40B4-BE49-F238E27FC236}">
              <a16:creationId xmlns:a16="http://schemas.microsoft.com/office/drawing/2014/main" id="{00000000-0008-0000-0000-00007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18" name="Text Box 11">
          <a:extLst>
            <a:ext uri="{FF2B5EF4-FFF2-40B4-BE49-F238E27FC236}">
              <a16:creationId xmlns:a16="http://schemas.microsoft.com/office/drawing/2014/main" id="{00000000-0008-0000-0000-000071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19" name="Text Box 8">
          <a:extLst>
            <a:ext uri="{FF2B5EF4-FFF2-40B4-BE49-F238E27FC236}">
              <a16:creationId xmlns:a16="http://schemas.microsoft.com/office/drawing/2014/main" id="{00000000-0008-0000-0000-00007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0" name="Text Box 9">
          <a:extLst>
            <a:ext uri="{FF2B5EF4-FFF2-40B4-BE49-F238E27FC236}">
              <a16:creationId xmlns:a16="http://schemas.microsoft.com/office/drawing/2014/main" id="{00000000-0008-0000-0000-00007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21" name="Text Box 11">
          <a:extLst>
            <a:ext uri="{FF2B5EF4-FFF2-40B4-BE49-F238E27FC236}">
              <a16:creationId xmlns:a16="http://schemas.microsoft.com/office/drawing/2014/main" id="{00000000-0008-0000-0000-000074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2" name="Text Box 8">
          <a:extLst>
            <a:ext uri="{FF2B5EF4-FFF2-40B4-BE49-F238E27FC236}">
              <a16:creationId xmlns:a16="http://schemas.microsoft.com/office/drawing/2014/main" id="{00000000-0008-0000-0000-00007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3" name="Text Box 9">
          <a:extLst>
            <a:ext uri="{FF2B5EF4-FFF2-40B4-BE49-F238E27FC236}">
              <a16:creationId xmlns:a16="http://schemas.microsoft.com/office/drawing/2014/main" id="{00000000-0008-0000-0000-00007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24" name="Text Box 11">
          <a:extLst>
            <a:ext uri="{FF2B5EF4-FFF2-40B4-BE49-F238E27FC236}">
              <a16:creationId xmlns:a16="http://schemas.microsoft.com/office/drawing/2014/main" id="{00000000-0008-0000-0000-000077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5" name="Text Box 8">
          <a:extLst>
            <a:ext uri="{FF2B5EF4-FFF2-40B4-BE49-F238E27FC236}">
              <a16:creationId xmlns:a16="http://schemas.microsoft.com/office/drawing/2014/main" id="{00000000-0008-0000-0000-00007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6" name="Text Box 9">
          <a:extLst>
            <a:ext uri="{FF2B5EF4-FFF2-40B4-BE49-F238E27FC236}">
              <a16:creationId xmlns:a16="http://schemas.microsoft.com/office/drawing/2014/main" id="{00000000-0008-0000-0000-00007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27" name="Text Box 11">
          <a:extLst>
            <a:ext uri="{FF2B5EF4-FFF2-40B4-BE49-F238E27FC236}">
              <a16:creationId xmlns:a16="http://schemas.microsoft.com/office/drawing/2014/main" id="{00000000-0008-0000-0000-00007A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8" name="Text Box 8">
          <a:extLst>
            <a:ext uri="{FF2B5EF4-FFF2-40B4-BE49-F238E27FC236}">
              <a16:creationId xmlns:a16="http://schemas.microsoft.com/office/drawing/2014/main" id="{00000000-0008-0000-0000-00007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29" name="Text Box 9">
          <a:extLst>
            <a:ext uri="{FF2B5EF4-FFF2-40B4-BE49-F238E27FC236}">
              <a16:creationId xmlns:a16="http://schemas.microsoft.com/office/drawing/2014/main" id="{00000000-0008-0000-0000-00007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30" name="Text Box 11">
          <a:extLst>
            <a:ext uri="{FF2B5EF4-FFF2-40B4-BE49-F238E27FC236}">
              <a16:creationId xmlns:a16="http://schemas.microsoft.com/office/drawing/2014/main" id="{00000000-0008-0000-0000-00007D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1" name="Text Box 8">
          <a:extLst>
            <a:ext uri="{FF2B5EF4-FFF2-40B4-BE49-F238E27FC236}">
              <a16:creationId xmlns:a16="http://schemas.microsoft.com/office/drawing/2014/main" id="{00000000-0008-0000-0000-00007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2" name="Text Box 9">
          <a:extLst>
            <a:ext uri="{FF2B5EF4-FFF2-40B4-BE49-F238E27FC236}">
              <a16:creationId xmlns:a16="http://schemas.microsoft.com/office/drawing/2014/main" id="{00000000-0008-0000-0000-00007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33" name="Text Box 11">
          <a:extLst>
            <a:ext uri="{FF2B5EF4-FFF2-40B4-BE49-F238E27FC236}">
              <a16:creationId xmlns:a16="http://schemas.microsoft.com/office/drawing/2014/main" id="{00000000-0008-0000-0000-000080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4" name="Text Box 8">
          <a:extLst>
            <a:ext uri="{FF2B5EF4-FFF2-40B4-BE49-F238E27FC236}">
              <a16:creationId xmlns:a16="http://schemas.microsoft.com/office/drawing/2014/main" id="{00000000-0008-0000-0000-00008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5" name="Text Box 9">
          <a:extLst>
            <a:ext uri="{FF2B5EF4-FFF2-40B4-BE49-F238E27FC236}">
              <a16:creationId xmlns:a16="http://schemas.microsoft.com/office/drawing/2014/main" id="{00000000-0008-0000-0000-00008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36" name="Text Box 11">
          <a:extLst>
            <a:ext uri="{FF2B5EF4-FFF2-40B4-BE49-F238E27FC236}">
              <a16:creationId xmlns:a16="http://schemas.microsoft.com/office/drawing/2014/main" id="{00000000-0008-0000-0000-000083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7" name="Text Box 8">
          <a:extLst>
            <a:ext uri="{FF2B5EF4-FFF2-40B4-BE49-F238E27FC236}">
              <a16:creationId xmlns:a16="http://schemas.microsoft.com/office/drawing/2014/main" id="{00000000-0008-0000-0000-00008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38" name="Text Box 9">
          <a:extLst>
            <a:ext uri="{FF2B5EF4-FFF2-40B4-BE49-F238E27FC236}">
              <a16:creationId xmlns:a16="http://schemas.microsoft.com/office/drawing/2014/main" id="{00000000-0008-0000-0000-00008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39" name="Text Box 11">
          <a:extLst>
            <a:ext uri="{FF2B5EF4-FFF2-40B4-BE49-F238E27FC236}">
              <a16:creationId xmlns:a16="http://schemas.microsoft.com/office/drawing/2014/main" id="{00000000-0008-0000-0000-000086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0" name="Text Box 8">
          <a:extLst>
            <a:ext uri="{FF2B5EF4-FFF2-40B4-BE49-F238E27FC236}">
              <a16:creationId xmlns:a16="http://schemas.microsoft.com/office/drawing/2014/main" id="{00000000-0008-0000-0000-00008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1" name="Text Box 9">
          <a:extLst>
            <a:ext uri="{FF2B5EF4-FFF2-40B4-BE49-F238E27FC236}">
              <a16:creationId xmlns:a16="http://schemas.microsoft.com/office/drawing/2014/main" id="{00000000-0008-0000-0000-00008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42" name="Text Box 11">
          <a:extLst>
            <a:ext uri="{FF2B5EF4-FFF2-40B4-BE49-F238E27FC236}">
              <a16:creationId xmlns:a16="http://schemas.microsoft.com/office/drawing/2014/main" id="{00000000-0008-0000-0000-000089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3" name="Text Box 8">
          <a:extLst>
            <a:ext uri="{FF2B5EF4-FFF2-40B4-BE49-F238E27FC236}">
              <a16:creationId xmlns:a16="http://schemas.microsoft.com/office/drawing/2014/main" id="{00000000-0008-0000-0000-00008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4" name="Text Box 9">
          <a:extLst>
            <a:ext uri="{FF2B5EF4-FFF2-40B4-BE49-F238E27FC236}">
              <a16:creationId xmlns:a16="http://schemas.microsoft.com/office/drawing/2014/main" id="{00000000-0008-0000-0000-00008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45" name="Text Box 11">
          <a:extLst>
            <a:ext uri="{FF2B5EF4-FFF2-40B4-BE49-F238E27FC236}">
              <a16:creationId xmlns:a16="http://schemas.microsoft.com/office/drawing/2014/main" id="{00000000-0008-0000-0000-00008C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6" name="Text Box 8">
          <a:extLst>
            <a:ext uri="{FF2B5EF4-FFF2-40B4-BE49-F238E27FC236}">
              <a16:creationId xmlns:a16="http://schemas.microsoft.com/office/drawing/2014/main" id="{00000000-0008-0000-0000-00008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7" name="Text Box 9">
          <a:extLst>
            <a:ext uri="{FF2B5EF4-FFF2-40B4-BE49-F238E27FC236}">
              <a16:creationId xmlns:a16="http://schemas.microsoft.com/office/drawing/2014/main" id="{00000000-0008-0000-0000-00008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48" name="Text Box 11">
          <a:extLst>
            <a:ext uri="{FF2B5EF4-FFF2-40B4-BE49-F238E27FC236}">
              <a16:creationId xmlns:a16="http://schemas.microsoft.com/office/drawing/2014/main" id="{00000000-0008-0000-0000-00008F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49" name="Text Box 8">
          <a:extLst>
            <a:ext uri="{FF2B5EF4-FFF2-40B4-BE49-F238E27FC236}">
              <a16:creationId xmlns:a16="http://schemas.microsoft.com/office/drawing/2014/main" id="{00000000-0008-0000-0000-00009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0" name="Text Box 9">
          <a:extLst>
            <a:ext uri="{FF2B5EF4-FFF2-40B4-BE49-F238E27FC236}">
              <a16:creationId xmlns:a16="http://schemas.microsoft.com/office/drawing/2014/main" id="{00000000-0008-0000-0000-00009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51" name="Text Box 11">
          <a:extLst>
            <a:ext uri="{FF2B5EF4-FFF2-40B4-BE49-F238E27FC236}">
              <a16:creationId xmlns:a16="http://schemas.microsoft.com/office/drawing/2014/main" id="{00000000-0008-0000-0000-000092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2" name="Text Box 8">
          <a:extLst>
            <a:ext uri="{FF2B5EF4-FFF2-40B4-BE49-F238E27FC236}">
              <a16:creationId xmlns:a16="http://schemas.microsoft.com/office/drawing/2014/main" id="{00000000-0008-0000-0000-00009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3" name="Text Box 9">
          <a:extLst>
            <a:ext uri="{FF2B5EF4-FFF2-40B4-BE49-F238E27FC236}">
              <a16:creationId xmlns:a16="http://schemas.microsoft.com/office/drawing/2014/main" id="{00000000-0008-0000-0000-00009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54" name="Text Box 11">
          <a:extLst>
            <a:ext uri="{FF2B5EF4-FFF2-40B4-BE49-F238E27FC236}">
              <a16:creationId xmlns:a16="http://schemas.microsoft.com/office/drawing/2014/main" id="{00000000-0008-0000-0000-000095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5" name="Text Box 8">
          <a:extLst>
            <a:ext uri="{FF2B5EF4-FFF2-40B4-BE49-F238E27FC236}">
              <a16:creationId xmlns:a16="http://schemas.microsoft.com/office/drawing/2014/main" id="{00000000-0008-0000-0000-00009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6" name="Text Box 9">
          <a:extLst>
            <a:ext uri="{FF2B5EF4-FFF2-40B4-BE49-F238E27FC236}">
              <a16:creationId xmlns:a16="http://schemas.microsoft.com/office/drawing/2014/main" id="{00000000-0008-0000-0000-00009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57" name="Text Box 11">
          <a:extLst>
            <a:ext uri="{FF2B5EF4-FFF2-40B4-BE49-F238E27FC236}">
              <a16:creationId xmlns:a16="http://schemas.microsoft.com/office/drawing/2014/main" id="{00000000-0008-0000-0000-000098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8" name="Text Box 8">
          <a:extLst>
            <a:ext uri="{FF2B5EF4-FFF2-40B4-BE49-F238E27FC236}">
              <a16:creationId xmlns:a16="http://schemas.microsoft.com/office/drawing/2014/main" id="{00000000-0008-0000-0000-00009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59" name="Text Box 9">
          <a:extLst>
            <a:ext uri="{FF2B5EF4-FFF2-40B4-BE49-F238E27FC236}">
              <a16:creationId xmlns:a16="http://schemas.microsoft.com/office/drawing/2014/main" id="{00000000-0008-0000-0000-00009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60" name="Text Box 11">
          <a:extLst>
            <a:ext uri="{FF2B5EF4-FFF2-40B4-BE49-F238E27FC236}">
              <a16:creationId xmlns:a16="http://schemas.microsoft.com/office/drawing/2014/main" id="{00000000-0008-0000-0000-00009B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1" name="Text Box 8">
          <a:extLst>
            <a:ext uri="{FF2B5EF4-FFF2-40B4-BE49-F238E27FC236}">
              <a16:creationId xmlns:a16="http://schemas.microsoft.com/office/drawing/2014/main" id="{00000000-0008-0000-0000-00009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2" name="Text Box 9">
          <a:extLst>
            <a:ext uri="{FF2B5EF4-FFF2-40B4-BE49-F238E27FC236}">
              <a16:creationId xmlns:a16="http://schemas.microsoft.com/office/drawing/2014/main" id="{00000000-0008-0000-0000-00009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63" name="Text Box 11">
          <a:extLst>
            <a:ext uri="{FF2B5EF4-FFF2-40B4-BE49-F238E27FC236}">
              <a16:creationId xmlns:a16="http://schemas.microsoft.com/office/drawing/2014/main" id="{00000000-0008-0000-0000-00009E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4" name="Text Box 8">
          <a:extLst>
            <a:ext uri="{FF2B5EF4-FFF2-40B4-BE49-F238E27FC236}">
              <a16:creationId xmlns:a16="http://schemas.microsoft.com/office/drawing/2014/main" id="{00000000-0008-0000-0000-00009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5" name="Text Box 9">
          <a:extLst>
            <a:ext uri="{FF2B5EF4-FFF2-40B4-BE49-F238E27FC236}">
              <a16:creationId xmlns:a16="http://schemas.microsoft.com/office/drawing/2014/main" id="{00000000-0008-0000-0000-0000A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66" name="Text Box 11">
          <a:extLst>
            <a:ext uri="{FF2B5EF4-FFF2-40B4-BE49-F238E27FC236}">
              <a16:creationId xmlns:a16="http://schemas.microsoft.com/office/drawing/2014/main" id="{00000000-0008-0000-0000-0000A1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7" name="Text Box 8">
          <a:extLst>
            <a:ext uri="{FF2B5EF4-FFF2-40B4-BE49-F238E27FC236}">
              <a16:creationId xmlns:a16="http://schemas.microsoft.com/office/drawing/2014/main" id="{00000000-0008-0000-0000-0000A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68" name="Text Box 9">
          <a:extLst>
            <a:ext uri="{FF2B5EF4-FFF2-40B4-BE49-F238E27FC236}">
              <a16:creationId xmlns:a16="http://schemas.microsoft.com/office/drawing/2014/main" id="{00000000-0008-0000-0000-0000A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69" name="Text Box 11">
          <a:extLst>
            <a:ext uri="{FF2B5EF4-FFF2-40B4-BE49-F238E27FC236}">
              <a16:creationId xmlns:a16="http://schemas.microsoft.com/office/drawing/2014/main" id="{00000000-0008-0000-0000-0000A4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0" name="Text Box 8">
          <a:extLst>
            <a:ext uri="{FF2B5EF4-FFF2-40B4-BE49-F238E27FC236}">
              <a16:creationId xmlns:a16="http://schemas.microsoft.com/office/drawing/2014/main" id="{00000000-0008-0000-0000-0000A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1" name="Text Box 9">
          <a:extLst>
            <a:ext uri="{FF2B5EF4-FFF2-40B4-BE49-F238E27FC236}">
              <a16:creationId xmlns:a16="http://schemas.microsoft.com/office/drawing/2014/main" id="{00000000-0008-0000-0000-0000A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72" name="Text Box 11">
          <a:extLst>
            <a:ext uri="{FF2B5EF4-FFF2-40B4-BE49-F238E27FC236}">
              <a16:creationId xmlns:a16="http://schemas.microsoft.com/office/drawing/2014/main" id="{00000000-0008-0000-0000-0000A7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3" name="Text Box 8">
          <a:extLst>
            <a:ext uri="{FF2B5EF4-FFF2-40B4-BE49-F238E27FC236}">
              <a16:creationId xmlns:a16="http://schemas.microsoft.com/office/drawing/2014/main" id="{00000000-0008-0000-0000-0000A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4" name="Text Box 9">
          <a:extLst>
            <a:ext uri="{FF2B5EF4-FFF2-40B4-BE49-F238E27FC236}">
              <a16:creationId xmlns:a16="http://schemas.microsoft.com/office/drawing/2014/main" id="{00000000-0008-0000-0000-0000A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75" name="Text Box 11">
          <a:extLst>
            <a:ext uri="{FF2B5EF4-FFF2-40B4-BE49-F238E27FC236}">
              <a16:creationId xmlns:a16="http://schemas.microsoft.com/office/drawing/2014/main" id="{00000000-0008-0000-0000-0000AA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6" name="Text Box 8">
          <a:extLst>
            <a:ext uri="{FF2B5EF4-FFF2-40B4-BE49-F238E27FC236}">
              <a16:creationId xmlns:a16="http://schemas.microsoft.com/office/drawing/2014/main" id="{00000000-0008-0000-0000-0000A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7" name="Text Box 9">
          <a:extLst>
            <a:ext uri="{FF2B5EF4-FFF2-40B4-BE49-F238E27FC236}">
              <a16:creationId xmlns:a16="http://schemas.microsoft.com/office/drawing/2014/main" id="{00000000-0008-0000-0000-0000A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78" name="Text Box 11">
          <a:extLst>
            <a:ext uri="{FF2B5EF4-FFF2-40B4-BE49-F238E27FC236}">
              <a16:creationId xmlns:a16="http://schemas.microsoft.com/office/drawing/2014/main" id="{00000000-0008-0000-0000-0000AD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79" name="Text Box 8">
          <a:extLst>
            <a:ext uri="{FF2B5EF4-FFF2-40B4-BE49-F238E27FC236}">
              <a16:creationId xmlns:a16="http://schemas.microsoft.com/office/drawing/2014/main" id="{00000000-0008-0000-0000-0000A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0" name="Text Box 9">
          <a:extLst>
            <a:ext uri="{FF2B5EF4-FFF2-40B4-BE49-F238E27FC236}">
              <a16:creationId xmlns:a16="http://schemas.microsoft.com/office/drawing/2014/main" id="{00000000-0008-0000-0000-0000A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81" name="Text Box 11">
          <a:extLst>
            <a:ext uri="{FF2B5EF4-FFF2-40B4-BE49-F238E27FC236}">
              <a16:creationId xmlns:a16="http://schemas.microsoft.com/office/drawing/2014/main" id="{00000000-0008-0000-0000-0000B0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2" name="Text Box 8">
          <a:extLst>
            <a:ext uri="{FF2B5EF4-FFF2-40B4-BE49-F238E27FC236}">
              <a16:creationId xmlns:a16="http://schemas.microsoft.com/office/drawing/2014/main" id="{00000000-0008-0000-0000-0000B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3" name="Text Box 9">
          <a:extLst>
            <a:ext uri="{FF2B5EF4-FFF2-40B4-BE49-F238E27FC236}">
              <a16:creationId xmlns:a16="http://schemas.microsoft.com/office/drawing/2014/main" id="{00000000-0008-0000-0000-0000B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84" name="Text Box 11">
          <a:extLst>
            <a:ext uri="{FF2B5EF4-FFF2-40B4-BE49-F238E27FC236}">
              <a16:creationId xmlns:a16="http://schemas.microsoft.com/office/drawing/2014/main" id="{00000000-0008-0000-0000-0000B3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5" name="Text Box 8">
          <a:extLst>
            <a:ext uri="{FF2B5EF4-FFF2-40B4-BE49-F238E27FC236}">
              <a16:creationId xmlns:a16="http://schemas.microsoft.com/office/drawing/2014/main" id="{00000000-0008-0000-0000-0000B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6" name="Text Box 9">
          <a:extLst>
            <a:ext uri="{FF2B5EF4-FFF2-40B4-BE49-F238E27FC236}">
              <a16:creationId xmlns:a16="http://schemas.microsoft.com/office/drawing/2014/main" id="{00000000-0008-0000-0000-0000B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87" name="Text Box 11">
          <a:extLst>
            <a:ext uri="{FF2B5EF4-FFF2-40B4-BE49-F238E27FC236}">
              <a16:creationId xmlns:a16="http://schemas.microsoft.com/office/drawing/2014/main" id="{00000000-0008-0000-0000-0000B6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8" name="Text Box 8">
          <a:extLst>
            <a:ext uri="{FF2B5EF4-FFF2-40B4-BE49-F238E27FC236}">
              <a16:creationId xmlns:a16="http://schemas.microsoft.com/office/drawing/2014/main" id="{00000000-0008-0000-0000-0000B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89" name="Text Box 9">
          <a:extLst>
            <a:ext uri="{FF2B5EF4-FFF2-40B4-BE49-F238E27FC236}">
              <a16:creationId xmlns:a16="http://schemas.microsoft.com/office/drawing/2014/main" id="{00000000-0008-0000-0000-0000B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90" name="Text Box 11">
          <a:extLst>
            <a:ext uri="{FF2B5EF4-FFF2-40B4-BE49-F238E27FC236}">
              <a16:creationId xmlns:a16="http://schemas.microsoft.com/office/drawing/2014/main" id="{00000000-0008-0000-0000-0000B9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1" name="Text Box 8">
          <a:extLst>
            <a:ext uri="{FF2B5EF4-FFF2-40B4-BE49-F238E27FC236}">
              <a16:creationId xmlns:a16="http://schemas.microsoft.com/office/drawing/2014/main" id="{00000000-0008-0000-0000-0000B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2" name="Text Box 9">
          <a:extLst>
            <a:ext uri="{FF2B5EF4-FFF2-40B4-BE49-F238E27FC236}">
              <a16:creationId xmlns:a16="http://schemas.microsoft.com/office/drawing/2014/main" id="{00000000-0008-0000-0000-0000B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93" name="Text Box 11">
          <a:extLst>
            <a:ext uri="{FF2B5EF4-FFF2-40B4-BE49-F238E27FC236}">
              <a16:creationId xmlns:a16="http://schemas.microsoft.com/office/drawing/2014/main" id="{00000000-0008-0000-0000-0000BC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4" name="Text Box 8">
          <a:extLst>
            <a:ext uri="{FF2B5EF4-FFF2-40B4-BE49-F238E27FC236}">
              <a16:creationId xmlns:a16="http://schemas.microsoft.com/office/drawing/2014/main" id="{00000000-0008-0000-0000-0000B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5" name="Text Box 9">
          <a:extLst>
            <a:ext uri="{FF2B5EF4-FFF2-40B4-BE49-F238E27FC236}">
              <a16:creationId xmlns:a16="http://schemas.microsoft.com/office/drawing/2014/main" id="{00000000-0008-0000-0000-0000B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96" name="Text Box 11">
          <a:extLst>
            <a:ext uri="{FF2B5EF4-FFF2-40B4-BE49-F238E27FC236}">
              <a16:creationId xmlns:a16="http://schemas.microsoft.com/office/drawing/2014/main" id="{00000000-0008-0000-0000-0000BF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7" name="Text Box 8">
          <a:extLst>
            <a:ext uri="{FF2B5EF4-FFF2-40B4-BE49-F238E27FC236}">
              <a16:creationId xmlns:a16="http://schemas.microsoft.com/office/drawing/2014/main" id="{00000000-0008-0000-0000-0000C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598" name="Text Box 9">
          <a:extLst>
            <a:ext uri="{FF2B5EF4-FFF2-40B4-BE49-F238E27FC236}">
              <a16:creationId xmlns:a16="http://schemas.microsoft.com/office/drawing/2014/main" id="{00000000-0008-0000-0000-0000C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599" name="Text Box 11">
          <a:extLst>
            <a:ext uri="{FF2B5EF4-FFF2-40B4-BE49-F238E27FC236}">
              <a16:creationId xmlns:a16="http://schemas.microsoft.com/office/drawing/2014/main" id="{00000000-0008-0000-0000-0000C2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0" name="Text Box 8">
          <a:extLst>
            <a:ext uri="{FF2B5EF4-FFF2-40B4-BE49-F238E27FC236}">
              <a16:creationId xmlns:a16="http://schemas.microsoft.com/office/drawing/2014/main" id="{00000000-0008-0000-0000-0000C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1" name="Text Box 9">
          <a:extLst>
            <a:ext uri="{FF2B5EF4-FFF2-40B4-BE49-F238E27FC236}">
              <a16:creationId xmlns:a16="http://schemas.microsoft.com/office/drawing/2014/main" id="{00000000-0008-0000-0000-0000C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02" name="Text Box 11">
          <a:extLst>
            <a:ext uri="{FF2B5EF4-FFF2-40B4-BE49-F238E27FC236}">
              <a16:creationId xmlns:a16="http://schemas.microsoft.com/office/drawing/2014/main" id="{00000000-0008-0000-0000-0000C5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3" name="Text Box 8">
          <a:extLst>
            <a:ext uri="{FF2B5EF4-FFF2-40B4-BE49-F238E27FC236}">
              <a16:creationId xmlns:a16="http://schemas.microsoft.com/office/drawing/2014/main" id="{00000000-0008-0000-0000-0000C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4" name="Text Box 9">
          <a:extLst>
            <a:ext uri="{FF2B5EF4-FFF2-40B4-BE49-F238E27FC236}">
              <a16:creationId xmlns:a16="http://schemas.microsoft.com/office/drawing/2014/main" id="{00000000-0008-0000-0000-0000C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05" name="Text Box 11">
          <a:extLst>
            <a:ext uri="{FF2B5EF4-FFF2-40B4-BE49-F238E27FC236}">
              <a16:creationId xmlns:a16="http://schemas.microsoft.com/office/drawing/2014/main" id="{00000000-0008-0000-0000-0000C8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6" name="Text Box 8">
          <a:extLst>
            <a:ext uri="{FF2B5EF4-FFF2-40B4-BE49-F238E27FC236}">
              <a16:creationId xmlns:a16="http://schemas.microsoft.com/office/drawing/2014/main" id="{00000000-0008-0000-0000-0000C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7" name="Text Box 9">
          <a:extLst>
            <a:ext uri="{FF2B5EF4-FFF2-40B4-BE49-F238E27FC236}">
              <a16:creationId xmlns:a16="http://schemas.microsoft.com/office/drawing/2014/main" id="{00000000-0008-0000-0000-0000C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08" name="Text Box 11">
          <a:extLst>
            <a:ext uri="{FF2B5EF4-FFF2-40B4-BE49-F238E27FC236}">
              <a16:creationId xmlns:a16="http://schemas.microsoft.com/office/drawing/2014/main" id="{00000000-0008-0000-0000-0000CB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09" name="Text Box 8">
          <a:extLst>
            <a:ext uri="{FF2B5EF4-FFF2-40B4-BE49-F238E27FC236}">
              <a16:creationId xmlns:a16="http://schemas.microsoft.com/office/drawing/2014/main" id="{00000000-0008-0000-0000-0000C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0" name="Text Box 9">
          <a:extLst>
            <a:ext uri="{FF2B5EF4-FFF2-40B4-BE49-F238E27FC236}">
              <a16:creationId xmlns:a16="http://schemas.microsoft.com/office/drawing/2014/main" id="{00000000-0008-0000-0000-0000C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11" name="Text Box 11">
          <a:extLst>
            <a:ext uri="{FF2B5EF4-FFF2-40B4-BE49-F238E27FC236}">
              <a16:creationId xmlns:a16="http://schemas.microsoft.com/office/drawing/2014/main" id="{00000000-0008-0000-0000-0000CE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2" name="Text Box 8">
          <a:extLst>
            <a:ext uri="{FF2B5EF4-FFF2-40B4-BE49-F238E27FC236}">
              <a16:creationId xmlns:a16="http://schemas.microsoft.com/office/drawing/2014/main" id="{00000000-0008-0000-0000-0000C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3" name="Text Box 9">
          <a:extLst>
            <a:ext uri="{FF2B5EF4-FFF2-40B4-BE49-F238E27FC236}">
              <a16:creationId xmlns:a16="http://schemas.microsoft.com/office/drawing/2014/main" id="{00000000-0008-0000-0000-0000D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14" name="Text Box 11">
          <a:extLst>
            <a:ext uri="{FF2B5EF4-FFF2-40B4-BE49-F238E27FC236}">
              <a16:creationId xmlns:a16="http://schemas.microsoft.com/office/drawing/2014/main" id="{00000000-0008-0000-0000-0000D1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5" name="Text Box 8">
          <a:extLst>
            <a:ext uri="{FF2B5EF4-FFF2-40B4-BE49-F238E27FC236}">
              <a16:creationId xmlns:a16="http://schemas.microsoft.com/office/drawing/2014/main" id="{00000000-0008-0000-0000-0000D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6" name="Text Box 9">
          <a:extLst>
            <a:ext uri="{FF2B5EF4-FFF2-40B4-BE49-F238E27FC236}">
              <a16:creationId xmlns:a16="http://schemas.microsoft.com/office/drawing/2014/main" id="{00000000-0008-0000-0000-0000D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17" name="Text Box 11">
          <a:extLst>
            <a:ext uri="{FF2B5EF4-FFF2-40B4-BE49-F238E27FC236}">
              <a16:creationId xmlns:a16="http://schemas.microsoft.com/office/drawing/2014/main" id="{00000000-0008-0000-0000-0000D4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8" name="Text Box 8">
          <a:extLst>
            <a:ext uri="{FF2B5EF4-FFF2-40B4-BE49-F238E27FC236}">
              <a16:creationId xmlns:a16="http://schemas.microsoft.com/office/drawing/2014/main" id="{00000000-0008-0000-0000-0000D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19" name="Text Box 9">
          <a:extLst>
            <a:ext uri="{FF2B5EF4-FFF2-40B4-BE49-F238E27FC236}">
              <a16:creationId xmlns:a16="http://schemas.microsoft.com/office/drawing/2014/main" id="{00000000-0008-0000-0000-0000D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20" name="Text Box 11">
          <a:extLst>
            <a:ext uri="{FF2B5EF4-FFF2-40B4-BE49-F238E27FC236}">
              <a16:creationId xmlns:a16="http://schemas.microsoft.com/office/drawing/2014/main" id="{00000000-0008-0000-0000-0000D7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1" name="Text Box 8">
          <a:extLst>
            <a:ext uri="{FF2B5EF4-FFF2-40B4-BE49-F238E27FC236}">
              <a16:creationId xmlns:a16="http://schemas.microsoft.com/office/drawing/2014/main" id="{00000000-0008-0000-0000-0000D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2" name="Text Box 9">
          <a:extLst>
            <a:ext uri="{FF2B5EF4-FFF2-40B4-BE49-F238E27FC236}">
              <a16:creationId xmlns:a16="http://schemas.microsoft.com/office/drawing/2014/main" id="{00000000-0008-0000-0000-0000D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23" name="Text Box 11">
          <a:extLst>
            <a:ext uri="{FF2B5EF4-FFF2-40B4-BE49-F238E27FC236}">
              <a16:creationId xmlns:a16="http://schemas.microsoft.com/office/drawing/2014/main" id="{00000000-0008-0000-0000-0000DA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4" name="Text Box 8">
          <a:extLst>
            <a:ext uri="{FF2B5EF4-FFF2-40B4-BE49-F238E27FC236}">
              <a16:creationId xmlns:a16="http://schemas.microsoft.com/office/drawing/2014/main" id="{00000000-0008-0000-0000-0000D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5" name="Text Box 9">
          <a:extLst>
            <a:ext uri="{FF2B5EF4-FFF2-40B4-BE49-F238E27FC236}">
              <a16:creationId xmlns:a16="http://schemas.microsoft.com/office/drawing/2014/main" id="{00000000-0008-0000-0000-0000D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26" name="Text Box 11">
          <a:extLst>
            <a:ext uri="{FF2B5EF4-FFF2-40B4-BE49-F238E27FC236}">
              <a16:creationId xmlns:a16="http://schemas.microsoft.com/office/drawing/2014/main" id="{00000000-0008-0000-0000-0000DD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7" name="Text Box 8">
          <a:extLst>
            <a:ext uri="{FF2B5EF4-FFF2-40B4-BE49-F238E27FC236}">
              <a16:creationId xmlns:a16="http://schemas.microsoft.com/office/drawing/2014/main" id="{00000000-0008-0000-0000-0000D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28" name="Text Box 9">
          <a:extLst>
            <a:ext uri="{FF2B5EF4-FFF2-40B4-BE49-F238E27FC236}">
              <a16:creationId xmlns:a16="http://schemas.microsoft.com/office/drawing/2014/main" id="{00000000-0008-0000-0000-0000D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29" name="Text Box 11">
          <a:extLst>
            <a:ext uri="{FF2B5EF4-FFF2-40B4-BE49-F238E27FC236}">
              <a16:creationId xmlns:a16="http://schemas.microsoft.com/office/drawing/2014/main" id="{00000000-0008-0000-0000-0000E0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0" name="Text Box 8">
          <a:extLst>
            <a:ext uri="{FF2B5EF4-FFF2-40B4-BE49-F238E27FC236}">
              <a16:creationId xmlns:a16="http://schemas.microsoft.com/office/drawing/2014/main" id="{00000000-0008-0000-0000-0000E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1" name="Text Box 9">
          <a:extLst>
            <a:ext uri="{FF2B5EF4-FFF2-40B4-BE49-F238E27FC236}">
              <a16:creationId xmlns:a16="http://schemas.microsoft.com/office/drawing/2014/main" id="{00000000-0008-0000-0000-0000E2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32" name="Text Box 11">
          <a:extLst>
            <a:ext uri="{FF2B5EF4-FFF2-40B4-BE49-F238E27FC236}">
              <a16:creationId xmlns:a16="http://schemas.microsoft.com/office/drawing/2014/main" id="{00000000-0008-0000-0000-0000E3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3" name="Text Box 8">
          <a:extLst>
            <a:ext uri="{FF2B5EF4-FFF2-40B4-BE49-F238E27FC236}">
              <a16:creationId xmlns:a16="http://schemas.microsoft.com/office/drawing/2014/main" id="{00000000-0008-0000-0000-0000E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4" name="Text Box 9">
          <a:extLst>
            <a:ext uri="{FF2B5EF4-FFF2-40B4-BE49-F238E27FC236}">
              <a16:creationId xmlns:a16="http://schemas.microsoft.com/office/drawing/2014/main" id="{00000000-0008-0000-0000-0000E5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35" name="Text Box 11">
          <a:extLst>
            <a:ext uri="{FF2B5EF4-FFF2-40B4-BE49-F238E27FC236}">
              <a16:creationId xmlns:a16="http://schemas.microsoft.com/office/drawing/2014/main" id="{00000000-0008-0000-0000-0000E6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6" name="Text Box 8">
          <a:extLst>
            <a:ext uri="{FF2B5EF4-FFF2-40B4-BE49-F238E27FC236}">
              <a16:creationId xmlns:a16="http://schemas.microsoft.com/office/drawing/2014/main" id="{00000000-0008-0000-0000-0000E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7" name="Text Box 9">
          <a:extLst>
            <a:ext uri="{FF2B5EF4-FFF2-40B4-BE49-F238E27FC236}">
              <a16:creationId xmlns:a16="http://schemas.microsoft.com/office/drawing/2014/main" id="{00000000-0008-0000-0000-0000E8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38" name="Text Box 11">
          <a:extLst>
            <a:ext uri="{FF2B5EF4-FFF2-40B4-BE49-F238E27FC236}">
              <a16:creationId xmlns:a16="http://schemas.microsoft.com/office/drawing/2014/main" id="{00000000-0008-0000-0000-0000E9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39" name="Text Box 8">
          <a:extLst>
            <a:ext uri="{FF2B5EF4-FFF2-40B4-BE49-F238E27FC236}">
              <a16:creationId xmlns:a16="http://schemas.microsoft.com/office/drawing/2014/main" id="{00000000-0008-0000-0000-0000E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0" name="Text Box 9">
          <a:extLst>
            <a:ext uri="{FF2B5EF4-FFF2-40B4-BE49-F238E27FC236}">
              <a16:creationId xmlns:a16="http://schemas.microsoft.com/office/drawing/2014/main" id="{00000000-0008-0000-0000-0000EB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41" name="Text Box 11">
          <a:extLst>
            <a:ext uri="{FF2B5EF4-FFF2-40B4-BE49-F238E27FC236}">
              <a16:creationId xmlns:a16="http://schemas.microsoft.com/office/drawing/2014/main" id="{00000000-0008-0000-0000-0000EC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2" name="Text Box 8">
          <a:extLst>
            <a:ext uri="{FF2B5EF4-FFF2-40B4-BE49-F238E27FC236}">
              <a16:creationId xmlns:a16="http://schemas.microsoft.com/office/drawing/2014/main" id="{00000000-0008-0000-0000-0000E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3" name="Text Box 9">
          <a:extLst>
            <a:ext uri="{FF2B5EF4-FFF2-40B4-BE49-F238E27FC236}">
              <a16:creationId xmlns:a16="http://schemas.microsoft.com/office/drawing/2014/main" id="{00000000-0008-0000-0000-0000EE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44" name="Text Box 11">
          <a:extLst>
            <a:ext uri="{FF2B5EF4-FFF2-40B4-BE49-F238E27FC236}">
              <a16:creationId xmlns:a16="http://schemas.microsoft.com/office/drawing/2014/main" id="{00000000-0008-0000-0000-0000EF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5" name="Text Box 8">
          <a:extLst>
            <a:ext uri="{FF2B5EF4-FFF2-40B4-BE49-F238E27FC236}">
              <a16:creationId xmlns:a16="http://schemas.microsoft.com/office/drawing/2014/main" id="{00000000-0008-0000-0000-0000F0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6" name="Text Box 9">
          <a:extLst>
            <a:ext uri="{FF2B5EF4-FFF2-40B4-BE49-F238E27FC236}">
              <a16:creationId xmlns:a16="http://schemas.microsoft.com/office/drawing/2014/main" id="{00000000-0008-0000-0000-0000F1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47" name="Text Box 11">
          <a:extLst>
            <a:ext uri="{FF2B5EF4-FFF2-40B4-BE49-F238E27FC236}">
              <a16:creationId xmlns:a16="http://schemas.microsoft.com/office/drawing/2014/main" id="{00000000-0008-0000-0000-0000F2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8" name="Text Box 8">
          <a:extLst>
            <a:ext uri="{FF2B5EF4-FFF2-40B4-BE49-F238E27FC236}">
              <a16:creationId xmlns:a16="http://schemas.microsoft.com/office/drawing/2014/main" id="{00000000-0008-0000-0000-0000F3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49" name="Text Box 9">
          <a:extLst>
            <a:ext uri="{FF2B5EF4-FFF2-40B4-BE49-F238E27FC236}">
              <a16:creationId xmlns:a16="http://schemas.microsoft.com/office/drawing/2014/main" id="{00000000-0008-0000-0000-0000F4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50" name="Text Box 11">
          <a:extLst>
            <a:ext uri="{FF2B5EF4-FFF2-40B4-BE49-F238E27FC236}">
              <a16:creationId xmlns:a16="http://schemas.microsoft.com/office/drawing/2014/main" id="{00000000-0008-0000-0000-0000F5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1" name="Text Box 8">
          <a:extLst>
            <a:ext uri="{FF2B5EF4-FFF2-40B4-BE49-F238E27FC236}">
              <a16:creationId xmlns:a16="http://schemas.microsoft.com/office/drawing/2014/main" id="{00000000-0008-0000-0000-0000F6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2" name="Text Box 9">
          <a:extLst>
            <a:ext uri="{FF2B5EF4-FFF2-40B4-BE49-F238E27FC236}">
              <a16:creationId xmlns:a16="http://schemas.microsoft.com/office/drawing/2014/main" id="{00000000-0008-0000-0000-0000F7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53" name="Text Box 11">
          <a:extLst>
            <a:ext uri="{FF2B5EF4-FFF2-40B4-BE49-F238E27FC236}">
              <a16:creationId xmlns:a16="http://schemas.microsoft.com/office/drawing/2014/main" id="{00000000-0008-0000-0000-0000F8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4" name="Text Box 8">
          <a:extLst>
            <a:ext uri="{FF2B5EF4-FFF2-40B4-BE49-F238E27FC236}">
              <a16:creationId xmlns:a16="http://schemas.microsoft.com/office/drawing/2014/main" id="{00000000-0008-0000-0000-0000F9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5" name="Text Box 9">
          <a:extLst>
            <a:ext uri="{FF2B5EF4-FFF2-40B4-BE49-F238E27FC236}">
              <a16:creationId xmlns:a16="http://schemas.microsoft.com/office/drawing/2014/main" id="{00000000-0008-0000-0000-0000FA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56" name="Text Box 11">
          <a:extLst>
            <a:ext uri="{FF2B5EF4-FFF2-40B4-BE49-F238E27FC236}">
              <a16:creationId xmlns:a16="http://schemas.microsoft.com/office/drawing/2014/main" id="{00000000-0008-0000-0000-0000FB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7" name="Text Box 8">
          <a:extLst>
            <a:ext uri="{FF2B5EF4-FFF2-40B4-BE49-F238E27FC236}">
              <a16:creationId xmlns:a16="http://schemas.microsoft.com/office/drawing/2014/main" id="{00000000-0008-0000-0000-0000FC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58" name="Text Box 9">
          <a:extLst>
            <a:ext uri="{FF2B5EF4-FFF2-40B4-BE49-F238E27FC236}">
              <a16:creationId xmlns:a16="http://schemas.microsoft.com/office/drawing/2014/main" id="{00000000-0008-0000-0000-0000FD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59" name="Text Box 11">
          <a:extLst>
            <a:ext uri="{FF2B5EF4-FFF2-40B4-BE49-F238E27FC236}">
              <a16:creationId xmlns:a16="http://schemas.microsoft.com/office/drawing/2014/main" id="{00000000-0008-0000-0000-0000FE20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0" name="Text Box 8">
          <a:extLst>
            <a:ext uri="{FF2B5EF4-FFF2-40B4-BE49-F238E27FC236}">
              <a16:creationId xmlns:a16="http://schemas.microsoft.com/office/drawing/2014/main" id="{00000000-0008-0000-0000-0000FF20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1" name="Text Box 9">
          <a:extLst>
            <a:ext uri="{FF2B5EF4-FFF2-40B4-BE49-F238E27FC236}">
              <a16:creationId xmlns:a16="http://schemas.microsoft.com/office/drawing/2014/main" id="{00000000-0008-0000-0000-00000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62" name="Text Box 11">
          <a:extLst>
            <a:ext uri="{FF2B5EF4-FFF2-40B4-BE49-F238E27FC236}">
              <a16:creationId xmlns:a16="http://schemas.microsoft.com/office/drawing/2014/main" id="{00000000-0008-0000-0000-00000121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3" name="Text Box 8">
          <a:extLst>
            <a:ext uri="{FF2B5EF4-FFF2-40B4-BE49-F238E27FC236}">
              <a16:creationId xmlns:a16="http://schemas.microsoft.com/office/drawing/2014/main" id="{00000000-0008-0000-0000-00000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4" name="Text Box 9">
          <a:extLst>
            <a:ext uri="{FF2B5EF4-FFF2-40B4-BE49-F238E27FC236}">
              <a16:creationId xmlns:a16="http://schemas.microsoft.com/office/drawing/2014/main" id="{00000000-0008-0000-0000-00000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247650</xdr:colOff>
      <xdr:row>133</xdr:row>
      <xdr:rowOff>38100</xdr:rowOff>
    </xdr:to>
    <xdr:sp macro="" textlink="">
      <xdr:nvSpPr>
        <xdr:cNvPr id="665" name="Text Box 11">
          <a:extLst>
            <a:ext uri="{FF2B5EF4-FFF2-40B4-BE49-F238E27FC236}">
              <a16:creationId xmlns:a16="http://schemas.microsoft.com/office/drawing/2014/main" id="{00000000-0008-0000-0000-000004210300}"/>
            </a:ext>
          </a:extLst>
        </xdr:cNvPr>
        <xdr:cNvSpPr txBox="1">
          <a:spLocks noChangeArrowheads="1"/>
        </xdr:cNvSpPr>
      </xdr:nvSpPr>
      <xdr:spPr bwMode="auto">
        <a:xfrm>
          <a:off x="400050" y="89839800"/>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6" name="Text Box 8">
          <a:extLst>
            <a:ext uri="{FF2B5EF4-FFF2-40B4-BE49-F238E27FC236}">
              <a16:creationId xmlns:a16="http://schemas.microsoft.com/office/drawing/2014/main" id="{00000000-0008-0000-0000-00000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7" name="Text Box 9">
          <a:extLst>
            <a:ext uri="{FF2B5EF4-FFF2-40B4-BE49-F238E27FC236}">
              <a16:creationId xmlns:a16="http://schemas.microsoft.com/office/drawing/2014/main" id="{00000000-0008-0000-0000-00000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68" name="Text Box 11">
          <a:extLst>
            <a:ext uri="{FF2B5EF4-FFF2-40B4-BE49-F238E27FC236}">
              <a16:creationId xmlns:a16="http://schemas.microsoft.com/office/drawing/2014/main" id="{00000000-0008-0000-0000-000007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69" name="Text Box 8">
          <a:extLst>
            <a:ext uri="{FF2B5EF4-FFF2-40B4-BE49-F238E27FC236}">
              <a16:creationId xmlns:a16="http://schemas.microsoft.com/office/drawing/2014/main" id="{00000000-0008-0000-0000-00000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0" name="Text Box 9">
          <a:extLst>
            <a:ext uri="{FF2B5EF4-FFF2-40B4-BE49-F238E27FC236}">
              <a16:creationId xmlns:a16="http://schemas.microsoft.com/office/drawing/2014/main" id="{00000000-0008-0000-0000-00000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71" name="Text Box 11">
          <a:extLst>
            <a:ext uri="{FF2B5EF4-FFF2-40B4-BE49-F238E27FC236}">
              <a16:creationId xmlns:a16="http://schemas.microsoft.com/office/drawing/2014/main" id="{00000000-0008-0000-0000-00000A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2" name="Text Box 8">
          <a:extLst>
            <a:ext uri="{FF2B5EF4-FFF2-40B4-BE49-F238E27FC236}">
              <a16:creationId xmlns:a16="http://schemas.microsoft.com/office/drawing/2014/main" id="{00000000-0008-0000-0000-00000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3" name="Text Box 9">
          <a:extLst>
            <a:ext uri="{FF2B5EF4-FFF2-40B4-BE49-F238E27FC236}">
              <a16:creationId xmlns:a16="http://schemas.microsoft.com/office/drawing/2014/main" id="{00000000-0008-0000-0000-00000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74" name="Text Box 11">
          <a:extLst>
            <a:ext uri="{FF2B5EF4-FFF2-40B4-BE49-F238E27FC236}">
              <a16:creationId xmlns:a16="http://schemas.microsoft.com/office/drawing/2014/main" id="{00000000-0008-0000-0000-00000D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5" name="Text Box 8">
          <a:extLst>
            <a:ext uri="{FF2B5EF4-FFF2-40B4-BE49-F238E27FC236}">
              <a16:creationId xmlns:a16="http://schemas.microsoft.com/office/drawing/2014/main" id="{00000000-0008-0000-0000-00000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6" name="Text Box 9">
          <a:extLst>
            <a:ext uri="{FF2B5EF4-FFF2-40B4-BE49-F238E27FC236}">
              <a16:creationId xmlns:a16="http://schemas.microsoft.com/office/drawing/2014/main" id="{00000000-0008-0000-0000-00000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77" name="Text Box 11">
          <a:extLst>
            <a:ext uri="{FF2B5EF4-FFF2-40B4-BE49-F238E27FC236}">
              <a16:creationId xmlns:a16="http://schemas.microsoft.com/office/drawing/2014/main" id="{00000000-0008-0000-0000-000010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8" name="Text Box 8">
          <a:extLst>
            <a:ext uri="{FF2B5EF4-FFF2-40B4-BE49-F238E27FC236}">
              <a16:creationId xmlns:a16="http://schemas.microsoft.com/office/drawing/2014/main" id="{00000000-0008-0000-0000-00001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79" name="Text Box 9">
          <a:extLst>
            <a:ext uri="{FF2B5EF4-FFF2-40B4-BE49-F238E27FC236}">
              <a16:creationId xmlns:a16="http://schemas.microsoft.com/office/drawing/2014/main" id="{00000000-0008-0000-0000-00001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80" name="Text Box 11">
          <a:extLst>
            <a:ext uri="{FF2B5EF4-FFF2-40B4-BE49-F238E27FC236}">
              <a16:creationId xmlns:a16="http://schemas.microsoft.com/office/drawing/2014/main" id="{00000000-0008-0000-0000-000013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1" name="Text Box 8">
          <a:extLst>
            <a:ext uri="{FF2B5EF4-FFF2-40B4-BE49-F238E27FC236}">
              <a16:creationId xmlns:a16="http://schemas.microsoft.com/office/drawing/2014/main" id="{00000000-0008-0000-0000-00001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2" name="Text Box 9">
          <a:extLst>
            <a:ext uri="{FF2B5EF4-FFF2-40B4-BE49-F238E27FC236}">
              <a16:creationId xmlns:a16="http://schemas.microsoft.com/office/drawing/2014/main" id="{00000000-0008-0000-0000-00001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83" name="Text Box 11">
          <a:extLst>
            <a:ext uri="{FF2B5EF4-FFF2-40B4-BE49-F238E27FC236}">
              <a16:creationId xmlns:a16="http://schemas.microsoft.com/office/drawing/2014/main" id="{00000000-0008-0000-0000-000016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4" name="Text Box 8">
          <a:extLst>
            <a:ext uri="{FF2B5EF4-FFF2-40B4-BE49-F238E27FC236}">
              <a16:creationId xmlns:a16="http://schemas.microsoft.com/office/drawing/2014/main" id="{00000000-0008-0000-0000-00001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5" name="Text Box 9">
          <a:extLst>
            <a:ext uri="{FF2B5EF4-FFF2-40B4-BE49-F238E27FC236}">
              <a16:creationId xmlns:a16="http://schemas.microsoft.com/office/drawing/2014/main" id="{00000000-0008-0000-0000-00001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86" name="Text Box 11">
          <a:extLst>
            <a:ext uri="{FF2B5EF4-FFF2-40B4-BE49-F238E27FC236}">
              <a16:creationId xmlns:a16="http://schemas.microsoft.com/office/drawing/2014/main" id="{00000000-0008-0000-0000-000019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7" name="Text Box 8">
          <a:extLst>
            <a:ext uri="{FF2B5EF4-FFF2-40B4-BE49-F238E27FC236}">
              <a16:creationId xmlns:a16="http://schemas.microsoft.com/office/drawing/2014/main" id="{00000000-0008-0000-0000-00001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88" name="Text Box 9">
          <a:extLst>
            <a:ext uri="{FF2B5EF4-FFF2-40B4-BE49-F238E27FC236}">
              <a16:creationId xmlns:a16="http://schemas.microsoft.com/office/drawing/2014/main" id="{00000000-0008-0000-0000-00001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89" name="Text Box 11">
          <a:extLst>
            <a:ext uri="{FF2B5EF4-FFF2-40B4-BE49-F238E27FC236}">
              <a16:creationId xmlns:a16="http://schemas.microsoft.com/office/drawing/2014/main" id="{00000000-0008-0000-0000-00001C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0" name="Text Box 8">
          <a:extLst>
            <a:ext uri="{FF2B5EF4-FFF2-40B4-BE49-F238E27FC236}">
              <a16:creationId xmlns:a16="http://schemas.microsoft.com/office/drawing/2014/main" id="{00000000-0008-0000-0000-00001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1" name="Text Box 9">
          <a:extLst>
            <a:ext uri="{FF2B5EF4-FFF2-40B4-BE49-F238E27FC236}">
              <a16:creationId xmlns:a16="http://schemas.microsoft.com/office/drawing/2014/main" id="{00000000-0008-0000-0000-00001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92" name="Text Box 11">
          <a:extLst>
            <a:ext uri="{FF2B5EF4-FFF2-40B4-BE49-F238E27FC236}">
              <a16:creationId xmlns:a16="http://schemas.microsoft.com/office/drawing/2014/main" id="{00000000-0008-0000-0000-00001F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3" name="Text Box 8">
          <a:extLst>
            <a:ext uri="{FF2B5EF4-FFF2-40B4-BE49-F238E27FC236}">
              <a16:creationId xmlns:a16="http://schemas.microsoft.com/office/drawing/2014/main" id="{00000000-0008-0000-0000-00002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4" name="Text Box 9">
          <a:extLst>
            <a:ext uri="{FF2B5EF4-FFF2-40B4-BE49-F238E27FC236}">
              <a16:creationId xmlns:a16="http://schemas.microsoft.com/office/drawing/2014/main" id="{00000000-0008-0000-0000-00002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95" name="Text Box 11">
          <a:extLst>
            <a:ext uri="{FF2B5EF4-FFF2-40B4-BE49-F238E27FC236}">
              <a16:creationId xmlns:a16="http://schemas.microsoft.com/office/drawing/2014/main" id="{00000000-0008-0000-0000-000022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6" name="Text Box 8">
          <a:extLst>
            <a:ext uri="{FF2B5EF4-FFF2-40B4-BE49-F238E27FC236}">
              <a16:creationId xmlns:a16="http://schemas.microsoft.com/office/drawing/2014/main" id="{00000000-0008-0000-0000-00002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7" name="Text Box 9">
          <a:extLst>
            <a:ext uri="{FF2B5EF4-FFF2-40B4-BE49-F238E27FC236}">
              <a16:creationId xmlns:a16="http://schemas.microsoft.com/office/drawing/2014/main" id="{00000000-0008-0000-0000-00002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698" name="Text Box 11">
          <a:extLst>
            <a:ext uri="{FF2B5EF4-FFF2-40B4-BE49-F238E27FC236}">
              <a16:creationId xmlns:a16="http://schemas.microsoft.com/office/drawing/2014/main" id="{00000000-0008-0000-0000-000025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699" name="Text Box 8">
          <a:extLst>
            <a:ext uri="{FF2B5EF4-FFF2-40B4-BE49-F238E27FC236}">
              <a16:creationId xmlns:a16="http://schemas.microsoft.com/office/drawing/2014/main" id="{00000000-0008-0000-0000-00002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0" name="Text Box 9">
          <a:extLst>
            <a:ext uri="{FF2B5EF4-FFF2-40B4-BE49-F238E27FC236}">
              <a16:creationId xmlns:a16="http://schemas.microsoft.com/office/drawing/2014/main" id="{00000000-0008-0000-0000-00002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01" name="Text Box 11">
          <a:extLst>
            <a:ext uri="{FF2B5EF4-FFF2-40B4-BE49-F238E27FC236}">
              <a16:creationId xmlns:a16="http://schemas.microsoft.com/office/drawing/2014/main" id="{00000000-0008-0000-0000-000028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2" name="Text Box 8">
          <a:extLst>
            <a:ext uri="{FF2B5EF4-FFF2-40B4-BE49-F238E27FC236}">
              <a16:creationId xmlns:a16="http://schemas.microsoft.com/office/drawing/2014/main" id="{00000000-0008-0000-0000-00002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3" name="Text Box 9">
          <a:extLst>
            <a:ext uri="{FF2B5EF4-FFF2-40B4-BE49-F238E27FC236}">
              <a16:creationId xmlns:a16="http://schemas.microsoft.com/office/drawing/2014/main" id="{00000000-0008-0000-0000-00002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04" name="Text Box 11">
          <a:extLst>
            <a:ext uri="{FF2B5EF4-FFF2-40B4-BE49-F238E27FC236}">
              <a16:creationId xmlns:a16="http://schemas.microsoft.com/office/drawing/2014/main" id="{00000000-0008-0000-0000-00002B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5" name="Text Box 8">
          <a:extLst>
            <a:ext uri="{FF2B5EF4-FFF2-40B4-BE49-F238E27FC236}">
              <a16:creationId xmlns:a16="http://schemas.microsoft.com/office/drawing/2014/main" id="{00000000-0008-0000-0000-00002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6" name="Text Box 9">
          <a:extLst>
            <a:ext uri="{FF2B5EF4-FFF2-40B4-BE49-F238E27FC236}">
              <a16:creationId xmlns:a16="http://schemas.microsoft.com/office/drawing/2014/main" id="{00000000-0008-0000-0000-00002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07" name="Text Box 11">
          <a:extLst>
            <a:ext uri="{FF2B5EF4-FFF2-40B4-BE49-F238E27FC236}">
              <a16:creationId xmlns:a16="http://schemas.microsoft.com/office/drawing/2014/main" id="{00000000-0008-0000-0000-00002E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8" name="Text Box 8">
          <a:extLst>
            <a:ext uri="{FF2B5EF4-FFF2-40B4-BE49-F238E27FC236}">
              <a16:creationId xmlns:a16="http://schemas.microsoft.com/office/drawing/2014/main" id="{00000000-0008-0000-0000-00002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09" name="Text Box 9">
          <a:extLst>
            <a:ext uri="{FF2B5EF4-FFF2-40B4-BE49-F238E27FC236}">
              <a16:creationId xmlns:a16="http://schemas.microsoft.com/office/drawing/2014/main" id="{00000000-0008-0000-0000-00003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10" name="Text Box 11">
          <a:extLst>
            <a:ext uri="{FF2B5EF4-FFF2-40B4-BE49-F238E27FC236}">
              <a16:creationId xmlns:a16="http://schemas.microsoft.com/office/drawing/2014/main" id="{00000000-0008-0000-0000-000031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1" name="Text Box 8">
          <a:extLst>
            <a:ext uri="{FF2B5EF4-FFF2-40B4-BE49-F238E27FC236}">
              <a16:creationId xmlns:a16="http://schemas.microsoft.com/office/drawing/2014/main" id="{00000000-0008-0000-0000-00003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2" name="Text Box 9">
          <a:extLst>
            <a:ext uri="{FF2B5EF4-FFF2-40B4-BE49-F238E27FC236}">
              <a16:creationId xmlns:a16="http://schemas.microsoft.com/office/drawing/2014/main" id="{00000000-0008-0000-0000-00003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13" name="Text Box 11">
          <a:extLst>
            <a:ext uri="{FF2B5EF4-FFF2-40B4-BE49-F238E27FC236}">
              <a16:creationId xmlns:a16="http://schemas.microsoft.com/office/drawing/2014/main" id="{00000000-0008-0000-0000-000034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4" name="Text Box 8">
          <a:extLst>
            <a:ext uri="{FF2B5EF4-FFF2-40B4-BE49-F238E27FC236}">
              <a16:creationId xmlns:a16="http://schemas.microsoft.com/office/drawing/2014/main" id="{00000000-0008-0000-0000-00003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5" name="Text Box 9">
          <a:extLst>
            <a:ext uri="{FF2B5EF4-FFF2-40B4-BE49-F238E27FC236}">
              <a16:creationId xmlns:a16="http://schemas.microsoft.com/office/drawing/2014/main" id="{00000000-0008-0000-0000-00003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16" name="Text Box 11">
          <a:extLst>
            <a:ext uri="{FF2B5EF4-FFF2-40B4-BE49-F238E27FC236}">
              <a16:creationId xmlns:a16="http://schemas.microsoft.com/office/drawing/2014/main" id="{00000000-0008-0000-0000-000037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7" name="Text Box 8">
          <a:extLst>
            <a:ext uri="{FF2B5EF4-FFF2-40B4-BE49-F238E27FC236}">
              <a16:creationId xmlns:a16="http://schemas.microsoft.com/office/drawing/2014/main" id="{00000000-0008-0000-0000-00003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18" name="Text Box 9">
          <a:extLst>
            <a:ext uri="{FF2B5EF4-FFF2-40B4-BE49-F238E27FC236}">
              <a16:creationId xmlns:a16="http://schemas.microsoft.com/office/drawing/2014/main" id="{00000000-0008-0000-0000-00003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19" name="Text Box 11">
          <a:extLst>
            <a:ext uri="{FF2B5EF4-FFF2-40B4-BE49-F238E27FC236}">
              <a16:creationId xmlns:a16="http://schemas.microsoft.com/office/drawing/2014/main" id="{00000000-0008-0000-0000-00003A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0" name="Text Box 8">
          <a:extLst>
            <a:ext uri="{FF2B5EF4-FFF2-40B4-BE49-F238E27FC236}">
              <a16:creationId xmlns:a16="http://schemas.microsoft.com/office/drawing/2014/main" id="{00000000-0008-0000-0000-00003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1" name="Text Box 9">
          <a:extLst>
            <a:ext uri="{FF2B5EF4-FFF2-40B4-BE49-F238E27FC236}">
              <a16:creationId xmlns:a16="http://schemas.microsoft.com/office/drawing/2014/main" id="{00000000-0008-0000-0000-00003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22" name="Text Box 11">
          <a:extLst>
            <a:ext uri="{FF2B5EF4-FFF2-40B4-BE49-F238E27FC236}">
              <a16:creationId xmlns:a16="http://schemas.microsoft.com/office/drawing/2014/main" id="{00000000-0008-0000-0000-00003D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3" name="Text Box 8">
          <a:extLst>
            <a:ext uri="{FF2B5EF4-FFF2-40B4-BE49-F238E27FC236}">
              <a16:creationId xmlns:a16="http://schemas.microsoft.com/office/drawing/2014/main" id="{00000000-0008-0000-0000-00003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4" name="Text Box 9">
          <a:extLst>
            <a:ext uri="{FF2B5EF4-FFF2-40B4-BE49-F238E27FC236}">
              <a16:creationId xmlns:a16="http://schemas.microsoft.com/office/drawing/2014/main" id="{00000000-0008-0000-0000-00003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25" name="Text Box 11">
          <a:extLst>
            <a:ext uri="{FF2B5EF4-FFF2-40B4-BE49-F238E27FC236}">
              <a16:creationId xmlns:a16="http://schemas.microsoft.com/office/drawing/2014/main" id="{00000000-0008-0000-0000-000040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6" name="Text Box 8">
          <a:extLst>
            <a:ext uri="{FF2B5EF4-FFF2-40B4-BE49-F238E27FC236}">
              <a16:creationId xmlns:a16="http://schemas.microsoft.com/office/drawing/2014/main" id="{00000000-0008-0000-0000-00004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7" name="Text Box 9">
          <a:extLst>
            <a:ext uri="{FF2B5EF4-FFF2-40B4-BE49-F238E27FC236}">
              <a16:creationId xmlns:a16="http://schemas.microsoft.com/office/drawing/2014/main" id="{00000000-0008-0000-0000-00004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28" name="Text Box 11">
          <a:extLst>
            <a:ext uri="{FF2B5EF4-FFF2-40B4-BE49-F238E27FC236}">
              <a16:creationId xmlns:a16="http://schemas.microsoft.com/office/drawing/2014/main" id="{00000000-0008-0000-0000-000043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29" name="Text Box 8">
          <a:extLst>
            <a:ext uri="{FF2B5EF4-FFF2-40B4-BE49-F238E27FC236}">
              <a16:creationId xmlns:a16="http://schemas.microsoft.com/office/drawing/2014/main" id="{00000000-0008-0000-0000-00004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0" name="Text Box 9">
          <a:extLst>
            <a:ext uri="{FF2B5EF4-FFF2-40B4-BE49-F238E27FC236}">
              <a16:creationId xmlns:a16="http://schemas.microsoft.com/office/drawing/2014/main" id="{00000000-0008-0000-0000-00004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31" name="Text Box 11">
          <a:extLst>
            <a:ext uri="{FF2B5EF4-FFF2-40B4-BE49-F238E27FC236}">
              <a16:creationId xmlns:a16="http://schemas.microsoft.com/office/drawing/2014/main" id="{00000000-0008-0000-0000-000046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2" name="Text Box 8">
          <a:extLst>
            <a:ext uri="{FF2B5EF4-FFF2-40B4-BE49-F238E27FC236}">
              <a16:creationId xmlns:a16="http://schemas.microsoft.com/office/drawing/2014/main" id="{00000000-0008-0000-0000-00004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3" name="Text Box 9">
          <a:extLst>
            <a:ext uri="{FF2B5EF4-FFF2-40B4-BE49-F238E27FC236}">
              <a16:creationId xmlns:a16="http://schemas.microsoft.com/office/drawing/2014/main" id="{00000000-0008-0000-0000-00004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34" name="Text Box 11">
          <a:extLst>
            <a:ext uri="{FF2B5EF4-FFF2-40B4-BE49-F238E27FC236}">
              <a16:creationId xmlns:a16="http://schemas.microsoft.com/office/drawing/2014/main" id="{00000000-0008-0000-0000-000049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5" name="Text Box 8">
          <a:extLst>
            <a:ext uri="{FF2B5EF4-FFF2-40B4-BE49-F238E27FC236}">
              <a16:creationId xmlns:a16="http://schemas.microsoft.com/office/drawing/2014/main" id="{00000000-0008-0000-0000-00004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6" name="Text Box 9">
          <a:extLst>
            <a:ext uri="{FF2B5EF4-FFF2-40B4-BE49-F238E27FC236}">
              <a16:creationId xmlns:a16="http://schemas.microsoft.com/office/drawing/2014/main" id="{00000000-0008-0000-0000-00004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37" name="Text Box 11">
          <a:extLst>
            <a:ext uri="{FF2B5EF4-FFF2-40B4-BE49-F238E27FC236}">
              <a16:creationId xmlns:a16="http://schemas.microsoft.com/office/drawing/2014/main" id="{00000000-0008-0000-0000-00004C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8" name="Text Box 8">
          <a:extLst>
            <a:ext uri="{FF2B5EF4-FFF2-40B4-BE49-F238E27FC236}">
              <a16:creationId xmlns:a16="http://schemas.microsoft.com/office/drawing/2014/main" id="{00000000-0008-0000-0000-00004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39" name="Text Box 9">
          <a:extLst>
            <a:ext uri="{FF2B5EF4-FFF2-40B4-BE49-F238E27FC236}">
              <a16:creationId xmlns:a16="http://schemas.microsoft.com/office/drawing/2014/main" id="{00000000-0008-0000-0000-00004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40" name="Text Box 11">
          <a:extLst>
            <a:ext uri="{FF2B5EF4-FFF2-40B4-BE49-F238E27FC236}">
              <a16:creationId xmlns:a16="http://schemas.microsoft.com/office/drawing/2014/main" id="{00000000-0008-0000-0000-00004F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1" name="Text Box 8">
          <a:extLst>
            <a:ext uri="{FF2B5EF4-FFF2-40B4-BE49-F238E27FC236}">
              <a16:creationId xmlns:a16="http://schemas.microsoft.com/office/drawing/2014/main" id="{00000000-0008-0000-0000-00005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2" name="Text Box 9">
          <a:extLst>
            <a:ext uri="{FF2B5EF4-FFF2-40B4-BE49-F238E27FC236}">
              <a16:creationId xmlns:a16="http://schemas.microsoft.com/office/drawing/2014/main" id="{00000000-0008-0000-0000-00005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43" name="Text Box 11">
          <a:extLst>
            <a:ext uri="{FF2B5EF4-FFF2-40B4-BE49-F238E27FC236}">
              <a16:creationId xmlns:a16="http://schemas.microsoft.com/office/drawing/2014/main" id="{00000000-0008-0000-0000-000052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4" name="Text Box 8">
          <a:extLst>
            <a:ext uri="{FF2B5EF4-FFF2-40B4-BE49-F238E27FC236}">
              <a16:creationId xmlns:a16="http://schemas.microsoft.com/office/drawing/2014/main" id="{00000000-0008-0000-0000-00005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5" name="Text Box 9">
          <a:extLst>
            <a:ext uri="{FF2B5EF4-FFF2-40B4-BE49-F238E27FC236}">
              <a16:creationId xmlns:a16="http://schemas.microsoft.com/office/drawing/2014/main" id="{00000000-0008-0000-0000-00005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46" name="Text Box 11">
          <a:extLst>
            <a:ext uri="{FF2B5EF4-FFF2-40B4-BE49-F238E27FC236}">
              <a16:creationId xmlns:a16="http://schemas.microsoft.com/office/drawing/2014/main" id="{00000000-0008-0000-0000-000055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7" name="Text Box 8">
          <a:extLst>
            <a:ext uri="{FF2B5EF4-FFF2-40B4-BE49-F238E27FC236}">
              <a16:creationId xmlns:a16="http://schemas.microsoft.com/office/drawing/2014/main" id="{00000000-0008-0000-0000-00005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48" name="Text Box 9">
          <a:extLst>
            <a:ext uri="{FF2B5EF4-FFF2-40B4-BE49-F238E27FC236}">
              <a16:creationId xmlns:a16="http://schemas.microsoft.com/office/drawing/2014/main" id="{00000000-0008-0000-0000-00005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49" name="Text Box 11">
          <a:extLst>
            <a:ext uri="{FF2B5EF4-FFF2-40B4-BE49-F238E27FC236}">
              <a16:creationId xmlns:a16="http://schemas.microsoft.com/office/drawing/2014/main" id="{00000000-0008-0000-0000-000058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0" name="Text Box 8">
          <a:extLst>
            <a:ext uri="{FF2B5EF4-FFF2-40B4-BE49-F238E27FC236}">
              <a16:creationId xmlns:a16="http://schemas.microsoft.com/office/drawing/2014/main" id="{00000000-0008-0000-0000-00005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1" name="Text Box 9">
          <a:extLst>
            <a:ext uri="{FF2B5EF4-FFF2-40B4-BE49-F238E27FC236}">
              <a16:creationId xmlns:a16="http://schemas.microsoft.com/office/drawing/2014/main" id="{00000000-0008-0000-0000-00005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52" name="Text Box 11">
          <a:extLst>
            <a:ext uri="{FF2B5EF4-FFF2-40B4-BE49-F238E27FC236}">
              <a16:creationId xmlns:a16="http://schemas.microsoft.com/office/drawing/2014/main" id="{00000000-0008-0000-0000-00005B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3" name="Text Box 8">
          <a:extLst>
            <a:ext uri="{FF2B5EF4-FFF2-40B4-BE49-F238E27FC236}">
              <a16:creationId xmlns:a16="http://schemas.microsoft.com/office/drawing/2014/main" id="{00000000-0008-0000-0000-00005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4" name="Text Box 9">
          <a:extLst>
            <a:ext uri="{FF2B5EF4-FFF2-40B4-BE49-F238E27FC236}">
              <a16:creationId xmlns:a16="http://schemas.microsoft.com/office/drawing/2014/main" id="{00000000-0008-0000-0000-00005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55" name="Text Box 11">
          <a:extLst>
            <a:ext uri="{FF2B5EF4-FFF2-40B4-BE49-F238E27FC236}">
              <a16:creationId xmlns:a16="http://schemas.microsoft.com/office/drawing/2014/main" id="{00000000-0008-0000-0000-00005E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6" name="Text Box 8">
          <a:extLst>
            <a:ext uri="{FF2B5EF4-FFF2-40B4-BE49-F238E27FC236}">
              <a16:creationId xmlns:a16="http://schemas.microsoft.com/office/drawing/2014/main" id="{00000000-0008-0000-0000-00005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7" name="Text Box 9">
          <a:extLst>
            <a:ext uri="{FF2B5EF4-FFF2-40B4-BE49-F238E27FC236}">
              <a16:creationId xmlns:a16="http://schemas.microsoft.com/office/drawing/2014/main" id="{00000000-0008-0000-0000-00006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58" name="Text Box 11">
          <a:extLst>
            <a:ext uri="{FF2B5EF4-FFF2-40B4-BE49-F238E27FC236}">
              <a16:creationId xmlns:a16="http://schemas.microsoft.com/office/drawing/2014/main" id="{00000000-0008-0000-0000-000061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59" name="Text Box 8">
          <a:extLst>
            <a:ext uri="{FF2B5EF4-FFF2-40B4-BE49-F238E27FC236}">
              <a16:creationId xmlns:a16="http://schemas.microsoft.com/office/drawing/2014/main" id="{00000000-0008-0000-0000-00006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0" name="Text Box 9">
          <a:extLst>
            <a:ext uri="{FF2B5EF4-FFF2-40B4-BE49-F238E27FC236}">
              <a16:creationId xmlns:a16="http://schemas.microsoft.com/office/drawing/2014/main" id="{00000000-0008-0000-0000-00006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61" name="Text Box 11">
          <a:extLst>
            <a:ext uri="{FF2B5EF4-FFF2-40B4-BE49-F238E27FC236}">
              <a16:creationId xmlns:a16="http://schemas.microsoft.com/office/drawing/2014/main" id="{00000000-0008-0000-0000-000064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2" name="Text Box 8">
          <a:extLst>
            <a:ext uri="{FF2B5EF4-FFF2-40B4-BE49-F238E27FC236}">
              <a16:creationId xmlns:a16="http://schemas.microsoft.com/office/drawing/2014/main" id="{00000000-0008-0000-0000-00006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3" name="Text Box 9">
          <a:extLst>
            <a:ext uri="{FF2B5EF4-FFF2-40B4-BE49-F238E27FC236}">
              <a16:creationId xmlns:a16="http://schemas.microsoft.com/office/drawing/2014/main" id="{00000000-0008-0000-0000-00006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64" name="Text Box 11">
          <a:extLst>
            <a:ext uri="{FF2B5EF4-FFF2-40B4-BE49-F238E27FC236}">
              <a16:creationId xmlns:a16="http://schemas.microsoft.com/office/drawing/2014/main" id="{00000000-0008-0000-0000-000067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5" name="Text Box 8">
          <a:extLst>
            <a:ext uri="{FF2B5EF4-FFF2-40B4-BE49-F238E27FC236}">
              <a16:creationId xmlns:a16="http://schemas.microsoft.com/office/drawing/2014/main" id="{00000000-0008-0000-0000-00006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6" name="Text Box 9">
          <a:extLst>
            <a:ext uri="{FF2B5EF4-FFF2-40B4-BE49-F238E27FC236}">
              <a16:creationId xmlns:a16="http://schemas.microsoft.com/office/drawing/2014/main" id="{00000000-0008-0000-0000-00006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67" name="Text Box 11">
          <a:extLst>
            <a:ext uri="{FF2B5EF4-FFF2-40B4-BE49-F238E27FC236}">
              <a16:creationId xmlns:a16="http://schemas.microsoft.com/office/drawing/2014/main" id="{00000000-0008-0000-0000-00006A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8" name="Text Box 8">
          <a:extLst>
            <a:ext uri="{FF2B5EF4-FFF2-40B4-BE49-F238E27FC236}">
              <a16:creationId xmlns:a16="http://schemas.microsoft.com/office/drawing/2014/main" id="{00000000-0008-0000-0000-00006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69" name="Text Box 9">
          <a:extLst>
            <a:ext uri="{FF2B5EF4-FFF2-40B4-BE49-F238E27FC236}">
              <a16:creationId xmlns:a16="http://schemas.microsoft.com/office/drawing/2014/main" id="{00000000-0008-0000-0000-00006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70" name="Text Box 11">
          <a:extLst>
            <a:ext uri="{FF2B5EF4-FFF2-40B4-BE49-F238E27FC236}">
              <a16:creationId xmlns:a16="http://schemas.microsoft.com/office/drawing/2014/main" id="{00000000-0008-0000-0000-00006D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1" name="Text Box 8">
          <a:extLst>
            <a:ext uri="{FF2B5EF4-FFF2-40B4-BE49-F238E27FC236}">
              <a16:creationId xmlns:a16="http://schemas.microsoft.com/office/drawing/2014/main" id="{00000000-0008-0000-0000-00006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2" name="Text Box 9">
          <a:extLst>
            <a:ext uri="{FF2B5EF4-FFF2-40B4-BE49-F238E27FC236}">
              <a16:creationId xmlns:a16="http://schemas.microsoft.com/office/drawing/2014/main" id="{00000000-0008-0000-0000-00006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73" name="Text Box 11">
          <a:extLst>
            <a:ext uri="{FF2B5EF4-FFF2-40B4-BE49-F238E27FC236}">
              <a16:creationId xmlns:a16="http://schemas.microsoft.com/office/drawing/2014/main" id="{00000000-0008-0000-0000-000070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4" name="Text Box 8">
          <a:extLst>
            <a:ext uri="{FF2B5EF4-FFF2-40B4-BE49-F238E27FC236}">
              <a16:creationId xmlns:a16="http://schemas.microsoft.com/office/drawing/2014/main" id="{00000000-0008-0000-0000-00007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5" name="Text Box 9">
          <a:extLst>
            <a:ext uri="{FF2B5EF4-FFF2-40B4-BE49-F238E27FC236}">
              <a16:creationId xmlns:a16="http://schemas.microsoft.com/office/drawing/2014/main" id="{00000000-0008-0000-0000-00007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76" name="Text Box 11">
          <a:extLst>
            <a:ext uri="{FF2B5EF4-FFF2-40B4-BE49-F238E27FC236}">
              <a16:creationId xmlns:a16="http://schemas.microsoft.com/office/drawing/2014/main" id="{00000000-0008-0000-0000-000073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7" name="Text Box 8">
          <a:extLst>
            <a:ext uri="{FF2B5EF4-FFF2-40B4-BE49-F238E27FC236}">
              <a16:creationId xmlns:a16="http://schemas.microsoft.com/office/drawing/2014/main" id="{00000000-0008-0000-0000-00007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78" name="Text Box 9">
          <a:extLst>
            <a:ext uri="{FF2B5EF4-FFF2-40B4-BE49-F238E27FC236}">
              <a16:creationId xmlns:a16="http://schemas.microsoft.com/office/drawing/2014/main" id="{00000000-0008-0000-0000-00007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79" name="Text Box 11">
          <a:extLst>
            <a:ext uri="{FF2B5EF4-FFF2-40B4-BE49-F238E27FC236}">
              <a16:creationId xmlns:a16="http://schemas.microsoft.com/office/drawing/2014/main" id="{00000000-0008-0000-0000-000076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0" name="Text Box 8">
          <a:extLst>
            <a:ext uri="{FF2B5EF4-FFF2-40B4-BE49-F238E27FC236}">
              <a16:creationId xmlns:a16="http://schemas.microsoft.com/office/drawing/2014/main" id="{00000000-0008-0000-0000-00007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1" name="Text Box 9">
          <a:extLst>
            <a:ext uri="{FF2B5EF4-FFF2-40B4-BE49-F238E27FC236}">
              <a16:creationId xmlns:a16="http://schemas.microsoft.com/office/drawing/2014/main" id="{00000000-0008-0000-0000-00007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82" name="Text Box 11">
          <a:extLst>
            <a:ext uri="{FF2B5EF4-FFF2-40B4-BE49-F238E27FC236}">
              <a16:creationId xmlns:a16="http://schemas.microsoft.com/office/drawing/2014/main" id="{00000000-0008-0000-0000-000079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3" name="Text Box 8">
          <a:extLst>
            <a:ext uri="{FF2B5EF4-FFF2-40B4-BE49-F238E27FC236}">
              <a16:creationId xmlns:a16="http://schemas.microsoft.com/office/drawing/2014/main" id="{00000000-0008-0000-0000-00007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4" name="Text Box 9">
          <a:extLst>
            <a:ext uri="{FF2B5EF4-FFF2-40B4-BE49-F238E27FC236}">
              <a16:creationId xmlns:a16="http://schemas.microsoft.com/office/drawing/2014/main" id="{00000000-0008-0000-0000-00007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85" name="Text Box 11">
          <a:extLst>
            <a:ext uri="{FF2B5EF4-FFF2-40B4-BE49-F238E27FC236}">
              <a16:creationId xmlns:a16="http://schemas.microsoft.com/office/drawing/2014/main" id="{00000000-0008-0000-0000-00007C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6" name="Text Box 8">
          <a:extLst>
            <a:ext uri="{FF2B5EF4-FFF2-40B4-BE49-F238E27FC236}">
              <a16:creationId xmlns:a16="http://schemas.microsoft.com/office/drawing/2014/main" id="{00000000-0008-0000-0000-00007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7" name="Text Box 9">
          <a:extLst>
            <a:ext uri="{FF2B5EF4-FFF2-40B4-BE49-F238E27FC236}">
              <a16:creationId xmlns:a16="http://schemas.microsoft.com/office/drawing/2014/main" id="{00000000-0008-0000-0000-00007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88" name="Text Box 11">
          <a:extLst>
            <a:ext uri="{FF2B5EF4-FFF2-40B4-BE49-F238E27FC236}">
              <a16:creationId xmlns:a16="http://schemas.microsoft.com/office/drawing/2014/main" id="{00000000-0008-0000-0000-00007F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89" name="Text Box 8">
          <a:extLst>
            <a:ext uri="{FF2B5EF4-FFF2-40B4-BE49-F238E27FC236}">
              <a16:creationId xmlns:a16="http://schemas.microsoft.com/office/drawing/2014/main" id="{00000000-0008-0000-0000-00008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0" name="Text Box 9">
          <a:extLst>
            <a:ext uri="{FF2B5EF4-FFF2-40B4-BE49-F238E27FC236}">
              <a16:creationId xmlns:a16="http://schemas.microsoft.com/office/drawing/2014/main" id="{00000000-0008-0000-0000-00008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91" name="Text Box 11">
          <a:extLst>
            <a:ext uri="{FF2B5EF4-FFF2-40B4-BE49-F238E27FC236}">
              <a16:creationId xmlns:a16="http://schemas.microsoft.com/office/drawing/2014/main" id="{00000000-0008-0000-0000-000082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2" name="Text Box 8">
          <a:extLst>
            <a:ext uri="{FF2B5EF4-FFF2-40B4-BE49-F238E27FC236}">
              <a16:creationId xmlns:a16="http://schemas.microsoft.com/office/drawing/2014/main" id="{00000000-0008-0000-0000-00008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3" name="Text Box 9">
          <a:extLst>
            <a:ext uri="{FF2B5EF4-FFF2-40B4-BE49-F238E27FC236}">
              <a16:creationId xmlns:a16="http://schemas.microsoft.com/office/drawing/2014/main" id="{00000000-0008-0000-0000-00008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94" name="Text Box 11">
          <a:extLst>
            <a:ext uri="{FF2B5EF4-FFF2-40B4-BE49-F238E27FC236}">
              <a16:creationId xmlns:a16="http://schemas.microsoft.com/office/drawing/2014/main" id="{00000000-0008-0000-0000-000085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5" name="Text Box 8">
          <a:extLst>
            <a:ext uri="{FF2B5EF4-FFF2-40B4-BE49-F238E27FC236}">
              <a16:creationId xmlns:a16="http://schemas.microsoft.com/office/drawing/2014/main" id="{00000000-0008-0000-0000-00008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6" name="Text Box 9">
          <a:extLst>
            <a:ext uri="{FF2B5EF4-FFF2-40B4-BE49-F238E27FC236}">
              <a16:creationId xmlns:a16="http://schemas.microsoft.com/office/drawing/2014/main" id="{00000000-0008-0000-0000-00008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797" name="Text Box 11">
          <a:extLst>
            <a:ext uri="{FF2B5EF4-FFF2-40B4-BE49-F238E27FC236}">
              <a16:creationId xmlns:a16="http://schemas.microsoft.com/office/drawing/2014/main" id="{00000000-0008-0000-0000-000088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8" name="Text Box 8">
          <a:extLst>
            <a:ext uri="{FF2B5EF4-FFF2-40B4-BE49-F238E27FC236}">
              <a16:creationId xmlns:a16="http://schemas.microsoft.com/office/drawing/2014/main" id="{00000000-0008-0000-0000-00008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799" name="Text Box 9">
          <a:extLst>
            <a:ext uri="{FF2B5EF4-FFF2-40B4-BE49-F238E27FC236}">
              <a16:creationId xmlns:a16="http://schemas.microsoft.com/office/drawing/2014/main" id="{00000000-0008-0000-0000-00008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00" name="Text Box 11">
          <a:extLst>
            <a:ext uri="{FF2B5EF4-FFF2-40B4-BE49-F238E27FC236}">
              <a16:creationId xmlns:a16="http://schemas.microsoft.com/office/drawing/2014/main" id="{00000000-0008-0000-0000-00008B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1" name="Text Box 8">
          <a:extLst>
            <a:ext uri="{FF2B5EF4-FFF2-40B4-BE49-F238E27FC236}">
              <a16:creationId xmlns:a16="http://schemas.microsoft.com/office/drawing/2014/main" id="{00000000-0008-0000-0000-00008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2" name="Text Box 9">
          <a:extLst>
            <a:ext uri="{FF2B5EF4-FFF2-40B4-BE49-F238E27FC236}">
              <a16:creationId xmlns:a16="http://schemas.microsoft.com/office/drawing/2014/main" id="{00000000-0008-0000-0000-00008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03" name="Text Box 11">
          <a:extLst>
            <a:ext uri="{FF2B5EF4-FFF2-40B4-BE49-F238E27FC236}">
              <a16:creationId xmlns:a16="http://schemas.microsoft.com/office/drawing/2014/main" id="{00000000-0008-0000-0000-00008E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4" name="Text Box 8">
          <a:extLst>
            <a:ext uri="{FF2B5EF4-FFF2-40B4-BE49-F238E27FC236}">
              <a16:creationId xmlns:a16="http://schemas.microsoft.com/office/drawing/2014/main" id="{00000000-0008-0000-0000-00008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5" name="Text Box 9">
          <a:extLst>
            <a:ext uri="{FF2B5EF4-FFF2-40B4-BE49-F238E27FC236}">
              <a16:creationId xmlns:a16="http://schemas.microsoft.com/office/drawing/2014/main" id="{00000000-0008-0000-0000-00009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06" name="Text Box 11">
          <a:extLst>
            <a:ext uri="{FF2B5EF4-FFF2-40B4-BE49-F238E27FC236}">
              <a16:creationId xmlns:a16="http://schemas.microsoft.com/office/drawing/2014/main" id="{00000000-0008-0000-0000-000091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7" name="Text Box 8">
          <a:extLst>
            <a:ext uri="{FF2B5EF4-FFF2-40B4-BE49-F238E27FC236}">
              <a16:creationId xmlns:a16="http://schemas.microsoft.com/office/drawing/2014/main" id="{00000000-0008-0000-0000-00009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08" name="Text Box 9">
          <a:extLst>
            <a:ext uri="{FF2B5EF4-FFF2-40B4-BE49-F238E27FC236}">
              <a16:creationId xmlns:a16="http://schemas.microsoft.com/office/drawing/2014/main" id="{00000000-0008-0000-0000-00009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09" name="Text Box 11">
          <a:extLst>
            <a:ext uri="{FF2B5EF4-FFF2-40B4-BE49-F238E27FC236}">
              <a16:creationId xmlns:a16="http://schemas.microsoft.com/office/drawing/2014/main" id="{00000000-0008-0000-0000-000094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0" name="Text Box 8">
          <a:extLst>
            <a:ext uri="{FF2B5EF4-FFF2-40B4-BE49-F238E27FC236}">
              <a16:creationId xmlns:a16="http://schemas.microsoft.com/office/drawing/2014/main" id="{00000000-0008-0000-0000-00009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1" name="Text Box 9">
          <a:extLst>
            <a:ext uri="{FF2B5EF4-FFF2-40B4-BE49-F238E27FC236}">
              <a16:creationId xmlns:a16="http://schemas.microsoft.com/office/drawing/2014/main" id="{00000000-0008-0000-0000-00009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12" name="Text Box 11">
          <a:extLst>
            <a:ext uri="{FF2B5EF4-FFF2-40B4-BE49-F238E27FC236}">
              <a16:creationId xmlns:a16="http://schemas.microsoft.com/office/drawing/2014/main" id="{00000000-0008-0000-0000-000097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3" name="Text Box 8">
          <a:extLst>
            <a:ext uri="{FF2B5EF4-FFF2-40B4-BE49-F238E27FC236}">
              <a16:creationId xmlns:a16="http://schemas.microsoft.com/office/drawing/2014/main" id="{00000000-0008-0000-0000-00009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4" name="Text Box 9">
          <a:extLst>
            <a:ext uri="{FF2B5EF4-FFF2-40B4-BE49-F238E27FC236}">
              <a16:creationId xmlns:a16="http://schemas.microsoft.com/office/drawing/2014/main" id="{00000000-0008-0000-0000-00009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15" name="Text Box 11">
          <a:extLst>
            <a:ext uri="{FF2B5EF4-FFF2-40B4-BE49-F238E27FC236}">
              <a16:creationId xmlns:a16="http://schemas.microsoft.com/office/drawing/2014/main" id="{00000000-0008-0000-0000-00009A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6" name="Text Box 8">
          <a:extLst>
            <a:ext uri="{FF2B5EF4-FFF2-40B4-BE49-F238E27FC236}">
              <a16:creationId xmlns:a16="http://schemas.microsoft.com/office/drawing/2014/main" id="{00000000-0008-0000-0000-00009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7" name="Text Box 9">
          <a:extLst>
            <a:ext uri="{FF2B5EF4-FFF2-40B4-BE49-F238E27FC236}">
              <a16:creationId xmlns:a16="http://schemas.microsoft.com/office/drawing/2014/main" id="{00000000-0008-0000-0000-00009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18" name="Text Box 11">
          <a:extLst>
            <a:ext uri="{FF2B5EF4-FFF2-40B4-BE49-F238E27FC236}">
              <a16:creationId xmlns:a16="http://schemas.microsoft.com/office/drawing/2014/main" id="{00000000-0008-0000-0000-00009D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19" name="Text Box 8">
          <a:extLst>
            <a:ext uri="{FF2B5EF4-FFF2-40B4-BE49-F238E27FC236}">
              <a16:creationId xmlns:a16="http://schemas.microsoft.com/office/drawing/2014/main" id="{00000000-0008-0000-0000-00009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0" name="Text Box 9">
          <a:extLst>
            <a:ext uri="{FF2B5EF4-FFF2-40B4-BE49-F238E27FC236}">
              <a16:creationId xmlns:a16="http://schemas.microsoft.com/office/drawing/2014/main" id="{00000000-0008-0000-0000-00009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21" name="Text Box 11">
          <a:extLst>
            <a:ext uri="{FF2B5EF4-FFF2-40B4-BE49-F238E27FC236}">
              <a16:creationId xmlns:a16="http://schemas.microsoft.com/office/drawing/2014/main" id="{00000000-0008-0000-0000-0000A0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2" name="Text Box 8">
          <a:extLst>
            <a:ext uri="{FF2B5EF4-FFF2-40B4-BE49-F238E27FC236}">
              <a16:creationId xmlns:a16="http://schemas.microsoft.com/office/drawing/2014/main" id="{00000000-0008-0000-0000-0000A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3" name="Text Box 9">
          <a:extLst>
            <a:ext uri="{FF2B5EF4-FFF2-40B4-BE49-F238E27FC236}">
              <a16:creationId xmlns:a16="http://schemas.microsoft.com/office/drawing/2014/main" id="{00000000-0008-0000-0000-0000A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24" name="Text Box 11">
          <a:extLst>
            <a:ext uri="{FF2B5EF4-FFF2-40B4-BE49-F238E27FC236}">
              <a16:creationId xmlns:a16="http://schemas.microsoft.com/office/drawing/2014/main" id="{00000000-0008-0000-0000-0000A3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5" name="Text Box 8">
          <a:extLst>
            <a:ext uri="{FF2B5EF4-FFF2-40B4-BE49-F238E27FC236}">
              <a16:creationId xmlns:a16="http://schemas.microsoft.com/office/drawing/2014/main" id="{00000000-0008-0000-0000-0000A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6" name="Text Box 9">
          <a:extLst>
            <a:ext uri="{FF2B5EF4-FFF2-40B4-BE49-F238E27FC236}">
              <a16:creationId xmlns:a16="http://schemas.microsoft.com/office/drawing/2014/main" id="{00000000-0008-0000-0000-0000A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27" name="Text Box 11">
          <a:extLst>
            <a:ext uri="{FF2B5EF4-FFF2-40B4-BE49-F238E27FC236}">
              <a16:creationId xmlns:a16="http://schemas.microsoft.com/office/drawing/2014/main" id="{00000000-0008-0000-0000-0000A6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8" name="Text Box 8">
          <a:extLst>
            <a:ext uri="{FF2B5EF4-FFF2-40B4-BE49-F238E27FC236}">
              <a16:creationId xmlns:a16="http://schemas.microsoft.com/office/drawing/2014/main" id="{00000000-0008-0000-0000-0000A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29" name="Text Box 9">
          <a:extLst>
            <a:ext uri="{FF2B5EF4-FFF2-40B4-BE49-F238E27FC236}">
              <a16:creationId xmlns:a16="http://schemas.microsoft.com/office/drawing/2014/main" id="{00000000-0008-0000-0000-0000A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30" name="Text Box 11">
          <a:extLst>
            <a:ext uri="{FF2B5EF4-FFF2-40B4-BE49-F238E27FC236}">
              <a16:creationId xmlns:a16="http://schemas.microsoft.com/office/drawing/2014/main" id="{00000000-0008-0000-0000-0000A9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1" name="Text Box 8">
          <a:extLst>
            <a:ext uri="{FF2B5EF4-FFF2-40B4-BE49-F238E27FC236}">
              <a16:creationId xmlns:a16="http://schemas.microsoft.com/office/drawing/2014/main" id="{00000000-0008-0000-0000-0000A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2" name="Text Box 9">
          <a:extLst>
            <a:ext uri="{FF2B5EF4-FFF2-40B4-BE49-F238E27FC236}">
              <a16:creationId xmlns:a16="http://schemas.microsoft.com/office/drawing/2014/main" id="{00000000-0008-0000-0000-0000AB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33" name="Text Box 11">
          <a:extLst>
            <a:ext uri="{FF2B5EF4-FFF2-40B4-BE49-F238E27FC236}">
              <a16:creationId xmlns:a16="http://schemas.microsoft.com/office/drawing/2014/main" id="{00000000-0008-0000-0000-0000AC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4" name="Text Box 8">
          <a:extLst>
            <a:ext uri="{FF2B5EF4-FFF2-40B4-BE49-F238E27FC236}">
              <a16:creationId xmlns:a16="http://schemas.microsoft.com/office/drawing/2014/main" id="{00000000-0008-0000-0000-0000A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5" name="Text Box 9">
          <a:extLst>
            <a:ext uri="{FF2B5EF4-FFF2-40B4-BE49-F238E27FC236}">
              <a16:creationId xmlns:a16="http://schemas.microsoft.com/office/drawing/2014/main" id="{00000000-0008-0000-0000-0000AE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36" name="Text Box 11">
          <a:extLst>
            <a:ext uri="{FF2B5EF4-FFF2-40B4-BE49-F238E27FC236}">
              <a16:creationId xmlns:a16="http://schemas.microsoft.com/office/drawing/2014/main" id="{00000000-0008-0000-0000-0000AF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7" name="Text Box 8">
          <a:extLst>
            <a:ext uri="{FF2B5EF4-FFF2-40B4-BE49-F238E27FC236}">
              <a16:creationId xmlns:a16="http://schemas.microsoft.com/office/drawing/2014/main" id="{00000000-0008-0000-0000-0000B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38" name="Text Box 9">
          <a:extLst>
            <a:ext uri="{FF2B5EF4-FFF2-40B4-BE49-F238E27FC236}">
              <a16:creationId xmlns:a16="http://schemas.microsoft.com/office/drawing/2014/main" id="{00000000-0008-0000-0000-0000B1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39" name="Text Box 11">
          <a:extLst>
            <a:ext uri="{FF2B5EF4-FFF2-40B4-BE49-F238E27FC236}">
              <a16:creationId xmlns:a16="http://schemas.microsoft.com/office/drawing/2014/main" id="{00000000-0008-0000-0000-0000B2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0" name="Text Box 8">
          <a:extLst>
            <a:ext uri="{FF2B5EF4-FFF2-40B4-BE49-F238E27FC236}">
              <a16:creationId xmlns:a16="http://schemas.microsoft.com/office/drawing/2014/main" id="{00000000-0008-0000-0000-0000B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1" name="Text Box 9">
          <a:extLst>
            <a:ext uri="{FF2B5EF4-FFF2-40B4-BE49-F238E27FC236}">
              <a16:creationId xmlns:a16="http://schemas.microsoft.com/office/drawing/2014/main" id="{00000000-0008-0000-0000-0000B4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42" name="Text Box 11">
          <a:extLst>
            <a:ext uri="{FF2B5EF4-FFF2-40B4-BE49-F238E27FC236}">
              <a16:creationId xmlns:a16="http://schemas.microsoft.com/office/drawing/2014/main" id="{00000000-0008-0000-0000-0000B5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3" name="Text Box 8">
          <a:extLst>
            <a:ext uri="{FF2B5EF4-FFF2-40B4-BE49-F238E27FC236}">
              <a16:creationId xmlns:a16="http://schemas.microsoft.com/office/drawing/2014/main" id="{00000000-0008-0000-0000-0000B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4" name="Text Box 9">
          <a:extLst>
            <a:ext uri="{FF2B5EF4-FFF2-40B4-BE49-F238E27FC236}">
              <a16:creationId xmlns:a16="http://schemas.microsoft.com/office/drawing/2014/main" id="{00000000-0008-0000-0000-0000B7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45" name="Text Box 11">
          <a:extLst>
            <a:ext uri="{FF2B5EF4-FFF2-40B4-BE49-F238E27FC236}">
              <a16:creationId xmlns:a16="http://schemas.microsoft.com/office/drawing/2014/main" id="{00000000-0008-0000-0000-0000B8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6" name="Text Box 8">
          <a:extLst>
            <a:ext uri="{FF2B5EF4-FFF2-40B4-BE49-F238E27FC236}">
              <a16:creationId xmlns:a16="http://schemas.microsoft.com/office/drawing/2014/main" id="{00000000-0008-0000-0000-0000B9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7" name="Text Box 9">
          <a:extLst>
            <a:ext uri="{FF2B5EF4-FFF2-40B4-BE49-F238E27FC236}">
              <a16:creationId xmlns:a16="http://schemas.microsoft.com/office/drawing/2014/main" id="{00000000-0008-0000-0000-0000BA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48" name="Text Box 11">
          <a:extLst>
            <a:ext uri="{FF2B5EF4-FFF2-40B4-BE49-F238E27FC236}">
              <a16:creationId xmlns:a16="http://schemas.microsoft.com/office/drawing/2014/main" id="{00000000-0008-0000-0000-0000BB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49" name="Text Box 8">
          <a:extLst>
            <a:ext uri="{FF2B5EF4-FFF2-40B4-BE49-F238E27FC236}">
              <a16:creationId xmlns:a16="http://schemas.microsoft.com/office/drawing/2014/main" id="{00000000-0008-0000-0000-0000BC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0" name="Text Box 9">
          <a:extLst>
            <a:ext uri="{FF2B5EF4-FFF2-40B4-BE49-F238E27FC236}">
              <a16:creationId xmlns:a16="http://schemas.microsoft.com/office/drawing/2014/main" id="{00000000-0008-0000-0000-0000BD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51" name="Text Box 11">
          <a:extLst>
            <a:ext uri="{FF2B5EF4-FFF2-40B4-BE49-F238E27FC236}">
              <a16:creationId xmlns:a16="http://schemas.microsoft.com/office/drawing/2014/main" id="{00000000-0008-0000-0000-0000BE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2" name="Text Box 8">
          <a:extLst>
            <a:ext uri="{FF2B5EF4-FFF2-40B4-BE49-F238E27FC236}">
              <a16:creationId xmlns:a16="http://schemas.microsoft.com/office/drawing/2014/main" id="{00000000-0008-0000-0000-0000BF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3" name="Text Box 9">
          <a:extLst>
            <a:ext uri="{FF2B5EF4-FFF2-40B4-BE49-F238E27FC236}">
              <a16:creationId xmlns:a16="http://schemas.microsoft.com/office/drawing/2014/main" id="{00000000-0008-0000-0000-0000C0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54" name="Text Box 11">
          <a:extLst>
            <a:ext uri="{FF2B5EF4-FFF2-40B4-BE49-F238E27FC236}">
              <a16:creationId xmlns:a16="http://schemas.microsoft.com/office/drawing/2014/main" id="{00000000-0008-0000-0000-0000C1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5" name="Text Box 8">
          <a:extLst>
            <a:ext uri="{FF2B5EF4-FFF2-40B4-BE49-F238E27FC236}">
              <a16:creationId xmlns:a16="http://schemas.microsoft.com/office/drawing/2014/main" id="{00000000-0008-0000-0000-0000C2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6" name="Text Box 9">
          <a:extLst>
            <a:ext uri="{FF2B5EF4-FFF2-40B4-BE49-F238E27FC236}">
              <a16:creationId xmlns:a16="http://schemas.microsoft.com/office/drawing/2014/main" id="{00000000-0008-0000-0000-0000C3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57" name="Text Box 11">
          <a:extLst>
            <a:ext uri="{FF2B5EF4-FFF2-40B4-BE49-F238E27FC236}">
              <a16:creationId xmlns:a16="http://schemas.microsoft.com/office/drawing/2014/main" id="{00000000-0008-0000-0000-0000C4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8" name="Text Box 8">
          <a:extLst>
            <a:ext uri="{FF2B5EF4-FFF2-40B4-BE49-F238E27FC236}">
              <a16:creationId xmlns:a16="http://schemas.microsoft.com/office/drawing/2014/main" id="{00000000-0008-0000-0000-0000C5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59" name="Text Box 9">
          <a:extLst>
            <a:ext uri="{FF2B5EF4-FFF2-40B4-BE49-F238E27FC236}">
              <a16:creationId xmlns:a16="http://schemas.microsoft.com/office/drawing/2014/main" id="{00000000-0008-0000-0000-0000C6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60" name="Text Box 11">
          <a:extLst>
            <a:ext uri="{FF2B5EF4-FFF2-40B4-BE49-F238E27FC236}">
              <a16:creationId xmlns:a16="http://schemas.microsoft.com/office/drawing/2014/main" id="{00000000-0008-0000-0000-0000C7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38100</xdr:rowOff>
    </xdr:to>
    <xdr:sp macro="" textlink="">
      <xdr:nvSpPr>
        <xdr:cNvPr id="861" name="Text Box 8">
          <a:extLst>
            <a:ext uri="{FF2B5EF4-FFF2-40B4-BE49-F238E27FC236}">
              <a16:creationId xmlns:a16="http://schemas.microsoft.com/office/drawing/2014/main" id="{00000000-0008-0000-0000-0000C8210300}"/>
            </a:ext>
          </a:extLst>
        </xdr:cNvPr>
        <xdr:cNvSpPr txBox="1">
          <a:spLocks noChangeArrowheads="1"/>
        </xdr:cNvSpPr>
      </xdr:nvSpPr>
      <xdr:spPr bwMode="auto">
        <a:xfrm>
          <a:off x="352425" y="898398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133</xdr:row>
      <xdr:rowOff>0</xdr:rowOff>
    </xdr:from>
    <xdr:to>
      <xdr:col>1</xdr:col>
      <xdr:colOff>361950</xdr:colOff>
      <xdr:row>133</xdr:row>
      <xdr:rowOff>0</xdr:rowOff>
    </xdr:to>
    <xdr:sp macro="" textlink="">
      <xdr:nvSpPr>
        <xdr:cNvPr id="862" name="Text Box 9">
          <a:extLst>
            <a:ext uri="{FF2B5EF4-FFF2-40B4-BE49-F238E27FC236}">
              <a16:creationId xmlns:a16="http://schemas.microsoft.com/office/drawing/2014/main" id="{00000000-0008-0000-0000-0000C9210300}"/>
            </a:ext>
          </a:extLst>
        </xdr:cNvPr>
        <xdr:cNvSpPr txBox="1">
          <a:spLocks noChangeArrowheads="1"/>
        </xdr:cNvSpPr>
      </xdr:nvSpPr>
      <xdr:spPr bwMode="auto">
        <a:xfrm>
          <a:off x="352425" y="89839800"/>
          <a:ext cx="361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257175</xdr:colOff>
      <xdr:row>133</xdr:row>
      <xdr:rowOff>38100</xdr:rowOff>
    </xdr:to>
    <xdr:sp macro="" textlink="">
      <xdr:nvSpPr>
        <xdr:cNvPr id="863" name="Text Box 11">
          <a:extLst>
            <a:ext uri="{FF2B5EF4-FFF2-40B4-BE49-F238E27FC236}">
              <a16:creationId xmlns:a16="http://schemas.microsoft.com/office/drawing/2014/main" id="{00000000-0008-0000-0000-0000CA210300}"/>
            </a:ext>
          </a:extLst>
        </xdr:cNvPr>
        <xdr:cNvSpPr txBox="1">
          <a:spLocks noChangeArrowheads="1"/>
        </xdr:cNvSpPr>
      </xdr:nvSpPr>
      <xdr:spPr bwMode="auto">
        <a:xfrm>
          <a:off x="400050" y="89839800"/>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64" name="Text Box 18">
          <a:extLst>
            <a:ext uri="{FF2B5EF4-FFF2-40B4-BE49-F238E27FC236}">
              <a16:creationId xmlns:a16="http://schemas.microsoft.com/office/drawing/2014/main" id="{00000000-0008-0000-0000-0000CB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65" name="Text Box 19">
          <a:extLst>
            <a:ext uri="{FF2B5EF4-FFF2-40B4-BE49-F238E27FC236}">
              <a16:creationId xmlns:a16="http://schemas.microsoft.com/office/drawing/2014/main" id="{00000000-0008-0000-0000-0000CC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28575</xdr:rowOff>
    </xdr:to>
    <xdr:sp macro="" textlink="">
      <xdr:nvSpPr>
        <xdr:cNvPr id="866" name="Text Box 20">
          <a:extLst>
            <a:ext uri="{FF2B5EF4-FFF2-40B4-BE49-F238E27FC236}">
              <a16:creationId xmlns:a16="http://schemas.microsoft.com/office/drawing/2014/main" id="{00000000-0008-0000-0000-0000CD210300}"/>
            </a:ext>
          </a:extLst>
        </xdr:cNvPr>
        <xdr:cNvSpPr txBox="1">
          <a:spLocks noChangeArrowheads="1"/>
        </xdr:cNvSpPr>
      </xdr:nvSpPr>
      <xdr:spPr bwMode="auto">
        <a:xfrm>
          <a:off x="400050" y="898398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67" name="Text Box 54">
          <a:extLst>
            <a:ext uri="{FF2B5EF4-FFF2-40B4-BE49-F238E27FC236}">
              <a16:creationId xmlns:a16="http://schemas.microsoft.com/office/drawing/2014/main" id="{00000000-0008-0000-0000-0000CE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68" name="Text Box 55">
          <a:extLst>
            <a:ext uri="{FF2B5EF4-FFF2-40B4-BE49-F238E27FC236}">
              <a16:creationId xmlns:a16="http://schemas.microsoft.com/office/drawing/2014/main" id="{00000000-0008-0000-0000-0000CF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28575</xdr:rowOff>
    </xdr:to>
    <xdr:sp macro="" textlink="">
      <xdr:nvSpPr>
        <xdr:cNvPr id="869" name="Text Box 56">
          <a:extLst>
            <a:ext uri="{FF2B5EF4-FFF2-40B4-BE49-F238E27FC236}">
              <a16:creationId xmlns:a16="http://schemas.microsoft.com/office/drawing/2014/main" id="{00000000-0008-0000-0000-0000D0210300}"/>
            </a:ext>
          </a:extLst>
        </xdr:cNvPr>
        <xdr:cNvSpPr txBox="1">
          <a:spLocks noChangeArrowheads="1"/>
        </xdr:cNvSpPr>
      </xdr:nvSpPr>
      <xdr:spPr bwMode="auto">
        <a:xfrm>
          <a:off x="400050" y="898398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0" name="Text Box 18">
          <a:extLst>
            <a:ext uri="{FF2B5EF4-FFF2-40B4-BE49-F238E27FC236}">
              <a16:creationId xmlns:a16="http://schemas.microsoft.com/office/drawing/2014/main" id="{00000000-0008-0000-0000-0000D1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1" name="Text Box 19">
          <a:extLst>
            <a:ext uri="{FF2B5EF4-FFF2-40B4-BE49-F238E27FC236}">
              <a16:creationId xmlns:a16="http://schemas.microsoft.com/office/drawing/2014/main" id="{00000000-0008-0000-0000-0000D2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28575</xdr:rowOff>
    </xdr:to>
    <xdr:sp macro="" textlink="">
      <xdr:nvSpPr>
        <xdr:cNvPr id="872" name="Text Box 20">
          <a:extLst>
            <a:ext uri="{FF2B5EF4-FFF2-40B4-BE49-F238E27FC236}">
              <a16:creationId xmlns:a16="http://schemas.microsoft.com/office/drawing/2014/main" id="{00000000-0008-0000-0000-0000D3210300}"/>
            </a:ext>
          </a:extLst>
        </xdr:cNvPr>
        <xdr:cNvSpPr txBox="1">
          <a:spLocks noChangeArrowheads="1"/>
        </xdr:cNvSpPr>
      </xdr:nvSpPr>
      <xdr:spPr bwMode="auto">
        <a:xfrm>
          <a:off x="400050" y="898398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3" name="Text Box 18">
          <a:extLst>
            <a:ext uri="{FF2B5EF4-FFF2-40B4-BE49-F238E27FC236}">
              <a16:creationId xmlns:a16="http://schemas.microsoft.com/office/drawing/2014/main" id="{00000000-0008-0000-0000-0000D4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4" name="Text Box 19">
          <a:extLst>
            <a:ext uri="{FF2B5EF4-FFF2-40B4-BE49-F238E27FC236}">
              <a16:creationId xmlns:a16="http://schemas.microsoft.com/office/drawing/2014/main" id="{00000000-0008-0000-0000-0000D5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28575</xdr:rowOff>
    </xdr:to>
    <xdr:sp macro="" textlink="">
      <xdr:nvSpPr>
        <xdr:cNvPr id="875" name="Text Box 20">
          <a:extLst>
            <a:ext uri="{FF2B5EF4-FFF2-40B4-BE49-F238E27FC236}">
              <a16:creationId xmlns:a16="http://schemas.microsoft.com/office/drawing/2014/main" id="{00000000-0008-0000-0000-0000D6210300}"/>
            </a:ext>
          </a:extLst>
        </xdr:cNvPr>
        <xdr:cNvSpPr txBox="1">
          <a:spLocks noChangeArrowheads="1"/>
        </xdr:cNvSpPr>
      </xdr:nvSpPr>
      <xdr:spPr bwMode="auto">
        <a:xfrm>
          <a:off x="400050" y="898398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6" name="Text Box 54">
          <a:extLst>
            <a:ext uri="{FF2B5EF4-FFF2-40B4-BE49-F238E27FC236}">
              <a16:creationId xmlns:a16="http://schemas.microsoft.com/office/drawing/2014/main" id="{00000000-0008-0000-0000-0000D7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7" name="Text Box 55">
          <a:extLst>
            <a:ext uri="{FF2B5EF4-FFF2-40B4-BE49-F238E27FC236}">
              <a16:creationId xmlns:a16="http://schemas.microsoft.com/office/drawing/2014/main" id="{00000000-0008-0000-0000-0000D8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333375</xdr:colOff>
      <xdr:row>133</xdr:row>
      <xdr:rowOff>28575</xdr:rowOff>
    </xdr:to>
    <xdr:sp macro="" textlink="">
      <xdr:nvSpPr>
        <xdr:cNvPr id="878" name="Text Box 56">
          <a:extLst>
            <a:ext uri="{FF2B5EF4-FFF2-40B4-BE49-F238E27FC236}">
              <a16:creationId xmlns:a16="http://schemas.microsoft.com/office/drawing/2014/main" id="{00000000-0008-0000-0000-0000D9210300}"/>
            </a:ext>
          </a:extLst>
        </xdr:cNvPr>
        <xdr:cNvSpPr txBox="1">
          <a:spLocks noChangeArrowheads="1"/>
        </xdr:cNvSpPr>
      </xdr:nvSpPr>
      <xdr:spPr bwMode="auto">
        <a:xfrm>
          <a:off x="400050" y="89839800"/>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79" name="Text Box 18">
          <a:extLst>
            <a:ext uri="{FF2B5EF4-FFF2-40B4-BE49-F238E27FC236}">
              <a16:creationId xmlns:a16="http://schemas.microsoft.com/office/drawing/2014/main" id="{00000000-0008-0000-0000-0000DA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0" name="Text Box 19">
          <a:extLst>
            <a:ext uri="{FF2B5EF4-FFF2-40B4-BE49-F238E27FC236}">
              <a16:creationId xmlns:a16="http://schemas.microsoft.com/office/drawing/2014/main" id="{00000000-0008-0000-0000-0000DB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81" name="Text Box 20">
          <a:extLst>
            <a:ext uri="{FF2B5EF4-FFF2-40B4-BE49-F238E27FC236}">
              <a16:creationId xmlns:a16="http://schemas.microsoft.com/office/drawing/2014/main" id="{00000000-0008-0000-0000-0000DC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2" name="Text Box 18">
          <a:extLst>
            <a:ext uri="{FF2B5EF4-FFF2-40B4-BE49-F238E27FC236}">
              <a16:creationId xmlns:a16="http://schemas.microsoft.com/office/drawing/2014/main" id="{00000000-0008-0000-0000-0000DD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3" name="Text Box 19">
          <a:extLst>
            <a:ext uri="{FF2B5EF4-FFF2-40B4-BE49-F238E27FC236}">
              <a16:creationId xmlns:a16="http://schemas.microsoft.com/office/drawing/2014/main" id="{00000000-0008-0000-0000-0000DE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84" name="Text Box 20">
          <a:extLst>
            <a:ext uri="{FF2B5EF4-FFF2-40B4-BE49-F238E27FC236}">
              <a16:creationId xmlns:a16="http://schemas.microsoft.com/office/drawing/2014/main" id="{00000000-0008-0000-0000-0000DF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5" name="Text Box 54">
          <a:extLst>
            <a:ext uri="{FF2B5EF4-FFF2-40B4-BE49-F238E27FC236}">
              <a16:creationId xmlns:a16="http://schemas.microsoft.com/office/drawing/2014/main" id="{00000000-0008-0000-0000-0000E0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6" name="Text Box 55">
          <a:extLst>
            <a:ext uri="{FF2B5EF4-FFF2-40B4-BE49-F238E27FC236}">
              <a16:creationId xmlns:a16="http://schemas.microsoft.com/office/drawing/2014/main" id="{00000000-0008-0000-0000-0000E1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87" name="Text Box 56">
          <a:extLst>
            <a:ext uri="{FF2B5EF4-FFF2-40B4-BE49-F238E27FC236}">
              <a16:creationId xmlns:a16="http://schemas.microsoft.com/office/drawing/2014/main" id="{00000000-0008-0000-0000-0000E2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8" name="Text Box 18">
          <a:extLst>
            <a:ext uri="{FF2B5EF4-FFF2-40B4-BE49-F238E27FC236}">
              <a16:creationId xmlns:a16="http://schemas.microsoft.com/office/drawing/2014/main" id="{00000000-0008-0000-0000-0000E3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89" name="Text Box 19">
          <a:extLst>
            <a:ext uri="{FF2B5EF4-FFF2-40B4-BE49-F238E27FC236}">
              <a16:creationId xmlns:a16="http://schemas.microsoft.com/office/drawing/2014/main" id="{00000000-0008-0000-0000-0000E4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90" name="Text Box 20">
          <a:extLst>
            <a:ext uri="{FF2B5EF4-FFF2-40B4-BE49-F238E27FC236}">
              <a16:creationId xmlns:a16="http://schemas.microsoft.com/office/drawing/2014/main" id="{00000000-0008-0000-0000-0000E5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91" name="Text Box 18">
          <a:extLst>
            <a:ext uri="{FF2B5EF4-FFF2-40B4-BE49-F238E27FC236}">
              <a16:creationId xmlns:a16="http://schemas.microsoft.com/office/drawing/2014/main" id="{00000000-0008-0000-0000-0000E6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92" name="Text Box 19">
          <a:extLst>
            <a:ext uri="{FF2B5EF4-FFF2-40B4-BE49-F238E27FC236}">
              <a16:creationId xmlns:a16="http://schemas.microsoft.com/office/drawing/2014/main" id="{00000000-0008-0000-0000-0000E7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93" name="Text Box 20">
          <a:extLst>
            <a:ext uri="{FF2B5EF4-FFF2-40B4-BE49-F238E27FC236}">
              <a16:creationId xmlns:a16="http://schemas.microsoft.com/office/drawing/2014/main" id="{00000000-0008-0000-0000-0000E8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94" name="Text Box 54">
          <a:extLst>
            <a:ext uri="{FF2B5EF4-FFF2-40B4-BE49-F238E27FC236}">
              <a16:creationId xmlns:a16="http://schemas.microsoft.com/office/drawing/2014/main" id="{00000000-0008-0000-0000-0000E9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28575</xdr:rowOff>
    </xdr:to>
    <xdr:sp macro="" textlink="">
      <xdr:nvSpPr>
        <xdr:cNvPr id="895" name="Text Box 55">
          <a:extLst>
            <a:ext uri="{FF2B5EF4-FFF2-40B4-BE49-F238E27FC236}">
              <a16:creationId xmlns:a16="http://schemas.microsoft.com/office/drawing/2014/main" id="{00000000-0008-0000-0000-0000EA210300}"/>
            </a:ext>
          </a:extLst>
        </xdr:cNvPr>
        <xdr:cNvSpPr txBox="1">
          <a:spLocks noChangeArrowheads="1"/>
        </xdr:cNvSpPr>
      </xdr:nvSpPr>
      <xdr:spPr bwMode="auto">
        <a:xfrm>
          <a:off x="352425" y="898398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390525</xdr:colOff>
      <xdr:row>133</xdr:row>
      <xdr:rowOff>28575</xdr:rowOff>
    </xdr:to>
    <xdr:sp macro="" textlink="">
      <xdr:nvSpPr>
        <xdr:cNvPr id="896" name="Text Box 56">
          <a:extLst>
            <a:ext uri="{FF2B5EF4-FFF2-40B4-BE49-F238E27FC236}">
              <a16:creationId xmlns:a16="http://schemas.microsoft.com/office/drawing/2014/main" id="{00000000-0008-0000-0000-0000EB210300}"/>
            </a:ext>
          </a:extLst>
        </xdr:cNvPr>
        <xdr:cNvSpPr txBox="1">
          <a:spLocks noChangeArrowheads="1"/>
        </xdr:cNvSpPr>
      </xdr:nvSpPr>
      <xdr:spPr bwMode="auto">
        <a:xfrm>
          <a:off x="400050" y="89839800"/>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897" name="Text Box 1">
          <a:extLst>
            <a:ext uri="{FF2B5EF4-FFF2-40B4-BE49-F238E27FC236}">
              <a16:creationId xmlns:a16="http://schemas.microsoft.com/office/drawing/2014/main" id="{00000000-0008-0000-0000-0000EC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898" name="Text Box 2">
          <a:extLst>
            <a:ext uri="{FF2B5EF4-FFF2-40B4-BE49-F238E27FC236}">
              <a16:creationId xmlns:a16="http://schemas.microsoft.com/office/drawing/2014/main" id="{00000000-0008-0000-0000-0000ED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899" name="Text Box 3">
          <a:extLst>
            <a:ext uri="{FF2B5EF4-FFF2-40B4-BE49-F238E27FC236}">
              <a16:creationId xmlns:a16="http://schemas.microsoft.com/office/drawing/2014/main" id="{00000000-0008-0000-0000-0000EE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0" name="Text Box 4">
          <a:extLst>
            <a:ext uri="{FF2B5EF4-FFF2-40B4-BE49-F238E27FC236}">
              <a16:creationId xmlns:a16="http://schemas.microsoft.com/office/drawing/2014/main" id="{00000000-0008-0000-0000-0000EF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1" name="Text Box 5">
          <a:extLst>
            <a:ext uri="{FF2B5EF4-FFF2-40B4-BE49-F238E27FC236}">
              <a16:creationId xmlns:a16="http://schemas.microsoft.com/office/drawing/2014/main" id="{00000000-0008-0000-0000-0000F0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2" name="Text Box 6">
          <a:extLst>
            <a:ext uri="{FF2B5EF4-FFF2-40B4-BE49-F238E27FC236}">
              <a16:creationId xmlns:a16="http://schemas.microsoft.com/office/drawing/2014/main" id="{00000000-0008-0000-0000-0000F1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3" name="Text Box 1">
          <a:extLst>
            <a:ext uri="{FF2B5EF4-FFF2-40B4-BE49-F238E27FC236}">
              <a16:creationId xmlns:a16="http://schemas.microsoft.com/office/drawing/2014/main" id="{00000000-0008-0000-0000-0000F2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4" name="Text Box 2">
          <a:extLst>
            <a:ext uri="{FF2B5EF4-FFF2-40B4-BE49-F238E27FC236}">
              <a16:creationId xmlns:a16="http://schemas.microsoft.com/office/drawing/2014/main" id="{00000000-0008-0000-0000-0000F3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5" name="Text Box 3">
          <a:extLst>
            <a:ext uri="{FF2B5EF4-FFF2-40B4-BE49-F238E27FC236}">
              <a16:creationId xmlns:a16="http://schemas.microsoft.com/office/drawing/2014/main" id="{00000000-0008-0000-0000-0000F4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6" name="Text Box 4">
          <a:extLst>
            <a:ext uri="{FF2B5EF4-FFF2-40B4-BE49-F238E27FC236}">
              <a16:creationId xmlns:a16="http://schemas.microsoft.com/office/drawing/2014/main" id="{00000000-0008-0000-0000-0000F5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7" name="Text Box 5">
          <a:extLst>
            <a:ext uri="{FF2B5EF4-FFF2-40B4-BE49-F238E27FC236}">
              <a16:creationId xmlns:a16="http://schemas.microsoft.com/office/drawing/2014/main" id="{00000000-0008-0000-0000-0000F6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8" name="Text Box 6">
          <a:extLst>
            <a:ext uri="{FF2B5EF4-FFF2-40B4-BE49-F238E27FC236}">
              <a16:creationId xmlns:a16="http://schemas.microsoft.com/office/drawing/2014/main" id="{00000000-0008-0000-0000-0000F7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09" name="Text Box 1">
          <a:extLst>
            <a:ext uri="{FF2B5EF4-FFF2-40B4-BE49-F238E27FC236}">
              <a16:creationId xmlns:a16="http://schemas.microsoft.com/office/drawing/2014/main" id="{00000000-0008-0000-0000-0000F8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0" name="Text Box 2">
          <a:extLst>
            <a:ext uri="{FF2B5EF4-FFF2-40B4-BE49-F238E27FC236}">
              <a16:creationId xmlns:a16="http://schemas.microsoft.com/office/drawing/2014/main" id="{00000000-0008-0000-0000-0000F9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1" name="Text Box 3">
          <a:extLst>
            <a:ext uri="{FF2B5EF4-FFF2-40B4-BE49-F238E27FC236}">
              <a16:creationId xmlns:a16="http://schemas.microsoft.com/office/drawing/2014/main" id="{00000000-0008-0000-0000-0000FA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2" name="Text Box 4">
          <a:extLst>
            <a:ext uri="{FF2B5EF4-FFF2-40B4-BE49-F238E27FC236}">
              <a16:creationId xmlns:a16="http://schemas.microsoft.com/office/drawing/2014/main" id="{00000000-0008-0000-0000-0000FB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3" name="Text Box 5">
          <a:extLst>
            <a:ext uri="{FF2B5EF4-FFF2-40B4-BE49-F238E27FC236}">
              <a16:creationId xmlns:a16="http://schemas.microsoft.com/office/drawing/2014/main" id="{00000000-0008-0000-0000-0000FC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4" name="Text Box 6">
          <a:extLst>
            <a:ext uri="{FF2B5EF4-FFF2-40B4-BE49-F238E27FC236}">
              <a16:creationId xmlns:a16="http://schemas.microsoft.com/office/drawing/2014/main" id="{00000000-0008-0000-0000-0000FD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5" name="Text Box 1">
          <a:extLst>
            <a:ext uri="{FF2B5EF4-FFF2-40B4-BE49-F238E27FC236}">
              <a16:creationId xmlns:a16="http://schemas.microsoft.com/office/drawing/2014/main" id="{00000000-0008-0000-0000-0000FE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6" name="Text Box 2">
          <a:extLst>
            <a:ext uri="{FF2B5EF4-FFF2-40B4-BE49-F238E27FC236}">
              <a16:creationId xmlns:a16="http://schemas.microsoft.com/office/drawing/2014/main" id="{00000000-0008-0000-0000-0000FF21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7" name="Text Box 3">
          <a:extLst>
            <a:ext uri="{FF2B5EF4-FFF2-40B4-BE49-F238E27FC236}">
              <a16:creationId xmlns:a16="http://schemas.microsoft.com/office/drawing/2014/main" id="{00000000-0008-0000-0000-00000022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8" name="Text Box 4">
          <a:extLst>
            <a:ext uri="{FF2B5EF4-FFF2-40B4-BE49-F238E27FC236}">
              <a16:creationId xmlns:a16="http://schemas.microsoft.com/office/drawing/2014/main" id="{00000000-0008-0000-0000-00000122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28575</xdr:rowOff>
    </xdr:to>
    <xdr:sp macro="" textlink="">
      <xdr:nvSpPr>
        <xdr:cNvPr id="919" name="Text Box 5">
          <a:extLst>
            <a:ext uri="{FF2B5EF4-FFF2-40B4-BE49-F238E27FC236}">
              <a16:creationId xmlns:a16="http://schemas.microsoft.com/office/drawing/2014/main" id="{00000000-0008-0000-0000-000002220300}"/>
            </a:ext>
          </a:extLst>
        </xdr:cNvPr>
        <xdr:cNvSpPr txBox="1">
          <a:spLocks noChangeArrowheads="1"/>
        </xdr:cNvSpPr>
      </xdr:nvSpPr>
      <xdr:spPr bwMode="auto">
        <a:xfrm>
          <a:off x="352425" y="89839800"/>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0" name="Text Box 18">
          <a:extLst>
            <a:ext uri="{FF2B5EF4-FFF2-40B4-BE49-F238E27FC236}">
              <a16:creationId xmlns:a16="http://schemas.microsoft.com/office/drawing/2014/main" id="{00000000-0008-0000-0000-000003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1" name="Text Box 19">
          <a:extLst>
            <a:ext uri="{FF2B5EF4-FFF2-40B4-BE49-F238E27FC236}">
              <a16:creationId xmlns:a16="http://schemas.microsoft.com/office/drawing/2014/main" id="{00000000-0008-0000-0000-000004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22" name="Text Box 20">
          <a:extLst>
            <a:ext uri="{FF2B5EF4-FFF2-40B4-BE49-F238E27FC236}">
              <a16:creationId xmlns:a16="http://schemas.microsoft.com/office/drawing/2014/main" id="{00000000-0008-0000-0000-000005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3" name="Text Box 18">
          <a:extLst>
            <a:ext uri="{FF2B5EF4-FFF2-40B4-BE49-F238E27FC236}">
              <a16:creationId xmlns:a16="http://schemas.microsoft.com/office/drawing/2014/main" id="{00000000-0008-0000-0000-000006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4" name="Text Box 19">
          <a:extLst>
            <a:ext uri="{FF2B5EF4-FFF2-40B4-BE49-F238E27FC236}">
              <a16:creationId xmlns:a16="http://schemas.microsoft.com/office/drawing/2014/main" id="{00000000-0008-0000-0000-000007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25" name="Text Box 20">
          <a:extLst>
            <a:ext uri="{FF2B5EF4-FFF2-40B4-BE49-F238E27FC236}">
              <a16:creationId xmlns:a16="http://schemas.microsoft.com/office/drawing/2014/main" id="{00000000-0008-0000-0000-000008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6" name="Text Box 54">
          <a:extLst>
            <a:ext uri="{FF2B5EF4-FFF2-40B4-BE49-F238E27FC236}">
              <a16:creationId xmlns:a16="http://schemas.microsoft.com/office/drawing/2014/main" id="{00000000-0008-0000-0000-000009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7" name="Text Box 55">
          <a:extLst>
            <a:ext uri="{FF2B5EF4-FFF2-40B4-BE49-F238E27FC236}">
              <a16:creationId xmlns:a16="http://schemas.microsoft.com/office/drawing/2014/main" id="{00000000-0008-0000-0000-00000A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28" name="Text Box 56">
          <a:extLst>
            <a:ext uri="{FF2B5EF4-FFF2-40B4-BE49-F238E27FC236}">
              <a16:creationId xmlns:a16="http://schemas.microsoft.com/office/drawing/2014/main" id="{00000000-0008-0000-0000-00000B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29" name="Text Box 18">
          <a:extLst>
            <a:ext uri="{FF2B5EF4-FFF2-40B4-BE49-F238E27FC236}">
              <a16:creationId xmlns:a16="http://schemas.microsoft.com/office/drawing/2014/main" id="{00000000-0008-0000-0000-00000C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30" name="Text Box 19">
          <a:extLst>
            <a:ext uri="{FF2B5EF4-FFF2-40B4-BE49-F238E27FC236}">
              <a16:creationId xmlns:a16="http://schemas.microsoft.com/office/drawing/2014/main" id="{00000000-0008-0000-0000-00000D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31" name="Text Box 20">
          <a:extLst>
            <a:ext uri="{FF2B5EF4-FFF2-40B4-BE49-F238E27FC236}">
              <a16:creationId xmlns:a16="http://schemas.microsoft.com/office/drawing/2014/main" id="{00000000-0008-0000-0000-00000E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32" name="Text Box 18">
          <a:extLst>
            <a:ext uri="{FF2B5EF4-FFF2-40B4-BE49-F238E27FC236}">
              <a16:creationId xmlns:a16="http://schemas.microsoft.com/office/drawing/2014/main" id="{00000000-0008-0000-0000-00000F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33" name="Text Box 19">
          <a:extLst>
            <a:ext uri="{FF2B5EF4-FFF2-40B4-BE49-F238E27FC236}">
              <a16:creationId xmlns:a16="http://schemas.microsoft.com/office/drawing/2014/main" id="{00000000-0008-0000-0000-000010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34" name="Text Box 20">
          <a:extLst>
            <a:ext uri="{FF2B5EF4-FFF2-40B4-BE49-F238E27FC236}">
              <a16:creationId xmlns:a16="http://schemas.microsoft.com/office/drawing/2014/main" id="{00000000-0008-0000-0000-000011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35" name="Text Box 54">
          <a:extLst>
            <a:ext uri="{FF2B5EF4-FFF2-40B4-BE49-F238E27FC236}">
              <a16:creationId xmlns:a16="http://schemas.microsoft.com/office/drawing/2014/main" id="{00000000-0008-0000-0000-000012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936" name="Text Box 55">
          <a:extLst>
            <a:ext uri="{FF2B5EF4-FFF2-40B4-BE49-F238E27FC236}">
              <a16:creationId xmlns:a16="http://schemas.microsoft.com/office/drawing/2014/main" id="{00000000-0008-0000-0000-00001322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937" name="Text Box 56">
          <a:extLst>
            <a:ext uri="{FF2B5EF4-FFF2-40B4-BE49-F238E27FC236}">
              <a16:creationId xmlns:a16="http://schemas.microsoft.com/office/drawing/2014/main" id="{00000000-0008-0000-0000-00001422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38" name="Text Box 18">
          <a:extLst>
            <a:ext uri="{FF2B5EF4-FFF2-40B4-BE49-F238E27FC236}">
              <a16:creationId xmlns:a16="http://schemas.microsoft.com/office/drawing/2014/main" id="{00000000-0008-0000-0000-00001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39" name="Text Box 19">
          <a:extLst>
            <a:ext uri="{FF2B5EF4-FFF2-40B4-BE49-F238E27FC236}">
              <a16:creationId xmlns:a16="http://schemas.microsoft.com/office/drawing/2014/main" id="{00000000-0008-0000-0000-00001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40" name="Text Box 20">
          <a:extLst>
            <a:ext uri="{FF2B5EF4-FFF2-40B4-BE49-F238E27FC236}">
              <a16:creationId xmlns:a16="http://schemas.microsoft.com/office/drawing/2014/main" id="{00000000-0008-0000-0000-000017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1" name="Text Box 18">
          <a:extLst>
            <a:ext uri="{FF2B5EF4-FFF2-40B4-BE49-F238E27FC236}">
              <a16:creationId xmlns:a16="http://schemas.microsoft.com/office/drawing/2014/main" id="{00000000-0008-0000-0000-00001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2" name="Text Box 19">
          <a:extLst>
            <a:ext uri="{FF2B5EF4-FFF2-40B4-BE49-F238E27FC236}">
              <a16:creationId xmlns:a16="http://schemas.microsoft.com/office/drawing/2014/main" id="{00000000-0008-0000-0000-00001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43" name="Text Box 20">
          <a:extLst>
            <a:ext uri="{FF2B5EF4-FFF2-40B4-BE49-F238E27FC236}">
              <a16:creationId xmlns:a16="http://schemas.microsoft.com/office/drawing/2014/main" id="{00000000-0008-0000-0000-00001A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4" name="Text Box 54">
          <a:extLst>
            <a:ext uri="{FF2B5EF4-FFF2-40B4-BE49-F238E27FC236}">
              <a16:creationId xmlns:a16="http://schemas.microsoft.com/office/drawing/2014/main" id="{00000000-0008-0000-0000-00001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5" name="Text Box 55">
          <a:extLst>
            <a:ext uri="{FF2B5EF4-FFF2-40B4-BE49-F238E27FC236}">
              <a16:creationId xmlns:a16="http://schemas.microsoft.com/office/drawing/2014/main" id="{00000000-0008-0000-0000-00001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46" name="Text Box 56">
          <a:extLst>
            <a:ext uri="{FF2B5EF4-FFF2-40B4-BE49-F238E27FC236}">
              <a16:creationId xmlns:a16="http://schemas.microsoft.com/office/drawing/2014/main" id="{00000000-0008-0000-0000-00001D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7" name="Text Box 18">
          <a:extLst>
            <a:ext uri="{FF2B5EF4-FFF2-40B4-BE49-F238E27FC236}">
              <a16:creationId xmlns:a16="http://schemas.microsoft.com/office/drawing/2014/main" id="{00000000-0008-0000-0000-00001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48" name="Text Box 19">
          <a:extLst>
            <a:ext uri="{FF2B5EF4-FFF2-40B4-BE49-F238E27FC236}">
              <a16:creationId xmlns:a16="http://schemas.microsoft.com/office/drawing/2014/main" id="{00000000-0008-0000-0000-00001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49" name="Text Box 20">
          <a:extLst>
            <a:ext uri="{FF2B5EF4-FFF2-40B4-BE49-F238E27FC236}">
              <a16:creationId xmlns:a16="http://schemas.microsoft.com/office/drawing/2014/main" id="{00000000-0008-0000-0000-000020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50" name="Text Box 18">
          <a:extLst>
            <a:ext uri="{FF2B5EF4-FFF2-40B4-BE49-F238E27FC236}">
              <a16:creationId xmlns:a16="http://schemas.microsoft.com/office/drawing/2014/main" id="{00000000-0008-0000-0000-00002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51" name="Text Box 19">
          <a:extLst>
            <a:ext uri="{FF2B5EF4-FFF2-40B4-BE49-F238E27FC236}">
              <a16:creationId xmlns:a16="http://schemas.microsoft.com/office/drawing/2014/main" id="{00000000-0008-0000-0000-00002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52" name="Text Box 20">
          <a:extLst>
            <a:ext uri="{FF2B5EF4-FFF2-40B4-BE49-F238E27FC236}">
              <a16:creationId xmlns:a16="http://schemas.microsoft.com/office/drawing/2014/main" id="{00000000-0008-0000-0000-000023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53" name="Text Box 54">
          <a:extLst>
            <a:ext uri="{FF2B5EF4-FFF2-40B4-BE49-F238E27FC236}">
              <a16:creationId xmlns:a16="http://schemas.microsoft.com/office/drawing/2014/main" id="{00000000-0008-0000-0000-00002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54" name="Text Box 55">
          <a:extLst>
            <a:ext uri="{FF2B5EF4-FFF2-40B4-BE49-F238E27FC236}">
              <a16:creationId xmlns:a16="http://schemas.microsoft.com/office/drawing/2014/main" id="{00000000-0008-0000-0000-00002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955" name="Text Box 56">
          <a:extLst>
            <a:ext uri="{FF2B5EF4-FFF2-40B4-BE49-F238E27FC236}">
              <a16:creationId xmlns:a16="http://schemas.microsoft.com/office/drawing/2014/main" id="{00000000-0008-0000-0000-00002622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56" name="Text Box 1">
          <a:extLst>
            <a:ext uri="{FF2B5EF4-FFF2-40B4-BE49-F238E27FC236}">
              <a16:creationId xmlns:a16="http://schemas.microsoft.com/office/drawing/2014/main" id="{00000000-0008-0000-0000-000027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57" name="Text Box 2">
          <a:extLst>
            <a:ext uri="{FF2B5EF4-FFF2-40B4-BE49-F238E27FC236}">
              <a16:creationId xmlns:a16="http://schemas.microsoft.com/office/drawing/2014/main" id="{00000000-0008-0000-0000-000028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58" name="Text Box 3">
          <a:extLst>
            <a:ext uri="{FF2B5EF4-FFF2-40B4-BE49-F238E27FC236}">
              <a16:creationId xmlns:a16="http://schemas.microsoft.com/office/drawing/2014/main" id="{00000000-0008-0000-0000-000029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59" name="Text Box 4">
          <a:extLst>
            <a:ext uri="{FF2B5EF4-FFF2-40B4-BE49-F238E27FC236}">
              <a16:creationId xmlns:a16="http://schemas.microsoft.com/office/drawing/2014/main" id="{00000000-0008-0000-0000-00002A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0" name="Text Box 5">
          <a:extLst>
            <a:ext uri="{FF2B5EF4-FFF2-40B4-BE49-F238E27FC236}">
              <a16:creationId xmlns:a16="http://schemas.microsoft.com/office/drawing/2014/main" id="{00000000-0008-0000-0000-00002B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1" name="Text Box 6">
          <a:extLst>
            <a:ext uri="{FF2B5EF4-FFF2-40B4-BE49-F238E27FC236}">
              <a16:creationId xmlns:a16="http://schemas.microsoft.com/office/drawing/2014/main" id="{00000000-0008-0000-0000-00002C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2" name="Text Box 1">
          <a:extLst>
            <a:ext uri="{FF2B5EF4-FFF2-40B4-BE49-F238E27FC236}">
              <a16:creationId xmlns:a16="http://schemas.microsoft.com/office/drawing/2014/main" id="{00000000-0008-0000-0000-00002D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3" name="Text Box 2">
          <a:extLst>
            <a:ext uri="{FF2B5EF4-FFF2-40B4-BE49-F238E27FC236}">
              <a16:creationId xmlns:a16="http://schemas.microsoft.com/office/drawing/2014/main" id="{00000000-0008-0000-0000-00002E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4" name="Text Box 3">
          <a:extLst>
            <a:ext uri="{FF2B5EF4-FFF2-40B4-BE49-F238E27FC236}">
              <a16:creationId xmlns:a16="http://schemas.microsoft.com/office/drawing/2014/main" id="{00000000-0008-0000-0000-00002F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5" name="Text Box 4">
          <a:extLst>
            <a:ext uri="{FF2B5EF4-FFF2-40B4-BE49-F238E27FC236}">
              <a16:creationId xmlns:a16="http://schemas.microsoft.com/office/drawing/2014/main" id="{00000000-0008-0000-0000-000030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6" name="Text Box 5">
          <a:extLst>
            <a:ext uri="{FF2B5EF4-FFF2-40B4-BE49-F238E27FC236}">
              <a16:creationId xmlns:a16="http://schemas.microsoft.com/office/drawing/2014/main" id="{00000000-0008-0000-0000-000031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7" name="Text Box 6">
          <a:extLst>
            <a:ext uri="{FF2B5EF4-FFF2-40B4-BE49-F238E27FC236}">
              <a16:creationId xmlns:a16="http://schemas.microsoft.com/office/drawing/2014/main" id="{00000000-0008-0000-0000-000032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8" name="Text Box 1">
          <a:extLst>
            <a:ext uri="{FF2B5EF4-FFF2-40B4-BE49-F238E27FC236}">
              <a16:creationId xmlns:a16="http://schemas.microsoft.com/office/drawing/2014/main" id="{00000000-0008-0000-0000-000033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69" name="Text Box 2">
          <a:extLst>
            <a:ext uri="{FF2B5EF4-FFF2-40B4-BE49-F238E27FC236}">
              <a16:creationId xmlns:a16="http://schemas.microsoft.com/office/drawing/2014/main" id="{00000000-0008-0000-0000-000034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0" name="Text Box 3">
          <a:extLst>
            <a:ext uri="{FF2B5EF4-FFF2-40B4-BE49-F238E27FC236}">
              <a16:creationId xmlns:a16="http://schemas.microsoft.com/office/drawing/2014/main" id="{00000000-0008-0000-0000-000035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1" name="Text Box 4">
          <a:extLst>
            <a:ext uri="{FF2B5EF4-FFF2-40B4-BE49-F238E27FC236}">
              <a16:creationId xmlns:a16="http://schemas.microsoft.com/office/drawing/2014/main" id="{00000000-0008-0000-0000-000036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2" name="Text Box 5">
          <a:extLst>
            <a:ext uri="{FF2B5EF4-FFF2-40B4-BE49-F238E27FC236}">
              <a16:creationId xmlns:a16="http://schemas.microsoft.com/office/drawing/2014/main" id="{00000000-0008-0000-0000-000037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3" name="Text Box 6">
          <a:extLst>
            <a:ext uri="{FF2B5EF4-FFF2-40B4-BE49-F238E27FC236}">
              <a16:creationId xmlns:a16="http://schemas.microsoft.com/office/drawing/2014/main" id="{00000000-0008-0000-0000-000038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4" name="Text Box 1">
          <a:extLst>
            <a:ext uri="{FF2B5EF4-FFF2-40B4-BE49-F238E27FC236}">
              <a16:creationId xmlns:a16="http://schemas.microsoft.com/office/drawing/2014/main" id="{00000000-0008-0000-0000-000039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5" name="Text Box 2">
          <a:extLst>
            <a:ext uri="{FF2B5EF4-FFF2-40B4-BE49-F238E27FC236}">
              <a16:creationId xmlns:a16="http://schemas.microsoft.com/office/drawing/2014/main" id="{00000000-0008-0000-0000-00003A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6" name="Text Box 3">
          <a:extLst>
            <a:ext uri="{FF2B5EF4-FFF2-40B4-BE49-F238E27FC236}">
              <a16:creationId xmlns:a16="http://schemas.microsoft.com/office/drawing/2014/main" id="{00000000-0008-0000-0000-00003B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7" name="Text Box 4">
          <a:extLst>
            <a:ext uri="{FF2B5EF4-FFF2-40B4-BE49-F238E27FC236}">
              <a16:creationId xmlns:a16="http://schemas.microsoft.com/office/drawing/2014/main" id="{00000000-0008-0000-0000-00003C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8" name="Text Box 5">
          <a:extLst>
            <a:ext uri="{FF2B5EF4-FFF2-40B4-BE49-F238E27FC236}">
              <a16:creationId xmlns:a16="http://schemas.microsoft.com/office/drawing/2014/main" id="{00000000-0008-0000-0000-00003D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979" name="Text Box 6">
          <a:extLst>
            <a:ext uri="{FF2B5EF4-FFF2-40B4-BE49-F238E27FC236}">
              <a16:creationId xmlns:a16="http://schemas.microsoft.com/office/drawing/2014/main" id="{00000000-0008-0000-0000-00003E22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0" name="Text Box 8">
          <a:extLst>
            <a:ext uri="{FF2B5EF4-FFF2-40B4-BE49-F238E27FC236}">
              <a16:creationId xmlns:a16="http://schemas.microsoft.com/office/drawing/2014/main" id="{00000000-0008-0000-0000-00003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1" name="Text Box 9">
          <a:extLst>
            <a:ext uri="{FF2B5EF4-FFF2-40B4-BE49-F238E27FC236}">
              <a16:creationId xmlns:a16="http://schemas.microsoft.com/office/drawing/2014/main" id="{00000000-0008-0000-0000-00004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82" name="Text Box 11">
          <a:extLst>
            <a:ext uri="{FF2B5EF4-FFF2-40B4-BE49-F238E27FC236}">
              <a16:creationId xmlns:a16="http://schemas.microsoft.com/office/drawing/2014/main" id="{00000000-0008-0000-0000-000041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3" name="Text Box 8">
          <a:extLst>
            <a:ext uri="{FF2B5EF4-FFF2-40B4-BE49-F238E27FC236}">
              <a16:creationId xmlns:a16="http://schemas.microsoft.com/office/drawing/2014/main" id="{00000000-0008-0000-0000-00004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4" name="Text Box 9">
          <a:extLst>
            <a:ext uri="{FF2B5EF4-FFF2-40B4-BE49-F238E27FC236}">
              <a16:creationId xmlns:a16="http://schemas.microsoft.com/office/drawing/2014/main" id="{00000000-0008-0000-0000-00004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85" name="Text Box 11">
          <a:extLst>
            <a:ext uri="{FF2B5EF4-FFF2-40B4-BE49-F238E27FC236}">
              <a16:creationId xmlns:a16="http://schemas.microsoft.com/office/drawing/2014/main" id="{00000000-0008-0000-0000-000044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6" name="Text Box 8">
          <a:extLst>
            <a:ext uri="{FF2B5EF4-FFF2-40B4-BE49-F238E27FC236}">
              <a16:creationId xmlns:a16="http://schemas.microsoft.com/office/drawing/2014/main" id="{00000000-0008-0000-0000-00004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7" name="Text Box 9">
          <a:extLst>
            <a:ext uri="{FF2B5EF4-FFF2-40B4-BE49-F238E27FC236}">
              <a16:creationId xmlns:a16="http://schemas.microsoft.com/office/drawing/2014/main" id="{00000000-0008-0000-0000-00004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88" name="Text Box 11">
          <a:extLst>
            <a:ext uri="{FF2B5EF4-FFF2-40B4-BE49-F238E27FC236}">
              <a16:creationId xmlns:a16="http://schemas.microsoft.com/office/drawing/2014/main" id="{00000000-0008-0000-0000-000047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89" name="Text Box 8">
          <a:extLst>
            <a:ext uri="{FF2B5EF4-FFF2-40B4-BE49-F238E27FC236}">
              <a16:creationId xmlns:a16="http://schemas.microsoft.com/office/drawing/2014/main" id="{00000000-0008-0000-0000-00004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0" name="Text Box 9">
          <a:extLst>
            <a:ext uri="{FF2B5EF4-FFF2-40B4-BE49-F238E27FC236}">
              <a16:creationId xmlns:a16="http://schemas.microsoft.com/office/drawing/2014/main" id="{00000000-0008-0000-0000-00004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91" name="Text Box 11">
          <a:extLst>
            <a:ext uri="{FF2B5EF4-FFF2-40B4-BE49-F238E27FC236}">
              <a16:creationId xmlns:a16="http://schemas.microsoft.com/office/drawing/2014/main" id="{00000000-0008-0000-0000-00004A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2" name="Text Box 8">
          <a:extLst>
            <a:ext uri="{FF2B5EF4-FFF2-40B4-BE49-F238E27FC236}">
              <a16:creationId xmlns:a16="http://schemas.microsoft.com/office/drawing/2014/main" id="{00000000-0008-0000-0000-00004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3" name="Text Box 9">
          <a:extLst>
            <a:ext uri="{FF2B5EF4-FFF2-40B4-BE49-F238E27FC236}">
              <a16:creationId xmlns:a16="http://schemas.microsoft.com/office/drawing/2014/main" id="{00000000-0008-0000-0000-00004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94" name="Text Box 11">
          <a:extLst>
            <a:ext uri="{FF2B5EF4-FFF2-40B4-BE49-F238E27FC236}">
              <a16:creationId xmlns:a16="http://schemas.microsoft.com/office/drawing/2014/main" id="{00000000-0008-0000-0000-00004D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5" name="Text Box 8">
          <a:extLst>
            <a:ext uri="{FF2B5EF4-FFF2-40B4-BE49-F238E27FC236}">
              <a16:creationId xmlns:a16="http://schemas.microsoft.com/office/drawing/2014/main" id="{00000000-0008-0000-0000-00004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6" name="Text Box 9">
          <a:extLst>
            <a:ext uri="{FF2B5EF4-FFF2-40B4-BE49-F238E27FC236}">
              <a16:creationId xmlns:a16="http://schemas.microsoft.com/office/drawing/2014/main" id="{00000000-0008-0000-0000-00004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997" name="Text Box 11">
          <a:extLst>
            <a:ext uri="{FF2B5EF4-FFF2-40B4-BE49-F238E27FC236}">
              <a16:creationId xmlns:a16="http://schemas.microsoft.com/office/drawing/2014/main" id="{00000000-0008-0000-0000-000050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8" name="Text Box 8">
          <a:extLst>
            <a:ext uri="{FF2B5EF4-FFF2-40B4-BE49-F238E27FC236}">
              <a16:creationId xmlns:a16="http://schemas.microsoft.com/office/drawing/2014/main" id="{00000000-0008-0000-0000-00005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999" name="Text Box 9">
          <a:extLst>
            <a:ext uri="{FF2B5EF4-FFF2-40B4-BE49-F238E27FC236}">
              <a16:creationId xmlns:a16="http://schemas.microsoft.com/office/drawing/2014/main" id="{00000000-0008-0000-0000-00005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00" name="Text Box 11">
          <a:extLst>
            <a:ext uri="{FF2B5EF4-FFF2-40B4-BE49-F238E27FC236}">
              <a16:creationId xmlns:a16="http://schemas.microsoft.com/office/drawing/2014/main" id="{00000000-0008-0000-0000-000053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1" name="Text Box 8">
          <a:extLst>
            <a:ext uri="{FF2B5EF4-FFF2-40B4-BE49-F238E27FC236}">
              <a16:creationId xmlns:a16="http://schemas.microsoft.com/office/drawing/2014/main" id="{00000000-0008-0000-0000-00005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2" name="Text Box 9">
          <a:extLst>
            <a:ext uri="{FF2B5EF4-FFF2-40B4-BE49-F238E27FC236}">
              <a16:creationId xmlns:a16="http://schemas.microsoft.com/office/drawing/2014/main" id="{00000000-0008-0000-0000-00005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03" name="Text Box 11">
          <a:extLst>
            <a:ext uri="{FF2B5EF4-FFF2-40B4-BE49-F238E27FC236}">
              <a16:creationId xmlns:a16="http://schemas.microsoft.com/office/drawing/2014/main" id="{00000000-0008-0000-0000-000056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4" name="Text Box 8">
          <a:extLst>
            <a:ext uri="{FF2B5EF4-FFF2-40B4-BE49-F238E27FC236}">
              <a16:creationId xmlns:a16="http://schemas.microsoft.com/office/drawing/2014/main" id="{00000000-0008-0000-0000-00005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5" name="Text Box 9">
          <a:extLst>
            <a:ext uri="{FF2B5EF4-FFF2-40B4-BE49-F238E27FC236}">
              <a16:creationId xmlns:a16="http://schemas.microsoft.com/office/drawing/2014/main" id="{00000000-0008-0000-0000-00005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06" name="Text Box 11">
          <a:extLst>
            <a:ext uri="{FF2B5EF4-FFF2-40B4-BE49-F238E27FC236}">
              <a16:creationId xmlns:a16="http://schemas.microsoft.com/office/drawing/2014/main" id="{00000000-0008-0000-0000-000059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7" name="Text Box 8">
          <a:extLst>
            <a:ext uri="{FF2B5EF4-FFF2-40B4-BE49-F238E27FC236}">
              <a16:creationId xmlns:a16="http://schemas.microsoft.com/office/drawing/2014/main" id="{00000000-0008-0000-0000-00005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08" name="Text Box 9">
          <a:extLst>
            <a:ext uri="{FF2B5EF4-FFF2-40B4-BE49-F238E27FC236}">
              <a16:creationId xmlns:a16="http://schemas.microsoft.com/office/drawing/2014/main" id="{00000000-0008-0000-0000-00005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09" name="Text Box 11">
          <a:extLst>
            <a:ext uri="{FF2B5EF4-FFF2-40B4-BE49-F238E27FC236}">
              <a16:creationId xmlns:a16="http://schemas.microsoft.com/office/drawing/2014/main" id="{00000000-0008-0000-0000-00005C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0" name="Text Box 8">
          <a:extLst>
            <a:ext uri="{FF2B5EF4-FFF2-40B4-BE49-F238E27FC236}">
              <a16:creationId xmlns:a16="http://schemas.microsoft.com/office/drawing/2014/main" id="{00000000-0008-0000-0000-00005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1" name="Text Box 9">
          <a:extLst>
            <a:ext uri="{FF2B5EF4-FFF2-40B4-BE49-F238E27FC236}">
              <a16:creationId xmlns:a16="http://schemas.microsoft.com/office/drawing/2014/main" id="{00000000-0008-0000-0000-00005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12" name="Text Box 11">
          <a:extLst>
            <a:ext uri="{FF2B5EF4-FFF2-40B4-BE49-F238E27FC236}">
              <a16:creationId xmlns:a16="http://schemas.microsoft.com/office/drawing/2014/main" id="{00000000-0008-0000-0000-00005F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3" name="Text Box 8">
          <a:extLst>
            <a:ext uri="{FF2B5EF4-FFF2-40B4-BE49-F238E27FC236}">
              <a16:creationId xmlns:a16="http://schemas.microsoft.com/office/drawing/2014/main" id="{00000000-0008-0000-0000-00006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4" name="Text Box 9">
          <a:extLst>
            <a:ext uri="{FF2B5EF4-FFF2-40B4-BE49-F238E27FC236}">
              <a16:creationId xmlns:a16="http://schemas.microsoft.com/office/drawing/2014/main" id="{00000000-0008-0000-0000-00006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15" name="Text Box 11">
          <a:extLst>
            <a:ext uri="{FF2B5EF4-FFF2-40B4-BE49-F238E27FC236}">
              <a16:creationId xmlns:a16="http://schemas.microsoft.com/office/drawing/2014/main" id="{00000000-0008-0000-0000-000062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6" name="Text Box 8">
          <a:extLst>
            <a:ext uri="{FF2B5EF4-FFF2-40B4-BE49-F238E27FC236}">
              <a16:creationId xmlns:a16="http://schemas.microsoft.com/office/drawing/2014/main" id="{00000000-0008-0000-0000-00006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7" name="Text Box 9">
          <a:extLst>
            <a:ext uri="{FF2B5EF4-FFF2-40B4-BE49-F238E27FC236}">
              <a16:creationId xmlns:a16="http://schemas.microsoft.com/office/drawing/2014/main" id="{00000000-0008-0000-0000-00006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18" name="Text Box 11">
          <a:extLst>
            <a:ext uri="{FF2B5EF4-FFF2-40B4-BE49-F238E27FC236}">
              <a16:creationId xmlns:a16="http://schemas.microsoft.com/office/drawing/2014/main" id="{00000000-0008-0000-0000-000065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19" name="Text Box 8">
          <a:extLst>
            <a:ext uri="{FF2B5EF4-FFF2-40B4-BE49-F238E27FC236}">
              <a16:creationId xmlns:a16="http://schemas.microsoft.com/office/drawing/2014/main" id="{00000000-0008-0000-0000-00006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0" name="Text Box 9">
          <a:extLst>
            <a:ext uri="{FF2B5EF4-FFF2-40B4-BE49-F238E27FC236}">
              <a16:creationId xmlns:a16="http://schemas.microsoft.com/office/drawing/2014/main" id="{00000000-0008-0000-0000-00006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21" name="Text Box 11">
          <a:extLst>
            <a:ext uri="{FF2B5EF4-FFF2-40B4-BE49-F238E27FC236}">
              <a16:creationId xmlns:a16="http://schemas.microsoft.com/office/drawing/2014/main" id="{00000000-0008-0000-0000-000068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2" name="Text Box 8">
          <a:extLst>
            <a:ext uri="{FF2B5EF4-FFF2-40B4-BE49-F238E27FC236}">
              <a16:creationId xmlns:a16="http://schemas.microsoft.com/office/drawing/2014/main" id="{00000000-0008-0000-0000-00006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3" name="Text Box 9">
          <a:extLst>
            <a:ext uri="{FF2B5EF4-FFF2-40B4-BE49-F238E27FC236}">
              <a16:creationId xmlns:a16="http://schemas.microsoft.com/office/drawing/2014/main" id="{00000000-0008-0000-0000-00006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24" name="Text Box 11">
          <a:extLst>
            <a:ext uri="{FF2B5EF4-FFF2-40B4-BE49-F238E27FC236}">
              <a16:creationId xmlns:a16="http://schemas.microsoft.com/office/drawing/2014/main" id="{00000000-0008-0000-0000-00006B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5" name="Text Box 8">
          <a:extLst>
            <a:ext uri="{FF2B5EF4-FFF2-40B4-BE49-F238E27FC236}">
              <a16:creationId xmlns:a16="http://schemas.microsoft.com/office/drawing/2014/main" id="{00000000-0008-0000-0000-00006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6" name="Text Box 9">
          <a:extLst>
            <a:ext uri="{FF2B5EF4-FFF2-40B4-BE49-F238E27FC236}">
              <a16:creationId xmlns:a16="http://schemas.microsoft.com/office/drawing/2014/main" id="{00000000-0008-0000-0000-00006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27" name="Text Box 11">
          <a:extLst>
            <a:ext uri="{FF2B5EF4-FFF2-40B4-BE49-F238E27FC236}">
              <a16:creationId xmlns:a16="http://schemas.microsoft.com/office/drawing/2014/main" id="{00000000-0008-0000-0000-00006E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8" name="Text Box 8">
          <a:extLst>
            <a:ext uri="{FF2B5EF4-FFF2-40B4-BE49-F238E27FC236}">
              <a16:creationId xmlns:a16="http://schemas.microsoft.com/office/drawing/2014/main" id="{00000000-0008-0000-0000-00006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29" name="Text Box 9">
          <a:extLst>
            <a:ext uri="{FF2B5EF4-FFF2-40B4-BE49-F238E27FC236}">
              <a16:creationId xmlns:a16="http://schemas.microsoft.com/office/drawing/2014/main" id="{00000000-0008-0000-0000-00007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30" name="Text Box 11">
          <a:extLst>
            <a:ext uri="{FF2B5EF4-FFF2-40B4-BE49-F238E27FC236}">
              <a16:creationId xmlns:a16="http://schemas.microsoft.com/office/drawing/2014/main" id="{00000000-0008-0000-0000-000071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1" name="Text Box 8">
          <a:extLst>
            <a:ext uri="{FF2B5EF4-FFF2-40B4-BE49-F238E27FC236}">
              <a16:creationId xmlns:a16="http://schemas.microsoft.com/office/drawing/2014/main" id="{00000000-0008-0000-0000-00007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2" name="Text Box 9">
          <a:extLst>
            <a:ext uri="{FF2B5EF4-FFF2-40B4-BE49-F238E27FC236}">
              <a16:creationId xmlns:a16="http://schemas.microsoft.com/office/drawing/2014/main" id="{00000000-0008-0000-0000-00007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33" name="Text Box 11">
          <a:extLst>
            <a:ext uri="{FF2B5EF4-FFF2-40B4-BE49-F238E27FC236}">
              <a16:creationId xmlns:a16="http://schemas.microsoft.com/office/drawing/2014/main" id="{00000000-0008-0000-0000-000074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4" name="Text Box 8">
          <a:extLst>
            <a:ext uri="{FF2B5EF4-FFF2-40B4-BE49-F238E27FC236}">
              <a16:creationId xmlns:a16="http://schemas.microsoft.com/office/drawing/2014/main" id="{00000000-0008-0000-0000-00007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5" name="Text Box 9">
          <a:extLst>
            <a:ext uri="{FF2B5EF4-FFF2-40B4-BE49-F238E27FC236}">
              <a16:creationId xmlns:a16="http://schemas.microsoft.com/office/drawing/2014/main" id="{00000000-0008-0000-0000-00007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36" name="Text Box 11">
          <a:extLst>
            <a:ext uri="{FF2B5EF4-FFF2-40B4-BE49-F238E27FC236}">
              <a16:creationId xmlns:a16="http://schemas.microsoft.com/office/drawing/2014/main" id="{00000000-0008-0000-0000-000077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7" name="Text Box 8">
          <a:extLst>
            <a:ext uri="{FF2B5EF4-FFF2-40B4-BE49-F238E27FC236}">
              <a16:creationId xmlns:a16="http://schemas.microsoft.com/office/drawing/2014/main" id="{00000000-0008-0000-0000-00007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38" name="Text Box 9">
          <a:extLst>
            <a:ext uri="{FF2B5EF4-FFF2-40B4-BE49-F238E27FC236}">
              <a16:creationId xmlns:a16="http://schemas.microsoft.com/office/drawing/2014/main" id="{00000000-0008-0000-0000-00007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39" name="Text Box 11">
          <a:extLst>
            <a:ext uri="{FF2B5EF4-FFF2-40B4-BE49-F238E27FC236}">
              <a16:creationId xmlns:a16="http://schemas.microsoft.com/office/drawing/2014/main" id="{00000000-0008-0000-0000-00007A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0" name="Text Box 8">
          <a:extLst>
            <a:ext uri="{FF2B5EF4-FFF2-40B4-BE49-F238E27FC236}">
              <a16:creationId xmlns:a16="http://schemas.microsoft.com/office/drawing/2014/main" id="{00000000-0008-0000-0000-00007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1" name="Text Box 9">
          <a:extLst>
            <a:ext uri="{FF2B5EF4-FFF2-40B4-BE49-F238E27FC236}">
              <a16:creationId xmlns:a16="http://schemas.microsoft.com/office/drawing/2014/main" id="{00000000-0008-0000-0000-00007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42" name="Text Box 11">
          <a:extLst>
            <a:ext uri="{FF2B5EF4-FFF2-40B4-BE49-F238E27FC236}">
              <a16:creationId xmlns:a16="http://schemas.microsoft.com/office/drawing/2014/main" id="{00000000-0008-0000-0000-00007D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3" name="Text Box 8">
          <a:extLst>
            <a:ext uri="{FF2B5EF4-FFF2-40B4-BE49-F238E27FC236}">
              <a16:creationId xmlns:a16="http://schemas.microsoft.com/office/drawing/2014/main" id="{00000000-0008-0000-0000-00007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4" name="Text Box 9">
          <a:extLst>
            <a:ext uri="{FF2B5EF4-FFF2-40B4-BE49-F238E27FC236}">
              <a16:creationId xmlns:a16="http://schemas.microsoft.com/office/drawing/2014/main" id="{00000000-0008-0000-0000-00007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45" name="Text Box 11">
          <a:extLst>
            <a:ext uri="{FF2B5EF4-FFF2-40B4-BE49-F238E27FC236}">
              <a16:creationId xmlns:a16="http://schemas.microsoft.com/office/drawing/2014/main" id="{00000000-0008-0000-0000-000080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6" name="Text Box 8">
          <a:extLst>
            <a:ext uri="{FF2B5EF4-FFF2-40B4-BE49-F238E27FC236}">
              <a16:creationId xmlns:a16="http://schemas.microsoft.com/office/drawing/2014/main" id="{00000000-0008-0000-0000-00008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7" name="Text Box 9">
          <a:extLst>
            <a:ext uri="{FF2B5EF4-FFF2-40B4-BE49-F238E27FC236}">
              <a16:creationId xmlns:a16="http://schemas.microsoft.com/office/drawing/2014/main" id="{00000000-0008-0000-0000-00008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48" name="Text Box 11">
          <a:extLst>
            <a:ext uri="{FF2B5EF4-FFF2-40B4-BE49-F238E27FC236}">
              <a16:creationId xmlns:a16="http://schemas.microsoft.com/office/drawing/2014/main" id="{00000000-0008-0000-0000-000083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49" name="Text Box 8">
          <a:extLst>
            <a:ext uri="{FF2B5EF4-FFF2-40B4-BE49-F238E27FC236}">
              <a16:creationId xmlns:a16="http://schemas.microsoft.com/office/drawing/2014/main" id="{00000000-0008-0000-0000-00008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0" name="Text Box 9">
          <a:extLst>
            <a:ext uri="{FF2B5EF4-FFF2-40B4-BE49-F238E27FC236}">
              <a16:creationId xmlns:a16="http://schemas.microsoft.com/office/drawing/2014/main" id="{00000000-0008-0000-0000-00008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51" name="Text Box 11">
          <a:extLst>
            <a:ext uri="{FF2B5EF4-FFF2-40B4-BE49-F238E27FC236}">
              <a16:creationId xmlns:a16="http://schemas.microsoft.com/office/drawing/2014/main" id="{00000000-0008-0000-0000-000086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2" name="Text Box 8">
          <a:extLst>
            <a:ext uri="{FF2B5EF4-FFF2-40B4-BE49-F238E27FC236}">
              <a16:creationId xmlns:a16="http://schemas.microsoft.com/office/drawing/2014/main" id="{00000000-0008-0000-0000-00008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3" name="Text Box 9">
          <a:extLst>
            <a:ext uri="{FF2B5EF4-FFF2-40B4-BE49-F238E27FC236}">
              <a16:creationId xmlns:a16="http://schemas.microsoft.com/office/drawing/2014/main" id="{00000000-0008-0000-0000-00008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54" name="Text Box 11">
          <a:extLst>
            <a:ext uri="{FF2B5EF4-FFF2-40B4-BE49-F238E27FC236}">
              <a16:creationId xmlns:a16="http://schemas.microsoft.com/office/drawing/2014/main" id="{00000000-0008-0000-0000-000089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5" name="Text Box 8">
          <a:extLst>
            <a:ext uri="{FF2B5EF4-FFF2-40B4-BE49-F238E27FC236}">
              <a16:creationId xmlns:a16="http://schemas.microsoft.com/office/drawing/2014/main" id="{00000000-0008-0000-0000-00008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6" name="Text Box 9">
          <a:extLst>
            <a:ext uri="{FF2B5EF4-FFF2-40B4-BE49-F238E27FC236}">
              <a16:creationId xmlns:a16="http://schemas.microsoft.com/office/drawing/2014/main" id="{00000000-0008-0000-0000-00008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57" name="Text Box 11">
          <a:extLst>
            <a:ext uri="{FF2B5EF4-FFF2-40B4-BE49-F238E27FC236}">
              <a16:creationId xmlns:a16="http://schemas.microsoft.com/office/drawing/2014/main" id="{00000000-0008-0000-0000-00008C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8" name="Text Box 8">
          <a:extLst>
            <a:ext uri="{FF2B5EF4-FFF2-40B4-BE49-F238E27FC236}">
              <a16:creationId xmlns:a16="http://schemas.microsoft.com/office/drawing/2014/main" id="{00000000-0008-0000-0000-00008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59" name="Text Box 9">
          <a:extLst>
            <a:ext uri="{FF2B5EF4-FFF2-40B4-BE49-F238E27FC236}">
              <a16:creationId xmlns:a16="http://schemas.microsoft.com/office/drawing/2014/main" id="{00000000-0008-0000-0000-00008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60" name="Text Box 11">
          <a:extLst>
            <a:ext uri="{FF2B5EF4-FFF2-40B4-BE49-F238E27FC236}">
              <a16:creationId xmlns:a16="http://schemas.microsoft.com/office/drawing/2014/main" id="{00000000-0008-0000-0000-00008F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1" name="Text Box 8">
          <a:extLst>
            <a:ext uri="{FF2B5EF4-FFF2-40B4-BE49-F238E27FC236}">
              <a16:creationId xmlns:a16="http://schemas.microsoft.com/office/drawing/2014/main" id="{00000000-0008-0000-0000-00009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2" name="Text Box 9">
          <a:extLst>
            <a:ext uri="{FF2B5EF4-FFF2-40B4-BE49-F238E27FC236}">
              <a16:creationId xmlns:a16="http://schemas.microsoft.com/office/drawing/2014/main" id="{00000000-0008-0000-0000-00009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63" name="Text Box 11">
          <a:extLst>
            <a:ext uri="{FF2B5EF4-FFF2-40B4-BE49-F238E27FC236}">
              <a16:creationId xmlns:a16="http://schemas.microsoft.com/office/drawing/2014/main" id="{00000000-0008-0000-0000-000092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4" name="Text Box 8">
          <a:extLst>
            <a:ext uri="{FF2B5EF4-FFF2-40B4-BE49-F238E27FC236}">
              <a16:creationId xmlns:a16="http://schemas.microsoft.com/office/drawing/2014/main" id="{00000000-0008-0000-0000-00009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5" name="Text Box 9">
          <a:extLst>
            <a:ext uri="{FF2B5EF4-FFF2-40B4-BE49-F238E27FC236}">
              <a16:creationId xmlns:a16="http://schemas.microsoft.com/office/drawing/2014/main" id="{00000000-0008-0000-0000-00009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66" name="Text Box 11">
          <a:extLst>
            <a:ext uri="{FF2B5EF4-FFF2-40B4-BE49-F238E27FC236}">
              <a16:creationId xmlns:a16="http://schemas.microsoft.com/office/drawing/2014/main" id="{00000000-0008-0000-0000-000095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7" name="Text Box 8">
          <a:extLst>
            <a:ext uri="{FF2B5EF4-FFF2-40B4-BE49-F238E27FC236}">
              <a16:creationId xmlns:a16="http://schemas.microsoft.com/office/drawing/2014/main" id="{00000000-0008-0000-0000-00009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68" name="Text Box 9">
          <a:extLst>
            <a:ext uri="{FF2B5EF4-FFF2-40B4-BE49-F238E27FC236}">
              <a16:creationId xmlns:a16="http://schemas.microsoft.com/office/drawing/2014/main" id="{00000000-0008-0000-0000-00009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69" name="Text Box 11">
          <a:extLst>
            <a:ext uri="{FF2B5EF4-FFF2-40B4-BE49-F238E27FC236}">
              <a16:creationId xmlns:a16="http://schemas.microsoft.com/office/drawing/2014/main" id="{00000000-0008-0000-0000-000098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0" name="Text Box 8">
          <a:extLst>
            <a:ext uri="{FF2B5EF4-FFF2-40B4-BE49-F238E27FC236}">
              <a16:creationId xmlns:a16="http://schemas.microsoft.com/office/drawing/2014/main" id="{00000000-0008-0000-0000-00009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1" name="Text Box 9">
          <a:extLst>
            <a:ext uri="{FF2B5EF4-FFF2-40B4-BE49-F238E27FC236}">
              <a16:creationId xmlns:a16="http://schemas.microsoft.com/office/drawing/2014/main" id="{00000000-0008-0000-0000-00009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72" name="Text Box 11">
          <a:extLst>
            <a:ext uri="{FF2B5EF4-FFF2-40B4-BE49-F238E27FC236}">
              <a16:creationId xmlns:a16="http://schemas.microsoft.com/office/drawing/2014/main" id="{00000000-0008-0000-0000-00009B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3" name="Text Box 8">
          <a:extLst>
            <a:ext uri="{FF2B5EF4-FFF2-40B4-BE49-F238E27FC236}">
              <a16:creationId xmlns:a16="http://schemas.microsoft.com/office/drawing/2014/main" id="{00000000-0008-0000-0000-00009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4" name="Text Box 9">
          <a:extLst>
            <a:ext uri="{FF2B5EF4-FFF2-40B4-BE49-F238E27FC236}">
              <a16:creationId xmlns:a16="http://schemas.microsoft.com/office/drawing/2014/main" id="{00000000-0008-0000-0000-00009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75" name="Text Box 11">
          <a:extLst>
            <a:ext uri="{FF2B5EF4-FFF2-40B4-BE49-F238E27FC236}">
              <a16:creationId xmlns:a16="http://schemas.microsoft.com/office/drawing/2014/main" id="{00000000-0008-0000-0000-00009E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6" name="Text Box 8">
          <a:extLst>
            <a:ext uri="{FF2B5EF4-FFF2-40B4-BE49-F238E27FC236}">
              <a16:creationId xmlns:a16="http://schemas.microsoft.com/office/drawing/2014/main" id="{00000000-0008-0000-0000-00009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7" name="Text Box 9">
          <a:extLst>
            <a:ext uri="{FF2B5EF4-FFF2-40B4-BE49-F238E27FC236}">
              <a16:creationId xmlns:a16="http://schemas.microsoft.com/office/drawing/2014/main" id="{00000000-0008-0000-0000-0000A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78" name="Text Box 11">
          <a:extLst>
            <a:ext uri="{FF2B5EF4-FFF2-40B4-BE49-F238E27FC236}">
              <a16:creationId xmlns:a16="http://schemas.microsoft.com/office/drawing/2014/main" id="{00000000-0008-0000-0000-0000A1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79" name="Text Box 8">
          <a:extLst>
            <a:ext uri="{FF2B5EF4-FFF2-40B4-BE49-F238E27FC236}">
              <a16:creationId xmlns:a16="http://schemas.microsoft.com/office/drawing/2014/main" id="{00000000-0008-0000-0000-0000A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0" name="Text Box 9">
          <a:extLst>
            <a:ext uri="{FF2B5EF4-FFF2-40B4-BE49-F238E27FC236}">
              <a16:creationId xmlns:a16="http://schemas.microsoft.com/office/drawing/2014/main" id="{00000000-0008-0000-0000-0000A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81" name="Text Box 11">
          <a:extLst>
            <a:ext uri="{FF2B5EF4-FFF2-40B4-BE49-F238E27FC236}">
              <a16:creationId xmlns:a16="http://schemas.microsoft.com/office/drawing/2014/main" id="{00000000-0008-0000-0000-0000A4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2" name="Text Box 8">
          <a:extLst>
            <a:ext uri="{FF2B5EF4-FFF2-40B4-BE49-F238E27FC236}">
              <a16:creationId xmlns:a16="http://schemas.microsoft.com/office/drawing/2014/main" id="{00000000-0008-0000-0000-0000A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3" name="Text Box 9">
          <a:extLst>
            <a:ext uri="{FF2B5EF4-FFF2-40B4-BE49-F238E27FC236}">
              <a16:creationId xmlns:a16="http://schemas.microsoft.com/office/drawing/2014/main" id="{00000000-0008-0000-0000-0000A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84" name="Text Box 11">
          <a:extLst>
            <a:ext uri="{FF2B5EF4-FFF2-40B4-BE49-F238E27FC236}">
              <a16:creationId xmlns:a16="http://schemas.microsoft.com/office/drawing/2014/main" id="{00000000-0008-0000-0000-0000A7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5" name="Text Box 8">
          <a:extLst>
            <a:ext uri="{FF2B5EF4-FFF2-40B4-BE49-F238E27FC236}">
              <a16:creationId xmlns:a16="http://schemas.microsoft.com/office/drawing/2014/main" id="{00000000-0008-0000-0000-0000A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6" name="Text Box 9">
          <a:extLst>
            <a:ext uri="{FF2B5EF4-FFF2-40B4-BE49-F238E27FC236}">
              <a16:creationId xmlns:a16="http://schemas.microsoft.com/office/drawing/2014/main" id="{00000000-0008-0000-0000-0000A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87" name="Text Box 11">
          <a:extLst>
            <a:ext uri="{FF2B5EF4-FFF2-40B4-BE49-F238E27FC236}">
              <a16:creationId xmlns:a16="http://schemas.microsoft.com/office/drawing/2014/main" id="{00000000-0008-0000-0000-0000AA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8" name="Text Box 8">
          <a:extLst>
            <a:ext uri="{FF2B5EF4-FFF2-40B4-BE49-F238E27FC236}">
              <a16:creationId xmlns:a16="http://schemas.microsoft.com/office/drawing/2014/main" id="{00000000-0008-0000-0000-0000A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89" name="Text Box 9">
          <a:extLst>
            <a:ext uri="{FF2B5EF4-FFF2-40B4-BE49-F238E27FC236}">
              <a16:creationId xmlns:a16="http://schemas.microsoft.com/office/drawing/2014/main" id="{00000000-0008-0000-0000-0000A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90" name="Text Box 11">
          <a:extLst>
            <a:ext uri="{FF2B5EF4-FFF2-40B4-BE49-F238E27FC236}">
              <a16:creationId xmlns:a16="http://schemas.microsoft.com/office/drawing/2014/main" id="{00000000-0008-0000-0000-0000AD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1" name="Text Box 8">
          <a:extLst>
            <a:ext uri="{FF2B5EF4-FFF2-40B4-BE49-F238E27FC236}">
              <a16:creationId xmlns:a16="http://schemas.microsoft.com/office/drawing/2014/main" id="{00000000-0008-0000-0000-0000A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2" name="Text Box 9">
          <a:extLst>
            <a:ext uri="{FF2B5EF4-FFF2-40B4-BE49-F238E27FC236}">
              <a16:creationId xmlns:a16="http://schemas.microsoft.com/office/drawing/2014/main" id="{00000000-0008-0000-0000-0000A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93" name="Text Box 11">
          <a:extLst>
            <a:ext uri="{FF2B5EF4-FFF2-40B4-BE49-F238E27FC236}">
              <a16:creationId xmlns:a16="http://schemas.microsoft.com/office/drawing/2014/main" id="{00000000-0008-0000-0000-0000B0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4" name="Text Box 8">
          <a:extLst>
            <a:ext uri="{FF2B5EF4-FFF2-40B4-BE49-F238E27FC236}">
              <a16:creationId xmlns:a16="http://schemas.microsoft.com/office/drawing/2014/main" id="{00000000-0008-0000-0000-0000B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5" name="Text Box 9">
          <a:extLst>
            <a:ext uri="{FF2B5EF4-FFF2-40B4-BE49-F238E27FC236}">
              <a16:creationId xmlns:a16="http://schemas.microsoft.com/office/drawing/2014/main" id="{00000000-0008-0000-0000-0000B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96" name="Text Box 11">
          <a:extLst>
            <a:ext uri="{FF2B5EF4-FFF2-40B4-BE49-F238E27FC236}">
              <a16:creationId xmlns:a16="http://schemas.microsoft.com/office/drawing/2014/main" id="{00000000-0008-0000-0000-0000B3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7" name="Text Box 8">
          <a:extLst>
            <a:ext uri="{FF2B5EF4-FFF2-40B4-BE49-F238E27FC236}">
              <a16:creationId xmlns:a16="http://schemas.microsoft.com/office/drawing/2014/main" id="{00000000-0008-0000-0000-0000B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098" name="Text Box 9">
          <a:extLst>
            <a:ext uri="{FF2B5EF4-FFF2-40B4-BE49-F238E27FC236}">
              <a16:creationId xmlns:a16="http://schemas.microsoft.com/office/drawing/2014/main" id="{00000000-0008-0000-0000-0000B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099" name="Text Box 11">
          <a:extLst>
            <a:ext uri="{FF2B5EF4-FFF2-40B4-BE49-F238E27FC236}">
              <a16:creationId xmlns:a16="http://schemas.microsoft.com/office/drawing/2014/main" id="{00000000-0008-0000-0000-0000B6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0" name="Text Box 8">
          <a:extLst>
            <a:ext uri="{FF2B5EF4-FFF2-40B4-BE49-F238E27FC236}">
              <a16:creationId xmlns:a16="http://schemas.microsoft.com/office/drawing/2014/main" id="{00000000-0008-0000-0000-0000B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1" name="Text Box 9">
          <a:extLst>
            <a:ext uri="{FF2B5EF4-FFF2-40B4-BE49-F238E27FC236}">
              <a16:creationId xmlns:a16="http://schemas.microsoft.com/office/drawing/2014/main" id="{00000000-0008-0000-0000-0000B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02" name="Text Box 11">
          <a:extLst>
            <a:ext uri="{FF2B5EF4-FFF2-40B4-BE49-F238E27FC236}">
              <a16:creationId xmlns:a16="http://schemas.microsoft.com/office/drawing/2014/main" id="{00000000-0008-0000-0000-0000B9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3" name="Text Box 8">
          <a:extLst>
            <a:ext uri="{FF2B5EF4-FFF2-40B4-BE49-F238E27FC236}">
              <a16:creationId xmlns:a16="http://schemas.microsoft.com/office/drawing/2014/main" id="{00000000-0008-0000-0000-0000B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4" name="Text Box 9">
          <a:extLst>
            <a:ext uri="{FF2B5EF4-FFF2-40B4-BE49-F238E27FC236}">
              <a16:creationId xmlns:a16="http://schemas.microsoft.com/office/drawing/2014/main" id="{00000000-0008-0000-0000-0000B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05" name="Text Box 11">
          <a:extLst>
            <a:ext uri="{FF2B5EF4-FFF2-40B4-BE49-F238E27FC236}">
              <a16:creationId xmlns:a16="http://schemas.microsoft.com/office/drawing/2014/main" id="{00000000-0008-0000-0000-0000BC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6" name="Text Box 8">
          <a:extLst>
            <a:ext uri="{FF2B5EF4-FFF2-40B4-BE49-F238E27FC236}">
              <a16:creationId xmlns:a16="http://schemas.microsoft.com/office/drawing/2014/main" id="{00000000-0008-0000-0000-0000B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7" name="Text Box 9">
          <a:extLst>
            <a:ext uri="{FF2B5EF4-FFF2-40B4-BE49-F238E27FC236}">
              <a16:creationId xmlns:a16="http://schemas.microsoft.com/office/drawing/2014/main" id="{00000000-0008-0000-0000-0000B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08" name="Text Box 11">
          <a:extLst>
            <a:ext uri="{FF2B5EF4-FFF2-40B4-BE49-F238E27FC236}">
              <a16:creationId xmlns:a16="http://schemas.microsoft.com/office/drawing/2014/main" id="{00000000-0008-0000-0000-0000BF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09" name="Text Box 8">
          <a:extLst>
            <a:ext uri="{FF2B5EF4-FFF2-40B4-BE49-F238E27FC236}">
              <a16:creationId xmlns:a16="http://schemas.microsoft.com/office/drawing/2014/main" id="{00000000-0008-0000-0000-0000C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0" name="Text Box 9">
          <a:extLst>
            <a:ext uri="{FF2B5EF4-FFF2-40B4-BE49-F238E27FC236}">
              <a16:creationId xmlns:a16="http://schemas.microsoft.com/office/drawing/2014/main" id="{00000000-0008-0000-0000-0000C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11" name="Text Box 11">
          <a:extLst>
            <a:ext uri="{FF2B5EF4-FFF2-40B4-BE49-F238E27FC236}">
              <a16:creationId xmlns:a16="http://schemas.microsoft.com/office/drawing/2014/main" id="{00000000-0008-0000-0000-0000C2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2" name="Text Box 8">
          <a:extLst>
            <a:ext uri="{FF2B5EF4-FFF2-40B4-BE49-F238E27FC236}">
              <a16:creationId xmlns:a16="http://schemas.microsoft.com/office/drawing/2014/main" id="{00000000-0008-0000-0000-0000C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3" name="Text Box 9">
          <a:extLst>
            <a:ext uri="{FF2B5EF4-FFF2-40B4-BE49-F238E27FC236}">
              <a16:creationId xmlns:a16="http://schemas.microsoft.com/office/drawing/2014/main" id="{00000000-0008-0000-0000-0000C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14" name="Text Box 11">
          <a:extLst>
            <a:ext uri="{FF2B5EF4-FFF2-40B4-BE49-F238E27FC236}">
              <a16:creationId xmlns:a16="http://schemas.microsoft.com/office/drawing/2014/main" id="{00000000-0008-0000-0000-0000C5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5" name="Text Box 8">
          <a:extLst>
            <a:ext uri="{FF2B5EF4-FFF2-40B4-BE49-F238E27FC236}">
              <a16:creationId xmlns:a16="http://schemas.microsoft.com/office/drawing/2014/main" id="{00000000-0008-0000-0000-0000C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6" name="Text Box 9">
          <a:extLst>
            <a:ext uri="{FF2B5EF4-FFF2-40B4-BE49-F238E27FC236}">
              <a16:creationId xmlns:a16="http://schemas.microsoft.com/office/drawing/2014/main" id="{00000000-0008-0000-0000-0000C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17" name="Text Box 11">
          <a:extLst>
            <a:ext uri="{FF2B5EF4-FFF2-40B4-BE49-F238E27FC236}">
              <a16:creationId xmlns:a16="http://schemas.microsoft.com/office/drawing/2014/main" id="{00000000-0008-0000-0000-0000C8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8" name="Text Box 8">
          <a:extLst>
            <a:ext uri="{FF2B5EF4-FFF2-40B4-BE49-F238E27FC236}">
              <a16:creationId xmlns:a16="http://schemas.microsoft.com/office/drawing/2014/main" id="{00000000-0008-0000-0000-0000C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19" name="Text Box 9">
          <a:extLst>
            <a:ext uri="{FF2B5EF4-FFF2-40B4-BE49-F238E27FC236}">
              <a16:creationId xmlns:a16="http://schemas.microsoft.com/office/drawing/2014/main" id="{00000000-0008-0000-0000-0000C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20" name="Text Box 11">
          <a:extLst>
            <a:ext uri="{FF2B5EF4-FFF2-40B4-BE49-F238E27FC236}">
              <a16:creationId xmlns:a16="http://schemas.microsoft.com/office/drawing/2014/main" id="{00000000-0008-0000-0000-0000CB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1" name="Text Box 8">
          <a:extLst>
            <a:ext uri="{FF2B5EF4-FFF2-40B4-BE49-F238E27FC236}">
              <a16:creationId xmlns:a16="http://schemas.microsoft.com/office/drawing/2014/main" id="{00000000-0008-0000-0000-0000C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2" name="Text Box 9">
          <a:extLst>
            <a:ext uri="{FF2B5EF4-FFF2-40B4-BE49-F238E27FC236}">
              <a16:creationId xmlns:a16="http://schemas.microsoft.com/office/drawing/2014/main" id="{00000000-0008-0000-0000-0000C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23" name="Text Box 11">
          <a:extLst>
            <a:ext uri="{FF2B5EF4-FFF2-40B4-BE49-F238E27FC236}">
              <a16:creationId xmlns:a16="http://schemas.microsoft.com/office/drawing/2014/main" id="{00000000-0008-0000-0000-0000CE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4" name="Text Box 8">
          <a:extLst>
            <a:ext uri="{FF2B5EF4-FFF2-40B4-BE49-F238E27FC236}">
              <a16:creationId xmlns:a16="http://schemas.microsoft.com/office/drawing/2014/main" id="{00000000-0008-0000-0000-0000C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5" name="Text Box 9">
          <a:extLst>
            <a:ext uri="{FF2B5EF4-FFF2-40B4-BE49-F238E27FC236}">
              <a16:creationId xmlns:a16="http://schemas.microsoft.com/office/drawing/2014/main" id="{00000000-0008-0000-0000-0000D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26" name="Text Box 11">
          <a:extLst>
            <a:ext uri="{FF2B5EF4-FFF2-40B4-BE49-F238E27FC236}">
              <a16:creationId xmlns:a16="http://schemas.microsoft.com/office/drawing/2014/main" id="{00000000-0008-0000-0000-0000D1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7" name="Text Box 8">
          <a:extLst>
            <a:ext uri="{FF2B5EF4-FFF2-40B4-BE49-F238E27FC236}">
              <a16:creationId xmlns:a16="http://schemas.microsoft.com/office/drawing/2014/main" id="{00000000-0008-0000-0000-0000D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28" name="Text Box 9">
          <a:extLst>
            <a:ext uri="{FF2B5EF4-FFF2-40B4-BE49-F238E27FC236}">
              <a16:creationId xmlns:a16="http://schemas.microsoft.com/office/drawing/2014/main" id="{00000000-0008-0000-0000-0000D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29" name="Text Box 11">
          <a:extLst>
            <a:ext uri="{FF2B5EF4-FFF2-40B4-BE49-F238E27FC236}">
              <a16:creationId xmlns:a16="http://schemas.microsoft.com/office/drawing/2014/main" id="{00000000-0008-0000-0000-0000D4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0" name="Text Box 8">
          <a:extLst>
            <a:ext uri="{FF2B5EF4-FFF2-40B4-BE49-F238E27FC236}">
              <a16:creationId xmlns:a16="http://schemas.microsoft.com/office/drawing/2014/main" id="{00000000-0008-0000-0000-0000D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1" name="Text Box 9">
          <a:extLst>
            <a:ext uri="{FF2B5EF4-FFF2-40B4-BE49-F238E27FC236}">
              <a16:creationId xmlns:a16="http://schemas.microsoft.com/office/drawing/2014/main" id="{00000000-0008-0000-0000-0000D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32" name="Text Box 11">
          <a:extLst>
            <a:ext uri="{FF2B5EF4-FFF2-40B4-BE49-F238E27FC236}">
              <a16:creationId xmlns:a16="http://schemas.microsoft.com/office/drawing/2014/main" id="{00000000-0008-0000-0000-0000D7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3" name="Text Box 8">
          <a:extLst>
            <a:ext uri="{FF2B5EF4-FFF2-40B4-BE49-F238E27FC236}">
              <a16:creationId xmlns:a16="http://schemas.microsoft.com/office/drawing/2014/main" id="{00000000-0008-0000-0000-0000D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4" name="Text Box 9">
          <a:extLst>
            <a:ext uri="{FF2B5EF4-FFF2-40B4-BE49-F238E27FC236}">
              <a16:creationId xmlns:a16="http://schemas.microsoft.com/office/drawing/2014/main" id="{00000000-0008-0000-0000-0000D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35" name="Text Box 11">
          <a:extLst>
            <a:ext uri="{FF2B5EF4-FFF2-40B4-BE49-F238E27FC236}">
              <a16:creationId xmlns:a16="http://schemas.microsoft.com/office/drawing/2014/main" id="{00000000-0008-0000-0000-0000DA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6" name="Text Box 8">
          <a:extLst>
            <a:ext uri="{FF2B5EF4-FFF2-40B4-BE49-F238E27FC236}">
              <a16:creationId xmlns:a16="http://schemas.microsoft.com/office/drawing/2014/main" id="{00000000-0008-0000-0000-0000D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7" name="Text Box 9">
          <a:extLst>
            <a:ext uri="{FF2B5EF4-FFF2-40B4-BE49-F238E27FC236}">
              <a16:creationId xmlns:a16="http://schemas.microsoft.com/office/drawing/2014/main" id="{00000000-0008-0000-0000-0000D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38" name="Text Box 11">
          <a:extLst>
            <a:ext uri="{FF2B5EF4-FFF2-40B4-BE49-F238E27FC236}">
              <a16:creationId xmlns:a16="http://schemas.microsoft.com/office/drawing/2014/main" id="{00000000-0008-0000-0000-0000DD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39" name="Text Box 8">
          <a:extLst>
            <a:ext uri="{FF2B5EF4-FFF2-40B4-BE49-F238E27FC236}">
              <a16:creationId xmlns:a16="http://schemas.microsoft.com/office/drawing/2014/main" id="{00000000-0008-0000-0000-0000D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0" name="Text Box 9">
          <a:extLst>
            <a:ext uri="{FF2B5EF4-FFF2-40B4-BE49-F238E27FC236}">
              <a16:creationId xmlns:a16="http://schemas.microsoft.com/office/drawing/2014/main" id="{00000000-0008-0000-0000-0000D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41" name="Text Box 11">
          <a:extLst>
            <a:ext uri="{FF2B5EF4-FFF2-40B4-BE49-F238E27FC236}">
              <a16:creationId xmlns:a16="http://schemas.microsoft.com/office/drawing/2014/main" id="{00000000-0008-0000-0000-0000E0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2" name="Text Box 8">
          <a:extLst>
            <a:ext uri="{FF2B5EF4-FFF2-40B4-BE49-F238E27FC236}">
              <a16:creationId xmlns:a16="http://schemas.microsoft.com/office/drawing/2014/main" id="{00000000-0008-0000-0000-0000E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3" name="Text Box 9">
          <a:extLst>
            <a:ext uri="{FF2B5EF4-FFF2-40B4-BE49-F238E27FC236}">
              <a16:creationId xmlns:a16="http://schemas.microsoft.com/office/drawing/2014/main" id="{00000000-0008-0000-0000-0000E2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44" name="Text Box 11">
          <a:extLst>
            <a:ext uri="{FF2B5EF4-FFF2-40B4-BE49-F238E27FC236}">
              <a16:creationId xmlns:a16="http://schemas.microsoft.com/office/drawing/2014/main" id="{00000000-0008-0000-0000-0000E3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5" name="Text Box 8">
          <a:extLst>
            <a:ext uri="{FF2B5EF4-FFF2-40B4-BE49-F238E27FC236}">
              <a16:creationId xmlns:a16="http://schemas.microsoft.com/office/drawing/2014/main" id="{00000000-0008-0000-0000-0000E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6" name="Text Box 9">
          <a:extLst>
            <a:ext uri="{FF2B5EF4-FFF2-40B4-BE49-F238E27FC236}">
              <a16:creationId xmlns:a16="http://schemas.microsoft.com/office/drawing/2014/main" id="{00000000-0008-0000-0000-0000E5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47" name="Text Box 11">
          <a:extLst>
            <a:ext uri="{FF2B5EF4-FFF2-40B4-BE49-F238E27FC236}">
              <a16:creationId xmlns:a16="http://schemas.microsoft.com/office/drawing/2014/main" id="{00000000-0008-0000-0000-0000E6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8" name="Text Box 8">
          <a:extLst>
            <a:ext uri="{FF2B5EF4-FFF2-40B4-BE49-F238E27FC236}">
              <a16:creationId xmlns:a16="http://schemas.microsoft.com/office/drawing/2014/main" id="{00000000-0008-0000-0000-0000E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49" name="Text Box 9">
          <a:extLst>
            <a:ext uri="{FF2B5EF4-FFF2-40B4-BE49-F238E27FC236}">
              <a16:creationId xmlns:a16="http://schemas.microsoft.com/office/drawing/2014/main" id="{00000000-0008-0000-0000-0000E8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50" name="Text Box 11">
          <a:extLst>
            <a:ext uri="{FF2B5EF4-FFF2-40B4-BE49-F238E27FC236}">
              <a16:creationId xmlns:a16="http://schemas.microsoft.com/office/drawing/2014/main" id="{00000000-0008-0000-0000-0000E9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1" name="Text Box 8">
          <a:extLst>
            <a:ext uri="{FF2B5EF4-FFF2-40B4-BE49-F238E27FC236}">
              <a16:creationId xmlns:a16="http://schemas.microsoft.com/office/drawing/2014/main" id="{00000000-0008-0000-0000-0000E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2" name="Text Box 9">
          <a:extLst>
            <a:ext uri="{FF2B5EF4-FFF2-40B4-BE49-F238E27FC236}">
              <a16:creationId xmlns:a16="http://schemas.microsoft.com/office/drawing/2014/main" id="{00000000-0008-0000-0000-0000EB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53" name="Text Box 11">
          <a:extLst>
            <a:ext uri="{FF2B5EF4-FFF2-40B4-BE49-F238E27FC236}">
              <a16:creationId xmlns:a16="http://schemas.microsoft.com/office/drawing/2014/main" id="{00000000-0008-0000-0000-0000EC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4" name="Text Box 8">
          <a:extLst>
            <a:ext uri="{FF2B5EF4-FFF2-40B4-BE49-F238E27FC236}">
              <a16:creationId xmlns:a16="http://schemas.microsoft.com/office/drawing/2014/main" id="{00000000-0008-0000-0000-0000E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5" name="Text Box 9">
          <a:extLst>
            <a:ext uri="{FF2B5EF4-FFF2-40B4-BE49-F238E27FC236}">
              <a16:creationId xmlns:a16="http://schemas.microsoft.com/office/drawing/2014/main" id="{00000000-0008-0000-0000-0000EE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56" name="Text Box 11">
          <a:extLst>
            <a:ext uri="{FF2B5EF4-FFF2-40B4-BE49-F238E27FC236}">
              <a16:creationId xmlns:a16="http://schemas.microsoft.com/office/drawing/2014/main" id="{00000000-0008-0000-0000-0000EF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7" name="Text Box 8">
          <a:extLst>
            <a:ext uri="{FF2B5EF4-FFF2-40B4-BE49-F238E27FC236}">
              <a16:creationId xmlns:a16="http://schemas.microsoft.com/office/drawing/2014/main" id="{00000000-0008-0000-0000-0000F0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58" name="Text Box 9">
          <a:extLst>
            <a:ext uri="{FF2B5EF4-FFF2-40B4-BE49-F238E27FC236}">
              <a16:creationId xmlns:a16="http://schemas.microsoft.com/office/drawing/2014/main" id="{00000000-0008-0000-0000-0000F1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59" name="Text Box 11">
          <a:extLst>
            <a:ext uri="{FF2B5EF4-FFF2-40B4-BE49-F238E27FC236}">
              <a16:creationId xmlns:a16="http://schemas.microsoft.com/office/drawing/2014/main" id="{00000000-0008-0000-0000-0000F2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0" name="Text Box 8">
          <a:extLst>
            <a:ext uri="{FF2B5EF4-FFF2-40B4-BE49-F238E27FC236}">
              <a16:creationId xmlns:a16="http://schemas.microsoft.com/office/drawing/2014/main" id="{00000000-0008-0000-0000-0000F3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1" name="Text Box 9">
          <a:extLst>
            <a:ext uri="{FF2B5EF4-FFF2-40B4-BE49-F238E27FC236}">
              <a16:creationId xmlns:a16="http://schemas.microsoft.com/office/drawing/2014/main" id="{00000000-0008-0000-0000-0000F4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62" name="Text Box 11">
          <a:extLst>
            <a:ext uri="{FF2B5EF4-FFF2-40B4-BE49-F238E27FC236}">
              <a16:creationId xmlns:a16="http://schemas.microsoft.com/office/drawing/2014/main" id="{00000000-0008-0000-0000-0000F5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3" name="Text Box 8">
          <a:extLst>
            <a:ext uri="{FF2B5EF4-FFF2-40B4-BE49-F238E27FC236}">
              <a16:creationId xmlns:a16="http://schemas.microsoft.com/office/drawing/2014/main" id="{00000000-0008-0000-0000-0000F6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4" name="Text Box 9">
          <a:extLst>
            <a:ext uri="{FF2B5EF4-FFF2-40B4-BE49-F238E27FC236}">
              <a16:creationId xmlns:a16="http://schemas.microsoft.com/office/drawing/2014/main" id="{00000000-0008-0000-0000-0000F7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65" name="Text Box 11">
          <a:extLst>
            <a:ext uri="{FF2B5EF4-FFF2-40B4-BE49-F238E27FC236}">
              <a16:creationId xmlns:a16="http://schemas.microsoft.com/office/drawing/2014/main" id="{00000000-0008-0000-0000-0000F8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6" name="Text Box 8">
          <a:extLst>
            <a:ext uri="{FF2B5EF4-FFF2-40B4-BE49-F238E27FC236}">
              <a16:creationId xmlns:a16="http://schemas.microsoft.com/office/drawing/2014/main" id="{00000000-0008-0000-0000-0000F9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7" name="Text Box 9">
          <a:extLst>
            <a:ext uri="{FF2B5EF4-FFF2-40B4-BE49-F238E27FC236}">
              <a16:creationId xmlns:a16="http://schemas.microsoft.com/office/drawing/2014/main" id="{00000000-0008-0000-0000-0000FA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68" name="Text Box 11">
          <a:extLst>
            <a:ext uri="{FF2B5EF4-FFF2-40B4-BE49-F238E27FC236}">
              <a16:creationId xmlns:a16="http://schemas.microsoft.com/office/drawing/2014/main" id="{00000000-0008-0000-0000-0000FB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69" name="Text Box 8">
          <a:extLst>
            <a:ext uri="{FF2B5EF4-FFF2-40B4-BE49-F238E27FC236}">
              <a16:creationId xmlns:a16="http://schemas.microsoft.com/office/drawing/2014/main" id="{00000000-0008-0000-0000-0000FC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0" name="Text Box 9">
          <a:extLst>
            <a:ext uri="{FF2B5EF4-FFF2-40B4-BE49-F238E27FC236}">
              <a16:creationId xmlns:a16="http://schemas.microsoft.com/office/drawing/2014/main" id="{00000000-0008-0000-0000-0000FD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71" name="Text Box 11">
          <a:extLst>
            <a:ext uri="{FF2B5EF4-FFF2-40B4-BE49-F238E27FC236}">
              <a16:creationId xmlns:a16="http://schemas.microsoft.com/office/drawing/2014/main" id="{00000000-0008-0000-0000-0000FE22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2" name="Text Box 8">
          <a:extLst>
            <a:ext uri="{FF2B5EF4-FFF2-40B4-BE49-F238E27FC236}">
              <a16:creationId xmlns:a16="http://schemas.microsoft.com/office/drawing/2014/main" id="{00000000-0008-0000-0000-0000FF22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3" name="Text Box 9">
          <a:extLst>
            <a:ext uri="{FF2B5EF4-FFF2-40B4-BE49-F238E27FC236}">
              <a16:creationId xmlns:a16="http://schemas.microsoft.com/office/drawing/2014/main" id="{00000000-0008-0000-0000-00000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74" name="Text Box 11">
          <a:extLst>
            <a:ext uri="{FF2B5EF4-FFF2-40B4-BE49-F238E27FC236}">
              <a16:creationId xmlns:a16="http://schemas.microsoft.com/office/drawing/2014/main" id="{00000000-0008-0000-0000-00000123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5" name="Text Box 8">
          <a:extLst>
            <a:ext uri="{FF2B5EF4-FFF2-40B4-BE49-F238E27FC236}">
              <a16:creationId xmlns:a16="http://schemas.microsoft.com/office/drawing/2014/main" id="{00000000-0008-0000-0000-00000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6" name="Text Box 9">
          <a:extLst>
            <a:ext uri="{FF2B5EF4-FFF2-40B4-BE49-F238E27FC236}">
              <a16:creationId xmlns:a16="http://schemas.microsoft.com/office/drawing/2014/main" id="{00000000-0008-0000-0000-00000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219075</xdr:colOff>
      <xdr:row>133</xdr:row>
      <xdr:rowOff>47625</xdr:rowOff>
    </xdr:to>
    <xdr:sp macro="" textlink="">
      <xdr:nvSpPr>
        <xdr:cNvPr id="1177" name="Text Box 11">
          <a:extLst>
            <a:ext uri="{FF2B5EF4-FFF2-40B4-BE49-F238E27FC236}">
              <a16:creationId xmlns:a16="http://schemas.microsoft.com/office/drawing/2014/main" id="{00000000-0008-0000-0000-000004230300}"/>
            </a:ext>
          </a:extLst>
        </xdr:cNvPr>
        <xdr:cNvSpPr txBox="1">
          <a:spLocks noChangeArrowheads="1"/>
        </xdr:cNvSpPr>
      </xdr:nvSpPr>
      <xdr:spPr bwMode="auto">
        <a:xfrm>
          <a:off x="400050" y="89839800"/>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8" name="Text Box 8">
          <a:extLst>
            <a:ext uri="{FF2B5EF4-FFF2-40B4-BE49-F238E27FC236}">
              <a16:creationId xmlns:a16="http://schemas.microsoft.com/office/drawing/2014/main" id="{00000000-0008-0000-0000-00000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79" name="Text Box 9">
          <a:extLst>
            <a:ext uri="{FF2B5EF4-FFF2-40B4-BE49-F238E27FC236}">
              <a16:creationId xmlns:a16="http://schemas.microsoft.com/office/drawing/2014/main" id="{00000000-0008-0000-0000-00000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80" name="Text Box 11">
          <a:extLst>
            <a:ext uri="{FF2B5EF4-FFF2-40B4-BE49-F238E27FC236}">
              <a16:creationId xmlns:a16="http://schemas.microsoft.com/office/drawing/2014/main" id="{00000000-0008-0000-0000-000007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1" name="Text Box 8">
          <a:extLst>
            <a:ext uri="{FF2B5EF4-FFF2-40B4-BE49-F238E27FC236}">
              <a16:creationId xmlns:a16="http://schemas.microsoft.com/office/drawing/2014/main" id="{00000000-0008-0000-0000-00000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2" name="Text Box 9">
          <a:extLst>
            <a:ext uri="{FF2B5EF4-FFF2-40B4-BE49-F238E27FC236}">
              <a16:creationId xmlns:a16="http://schemas.microsoft.com/office/drawing/2014/main" id="{00000000-0008-0000-0000-00000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83" name="Text Box 11">
          <a:extLst>
            <a:ext uri="{FF2B5EF4-FFF2-40B4-BE49-F238E27FC236}">
              <a16:creationId xmlns:a16="http://schemas.microsoft.com/office/drawing/2014/main" id="{00000000-0008-0000-0000-00000A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4" name="Text Box 8">
          <a:extLst>
            <a:ext uri="{FF2B5EF4-FFF2-40B4-BE49-F238E27FC236}">
              <a16:creationId xmlns:a16="http://schemas.microsoft.com/office/drawing/2014/main" id="{00000000-0008-0000-0000-00000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5" name="Text Box 9">
          <a:extLst>
            <a:ext uri="{FF2B5EF4-FFF2-40B4-BE49-F238E27FC236}">
              <a16:creationId xmlns:a16="http://schemas.microsoft.com/office/drawing/2014/main" id="{00000000-0008-0000-0000-00000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86" name="Text Box 11">
          <a:extLst>
            <a:ext uri="{FF2B5EF4-FFF2-40B4-BE49-F238E27FC236}">
              <a16:creationId xmlns:a16="http://schemas.microsoft.com/office/drawing/2014/main" id="{00000000-0008-0000-0000-00000D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7" name="Text Box 8">
          <a:extLst>
            <a:ext uri="{FF2B5EF4-FFF2-40B4-BE49-F238E27FC236}">
              <a16:creationId xmlns:a16="http://schemas.microsoft.com/office/drawing/2014/main" id="{00000000-0008-0000-0000-00000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88" name="Text Box 9">
          <a:extLst>
            <a:ext uri="{FF2B5EF4-FFF2-40B4-BE49-F238E27FC236}">
              <a16:creationId xmlns:a16="http://schemas.microsoft.com/office/drawing/2014/main" id="{00000000-0008-0000-0000-00000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89" name="Text Box 11">
          <a:extLst>
            <a:ext uri="{FF2B5EF4-FFF2-40B4-BE49-F238E27FC236}">
              <a16:creationId xmlns:a16="http://schemas.microsoft.com/office/drawing/2014/main" id="{00000000-0008-0000-0000-000010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0" name="Text Box 8">
          <a:extLst>
            <a:ext uri="{FF2B5EF4-FFF2-40B4-BE49-F238E27FC236}">
              <a16:creationId xmlns:a16="http://schemas.microsoft.com/office/drawing/2014/main" id="{00000000-0008-0000-0000-00001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1" name="Text Box 9">
          <a:extLst>
            <a:ext uri="{FF2B5EF4-FFF2-40B4-BE49-F238E27FC236}">
              <a16:creationId xmlns:a16="http://schemas.microsoft.com/office/drawing/2014/main" id="{00000000-0008-0000-0000-00001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92" name="Text Box 11">
          <a:extLst>
            <a:ext uri="{FF2B5EF4-FFF2-40B4-BE49-F238E27FC236}">
              <a16:creationId xmlns:a16="http://schemas.microsoft.com/office/drawing/2014/main" id="{00000000-0008-0000-0000-000013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3" name="Text Box 8">
          <a:extLst>
            <a:ext uri="{FF2B5EF4-FFF2-40B4-BE49-F238E27FC236}">
              <a16:creationId xmlns:a16="http://schemas.microsoft.com/office/drawing/2014/main" id="{00000000-0008-0000-0000-00001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4" name="Text Box 9">
          <a:extLst>
            <a:ext uri="{FF2B5EF4-FFF2-40B4-BE49-F238E27FC236}">
              <a16:creationId xmlns:a16="http://schemas.microsoft.com/office/drawing/2014/main" id="{00000000-0008-0000-0000-00001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95" name="Text Box 11">
          <a:extLst>
            <a:ext uri="{FF2B5EF4-FFF2-40B4-BE49-F238E27FC236}">
              <a16:creationId xmlns:a16="http://schemas.microsoft.com/office/drawing/2014/main" id="{00000000-0008-0000-0000-000016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6" name="Text Box 8">
          <a:extLst>
            <a:ext uri="{FF2B5EF4-FFF2-40B4-BE49-F238E27FC236}">
              <a16:creationId xmlns:a16="http://schemas.microsoft.com/office/drawing/2014/main" id="{00000000-0008-0000-0000-00001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7" name="Text Box 9">
          <a:extLst>
            <a:ext uri="{FF2B5EF4-FFF2-40B4-BE49-F238E27FC236}">
              <a16:creationId xmlns:a16="http://schemas.microsoft.com/office/drawing/2014/main" id="{00000000-0008-0000-0000-00001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198" name="Text Box 11">
          <a:extLst>
            <a:ext uri="{FF2B5EF4-FFF2-40B4-BE49-F238E27FC236}">
              <a16:creationId xmlns:a16="http://schemas.microsoft.com/office/drawing/2014/main" id="{00000000-0008-0000-0000-000019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199" name="Text Box 8">
          <a:extLst>
            <a:ext uri="{FF2B5EF4-FFF2-40B4-BE49-F238E27FC236}">
              <a16:creationId xmlns:a16="http://schemas.microsoft.com/office/drawing/2014/main" id="{00000000-0008-0000-0000-00001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0" name="Text Box 9">
          <a:extLst>
            <a:ext uri="{FF2B5EF4-FFF2-40B4-BE49-F238E27FC236}">
              <a16:creationId xmlns:a16="http://schemas.microsoft.com/office/drawing/2014/main" id="{00000000-0008-0000-0000-00001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01" name="Text Box 11">
          <a:extLst>
            <a:ext uri="{FF2B5EF4-FFF2-40B4-BE49-F238E27FC236}">
              <a16:creationId xmlns:a16="http://schemas.microsoft.com/office/drawing/2014/main" id="{00000000-0008-0000-0000-00001C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2" name="Text Box 8">
          <a:extLst>
            <a:ext uri="{FF2B5EF4-FFF2-40B4-BE49-F238E27FC236}">
              <a16:creationId xmlns:a16="http://schemas.microsoft.com/office/drawing/2014/main" id="{00000000-0008-0000-0000-00001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3" name="Text Box 9">
          <a:extLst>
            <a:ext uri="{FF2B5EF4-FFF2-40B4-BE49-F238E27FC236}">
              <a16:creationId xmlns:a16="http://schemas.microsoft.com/office/drawing/2014/main" id="{00000000-0008-0000-0000-00001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04" name="Text Box 11">
          <a:extLst>
            <a:ext uri="{FF2B5EF4-FFF2-40B4-BE49-F238E27FC236}">
              <a16:creationId xmlns:a16="http://schemas.microsoft.com/office/drawing/2014/main" id="{00000000-0008-0000-0000-00001F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5" name="Text Box 8">
          <a:extLst>
            <a:ext uri="{FF2B5EF4-FFF2-40B4-BE49-F238E27FC236}">
              <a16:creationId xmlns:a16="http://schemas.microsoft.com/office/drawing/2014/main" id="{00000000-0008-0000-0000-00002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6" name="Text Box 9">
          <a:extLst>
            <a:ext uri="{FF2B5EF4-FFF2-40B4-BE49-F238E27FC236}">
              <a16:creationId xmlns:a16="http://schemas.microsoft.com/office/drawing/2014/main" id="{00000000-0008-0000-0000-00002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07" name="Text Box 11">
          <a:extLst>
            <a:ext uri="{FF2B5EF4-FFF2-40B4-BE49-F238E27FC236}">
              <a16:creationId xmlns:a16="http://schemas.microsoft.com/office/drawing/2014/main" id="{00000000-0008-0000-0000-000022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8" name="Text Box 8">
          <a:extLst>
            <a:ext uri="{FF2B5EF4-FFF2-40B4-BE49-F238E27FC236}">
              <a16:creationId xmlns:a16="http://schemas.microsoft.com/office/drawing/2014/main" id="{00000000-0008-0000-0000-00002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09" name="Text Box 9">
          <a:extLst>
            <a:ext uri="{FF2B5EF4-FFF2-40B4-BE49-F238E27FC236}">
              <a16:creationId xmlns:a16="http://schemas.microsoft.com/office/drawing/2014/main" id="{00000000-0008-0000-0000-00002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10" name="Text Box 11">
          <a:extLst>
            <a:ext uri="{FF2B5EF4-FFF2-40B4-BE49-F238E27FC236}">
              <a16:creationId xmlns:a16="http://schemas.microsoft.com/office/drawing/2014/main" id="{00000000-0008-0000-0000-000025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1" name="Text Box 8">
          <a:extLst>
            <a:ext uri="{FF2B5EF4-FFF2-40B4-BE49-F238E27FC236}">
              <a16:creationId xmlns:a16="http://schemas.microsoft.com/office/drawing/2014/main" id="{00000000-0008-0000-0000-00002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2" name="Text Box 9">
          <a:extLst>
            <a:ext uri="{FF2B5EF4-FFF2-40B4-BE49-F238E27FC236}">
              <a16:creationId xmlns:a16="http://schemas.microsoft.com/office/drawing/2014/main" id="{00000000-0008-0000-0000-00002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13" name="Text Box 11">
          <a:extLst>
            <a:ext uri="{FF2B5EF4-FFF2-40B4-BE49-F238E27FC236}">
              <a16:creationId xmlns:a16="http://schemas.microsoft.com/office/drawing/2014/main" id="{00000000-0008-0000-0000-000028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4" name="Text Box 8">
          <a:extLst>
            <a:ext uri="{FF2B5EF4-FFF2-40B4-BE49-F238E27FC236}">
              <a16:creationId xmlns:a16="http://schemas.microsoft.com/office/drawing/2014/main" id="{00000000-0008-0000-0000-00002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5" name="Text Box 9">
          <a:extLst>
            <a:ext uri="{FF2B5EF4-FFF2-40B4-BE49-F238E27FC236}">
              <a16:creationId xmlns:a16="http://schemas.microsoft.com/office/drawing/2014/main" id="{00000000-0008-0000-0000-00002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16" name="Text Box 11">
          <a:extLst>
            <a:ext uri="{FF2B5EF4-FFF2-40B4-BE49-F238E27FC236}">
              <a16:creationId xmlns:a16="http://schemas.microsoft.com/office/drawing/2014/main" id="{00000000-0008-0000-0000-00002B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7" name="Text Box 8">
          <a:extLst>
            <a:ext uri="{FF2B5EF4-FFF2-40B4-BE49-F238E27FC236}">
              <a16:creationId xmlns:a16="http://schemas.microsoft.com/office/drawing/2014/main" id="{00000000-0008-0000-0000-00002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18" name="Text Box 9">
          <a:extLst>
            <a:ext uri="{FF2B5EF4-FFF2-40B4-BE49-F238E27FC236}">
              <a16:creationId xmlns:a16="http://schemas.microsoft.com/office/drawing/2014/main" id="{00000000-0008-0000-0000-00002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19" name="Text Box 11">
          <a:extLst>
            <a:ext uri="{FF2B5EF4-FFF2-40B4-BE49-F238E27FC236}">
              <a16:creationId xmlns:a16="http://schemas.microsoft.com/office/drawing/2014/main" id="{00000000-0008-0000-0000-00002E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0" name="Text Box 8">
          <a:extLst>
            <a:ext uri="{FF2B5EF4-FFF2-40B4-BE49-F238E27FC236}">
              <a16:creationId xmlns:a16="http://schemas.microsoft.com/office/drawing/2014/main" id="{00000000-0008-0000-0000-00002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1" name="Text Box 9">
          <a:extLst>
            <a:ext uri="{FF2B5EF4-FFF2-40B4-BE49-F238E27FC236}">
              <a16:creationId xmlns:a16="http://schemas.microsoft.com/office/drawing/2014/main" id="{00000000-0008-0000-0000-00003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22" name="Text Box 11">
          <a:extLst>
            <a:ext uri="{FF2B5EF4-FFF2-40B4-BE49-F238E27FC236}">
              <a16:creationId xmlns:a16="http://schemas.microsoft.com/office/drawing/2014/main" id="{00000000-0008-0000-0000-000031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3" name="Text Box 8">
          <a:extLst>
            <a:ext uri="{FF2B5EF4-FFF2-40B4-BE49-F238E27FC236}">
              <a16:creationId xmlns:a16="http://schemas.microsoft.com/office/drawing/2014/main" id="{00000000-0008-0000-0000-00003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4" name="Text Box 9">
          <a:extLst>
            <a:ext uri="{FF2B5EF4-FFF2-40B4-BE49-F238E27FC236}">
              <a16:creationId xmlns:a16="http://schemas.microsoft.com/office/drawing/2014/main" id="{00000000-0008-0000-0000-00003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25" name="Text Box 11">
          <a:extLst>
            <a:ext uri="{FF2B5EF4-FFF2-40B4-BE49-F238E27FC236}">
              <a16:creationId xmlns:a16="http://schemas.microsoft.com/office/drawing/2014/main" id="{00000000-0008-0000-0000-000034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6" name="Text Box 8">
          <a:extLst>
            <a:ext uri="{FF2B5EF4-FFF2-40B4-BE49-F238E27FC236}">
              <a16:creationId xmlns:a16="http://schemas.microsoft.com/office/drawing/2014/main" id="{00000000-0008-0000-0000-00003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7" name="Text Box 9">
          <a:extLst>
            <a:ext uri="{FF2B5EF4-FFF2-40B4-BE49-F238E27FC236}">
              <a16:creationId xmlns:a16="http://schemas.microsoft.com/office/drawing/2014/main" id="{00000000-0008-0000-0000-00003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28" name="Text Box 11">
          <a:extLst>
            <a:ext uri="{FF2B5EF4-FFF2-40B4-BE49-F238E27FC236}">
              <a16:creationId xmlns:a16="http://schemas.microsoft.com/office/drawing/2014/main" id="{00000000-0008-0000-0000-000037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29" name="Text Box 8">
          <a:extLst>
            <a:ext uri="{FF2B5EF4-FFF2-40B4-BE49-F238E27FC236}">
              <a16:creationId xmlns:a16="http://schemas.microsoft.com/office/drawing/2014/main" id="{00000000-0008-0000-0000-00003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0" name="Text Box 9">
          <a:extLst>
            <a:ext uri="{FF2B5EF4-FFF2-40B4-BE49-F238E27FC236}">
              <a16:creationId xmlns:a16="http://schemas.microsoft.com/office/drawing/2014/main" id="{00000000-0008-0000-0000-00003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31" name="Text Box 11">
          <a:extLst>
            <a:ext uri="{FF2B5EF4-FFF2-40B4-BE49-F238E27FC236}">
              <a16:creationId xmlns:a16="http://schemas.microsoft.com/office/drawing/2014/main" id="{00000000-0008-0000-0000-00003A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2" name="Text Box 8">
          <a:extLst>
            <a:ext uri="{FF2B5EF4-FFF2-40B4-BE49-F238E27FC236}">
              <a16:creationId xmlns:a16="http://schemas.microsoft.com/office/drawing/2014/main" id="{00000000-0008-0000-0000-00003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3" name="Text Box 9">
          <a:extLst>
            <a:ext uri="{FF2B5EF4-FFF2-40B4-BE49-F238E27FC236}">
              <a16:creationId xmlns:a16="http://schemas.microsoft.com/office/drawing/2014/main" id="{00000000-0008-0000-0000-00003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34" name="Text Box 11">
          <a:extLst>
            <a:ext uri="{FF2B5EF4-FFF2-40B4-BE49-F238E27FC236}">
              <a16:creationId xmlns:a16="http://schemas.microsoft.com/office/drawing/2014/main" id="{00000000-0008-0000-0000-00003D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5" name="Text Box 8">
          <a:extLst>
            <a:ext uri="{FF2B5EF4-FFF2-40B4-BE49-F238E27FC236}">
              <a16:creationId xmlns:a16="http://schemas.microsoft.com/office/drawing/2014/main" id="{00000000-0008-0000-0000-00003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6" name="Text Box 9">
          <a:extLst>
            <a:ext uri="{FF2B5EF4-FFF2-40B4-BE49-F238E27FC236}">
              <a16:creationId xmlns:a16="http://schemas.microsoft.com/office/drawing/2014/main" id="{00000000-0008-0000-0000-00003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37" name="Text Box 11">
          <a:extLst>
            <a:ext uri="{FF2B5EF4-FFF2-40B4-BE49-F238E27FC236}">
              <a16:creationId xmlns:a16="http://schemas.microsoft.com/office/drawing/2014/main" id="{00000000-0008-0000-0000-000040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8" name="Text Box 8">
          <a:extLst>
            <a:ext uri="{FF2B5EF4-FFF2-40B4-BE49-F238E27FC236}">
              <a16:creationId xmlns:a16="http://schemas.microsoft.com/office/drawing/2014/main" id="{00000000-0008-0000-0000-00004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39" name="Text Box 9">
          <a:extLst>
            <a:ext uri="{FF2B5EF4-FFF2-40B4-BE49-F238E27FC236}">
              <a16:creationId xmlns:a16="http://schemas.microsoft.com/office/drawing/2014/main" id="{00000000-0008-0000-0000-00004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40" name="Text Box 11">
          <a:extLst>
            <a:ext uri="{FF2B5EF4-FFF2-40B4-BE49-F238E27FC236}">
              <a16:creationId xmlns:a16="http://schemas.microsoft.com/office/drawing/2014/main" id="{00000000-0008-0000-0000-000043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1" name="Text Box 8">
          <a:extLst>
            <a:ext uri="{FF2B5EF4-FFF2-40B4-BE49-F238E27FC236}">
              <a16:creationId xmlns:a16="http://schemas.microsoft.com/office/drawing/2014/main" id="{00000000-0008-0000-0000-00004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2" name="Text Box 9">
          <a:extLst>
            <a:ext uri="{FF2B5EF4-FFF2-40B4-BE49-F238E27FC236}">
              <a16:creationId xmlns:a16="http://schemas.microsoft.com/office/drawing/2014/main" id="{00000000-0008-0000-0000-00004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43" name="Text Box 11">
          <a:extLst>
            <a:ext uri="{FF2B5EF4-FFF2-40B4-BE49-F238E27FC236}">
              <a16:creationId xmlns:a16="http://schemas.microsoft.com/office/drawing/2014/main" id="{00000000-0008-0000-0000-000046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4" name="Text Box 8">
          <a:extLst>
            <a:ext uri="{FF2B5EF4-FFF2-40B4-BE49-F238E27FC236}">
              <a16:creationId xmlns:a16="http://schemas.microsoft.com/office/drawing/2014/main" id="{00000000-0008-0000-0000-00004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5" name="Text Box 9">
          <a:extLst>
            <a:ext uri="{FF2B5EF4-FFF2-40B4-BE49-F238E27FC236}">
              <a16:creationId xmlns:a16="http://schemas.microsoft.com/office/drawing/2014/main" id="{00000000-0008-0000-0000-00004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46" name="Text Box 11">
          <a:extLst>
            <a:ext uri="{FF2B5EF4-FFF2-40B4-BE49-F238E27FC236}">
              <a16:creationId xmlns:a16="http://schemas.microsoft.com/office/drawing/2014/main" id="{00000000-0008-0000-0000-000049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7" name="Text Box 8">
          <a:extLst>
            <a:ext uri="{FF2B5EF4-FFF2-40B4-BE49-F238E27FC236}">
              <a16:creationId xmlns:a16="http://schemas.microsoft.com/office/drawing/2014/main" id="{00000000-0008-0000-0000-00004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48" name="Text Box 9">
          <a:extLst>
            <a:ext uri="{FF2B5EF4-FFF2-40B4-BE49-F238E27FC236}">
              <a16:creationId xmlns:a16="http://schemas.microsoft.com/office/drawing/2014/main" id="{00000000-0008-0000-0000-00004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49" name="Text Box 11">
          <a:extLst>
            <a:ext uri="{FF2B5EF4-FFF2-40B4-BE49-F238E27FC236}">
              <a16:creationId xmlns:a16="http://schemas.microsoft.com/office/drawing/2014/main" id="{00000000-0008-0000-0000-00004C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0" name="Text Box 8">
          <a:extLst>
            <a:ext uri="{FF2B5EF4-FFF2-40B4-BE49-F238E27FC236}">
              <a16:creationId xmlns:a16="http://schemas.microsoft.com/office/drawing/2014/main" id="{00000000-0008-0000-0000-00004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1" name="Text Box 9">
          <a:extLst>
            <a:ext uri="{FF2B5EF4-FFF2-40B4-BE49-F238E27FC236}">
              <a16:creationId xmlns:a16="http://schemas.microsoft.com/office/drawing/2014/main" id="{00000000-0008-0000-0000-00004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52" name="Text Box 11">
          <a:extLst>
            <a:ext uri="{FF2B5EF4-FFF2-40B4-BE49-F238E27FC236}">
              <a16:creationId xmlns:a16="http://schemas.microsoft.com/office/drawing/2014/main" id="{00000000-0008-0000-0000-00004F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3" name="Text Box 8">
          <a:extLst>
            <a:ext uri="{FF2B5EF4-FFF2-40B4-BE49-F238E27FC236}">
              <a16:creationId xmlns:a16="http://schemas.microsoft.com/office/drawing/2014/main" id="{00000000-0008-0000-0000-00005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4" name="Text Box 9">
          <a:extLst>
            <a:ext uri="{FF2B5EF4-FFF2-40B4-BE49-F238E27FC236}">
              <a16:creationId xmlns:a16="http://schemas.microsoft.com/office/drawing/2014/main" id="{00000000-0008-0000-0000-00005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55" name="Text Box 11">
          <a:extLst>
            <a:ext uri="{FF2B5EF4-FFF2-40B4-BE49-F238E27FC236}">
              <a16:creationId xmlns:a16="http://schemas.microsoft.com/office/drawing/2014/main" id="{00000000-0008-0000-0000-000052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6" name="Text Box 8">
          <a:extLst>
            <a:ext uri="{FF2B5EF4-FFF2-40B4-BE49-F238E27FC236}">
              <a16:creationId xmlns:a16="http://schemas.microsoft.com/office/drawing/2014/main" id="{00000000-0008-0000-0000-00005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7" name="Text Box 9">
          <a:extLst>
            <a:ext uri="{FF2B5EF4-FFF2-40B4-BE49-F238E27FC236}">
              <a16:creationId xmlns:a16="http://schemas.microsoft.com/office/drawing/2014/main" id="{00000000-0008-0000-0000-00005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58" name="Text Box 11">
          <a:extLst>
            <a:ext uri="{FF2B5EF4-FFF2-40B4-BE49-F238E27FC236}">
              <a16:creationId xmlns:a16="http://schemas.microsoft.com/office/drawing/2014/main" id="{00000000-0008-0000-0000-000055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59" name="Text Box 8">
          <a:extLst>
            <a:ext uri="{FF2B5EF4-FFF2-40B4-BE49-F238E27FC236}">
              <a16:creationId xmlns:a16="http://schemas.microsoft.com/office/drawing/2014/main" id="{00000000-0008-0000-0000-00005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0" name="Text Box 9">
          <a:extLst>
            <a:ext uri="{FF2B5EF4-FFF2-40B4-BE49-F238E27FC236}">
              <a16:creationId xmlns:a16="http://schemas.microsoft.com/office/drawing/2014/main" id="{00000000-0008-0000-0000-00005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61" name="Text Box 11">
          <a:extLst>
            <a:ext uri="{FF2B5EF4-FFF2-40B4-BE49-F238E27FC236}">
              <a16:creationId xmlns:a16="http://schemas.microsoft.com/office/drawing/2014/main" id="{00000000-0008-0000-0000-000058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2" name="Text Box 8">
          <a:extLst>
            <a:ext uri="{FF2B5EF4-FFF2-40B4-BE49-F238E27FC236}">
              <a16:creationId xmlns:a16="http://schemas.microsoft.com/office/drawing/2014/main" id="{00000000-0008-0000-0000-00005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3" name="Text Box 9">
          <a:extLst>
            <a:ext uri="{FF2B5EF4-FFF2-40B4-BE49-F238E27FC236}">
              <a16:creationId xmlns:a16="http://schemas.microsoft.com/office/drawing/2014/main" id="{00000000-0008-0000-0000-00005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64" name="Text Box 11">
          <a:extLst>
            <a:ext uri="{FF2B5EF4-FFF2-40B4-BE49-F238E27FC236}">
              <a16:creationId xmlns:a16="http://schemas.microsoft.com/office/drawing/2014/main" id="{00000000-0008-0000-0000-00005B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5" name="Text Box 8">
          <a:extLst>
            <a:ext uri="{FF2B5EF4-FFF2-40B4-BE49-F238E27FC236}">
              <a16:creationId xmlns:a16="http://schemas.microsoft.com/office/drawing/2014/main" id="{00000000-0008-0000-0000-00005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6" name="Text Box 9">
          <a:extLst>
            <a:ext uri="{FF2B5EF4-FFF2-40B4-BE49-F238E27FC236}">
              <a16:creationId xmlns:a16="http://schemas.microsoft.com/office/drawing/2014/main" id="{00000000-0008-0000-0000-00005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67" name="Text Box 11">
          <a:extLst>
            <a:ext uri="{FF2B5EF4-FFF2-40B4-BE49-F238E27FC236}">
              <a16:creationId xmlns:a16="http://schemas.microsoft.com/office/drawing/2014/main" id="{00000000-0008-0000-0000-00005E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8" name="Text Box 8">
          <a:extLst>
            <a:ext uri="{FF2B5EF4-FFF2-40B4-BE49-F238E27FC236}">
              <a16:creationId xmlns:a16="http://schemas.microsoft.com/office/drawing/2014/main" id="{00000000-0008-0000-0000-00005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69" name="Text Box 9">
          <a:extLst>
            <a:ext uri="{FF2B5EF4-FFF2-40B4-BE49-F238E27FC236}">
              <a16:creationId xmlns:a16="http://schemas.microsoft.com/office/drawing/2014/main" id="{00000000-0008-0000-0000-00006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70" name="Text Box 11">
          <a:extLst>
            <a:ext uri="{FF2B5EF4-FFF2-40B4-BE49-F238E27FC236}">
              <a16:creationId xmlns:a16="http://schemas.microsoft.com/office/drawing/2014/main" id="{00000000-0008-0000-0000-000061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1" name="Text Box 8">
          <a:extLst>
            <a:ext uri="{FF2B5EF4-FFF2-40B4-BE49-F238E27FC236}">
              <a16:creationId xmlns:a16="http://schemas.microsoft.com/office/drawing/2014/main" id="{00000000-0008-0000-0000-00006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2" name="Text Box 9">
          <a:extLst>
            <a:ext uri="{FF2B5EF4-FFF2-40B4-BE49-F238E27FC236}">
              <a16:creationId xmlns:a16="http://schemas.microsoft.com/office/drawing/2014/main" id="{00000000-0008-0000-0000-00006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73" name="Text Box 11">
          <a:extLst>
            <a:ext uri="{FF2B5EF4-FFF2-40B4-BE49-F238E27FC236}">
              <a16:creationId xmlns:a16="http://schemas.microsoft.com/office/drawing/2014/main" id="{00000000-0008-0000-0000-000064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4" name="Text Box 8">
          <a:extLst>
            <a:ext uri="{FF2B5EF4-FFF2-40B4-BE49-F238E27FC236}">
              <a16:creationId xmlns:a16="http://schemas.microsoft.com/office/drawing/2014/main" id="{00000000-0008-0000-0000-00006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5" name="Text Box 9">
          <a:extLst>
            <a:ext uri="{FF2B5EF4-FFF2-40B4-BE49-F238E27FC236}">
              <a16:creationId xmlns:a16="http://schemas.microsoft.com/office/drawing/2014/main" id="{00000000-0008-0000-0000-00006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76" name="Text Box 11">
          <a:extLst>
            <a:ext uri="{FF2B5EF4-FFF2-40B4-BE49-F238E27FC236}">
              <a16:creationId xmlns:a16="http://schemas.microsoft.com/office/drawing/2014/main" id="{00000000-0008-0000-0000-000067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7" name="Text Box 8">
          <a:extLst>
            <a:ext uri="{FF2B5EF4-FFF2-40B4-BE49-F238E27FC236}">
              <a16:creationId xmlns:a16="http://schemas.microsoft.com/office/drawing/2014/main" id="{00000000-0008-0000-0000-00006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78" name="Text Box 9">
          <a:extLst>
            <a:ext uri="{FF2B5EF4-FFF2-40B4-BE49-F238E27FC236}">
              <a16:creationId xmlns:a16="http://schemas.microsoft.com/office/drawing/2014/main" id="{00000000-0008-0000-0000-00006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79" name="Text Box 11">
          <a:extLst>
            <a:ext uri="{FF2B5EF4-FFF2-40B4-BE49-F238E27FC236}">
              <a16:creationId xmlns:a16="http://schemas.microsoft.com/office/drawing/2014/main" id="{00000000-0008-0000-0000-00006A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0" name="Text Box 8">
          <a:extLst>
            <a:ext uri="{FF2B5EF4-FFF2-40B4-BE49-F238E27FC236}">
              <a16:creationId xmlns:a16="http://schemas.microsoft.com/office/drawing/2014/main" id="{00000000-0008-0000-0000-00006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1" name="Text Box 9">
          <a:extLst>
            <a:ext uri="{FF2B5EF4-FFF2-40B4-BE49-F238E27FC236}">
              <a16:creationId xmlns:a16="http://schemas.microsoft.com/office/drawing/2014/main" id="{00000000-0008-0000-0000-00006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82" name="Text Box 11">
          <a:extLst>
            <a:ext uri="{FF2B5EF4-FFF2-40B4-BE49-F238E27FC236}">
              <a16:creationId xmlns:a16="http://schemas.microsoft.com/office/drawing/2014/main" id="{00000000-0008-0000-0000-00006D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3" name="Text Box 8">
          <a:extLst>
            <a:ext uri="{FF2B5EF4-FFF2-40B4-BE49-F238E27FC236}">
              <a16:creationId xmlns:a16="http://schemas.microsoft.com/office/drawing/2014/main" id="{00000000-0008-0000-0000-00006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4" name="Text Box 9">
          <a:extLst>
            <a:ext uri="{FF2B5EF4-FFF2-40B4-BE49-F238E27FC236}">
              <a16:creationId xmlns:a16="http://schemas.microsoft.com/office/drawing/2014/main" id="{00000000-0008-0000-0000-00006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85" name="Text Box 11">
          <a:extLst>
            <a:ext uri="{FF2B5EF4-FFF2-40B4-BE49-F238E27FC236}">
              <a16:creationId xmlns:a16="http://schemas.microsoft.com/office/drawing/2014/main" id="{00000000-0008-0000-0000-000070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6" name="Text Box 8">
          <a:extLst>
            <a:ext uri="{FF2B5EF4-FFF2-40B4-BE49-F238E27FC236}">
              <a16:creationId xmlns:a16="http://schemas.microsoft.com/office/drawing/2014/main" id="{00000000-0008-0000-0000-00007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7" name="Text Box 9">
          <a:extLst>
            <a:ext uri="{FF2B5EF4-FFF2-40B4-BE49-F238E27FC236}">
              <a16:creationId xmlns:a16="http://schemas.microsoft.com/office/drawing/2014/main" id="{00000000-0008-0000-0000-00007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88" name="Text Box 11">
          <a:extLst>
            <a:ext uri="{FF2B5EF4-FFF2-40B4-BE49-F238E27FC236}">
              <a16:creationId xmlns:a16="http://schemas.microsoft.com/office/drawing/2014/main" id="{00000000-0008-0000-0000-000073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89" name="Text Box 8">
          <a:extLst>
            <a:ext uri="{FF2B5EF4-FFF2-40B4-BE49-F238E27FC236}">
              <a16:creationId xmlns:a16="http://schemas.microsoft.com/office/drawing/2014/main" id="{00000000-0008-0000-0000-00007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0" name="Text Box 9">
          <a:extLst>
            <a:ext uri="{FF2B5EF4-FFF2-40B4-BE49-F238E27FC236}">
              <a16:creationId xmlns:a16="http://schemas.microsoft.com/office/drawing/2014/main" id="{00000000-0008-0000-0000-00007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91" name="Text Box 11">
          <a:extLst>
            <a:ext uri="{FF2B5EF4-FFF2-40B4-BE49-F238E27FC236}">
              <a16:creationId xmlns:a16="http://schemas.microsoft.com/office/drawing/2014/main" id="{00000000-0008-0000-0000-000076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2" name="Text Box 8">
          <a:extLst>
            <a:ext uri="{FF2B5EF4-FFF2-40B4-BE49-F238E27FC236}">
              <a16:creationId xmlns:a16="http://schemas.microsoft.com/office/drawing/2014/main" id="{00000000-0008-0000-0000-00007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3" name="Text Box 9">
          <a:extLst>
            <a:ext uri="{FF2B5EF4-FFF2-40B4-BE49-F238E27FC236}">
              <a16:creationId xmlns:a16="http://schemas.microsoft.com/office/drawing/2014/main" id="{00000000-0008-0000-0000-00007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94" name="Text Box 11">
          <a:extLst>
            <a:ext uri="{FF2B5EF4-FFF2-40B4-BE49-F238E27FC236}">
              <a16:creationId xmlns:a16="http://schemas.microsoft.com/office/drawing/2014/main" id="{00000000-0008-0000-0000-000079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5" name="Text Box 8">
          <a:extLst>
            <a:ext uri="{FF2B5EF4-FFF2-40B4-BE49-F238E27FC236}">
              <a16:creationId xmlns:a16="http://schemas.microsoft.com/office/drawing/2014/main" id="{00000000-0008-0000-0000-00007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6" name="Text Box 9">
          <a:extLst>
            <a:ext uri="{FF2B5EF4-FFF2-40B4-BE49-F238E27FC236}">
              <a16:creationId xmlns:a16="http://schemas.microsoft.com/office/drawing/2014/main" id="{00000000-0008-0000-0000-00007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297" name="Text Box 11">
          <a:extLst>
            <a:ext uri="{FF2B5EF4-FFF2-40B4-BE49-F238E27FC236}">
              <a16:creationId xmlns:a16="http://schemas.microsoft.com/office/drawing/2014/main" id="{00000000-0008-0000-0000-00007C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8" name="Text Box 8">
          <a:extLst>
            <a:ext uri="{FF2B5EF4-FFF2-40B4-BE49-F238E27FC236}">
              <a16:creationId xmlns:a16="http://schemas.microsoft.com/office/drawing/2014/main" id="{00000000-0008-0000-0000-00007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299" name="Text Box 9">
          <a:extLst>
            <a:ext uri="{FF2B5EF4-FFF2-40B4-BE49-F238E27FC236}">
              <a16:creationId xmlns:a16="http://schemas.microsoft.com/office/drawing/2014/main" id="{00000000-0008-0000-0000-00007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00" name="Text Box 11">
          <a:extLst>
            <a:ext uri="{FF2B5EF4-FFF2-40B4-BE49-F238E27FC236}">
              <a16:creationId xmlns:a16="http://schemas.microsoft.com/office/drawing/2014/main" id="{00000000-0008-0000-0000-00007F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1" name="Text Box 8">
          <a:extLst>
            <a:ext uri="{FF2B5EF4-FFF2-40B4-BE49-F238E27FC236}">
              <a16:creationId xmlns:a16="http://schemas.microsoft.com/office/drawing/2014/main" id="{00000000-0008-0000-0000-00008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2" name="Text Box 9">
          <a:extLst>
            <a:ext uri="{FF2B5EF4-FFF2-40B4-BE49-F238E27FC236}">
              <a16:creationId xmlns:a16="http://schemas.microsoft.com/office/drawing/2014/main" id="{00000000-0008-0000-0000-00008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03" name="Text Box 11">
          <a:extLst>
            <a:ext uri="{FF2B5EF4-FFF2-40B4-BE49-F238E27FC236}">
              <a16:creationId xmlns:a16="http://schemas.microsoft.com/office/drawing/2014/main" id="{00000000-0008-0000-0000-000082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4" name="Text Box 8">
          <a:extLst>
            <a:ext uri="{FF2B5EF4-FFF2-40B4-BE49-F238E27FC236}">
              <a16:creationId xmlns:a16="http://schemas.microsoft.com/office/drawing/2014/main" id="{00000000-0008-0000-0000-00008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5" name="Text Box 9">
          <a:extLst>
            <a:ext uri="{FF2B5EF4-FFF2-40B4-BE49-F238E27FC236}">
              <a16:creationId xmlns:a16="http://schemas.microsoft.com/office/drawing/2014/main" id="{00000000-0008-0000-0000-00008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06" name="Text Box 11">
          <a:extLst>
            <a:ext uri="{FF2B5EF4-FFF2-40B4-BE49-F238E27FC236}">
              <a16:creationId xmlns:a16="http://schemas.microsoft.com/office/drawing/2014/main" id="{00000000-0008-0000-0000-000085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7" name="Text Box 8">
          <a:extLst>
            <a:ext uri="{FF2B5EF4-FFF2-40B4-BE49-F238E27FC236}">
              <a16:creationId xmlns:a16="http://schemas.microsoft.com/office/drawing/2014/main" id="{00000000-0008-0000-0000-00008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08" name="Text Box 9">
          <a:extLst>
            <a:ext uri="{FF2B5EF4-FFF2-40B4-BE49-F238E27FC236}">
              <a16:creationId xmlns:a16="http://schemas.microsoft.com/office/drawing/2014/main" id="{00000000-0008-0000-0000-00008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09" name="Text Box 11">
          <a:extLst>
            <a:ext uri="{FF2B5EF4-FFF2-40B4-BE49-F238E27FC236}">
              <a16:creationId xmlns:a16="http://schemas.microsoft.com/office/drawing/2014/main" id="{00000000-0008-0000-0000-000088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0" name="Text Box 8">
          <a:extLst>
            <a:ext uri="{FF2B5EF4-FFF2-40B4-BE49-F238E27FC236}">
              <a16:creationId xmlns:a16="http://schemas.microsoft.com/office/drawing/2014/main" id="{00000000-0008-0000-0000-00008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1" name="Text Box 9">
          <a:extLst>
            <a:ext uri="{FF2B5EF4-FFF2-40B4-BE49-F238E27FC236}">
              <a16:creationId xmlns:a16="http://schemas.microsoft.com/office/drawing/2014/main" id="{00000000-0008-0000-0000-00008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12" name="Text Box 11">
          <a:extLst>
            <a:ext uri="{FF2B5EF4-FFF2-40B4-BE49-F238E27FC236}">
              <a16:creationId xmlns:a16="http://schemas.microsoft.com/office/drawing/2014/main" id="{00000000-0008-0000-0000-00008B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3" name="Text Box 8">
          <a:extLst>
            <a:ext uri="{FF2B5EF4-FFF2-40B4-BE49-F238E27FC236}">
              <a16:creationId xmlns:a16="http://schemas.microsoft.com/office/drawing/2014/main" id="{00000000-0008-0000-0000-00008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4" name="Text Box 9">
          <a:extLst>
            <a:ext uri="{FF2B5EF4-FFF2-40B4-BE49-F238E27FC236}">
              <a16:creationId xmlns:a16="http://schemas.microsoft.com/office/drawing/2014/main" id="{00000000-0008-0000-0000-00008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15" name="Text Box 11">
          <a:extLst>
            <a:ext uri="{FF2B5EF4-FFF2-40B4-BE49-F238E27FC236}">
              <a16:creationId xmlns:a16="http://schemas.microsoft.com/office/drawing/2014/main" id="{00000000-0008-0000-0000-00008E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6" name="Text Box 8">
          <a:extLst>
            <a:ext uri="{FF2B5EF4-FFF2-40B4-BE49-F238E27FC236}">
              <a16:creationId xmlns:a16="http://schemas.microsoft.com/office/drawing/2014/main" id="{00000000-0008-0000-0000-00008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7" name="Text Box 9">
          <a:extLst>
            <a:ext uri="{FF2B5EF4-FFF2-40B4-BE49-F238E27FC236}">
              <a16:creationId xmlns:a16="http://schemas.microsoft.com/office/drawing/2014/main" id="{00000000-0008-0000-0000-00009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18" name="Text Box 11">
          <a:extLst>
            <a:ext uri="{FF2B5EF4-FFF2-40B4-BE49-F238E27FC236}">
              <a16:creationId xmlns:a16="http://schemas.microsoft.com/office/drawing/2014/main" id="{00000000-0008-0000-0000-000091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19" name="Text Box 8">
          <a:extLst>
            <a:ext uri="{FF2B5EF4-FFF2-40B4-BE49-F238E27FC236}">
              <a16:creationId xmlns:a16="http://schemas.microsoft.com/office/drawing/2014/main" id="{00000000-0008-0000-0000-00009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0" name="Text Box 9">
          <a:extLst>
            <a:ext uri="{FF2B5EF4-FFF2-40B4-BE49-F238E27FC236}">
              <a16:creationId xmlns:a16="http://schemas.microsoft.com/office/drawing/2014/main" id="{00000000-0008-0000-0000-00009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21" name="Text Box 11">
          <a:extLst>
            <a:ext uri="{FF2B5EF4-FFF2-40B4-BE49-F238E27FC236}">
              <a16:creationId xmlns:a16="http://schemas.microsoft.com/office/drawing/2014/main" id="{00000000-0008-0000-0000-000094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2" name="Text Box 8">
          <a:extLst>
            <a:ext uri="{FF2B5EF4-FFF2-40B4-BE49-F238E27FC236}">
              <a16:creationId xmlns:a16="http://schemas.microsoft.com/office/drawing/2014/main" id="{00000000-0008-0000-0000-00009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3" name="Text Box 9">
          <a:extLst>
            <a:ext uri="{FF2B5EF4-FFF2-40B4-BE49-F238E27FC236}">
              <a16:creationId xmlns:a16="http://schemas.microsoft.com/office/drawing/2014/main" id="{00000000-0008-0000-0000-00009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24" name="Text Box 11">
          <a:extLst>
            <a:ext uri="{FF2B5EF4-FFF2-40B4-BE49-F238E27FC236}">
              <a16:creationId xmlns:a16="http://schemas.microsoft.com/office/drawing/2014/main" id="{00000000-0008-0000-0000-000097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5" name="Text Box 8">
          <a:extLst>
            <a:ext uri="{FF2B5EF4-FFF2-40B4-BE49-F238E27FC236}">
              <a16:creationId xmlns:a16="http://schemas.microsoft.com/office/drawing/2014/main" id="{00000000-0008-0000-0000-00009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6" name="Text Box 9">
          <a:extLst>
            <a:ext uri="{FF2B5EF4-FFF2-40B4-BE49-F238E27FC236}">
              <a16:creationId xmlns:a16="http://schemas.microsoft.com/office/drawing/2014/main" id="{00000000-0008-0000-0000-00009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27" name="Text Box 11">
          <a:extLst>
            <a:ext uri="{FF2B5EF4-FFF2-40B4-BE49-F238E27FC236}">
              <a16:creationId xmlns:a16="http://schemas.microsoft.com/office/drawing/2014/main" id="{00000000-0008-0000-0000-00009A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8" name="Text Box 8">
          <a:extLst>
            <a:ext uri="{FF2B5EF4-FFF2-40B4-BE49-F238E27FC236}">
              <a16:creationId xmlns:a16="http://schemas.microsoft.com/office/drawing/2014/main" id="{00000000-0008-0000-0000-00009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29" name="Text Box 9">
          <a:extLst>
            <a:ext uri="{FF2B5EF4-FFF2-40B4-BE49-F238E27FC236}">
              <a16:creationId xmlns:a16="http://schemas.microsoft.com/office/drawing/2014/main" id="{00000000-0008-0000-0000-00009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30" name="Text Box 11">
          <a:extLst>
            <a:ext uri="{FF2B5EF4-FFF2-40B4-BE49-F238E27FC236}">
              <a16:creationId xmlns:a16="http://schemas.microsoft.com/office/drawing/2014/main" id="{00000000-0008-0000-0000-00009D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1" name="Text Box 8">
          <a:extLst>
            <a:ext uri="{FF2B5EF4-FFF2-40B4-BE49-F238E27FC236}">
              <a16:creationId xmlns:a16="http://schemas.microsoft.com/office/drawing/2014/main" id="{00000000-0008-0000-0000-00009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2" name="Text Box 9">
          <a:extLst>
            <a:ext uri="{FF2B5EF4-FFF2-40B4-BE49-F238E27FC236}">
              <a16:creationId xmlns:a16="http://schemas.microsoft.com/office/drawing/2014/main" id="{00000000-0008-0000-0000-00009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33" name="Text Box 11">
          <a:extLst>
            <a:ext uri="{FF2B5EF4-FFF2-40B4-BE49-F238E27FC236}">
              <a16:creationId xmlns:a16="http://schemas.microsoft.com/office/drawing/2014/main" id="{00000000-0008-0000-0000-0000A0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4" name="Text Box 8">
          <a:extLst>
            <a:ext uri="{FF2B5EF4-FFF2-40B4-BE49-F238E27FC236}">
              <a16:creationId xmlns:a16="http://schemas.microsoft.com/office/drawing/2014/main" id="{00000000-0008-0000-0000-0000A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5" name="Text Box 9">
          <a:extLst>
            <a:ext uri="{FF2B5EF4-FFF2-40B4-BE49-F238E27FC236}">
              <a16:creationId xmlns:a16="http://schemas.microsoft.com/office/drawing/2014/main" id="{00000000-0008-0000-0000-0000A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36" name="Text Box 11">
          <a:extLst>
            <a:ext uri="{FF2B5EF4-FFF2-40B4-BE49-F238E27FC236}">
              <a16:creationId xmlns:a16="http://schemas.microsoft.com/office/drawing/2014/main" id="{00000000-0008-0000-0000-0000A3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7" name="Text Box 8">
          <a:extLst>
            <a:ext uri="{FF2B5EF4-FFF2-40B4-BE49-F238E27FC236}">
              <a16:creationId xmlns:a16="http://schemas.microsoft.com/office/drawing/2014/main" id="{00000000-0008-0000-0000-0000A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38" name="Text Box 9">
          <a:extLst>
            <a:ext uri="{FF2B5EF4-FFF2-40B4-BE49-F238E27FC236}">
              <a16:creationId xmlns:a16="http://schemas.microsoft.com/office/drawing/2014/main" id="{00000000-0008-0000-0000-0000A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39" name="Text Box 11">
          <a:extLst>
            <a:ext uri="{FF2B5EF4-FFF2-40B4-BE49-F238E27FC236}">
              <a16:creationId xmlns:a16="http://schemas.microsoft.com/office/drawing/2014/main" id="{00000000-0008-0000-0000-0000A6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0" name="Text Box 8">
          <a:extLst>
            <a:ext uri="{FF2B5EF4-FFF2-40B4-BE49-F238E27FC236}">
              <a16:creationId xmlns:a16="http://schemas.microsoft.com/office/drawing/2014/main" id="{00000000-0008-0000-0000-0000A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1" name="Text Box 9">
          <a:extLst>
            <a:ext uri="{FF2B5EF4-FFF2-40B4-BE49-F238E27FC236}">
              <a16:creationId xmlns:a16="http://schemas.microsoft.com/office/drawing/2014/main" id="{00000000-0008-0000-0000-0000A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42" name="Text Box 11">
          <a:extLst>
            <a:ext uri="{FF2B5EF4-FFF2-40B4-BE49-F238E27FC236}">
              <a16:creationId xmlns:a16="http://schemas.microsoft.com/office/drawing/2014/main" id="{00000000-0008-0000-0000-0000A9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3" name="Text Box 8">
          <a:extLst>
            <a:ext uri="{FF2B5EF4-FFF2-40B4-BE49-F238E27FC236}">
              <a16:creationId xmlns:a16="http://schemas.microsoft.com/office/drawing/2014/main" id="{00000000-0008-0000-0000-0000A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4" name="Text Box 9">
          <a:extLst>
            <a:ext uri="{FF2B5EF4-FFF2-40B4-BE49-F238E27FC236}">
              <a16:creationId xmlns:a16="http://schemas.microsoft.com/office/drawing/2014/main" id="{00000000-0008-0000-0000-0000AB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45" name="Text Box 11">
          <a:extLst>
            <a:ext uri="{FF2B5EF4-FFF2-40B4-BE49-F238E27FC236}">
              <a16:creationId xmlns:a16="http://schemas.microsoft.com/office/drawing/2014/main" id="{00000000-0008-0000-0000-0000AC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6" name="Text Box 8">
          <a:extLst>
            <a:ext uri="{FF2B5EF4-FFF2-40B4-BE49-F238E27FC236}">
              <a16:creationId xmlns:a16="http://schemas.microsoft.com/office/drawing/2014/main" id="{00000000-0008-0000-0000-0000A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7" name="Text Box 9">
          <a:extLst>
            <a:ext uri="{FF2B5EF4-FFF2-40B4-BE49-F238E27FC236}">
              <a16:creationId xmlns:a16="http://schemas.microsoft.com/office/drawing/2014/main" id="{00000000-0008-0000-0000-0000A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48" name="Text Box 11">
          <a:extLst>
            <a:ext uri="{FF2B5EF4-FFF2-40B4-BE49-F238E27FC236}">
              <a16:creationId xmlns:a16="http://schemas.microsoft.com/office/drawing/2014/main" id="{00000000-0008-0000-0000-0000AF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49" name="Text Box 8">
          <a:extLst>
            <a:ext uri="{FF2B5EF4-FFF2-40B4-BE49-F238E27FC236}">
              <a16:creationId xmlns:a16="http://schemas.microsoft.com/office/drawing/2014/main" id="{00000000-0008-0000-0000-0000B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0" name="Text Box 9">
          <a:extLst>
            <a:ext uri="{FF2B5EF4-FFF2-40B4-BE49-F238E27FC236}">
              <a16:creationId xmlns:a16="http://schemas.microsoft.com/office/drawing/2014/main" id="{00000000-0008-0000-0000-0000B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51" name="Text Box 11">
          <a:extLst>
            <a:ext uri="{FF2B5EF4-FFF2-40B4-BE49-F238E27FC236}">
              <a16:creationId xmlns:a16="http://schemas.microsoft.com/office/drawing/2014/main" id="{00000000-0008-0000-0000-0000B2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2" name="Text Box 8">
          <a:extLst>
            <a:ext uri="{FF2B5EF4-FFF2-40B4-BE49-F238E27FC236}">
              <a16:creationId xmlns:a16="http://schemas.microsoft.com/office/drawing/2014/main" id="{00000000-0008-0000-0000-0000B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3" name="Text Box 9">
          <a:extLst>
            <a:ext uri="{FF2B5EF4-FFF2-40B4-BE49-F238E27FC236}">
              <a16:creationId xmlns:a16="http://schemas.microsoft.com/office/drawing/2014/main" id="{00000000-0008-0000-0000-0000B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54" name="Text Box 11">
          <a:extLst>
            <a:ext uri="{FF2B5EF4-FFF2-40B4-BE49-F238E27FC236}">
              <a16:creationId xmlns:a16="http://schemas.microsoft.com/office/drawing/2014/main" id="{00000000-0008-0000-0000-0000B5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5" name="Text Box 8">
          <a:extLst>
            <a:ext uri="{FF2B5EF4-FFF2-40B4-BE49-F238E27FC236}">
              <a16:creationId xmlns:a16="http://schemas.microsoft.com/office/drawing/2014/main" id="{00000000-0008-0000-0000-0000B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6" name="Text Box 9">
          <a:extLst>
            <a:ext uri="{FF2B5EF4-FFF2-40B4-BE49-F238E27FC236}">
              <a16:creationId xmlns:a16="http://schemas.microsoft.com/office/drawing/2014/main" id="{00000000-0008-0000-0000-0000B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57" name="Text Box 11">
          <a:extLst>
            <a:ext uri="{FF2B5EF4-FFF2-40B4-BE49-F238E27FC236}">
              <a16:creationId xmlns:a16="http://schemas.microsoft.com/office/drawing/2014/main" id="{00000000-0008-0000-0000-0000B8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8" name="Text Box 8">
          <a:extLst>
            <a:ext uri="{FF2B5EF4-FFF2-40B4-BE49-F238E27FC236}">
              <a16:creationId xmlns:a16="http://schemas.microsoft.com/office/drawing/2014/main" id="{00000000-0008-0000-0000-0000B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59" name="Text Box 9">
          <a:extLst>
            <a:ext uri="{FF2B5EF4-FFF2-40B4-BE49-F238E27FC236}">
              <a16:creationId xmlns:a16="http://schemas.microsoft.com/office/drawing/2014/main" id="{00000000-0008-0000-0000-0000B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60" name="Text Box 11">
          <a:extLst>
            <a:ext uri="{FF2B5EF4-FFF2-40B4-BE49-F238E27FC236}">
              <a16:creationId xmlns:a16="http://schemas.microsoft.com/office/drawing/2014/main" id="{00000000-0008-0000-0000-0000BB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1" name="Text Box 8">
          <a:extLst>
            <a:ext uri="{FF2B5EF4-FFF2-40B4-BE49-F238E27FC236}">
              <a16:creationId xmlns:a16="http://schemas.microsoft.com/office/drawing/2014/main" id="{00000000-0008-0000-0000-0000B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2" name="Text Box 9">
          <a:extLst>
            <a:ext uri="{FF2B5EF4-FFF2-40B4-BE49-F238E27FC236}">
              <a16:creationId xmlns:a16="http://schemas.microsoft.com/office/drawing/2014/main" id="{00000000-0008-0000-0000-0000B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63" name="Text Box 11">
          <a:extLst>
            <a:ext uri="{FF2B5EF4-FFF2-40B4-BE49-F238E27FC236}">
              <a16:creationId xmlns:a16="http://schemas.microsoft.com/office/drawing/2014/main" id="{00000000-0008-0000-0000-0000BE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4" name="Text Box 8">
          <a:extLst>
            <a:ext uri="{FF2B5EF4-FFF2-40B4-BE49-F238E27FC236}">
              <a16:creationId xmlns:a16="http://schemas.microsoft.com/office/drawing/2014/main" id="{00000000-0008-0000-0000-0000BF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5" name="Text Box 9">
          <a:extLst>
            <a:ext uri="{FF2B5EF4-FFF2-40B4-BE49-F238E27FC236}">
              <a16:creationId xmlns:a16="http://schemas.microsoft.com/office/drawing/2014/main" id="{00000000-0008-0000-0000-0000C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66" name="Text Box 11">
          <a:extLst>
            <a:ext uri="{FF2B5EF4-FFF2-40B4-BE49-F238E27FC236}">
              <a16:creationId xmlns:a16="http://schemas.microsoft.com/office/drawing/2014/main" id="{00000000-0008-0000-0000-0000C1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7" name="Text Box 8">
          <a:extLst>
            <a:ext uri="{FF2B5EF4-FFF2-40B4-BE49-F238E27FC236}">
              <a16:creationId xmlns:a16="http://schemas.microsoft.com/office/drawing/2014/main" id="{00000000-0008-0000-0000-0000C2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68" name="Text Box 9">
          <a:extLst>
            <a:ext uri="{FF2B5EF4-FFF2-40B4-BE49-F238E27FC236}">
              <a16:creationId xmlns:a16="http://schemas.microsoft.com/office/drawing/2014/main" id="{00000000-0008-0000-0000-0000C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69" name="Text Box 11">
          <a:extLst>
            <a:ext uri="{FF2B5EF4-FFF2-40B4-BE49-F238E27FC236}">
              <a16:creationId xmlns:a16="http://schemas.microsoft.com/office/drawing/2014/main" id="{00000000-0008-0000-0000-0000C4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70" name="Text Box 8">
          <a:extLst>
            <a:ext uri="{FF2B5EF4-FFF2-40B4-BE49-F238E27FC236}">
              <a16:creationId xmlns:a16="http://schemas.microsoft.com/office/drawing/2014/main" id="{00000000-0008-0000-0000-0000C5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71" name="Text Box 9">
          <a:extLst>
            <a:ext uri="{FF2B5EF4-FFF2-40B4-BE49-F238E27FC236}">
              <a16:creationId xmlns:a16="http://schemas.microsoft.com/office/drawing/2014/main" id="{00000000-0008-0000-0000-0000C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72" name="Text Box 11">
          <a:extLst>
            <a:ext uri="{FF2B5EF4-FFF2-40B4-BE49-F238E27FC236}">
              <a16:creationId xmlns:a16="http://schemas.microsoft.com/office/drawing/2014/main" id="{00000000-0008-0000-0000-0000C7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73" name="Text Box 8">
          <a:extLst>
            <a:ext uri="{FF2B5EF4-FFF2-40B4-BE49-F238E27FC236}">
              <a16:creationId xmlns:a16="http://schemas.microsoft.com/office/drawing/2014/main" id="{00000000-0008-0000-0000-0000C8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74" name="Text Box 9">
          <a:extLst>
            <a:ext uri="{FF2B5EF4-FFF2-40B4-BE49-F238E27FC236}">
              <a16:creationId xmlns:a16="http://schemas.microsoft.com/office/drawing/2014/main" id="{00000000-0008-0000-0000-0000C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228600</xdr:colOff>
      <xdr:row>133</xdr:row>
      <xdr:rowOff>47625</xdr:rowOff>
    </xdr:to>
    <xdr:sp macro="" textlink="">
      <xdr:nvSpPr>
        <xdr:cNvPr id="1375" name="Text Box 11">
          <a:extLst>
            <a:ext uri="{FF2B5EF4-FFF2-40B4-BE49-F238E27FC236}">
              <a16:creationId xmlns:a16="http://schemas.microsoft.com/office/drawing/2014/main" id="{00000000-0008-0000-0000-0000CA230300}"/>
            </a:ext>
          </a:extLst>
        </xdr:cNvPr>
        <xdr:cNvSpPr txBox="1">
          <a:spLocks noChangeArrowheads="1"/>
        </xdr:cNvSpPr>
      </xdr:nvSpPr>
      <xdr:spPr bwMode="auto">
        <a:xfrm>
          <a:off x="400050" y="89839800"/>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76" name="Text Box 18">
          <a:extLst>
            <a:ext uri="{FF2B5EF4-FFF2-40B4-BE49-F238E27FC236}">
              <a16:creationId xmlns:a16="http://schemas.microsoft.com/office/drawing/2014/main" id="{00000000-0008-0000-0000-0000CB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77" name="Text Box 19">
          <a:extLst>
            <a:ext uri="{FF2B5EF4-FFF2-40B4-BE49-F238E27FC236}">
              <a16:creationId xmlns:a16="http://schemas.microsoft.com/office/drawing/2014/main" id="{00000000-0008-0000-0000-0000CC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78" name="Text Box 20">
          <a:extLst>
            <a:ext uri="{FF2B5EF4-FFF2-40B4-BE49-F238E27FC236}">
              <a16:creationId xmlns:a16="http://schemas.microsoft.com/office/drawing/2014/main" id="{00000000-0008-0000-0000-0000CD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79" name="Text Box 18">
          <a:extLst>
            <a:ext uri="{FF2B5EF4-FFF2-40B4-BE49-F238E27FC236}">
              <a16:creationId xmlns:a16="http://schemas.microsoft.com/office/drawing/2014/main" id="{00000000-0008-0000-0000-0000CE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0" name="Text Box 19">
          <a:extLst>
            <a:ext uri="{FF2B5EF4-FFF2-40B4-BE49-F238E27FC236}">
              <a16:creationId xmlns:a16="http://schemas.microsoft.com/office/drawing/2014/main" id="{00000000-0008-0000-0000-0000CF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81" name="Text Box 20">
          <a:extLst>
            <a:ext uri="{FF2B5EF4-FFF2-40B4-BE49-F238E27FC236}">
              <a16:creationId xmlns:a16="http://schemas.microsoft.com/office/drawing/2014/main" id="{00000000-0008-0000-0000-0000D0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2" name="Text Box 54">
          <a:extLst>
            <a:ext uri="{FF2B5EF4-FFF2-40B4-BE49-F238E27FC236}">
              <a16:creationId xmlns:a16="http://schemas.microsoft.com/office/drawing/2014/main" id="{00000000-0008-0000-0000-0000D1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3" name="Text Box 55">
          <a:extLst>
            <a:ext uri="{FF2B5EF4-FFF2-40B4-BE49-F238E27FC236}">
              <a16:creationId xmlns:a16="http://schemas.microsoft.com/office/drawing/2014/main" id="{00000000-0008-0000-0000-0000D2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84" name="Text Box 56">
          <a:extLst>
            <a:ext uri="{FF2B5EF4-FFF2-40B4-BE49-F238E27FC236}">
              <a16:creationId xmlns:a16="http://schemas.microsoft.com/office/drawing/2014/main" id="{00000000-0008-0000-0000-0000D3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5" name="Text Box 18">
          <a:extLst>
            <a:ext uri="{FF2B5EF4-FFF2-40B4-BE49-F238E27FC236}">
              <a16:creationId xmlns:a16="http://schemas.microsoft.com/office/drawing/2014/main" id="{00000000-0008-0000-0000-0000D4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6" name="Text Box 19">
          <a:extLst>
            <a:ext uri="{FF2B5EF4-FFF2-40B4-BE49-F238E27FC236}">
              <a16:creationId xmlns:a16="http://schemas.microsoft.com/office/drawing/2014/main" id="{00000000-0008-0000-0000-0000D5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87" name="Text Box 20">
          <a:extLst>
            <a:ext uri="{FF2B5EF4-FFF2-40B4-BE49-F238E27FC236}">
              <a16:creationId xmlns:a16="http://schemas.microsoft.com/office/drawing/2014/main" id="{00000000-0008-0000-0000-0000D6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8" name="Text Box 18">
          <a:extLst>
            <a:ext uri="{FF2B5EF4-FFF2-40B4-BE49-F238E27FC236}">
              <a16:creationId xmlns:a16="http://schemas.microsoft.com/office/drawing/2014/main" id="{00000000-0008-0000-0000-0000D7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89" name="Text Box 19">
          <a:extLst>
            <a:ext uri="{FF2B5EF4-FFF2-40B4-BE49-F238E27FC236}">
              <a16:creationId xmlns:a16="http://schemas.microsoft.com/office/drawing/2014/main" id="{00000000-0008-0000-0000-0000D8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90" name="Text Box 20">
          <a:extLst>
            <a:ext uri="{FF2B5EF4-FFF2-40B4-BE49-F238E27FC236}">
              <a16:creationId xmlns:a16="http://schemas.microsoft.com/office/drawing/2014/main" id="{00000000-0008-0000-0000-0000D9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91" name="Text Box 54">
          <a:extLst>
            <a:ext uri="{FF2B5EF4-FFF2-40B4-BE49-F238E27FC236}">
              <a16:creationId xmlns:a16="http://schemas.microsoft.com/office/drawing/2014/main" id="{00000000-0008-0000-0000-0000DA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66675</xdr:rowOff>
    </xdr:to>
    <xdr:sp macro="" textlink="">
      <xdr:nvSpPr>
        <xdr:cNvPr id="1392" name="Text Box 55">
          <a:extLst>
            <a:ext uri="{FF2B5EF4-FFF2-40B4-BE49-F238E27FC236}">
              <a16:creationId xmlns:a16="http://schemas.microsoft.com/office/drawing/2014/main" id="{00000000-0008-0000-0000-0000DB230300}"/>
            </a:ext>
          </a:extLst>
        </xdr:cNvPr>
        <xdr:cNvSpPr txBox="1">
          <a:spLocks noChangeArrowheads="1"/>
        </xdr:cNvSpPr>
      </xdr:nvSpPr>
      <xdr:spPr bwMode="auto">
        <a:xfrm>
          <a:off x="352425" y="898398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304800</xdr:colOff>
      <xdr:row>133</xdr:row>
      <xdr:rowOff>66675</xdr:rowOff>
    </xdr:to>
    <xdr:sp macro="" textlink="">
      <xdr:nvSpPr>
        <xdr:cNvPr id="1393" name="Text Box 56">
          <a:extLst>
            <a:ext uri="{FF2B5EF4-FFF2-40B4-BE49-F238E27FC236}">
              <a16:creationId xmlns:a16="http://schemas.microsoft.com/office/drawing/2014/main" id="{00000000-0008-0000-0000-0000DC230300}"/>
            </a:ext>
          </a:extLst>
        </xdr:cNvPr>
        <xdr:cNvSpPr txBox="1">
          <a:spLocks noChangeArrowheads="1"/>
        </xdr:cNvSpPr>
      </xdr:nvSpPr>
      <xdr:spPr bwMode="auto">
        <a:xfrm>
          <a:off x="400050" y="89839800"/>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94" name="Text Box 18">
          <a:extLst>
            <a:ext uri="{FF2B5EF4-FFF2-40B4-BE49-F238E27FC236}">
              <a16:creationId xmlns:a16="http://schemas.microsoft.com/office/drawing/2014/main" id="{00000000-0008-0000-0000-0000D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95" name="Text Box 19">
          <a:extLst>
            <a:ext uri="{FF2B5EF4-FFF2-40B4-BE49-F238E27FC236}">
              <a16:creationId xmlns:a16="http://schemas.microsoft.com/office/drawing/2014/main" id="{00000000-0008-0000-0000-0000DE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396" name="Text Box 20">
          <a:extLst>
            <a:ext uri="{FF2B5EF4-FFF2-40B4-BE49-F238E27FC236}">
              <a16:creationId xmlns:a16="http://schemas.microsoft.com/office/drawing/2014/main" id="{00000000-0008-0000-0000-0000DF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97" name="Text Box 18">
          <a:extLst>
            <a:ext uri="{FF2B5EF4-FFF2-40B4-BE49-F238E27FC236}">
              <a16:creationId xmlns:a16="http://schemas.microsoft.com/office/drawing/2014/main" id="{00000000-0008-0000-0000-0000E0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398" name="Text Box 19">
          <a:extLst>
            <a:ext uri="{FF2B5EF4-FFF2-40B4-BE49-F238E27FC236}">
              <a16:creationId xmlns:a16="http://schemas.microsoft.com/office/drawing/2014/main" id="{00000000-0008-0000-0000-0000E1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399" name="Text Box 20">
          <a:extLst>
            <a:ext uri="{FF2B5EF4-FFF2-40B4-BE49-F238E27FC236}">
              <a16:creationId xmlns:a16="http://schemas.microsoft.com/office/drawing/2014/main" id="{00000000-0008-0000-0000-0000E2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0" name="Text Box 54">
          <a:extLst>
            <a:ext uri="{FF2B5EF4-FFF2-40B4-BE49-F238E27FC236}">
              <a16:creationId xmlns:a16="http://schemas.microsoft.com/office/drawing/2014/main" id="{00000000-0008-0000-0000-0000E3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1" name="Text Box 55">
          <a:extLst>
            <a:ext uri="{FF2B5EF4-FFF2-40B4-BE49-F238E27FC236}">
              <a16:creationId xmlns:a16="http://schemas.microsoft.com/office/drawing/2014/main" id="{00000000-0008-0000-0000-0000E4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402" name="Text Box 56">
          <a:extLst>
            <a:ext uri="{FF2B5EF4-FFF2-40B4-BE49-F238E27FC236}">
              <a16:creationId xmlns:a16="http://schemas.microsoft.com/office/drawing/2014/main" id="{00000000-0008-0000-0000-0000E5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3" name="Text Box 18">
          <a:extLst>
            <a:ext uri="{FF2B5EF4-FFF2-40B4-BE49-F238E27FC236}">
              <a16:creationId xmlns:a16="http://schemas.microsoft.com/office/drawing/2014/main" id="{00000000-0008-0000-0000-0000E6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4" name="Text Box 19">
          <a:extLst>
            <a:ext uri="{FF2B5EF4-FFF2-40B4-BE49-F238E27FC236}">
              <a16:creationId xmlns:a16="http://schemas.microsoft.com/office/drawing/2014/main" id="{00000000-0008-0000-0000-0000E7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405" name="Text Box 20">
          <a:extLst>
            <a:ext uri="{FF2B5EF4-FFF2-40B4-BE49-F238E27FC236}">
              <a16:creationId xmlns:a16="http://schemas.microsoft.com/office/drawing/2014/main" id="{00000000-0008-0000-0000-0000E8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6" name="Text Box 18">
          <a:extLst>
            <a:ext uri="{FF2B5EF4-FFF2-40B4-BE49-F238E27FC236}">
              <a16:creationId xmlns:a16="http://schemas.microsoft.com/office/drawing/2014/main" id="{00000000-0008-0000-0000-0000E9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7" name="Text Box 19">
          <a:extLst>
            <a:ext uri="{FF2B5EF4-FFF2-40B4-BE49-F238E27FC236}">
              <a16:creationId xmlns:a16="http://schemas.microsoft.com/office/drawing/2014/main" id="{00000000-0008-0000-0000-0000EA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408" name="Text Box 20">
          <a:extLst>
            <a:ext uri="{FF2B5EF4-FFF2-40B4-BE49-F238E27FC236}">
              <a16:creationId xmlns:a16="http://schemas.microsoft.com/office/drawing/2014/main" id="{00000000-0008-0000-0000-0000EB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09" name="Text Box 54">
          <a:extLst>
            <a:ext uri="{FF2B5EF4-FFF2-40B4-BE49-F238E27FC236}">
              <a16:creationId xmlns:a16="http://schemas.microsoft.com/office/drawing/2014/main" id="{00000000-0008-0000-0000-0000EC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76200</xdr:colOff>
      <xdr:row>133</xdr:row>
      <xdr:rowOff>47625</xdr:rowOff>
    </xdr:to>
    <xdr:sp macro="" textlink="">
      <xdr:nvSpPr>
        <xdr:cNvPr id="1410" name="Text Box 55">
          <a:extLst>
            <a:ext uri="{FF2B5EF4-FFF2-40B4-BE49-F238E27FC236}">
              <a16:creationId xmlns:a16="http://schemas.microsoft.com/office/drawing/2014/main" id="{00000000-0008-0000-0000-0000ED230300}"/>
            </a:ext>
          </a:extLst>
        </xdr:cNvPr>
        <xdr:cNvSpPr txBox="1">
          <a:spLocks noChangeArrowheads="1"/>
        </xdr:cNvSpPr>
      </xdr:nvSpPr>
      <xdr:spPr bwMode="auto">
        <a:xfrm>
          <a:off x="352425" y="898398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133</xdr:row>
      <xdr:rowOff>0</xdr:rowOff>
    </xdr:from>
    <xdr:to>
      <xdr:col>1</xdr:col>
      <xdr:colOff>361950</xdr:colOff>
      <xdr:row>133</xdr:row>
      <xdr:rowOff>47625</xdr:rowOff>
    </xdr:to>
    <xdr:sp macro="" textlink="">
      <xdr:nvSpPr>
        <xdr:cNvPr id="1411" name="Text Box 56">
          <a:extLst>
            <a:ext uri="{FF2B5EF4-FFF2-40B4-BE49-F238E27FC236}">
              <a16:creationId xmlns:a16="http://schemas.microsoft.com/office/drawing/2014/main" id="{00000000-0008-0000-0000-0000EE230300}"/>
            </a:ext>
          </a:extLst>
        </xdr:cNvPr>
        <xdr:cNvSpPr txBox="1">
          <a:spLocks noChangeArrowheads="1"/>
        </xdr:cNvSpPr>
      </xdr:nvSpPr>
      <xdr:spPr bwMode="auto">
        <a:xfrm>
          <a:off x="400050" y="89839800"/>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2" name="Text Box 1">
          <a:extLst>
            <a:ext uri="{FF2B5EF4-FFF2-40B4-BE49-F238E27FC236}">
              <a16:creationId xmlns:a16="http://schemas.microsoft.com/office/drawing/2014/main" id="{00000000-0008-0000-0000-0000EF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3" name="Text Box 2">
          <a:extLst>
            <a:ext uri="{FF2B5EF4-FFF2-40B4-BE49-F238E27FC236}">
              <a16:creationId xmlns:a16="http://schemas.microsoft.com/office/drawing/2014/main" id="{00000000-0008-0000-0000-0000F0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4" name="Text Box 3">
          <a:extLst>
            <a:ext uri="{FF2B5EF4-FFF2-40B4-BE49-F238E27FC236}">
              <a16:creationId xmlns:a16="http://schemas.microsoft.com/office/drawing/2014/main" id="{00000000-0008-0000-0000-0000F1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5" name="Text Box 4">
          <a:extLst>
            <a:ext uri="{FF2B5EF4-FFF2-40B4-BE49-F238E27FC236}">
              <a16:creationId xmlns:a16="http://schemas.microsoft.com/office/drawing/2014/main" id="{00000000-0008-0000-0000-0000F2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6" name="Text Box 5">
          <a:extLst>
            <a:ext uri="{FF2B5EF4-FFF2-40B4-BE49-F238E27FC236}">
              <a16:creationId xmlns:a16="http://schemas.microsoft.com/office/drawing/2014/main" id="{00000000-0008-0000-0000-0000F3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7" name="Text Box 6">
          <a:extLst>
            <a:ext uri="{FF2B5EF4-FFF2-40B4-BE49-F238E27FC236}">
              <a16:creationId xmlns:a16="http://schemas.microsoft.com/office/drawing/2014/main" id="{00000000-0008-0000-0000-0000F4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8" name="Text Box 1">
          <a:extLst>
            <a:ext uri="{FF2B5EF4-FFF2-40B4-BE49-F238E27FC236}">
              <a16:creationId xmlns:a16="http://schemas.microsoft.com/office/drawing/2014/main" id="{00000000-0008-0000-0000-0000F5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19" name="Text Box 2">
          <a:extLst>
            <a:ext uri="{FF2B5EF4-FFF2-40B4-BE49-F238E27FC236}">
              <a16:creationId xmlns:a16="http://schemas.microsoft.com/office/drawing/2014/main" id="{00000000-0008-0000-0000-0000F6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0" name="Text Box 3">
          <a:extLst>
            <a:ext uri="{FF2B5EF4-FFF2-40B4-BE49-F238E27FC236}">
              <a16:creationId xmlns:a16="http://schemas.microsoft.com/office/drawing/2014/main" id="{00000000-0008-0000-0000-0000F7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1" name="Text Box 4">
          <a:extLst>
            <a:ext uri="{FF2B5EF4-FFF2-40B4-BE49-F238E27FC236}">
              <a16:creationId xmlns:a16="http://schemas.microsoft.com/office/drawing/2014/main" id="{00000000-0008-0000-0000-0000F8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2" name="Text Box 5">
          <a:extLst>
            <a:ext uri="{FF2B5EF4-FFF2-40B4-BE49-F238E27FC236}">
              <a16:creationId xmlns:a16="http://schemas.microsoft.com/office/drawing/2014/main" id="{00000000-0008-0000-0000-0000F9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3" name="Text Box 6">
          <a:extLst>
            <a:ext uri="{FF2B5EF4-FFF2-40B4-BE49-F238E27FC236}">
              <a16:creationId xmlns:a16="http://schemas.microsoft.com/office/drawing/2014/main" id="{00000000-0008-0000-0000-0000FA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4" name="Text Box 1">
          <a:extLst>
            <a:ext uri="{FF2B5EF4-FFF2-40B4-BE49-F238E27FC236}">
              <a16:creationId xmlns:a16="http://schemas.microsoft.com/office/drawing/2014/main" id="{00000000-0008-0000-0000-0000FB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5" name="Text Box 2">
          <a:extLst>
            <a:ext uri="{FF2B5EF4-FFF2-40B4-BE49-F238E27FC236}">
              <a16:creationId xmlns:a16="http://schemas.microsoft.com/office/drawing/2014/main" id="{00000000-0008-0000-0000-0000FC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6" name="Text Box 3">
          <a:extLst>
            <a:ext uri="{FF2B5EF4-FFF2-40B4-BE49-F238E27FC236}">
              <a16:creationId xmlns:a16="http://schemas.microsoft.com/office/drawing/2014/main" id="{00000000-0008-0000-0000-0000FD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7" name="Text Box 4">
          <a:extLst>
            <a:ext uri="{FF2B5EF4-FFF2-40B4-BE49-F238E27FC236}">
              <a16:creationId xmlns:a16="http://schemas.microsoft.com/office/drawing/2014/main" id="{00000000-0008-0000-0000-0000FE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8" name="Text Box 5">
          <a:extLst>
            <a:ext uri="{FF2B5EF4-FFF2-40B4-BE49-F238E27FC236}">
              <a16:creationId xmlns:a16="http://schemas.microsoft.com/office/drawing/2014/main" id="{00000000-0008-0000-0000-0000FF23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29" name="Text Box 6">
          <a:extLst>
            <a:ext uri="{FF2B5EF4-FFF2-40B4-BE49-F238E27FC236}">
              <a16:creationId xmlns:a16="http://schemas.microsoft.com/office/drawing/2014/main" id="{00000000-0008-0000-0000-000000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30" name="Text Box 1">
          <a:extLst>
            <a:ext uri="{FF2B5EF4-FFF2-40B4-BE49-F238E27FC236}">
              <a16:creationId xmlns:a16="http://schemas.microsoft.com/office/drawing/2014/main" id="{00000000-0008-0000-0000-000001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31" name="Text Box 2">
          <a:extLst>
            <a:ext uri="{FF2B5EF4-FFF2-40B4-BE49-F238E27FC236}">
              <a16:creationId xmlns:a16="http://schemas.microsoft.com/office/drawing/2014/main" id="{00000000-0008-0000-0000-000002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32" name="Text Box 3">
          <a:extLst>
            <a:ext uri="{FF2B5EF4-FFF2-40B4-BE49-F238E27FC236}">
              <a16:creationId xmlns:a16="http://schemas.microsoft.com/office/drawing/2014/main" id="{00000000-0008-0000-0000-000003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33" name="Text Box 4">
          <a:extLst>
            <a:ext uri="{FF2B5EF4-FFF2-40B4-BE49-F238E27FC236}">
              <a16:creationId xmlns:a16="http://schemas.microsoft.com/office/drawing/2014/main" id="{00000000-0008-0000-0000-000004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133</xdr:row>
      <xdr:rowOff>0</xdr:rowOff>
    </xdr:from>
    <xdr:to>
      <xdr:col>1</xdr:col>
      <xdr:colOff>95250</xdr:colOff>
      <xdr:row>133</xdr:row>
      <xdr:rowOff>66675</xdr:rowOff>
    </xdr:to>
    <xdr:sp macro="" textlink="">
      <xdr:nvSpPr>
        <xdr:cNvPr id="1434" name="Text Box 6">
          <a:extLst>
            <a:ext uri="{FF2B5EF4-FFF2-40B4-BE49-F238E27FC236}">
              <a16:creationId xmlns:a16="http://schemas.microsoft.com/office/drawing/2014/main" id="{00000000-0008-0000-0000-000006240300}"/>
            </a:ext>
          </a:extLst>
        </xdr:cNvPr>
        <xdr:cNvSpPr txBox="1">
          <a:spLocks noChangeArrowheads="1"/>
        </xdr:cNvSpPr>
      </xdr:nvSpPr>
      <xdr:spPr bwMode="auto">
        <a:xfrm>
          <a:off x="352425" y="89839800"/>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133</xdr:row>
      <xdr:rowOff>0</xdr:rowOff>
    </xdr:from>
    <xdr:to>
      <xdr:col>1</xdr:col>
      <xdr:colOff>276225</xdr:colOff>
      <xdr:row>133</xdr:row>
      <xdr:rowOff>0</xdr:rowOff>
    </xdr:to>
    <xdr:sp macro="" textlink="">
      <xdr:nvSpPr>
        <xdr:cNvPr id="1435" name="Text Box 9">
          <a:extLst>
            <a:ext uri="{FF2B5EF4-FFF2-40B4-BE49-F238E27FC236}">
              <a16:creationId xmlns:a16="http://schemas.microsoft.com/office/drawing/2014/main" id="{00000000-0008-0000-0000-00009B050000}"/>
            </a:ext>
          </a:extLst>
        </xdr:cNvPr>
        <xdr:cNvSpPr txBox="1">
          <a:spLocks noChangeArrowheads="1"/>
        </xdr:cNvSpPr>
      </xdr:nvSpPr>
      <xdr:spPr bwMode="auto">
        <a:xfrm>
          <a:off x="352425" y="89839800"/>
          <a:ext cx="276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36" name="Text Box 85">
          <a:extLst>
            <a:ext uri="{FF2B5EF4-FFF2-40B4-BE49-F238E27FC236}">
              <a16:creationId xmlns:a16="http://schemas.microsoft.com/office/drawing/2014/main" id="{00000000-0008-0000-0000-00009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37" name="Text Box 87">
          <a:extLst>
            <a:ext uri="{FF2B5EF4-FFF2-40B4-BE49-F238E27FC236}">
              <a16:creationId xmlns:a16="http://schemas.microsoft.com/office/drawing/2014/main" id="{00000000-0008-0000-0000-00009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38" name="Text Box 93">
          <a:extLst>
            <a:ext uri="{FF2B5EF4-FFF2-40B4-BE49-F238E27FC236}">
              <a16:creationId xmlns:a16="http://schemas.microsoft.com/office/drawing/2014/main" id="{00000000-0008-0000-0000-00009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39" name="Text Box 85">
          <a:extLst>
            <a:ext uri="{FF2B5EF4-FFF2-40B4-BE49-F238E27FC236}">
              <a16:creationId xmlns:a16="http://schemas.microsoft.com/office/drawing/2014/main" id="{00000000-0008-0000-0000-00009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0" name="Text Box 87">
          <a:extLst>
            <a:ext uri="{FF2B5EF4-FFF2-40B4-BE49-F238E27FC236}">
              <a16:creationId xmlns:a16="http://schemas.microsoft.com/office/drawing/2014/main" id="{00000000-0008-0000-0000-0000A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1" name="Text Box 93">
          <a:extLst>
            <a:ext uri="{FF2B5EF4-FFF2-40B4-BE49-F238E27FC236}">
              <a16:creationId xmlns:a16="http://schemas.microsoft.com/office/drawing/2014/main" id="{00000000-0008-0000-0000-0000A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2" name="Text Box 85">
          <a:extLst>
            <a:ext uri="{FF2B5EF4-FFF2-40B4-BE49-F238E27FC236}">
              <a16:creationId xmlns:a16="http://schemas.microsoft.com/office/drawing/2014/main" id="{00000000-0008-0000-0000-0000A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3" name="Text Box 87">
          <a:extLst>
            <a:ext uri="{FF2B5EF4-FFF2-40B4-BE49-F238E27FC236}">
              <a16:creationId xmlns:a16="http://schemas.microsoft.com/office/drawing/2014/main" id="{00000000-0008-0000-0000-0000A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4" name="Text Box 93">
          <a:extLst>
            <a:ext uri="{FF2B5EF4-FFF2-40B4-BE49-F238E27FC236}">
              <a16:creationId xmlns:a16="http://schemas.microsoft.com/office/drawing/2014/main" id="{00000000-0008-0000-0000-0000A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5" name="Text Box 85">
          <a:extLst>
            <a:ext uri="{FF2B5EF4-FFF2-40B4-BE49-F238E27FC236}">
              <a16:creationId xmlns:a16="http://schemas.microsoft.com/office/drawing/2014/main" id="{00000000-0008-0000-0000-0000A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6" name="Text Box 87">
          <a:extLst>
            <a:ext uri="{FF2B5EF4-FFF2-40B4-BE49-F238E27FC236}">
              <a16:creationId xmlns:a16="http://schemas.microsoft.com/office/drawing/2014/main" id="{00000000-0008-0000-0000-0000A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7" name="Text Box 93">
          <a:extLst>
            <a:ext uri="{FF2B5EF4-FFF2-40B4-BE49-F238E27FC236}">
              <a16:creationId xmlns:a16="http://schemas.microsoft.com/office/drawing/2014/main" id="{00000000-0008-0000-0000-0000A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8" name="Text Box 85">
          <a:extLst>
            <a:ext uri="{FF2B5EF4-FFF2-40B4-BE49-F238E27FC236}">
              <a16:creationId xmlns:a16="http://schemas.microsoft.com/office/drawing/2014/main" id="{00000000-0008-0000-0000-0000A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49" name="Text Box 87">
          <a:extLst>
            <a:ext uri="{FF2B5EF4-FFF2-40B4-BE49-F238E27FC236}">
              <a16:creationId xmlns:a16="http://schemas.microsoft.com/office/drawing/2014/main" id="{00000000-0008-0000-0000-0000A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0" name="Text Box 93">
          <a:extLst>
            <a:ext uri="{FF2B5EF4-FFF2-40B4-BE49-F238E27FC236}">
              <a16:creationId xmlns:a16="http://schemas.microsoft.com/office/drawing/2014/main" id="{00000000-0008-0000-0000-0000A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1" name="Text Box 85">
          <a:extLst>
            <a:ext uri="{FF2B5EF4-FFF2-40B4-BE49-F238E27FC236}">
              <a16:creationId xmlns:a16="http://schemas.microsoft.com/office/drawing/2014/main" id="{00000000-0008-0000-0000-0000A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2" name="Text Box 87">
          <a:extLst>
            <a:ext uri="{FF2B5EF4-FFF2-40B4-BE49-F238E27FC236}">
              <a16:creationId xmlns:a16="http://schemas.microsoft.com/office/drawing/2014/main" id="{00000000-0008-0000-0000-0000A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3" name="Text Box 93">
          <a:extLst>
            <a:ext uri="{FF2B5EF4-FFF2-40B4-BE49-F238E27FC236}">
              <a16:creationId xmlns:a16="http://schemas.microsoft.com/office/drawing/2014/main" id="{00000000-0008-0000-0000-0000A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4" name="Text Box 85">
          <a:extLst>
            <a:ext uri="{FF2B5EF4-FFF2-40B4-BE49-F238E27FC236}">
              <a16:creationId xmlns:a16="http://schemas.microsoft.com/office/drawing/2014/main" id="{00000000-0008-0000-0000-0000A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5" name="Text Box 87">
          <a:extLst>
            <a:ext uri="{FF2B5EF4-FFF2-40B4-BE49-F238E27FC236}">
              <a16:creationId xmlns:a16="http://schemas.microsoft.com/office/drawing/2014/main" id="{00000000-0008-0000-0000-0000A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6" name="Text Box 93">
          <a:extLst>
            <a:ext uri="{FF2B5EF4-FFF2-40B4-BE49-F238E27FC236}">
              <a16:creationId xmlns:a16="http://schemas.microsoft.com/office/drawing/2014/main" id="{00000000-0008-0000-0000-0000B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7" name="Text Box 85">
          <a:extLst>
            <a:ext uri="{FF2B5EF4-FFF2-40B4-BE49-F238E27FC236}">
              <a16:creationId xmlns:a16="http://schemas.microsoft.com/office/drawing/2014/main" id="{00000000-0008-0000-0000-0000B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8" name="Text Box 87">
          <a:extLst>
            <a:ext uri="{FF2B5EF4-FFF2-40B4-BE49-F238E27FC236}">
              <a16:creationId xmlns:a16="http://schemas.microsoft.com/office/drawing/2014/main" id="{00000000-0008-0000-0000-0000B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59" name="Text Box 93">
          <a:extLst>
            <a:ext uri="{FF2B5EF4-FFF2-40B4-BE49-F238E27FC236}">
              <a16:creationId xmlns:a16="http://schemas.microsoft.com/office/drawing/2014/main" id="{00000000-0008-0000-0000-0000B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0" name="Text Box 85">
          <a:extLst>
            <a:ext uri="{FF2B5EF4-FFF2-40B4-BE49-F238E27FC236}">
              <a16:creationId xmlns:a16="http://schemas.microsoft.com/office/drawing/2014/main" id="{00000000-0008-0000-0000-0000B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1" name="Text Box 87">
          <a:extLst>
            <a:ext uri="{FF2B5EF4-FFF2-40B4-BE49-F238E27FC236}">
              <a16:creationId xmlns:a16="http://schemas.microsoft.com/office/drawing/2014/main" id="{00000000-0008-0000-0000-0000B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2" name="Text Box 93">
          <a:extLst>
            <a:ext uri="{FF2B5EF4-FFF2-40B4-BE49-F238E27FC236}">
              <a16:creationId xmlns:a16="http://schemas.microsoft.com/office/drawing/2014/main" id="{00000000-0008-0000-0000-0000B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3" name="Text Box 85">
          <a:extLst>
            <a:ext uri="{FF2B5EF4-FFF2-40B4-BE49-F238E27FC236}">
              <a16:creationId xmlns:a16="http://schemas.microsoft.com/office/drawing/2014/main" id="{00000000-0008-0000-0000-0000B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4" name="Text Box 87">
          <a:extLst>
            <a:ext uri="{FF2B5EF4-FFF2-40B4-BE49-F238E27FC236}">
              <a16:creationId xmlns:a16="http://schemas.microsoft.com/office/drawing/2014/main" id="{00000000-0008-0000-0000-0000B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5" name="Text Box 93">
          <a:extLst>
            <a:ext uri="{FF2B5EF4-FFF2-40B4-BE49-F238E27FC236}">
              <a16:creationId xmlns:a16="http://schemas.microsoft.com/office/drawing/2014/main" id="{00000000-0008-0000-0000-0000B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6" name="Text Box 85">
          <a:extLst>
            <a:ext uri="{FF2B5EF4-FFF2-40B4-BE49-F238E27FC236}">
              <a16:creationId xmlns:a16="http://schemas.microsoft.com/office/drawing/2014/main" id="{00000000-0008-0000-0000-0000B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7" name="Text Box 87">
          <a:extLst>
            <a:ext uri="{FF2B5EF4-FFF2-40B4-BE49-F238E27FC236}">
              <a16:creationId xmlns:a16="http://schemas.microsoft.com/office/drawing/2014/main" id="{00000000-0008-0000-0000-0000B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8" name="Text Box 93">
          <a:extLst>
            <a:ext uri="{FF2B5EF4-FFF2-40B4-BE49-F238E27FC236}">
              <a16:creationId xmlns:a16="http://schemas.microsoft.com/office/drawing/2014/main" id="{00000000-0008-0000-0000-0000B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69" name="Text Box 85">
          <a:extLst>
            <a:ext uri="{FF2B5EF4-FFF2-40B4-BE49-F238E27FC236}">
              <a16:creationId xmlns:a16="http://schemas.microsoft.com/office/drawing/2014/main" id="{00000000-0008-0000-0000-0000B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0" name="Text Box 87">
          <a:extLst>
            <a:ext uri="{FF2B5EF4-FFF2-40B4-BE49-F238E27FC236}">
              <a16:creationId xmlns:a16="http://schemas.microsoft.com/office/drawing/2014/main" id="{00000000-0008-0000-0000-0000B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1" name="Text Box 93">
          <a:extLst>
            <a:ext uri="{FF2B5EF4-FFF2-40B4-BE49-F238E27FC236}">
              <a16:creationId xmlns:a16="http://schemas.microsoft.com/office/drawing/2014/main" id="{00000000-0008-0000-0000-0000B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2" name="Text Box 85">
          <a:extLst>
            <a:ext uri="{FF2B5EF4-FFF2-40B4-BE49-F238E27FC236}">
              <a16:creationId xmlns:a16="http://schemas.microsoft.com/office/drawing/2014/main" id="{00000000-0008-0000-0000-0000C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3" name="Text Box 87">
          <a:extLst>
            <a:ext uri="{FF2B5EF4-FFF2-40B4-BE49-F238E27FC236}">
              <a16:creationId xmlns:a16="http://schemas.microsoft.com/office/drawing/2014/main" id="{00000000-0008-0000-0000-0000C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4" name="Text Box 93">
          <a:extLst>
            <a:ext uri="{FF2B5EF4-FFF2-40B4-BE49-F238E27FC236}">
              <a16:creationId xmlns:a16="http://schemas.microsoft.com/office/drawing/2014/main" id="{00000000-0008-0000-0000-0000C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5" name="Text Box 85">
          <a:extLst>
            <a:ext uri="{FF2B5EF4-FFF2-40B4-BE49-F238E27FC236}">
              <a16:creationId xmlns:a16="http://schemas.microsoft.com/office/drawing/2014/main" id="{00000000-0008-0000-0000-0000C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6" name="Text Box 87">
          <a:extLst>
            <a:ext uri="{FF2B5EF4-FFF2-40B4-BE49-F238E27FC236}">
              <a16:creationId xmlns:a16="http://schemas.microsoft.com/office/drawing/2014/main" id="{00000000-0008-0000-0000-0000C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7" name="Text Box 93">
          <a:extLst>
            <a:ext uri="{FF2B5EF4-FFF2-40B4-BE49-F238E27FC236}">
              <a16:creationId xmlns:a16="http://schemas.microsoft.com/office/drawing/2014/main" id="{00000000-0008-0000-0000-0000C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8" name="Text Box 85">
          <a:extLst>
            <a:ext uri="{FF2B5EF4-FFF2-40B4-BE49-F238E27FC236}">
              <a16:creationId xmlns:a16="http://schemas.microsoft.com/office/drawing/2014/main" id="{00000000-0008-0000-0000-0000C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79" name="Text Box 87">
          <a:extLst>
            <a:ext uri="{FF2B5EF4-FFF2-40B4-BE49-F238E27FC236}">
              <a16:creationId xmlns:a16="http://schemas.microsoft.com/office/drawing/2014/main" id="{00000000-0008-0000-0000-0000C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0" name="Text Box 93">
          <a:extLst>
            <a:ext uri="{FF2B5EF4-FFF2-40B4-BE49-F238E27FC236}">
              <a16:creationId xmlns:a16="http://schemas.microsoft.com/office/drawing/2014/main" id="{00000000-0008-0000-0000-0000C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1" name="Text Box 85">
          <a:extLst>
            <a:ext uri="{FF2B5EF4-FFF2-40B4-BE49-F238E27FC236}">
              <a16:creationId xmlns:a16="http://schemas.microsoft.com/office/drawing/2014/main" id="{00000000-0008-0000-0000-0000C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2" name="Text Box 87">
          <a:extLst>
            <a:ext uri="{FF2B5EF4-FFF2-40B4-BE49-F238E27FC236}">
              <a16:creationId xmlns:a16="http://schemas.microsoft.com/office/drawing/2014/main" id="{00000000-0008-0000-0000-0000C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3" name="Text Box 93">
          <a:extLst>
            <a:ext uri="{FF2B5EF4-FFF2-40B4-BE49-F238E27FC236}">
              <a16:creationId xmlns:a16="http://schemas.microsoft.com/office/drawing/2014/main" id="{00000000-0008-0000-0000-0000C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4" name="Text Box 85">
          <a:extLst>
            <a:ext uri="{FF2B5EF4-FFF2-40B4-BE49-F238E27FC236}">
              <a16:creationId xmlns:a16="http://schemas.microsoft.com/office/drawing/2014/main" id="{00000000-0008-0000-0000-0000C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5" name="Text Box 87">
          <a:extLst>
            <a:ext uri="{FF2B5EF4-FFF2-40B4-BE49-F238E27FC236}">
              <a16:creationId xmlns:a16="http://schemas.microsoft.com/office/drawing/2014/main" id="{00000000-0008-0000-0000-0000C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6" name="Text Box 93">
          <a:extLst>
            <a:ext uri="{FF2B5EF4-FFF2-40B4-BE49-F238E27FC236}">
              <a16:creationId xmlns:a16="http://schemas.microsoft.com/office/drawing/2014/main" id="{00000000-0008-0000-0000-0000C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7" name="Text Box 85">
          <a:extLst>
            <a:ext uri="{FF2B5EF4-FFF2-40B4-BE49-F238E27FC236}">
              <a16:creationId xmlns:a16="http://schemas.microsoft.com/office/drawing/2014/main" id="{00000000-0008-0000-0000-0000C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8" name="Text Box 87">
          <a:extLst>
            <a:ext uri="{FF2B5EF4-FFF2-40B4-BE49-F238E27FC236}">
              <a16:creationId xmlns:a16="http://schemas.microsoft.com/office/drawing/2014/main" id="{00000000-0008-0000-0000-0000D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89" name="Text Box 93">
          <a:extLst>
            <a:ext uri="{FF2B5EF4-FFF2-40B4-BE49-F238E27FC236}">
              <a16:creationId xmlns:a16="http://schemas.microsoft.com/office/drawing/2014/main" id="{00000000-0008-0000-0000-0000D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0" name="Text Box 85">
          <a:extLst>
            <a:ext uri="{FF2B5EF4-FFF2-40B4-BE49-F238E27FC236}">
              <a16:creationId xmlns:a16="http://schemas.microsoft.com/office/drawing/2014/main" id="{00000000-0008-0000-0000-0000D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1" name="Text Box 87">
          <a:extLst>
            <a:ext uri="{FF2B5EF4-FFF2-40B4-BE49-F238E27FC236}">
              <a16:creationId xmlns:a16="http://schemas.microsoft.com/office/drawing/2014/main" id="{00000000-0008-0000-0000-0000D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2" name="Text Box 93">
          <a:extLst>
            <a:ext uri="{FF2B5EF4-FFF2-40B4-BE49-F238E27FC236}">
              <a16:creationId xmlns:a16="http://schemas.microsoft.com/office/drawing/2014/main" id="{00000000-0008-0000-0000-0000D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3" name="Text Box 85">
          <a:extLst>
            <a:ext uri="{FF2B5EF4-FFF2-40B4-BE49-F238E27FC236}">
              <a16:creationId xmlns:a16="http://schemas.microsoft.com/office/drawing/2014/main" id="{00000000-0008-0000-0000-0000D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4" name="Text Box 87">
          <a:extLst>
            <a:ext uri="{FF2B5EF4-FFF2-40B4-BE49-F238E27FC236}">
              <a16:creationId xmlns:a16="http://schemas.microsoft.com/office/drawing/2014/main" id="{00000000-0008-0000-0000-0000D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5" name="Text Box 93">
          <a:extLst>
            <a:ext uri="{FF2B5EF4-FFF2-40B4-BE49-F238E27FC236}">
              <a16:creationId xmlns:a16="http://schemas.microsoft.com/office/drawing/2014/main" id="{00000000-0008-0000-0000-0000D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6" name="Text Box 85">
          <a:extLst>
            <a:ext uri="{FF2B5EF4-FFF2-40B4-BE49-F238E27FC236}">
              <a16:creationId xmlns:a16="http://schemas.microsoft.com/office/drawing/2014/main" id="{00000000-0008-0000-0000-0000D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7" name="Text Box 87">
          <a:extLst>
            <a:ext uri="{FF2B5EF4-FFF2-40B4-BE49-F238E27FC236}">
              <a16:creationId xmlns:a16="http://schemas.microsoft.com/office/drawing/2014/main" id="{00000000-0008-0000-0000-0000D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8" name="Text Box 93">
          <a:extLst>
            <a:ext uri="{FF2B5EF4-FFF2-40B4-BE49-F238E27FC236}">
              <a16:creationId xmlns:a16="http://schemas.microsoft.com/office/drawing/2014/main" id="{00000000-0008-0000-0000-0000D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499" name="Text Box 85">
          <a:extLst>
            <a:ext uri="{FF2B5EF4-FFF2-40B4-BE49-F238E27FC236}">
              <a16:creationId xmlns:a16="http://schemas.microsoft.com/office/drawing/2014/main" id="{00000000-0008-0000-0000-0000D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0" name="Text Box 87">
          <a:extLst>
            <a:ext uri="{FF2B5EF4-FFF2-40B4-BE49-F238E27FC236}">
              <a16:creationId xmlns:a16="http://schemas.microsoft.com/office/drawing/2014/main" id="{00000000-0008-0000-0000-0000D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1" name="Text Box 93">
          <a:extLst>
            <a:ext uri="{FF2B5EF4-FFF2-40B4-BE49-F238E27FC236}">
              <a16:creationId xmlns:a16="http://schemas.microsoft.com/office/drawing/2014/main" id="{00000000-0008-0000-0000-0000D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2" name="Text Box 85">
          <a:extLst>
            <a:ext uri="{FF2B5EF4-FFF2-40B4-BE49-F238E27FC236}">
              <a16:creationId xmlns:a16="http://schemas.microsoft.com/office/drawing/2014/main" id="{00000000-0008-0000-0000-0000D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3" name="Text Box 87">
          <a:extLst>
            <a:ext uri="{FF2B5EF4-FFF2-40B4-BE49-F238E27FC236}">
              <a16:creationId xmlns:a16="http://schemas.microsoft.com/office/drawing/2014/main" id="{00000000-0008-0000-0000-0000D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4" name="Text Box 93">
          <a:extLst>
            <a:ext uri="{FF2B5EF4-FFF2-40B4-BE49-F238E27FC236}">
              <a16:creationId xmlns:a16="http://schemas.microsoft.com/office/drawing/2014/main" id="{00000000-0008-0000-0000-0000E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5" name="Text Box 85">
          <a:extLst>
            <a:ext uri="{FF2B5EF4-FFF2-40B4-BE49-F238E27FC236}">
              <a16:creationId xmlns:a16="http://schemas.microsoft.com/office/drawing/2014/main" id="{00000000-0008-0000-0000-0000E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6" name="Text Box 87">
          <a:extLst>
            <a:ext uri="{FF2B5EF4-FFF2-40B4-BE49-F238E27FC236}">
              <a16:creationId xmlns:a16="http://schemas.microsoft.com/office/drawing/2014/main" id="{00000000-0008-0000-0000-0000E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7" name="Text Box 93">
          <a:extLst>
            <a:ext uri="{FF2B5EF4-FFF2-40B4-BE49-F238E27FC236}">
              <a16:creationId xmlns:a16="http://schemas.microsoft.com/office/drawing/2014/main" id="{00000000-0008-0000-0000-0000E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8" name="Text Box 85">
          <a:extLst>
            <a:ext uri="{FF2B5EF4-FFF2-40B4-BE49-F238E27FC236}">
              <a16:creationId xmlns:a16="http://schemas.microsoft.com/office/drawing/2014/main" id="{00000000-0008-0000-0000-0000E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09" name="Text Box 87">
          <a:extLst>
            <a:ext uri="{FF2B5EF4-FFF2-40B4-BE49-F238E27FC236}">
              <a16:creationId xmlns:a16="http://schemas.microsoft.com/office/drawing/2014/main" id="{00000000-0008-0000-0000-0000E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0" name="Text Box 93">
          <a:extLst>
            <a:ext uri="{FF2B5EF4-FFF2-40B4-BE49-F238E27FC236}">
              <a16:creationId xmlns:a16="http://schemas.microsoft.com/office/drawing/2014/main" id="{00000000-0008-0000-0000-0000E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1" name="Text Box 85">
          <a:extLst>
            <a:ext uri="{FF2B5EF4-FFF2-40B4-BE49-F238E27FC236}">
              <a16:creationId xmlns:a16="http://schemas.microsoft.com/office/drawing/2014/main" id="{00000000-0008-0000-0000-0000E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2" name="Text Box 87">
          <a:extLst>
            <a:ext uri="{FF2B5EF4-FFF2-40B4-BE49-F238E27FC236}">
              <a16:creationId xmlns:a16="http://schemas.microsoft.com/office/drawing/2014/main" id="{00000000-0008-0000-0000-0000E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3" name="Text Box 93">
          <a:extLst>
            <a:ext uri="{FF2B5EF4-FFF2-40B4-BE49-F238E27FC236}">
              <a16:creationId xmlns:a16="http://schemas.microsoft.com/office/drawing/2014/main" id="{00000000-0008-0000-0000-0000E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4" name="Text Box 85">
          <a:extLst>
            <a:ext uri="{FF2B5EF4-FFF2-40B4-BE49-F238E27FC236}">
              <a16:creationId xmlns:a16="http://schemas.microsoft.com/office/drawing/2014/main" id="{00000000-0008-0000-0000-0000E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5" name="Text Box 87">
          <a:extLst>
            <a:ext uri="{FF2B5EF4-FFF2-40B4-BE49-F238E27FC236}">
              <a16:creationId xmlns:a16="http://schemas.microsoft.com/office/drawing/2014/main" id="{00000000-0008-0000-0000-0000E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6" name="Text Box 93">
          <a:extLst>
            <a:ext uri="{FF2B5EF4-FFF2-40B4-BE49-F238E27FC236}">
              <a16:creationId xmlns:a16="http://schemas.microsoft.com/office/drawing/2014/main" id="{00000000-0008-0000-0000-0000E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7" name="Text Box 85">
          <a:extLst>
            <a:ext uri="{FF2B5EF4-FFF2-40B4-BE49-F238E27FC236}">
              <a16:creationId xmlns:a16="http://schemas.microsoft.com/office/drawing/2014/main" id="{00000000-0008-0000-0000-0000E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8" name="Text Box 87">
          <a:extLst>
            <a:ext uri="{FF2B5EF4-FFF2-40B4-BE49-F238E27FC236}">
              <a16:creationId xmlns:a16="http://schemas.microsoft.com/office/drawing/2014/main" id="{00000000-0008-0000-0000-0000E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19" name="Text Box 93">
          <a:extLst>
            <a:ext uri="{FF2B5EF4-FFF2-40B4-BE49-F238E27FC236}">
              <a16:creationId xmlns:a16="http://schemas.microsoft.com/office/drawing/2014/main" id="{00000000-0008-0000-0000-0000E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0" name="Text Box 85">
          <a:extLst>
            <a:ext uri="{FF2B5EF4-FFF2-40B4-BE49-F238E27FC236}">
              <a16:creationId xmlns:a16="http://schemas.microsoft.com/office/drawing/2014/main" id="{00000000-0008-0000-0000-0000F0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1" name="Text Box 87">
          <a:extLst>
            <a:ext uri="{FF2B5EF4-FFF2-40B4-BE49-F238E27FC236}">
              <a16:creationId xmlns:a16="http://schemas.microsoft.com/office/drawing/2014/main" id="{00000000-0008-0000-0000-0000F1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2" name="Text Box 93">
          <a:extLst>
            <a:ext uri="{FF2B5EF4-FFF2-40B4-BE49-F238E27FC236}">
              <a16:creationId xmlns:a16="http://schemas.microsoft.com/office/drawing/2014/main" id="{00000000-0008-0000-0000-0000F2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3" name="Text Box 85">
          <a:extLst>
            <a:ext uri="{FF2B5EF4-FFF2-40B4-BE49-F238E27FC236}">
              <a16:creationId xmlns:a16="http://schemas.microsoft.com/office/drawing/2014/main" id="{00000000-0008-0000-0000-0000F3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4" name="Text Box 87">
          <a:extLst>
            <a:ext uri="{FF2B5EF4-FFF2-40B4-BE49-F238E27FC236}">
              <a16:creationId xmlns:a16="http://schemas.microsoft.com/office/drawing/2014/main" id="{00000000-0008-0000-0000-0000F4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5" name="Text Box 93">
          <a:extLst>
            <a:ext uri="{FF2B5EF4-FFF2-40B4-BE49-F238E27FC236}">
              <a16:creationId xmlns:a16="http://schemas.microsoft.com/office/drawing/2014/main" id="{00000000-0008-0000-0000-0000F5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6" name="Text Box 85">
          <a:extLst>
            <a:ext uri="{FF2B5EF4-FFF2-40B4-BE49-F238E27FC236}">
              <a16:creationId xmlns:a16="http://schemas.microsoft.com/office/drawing/2014/main" id="{00000000-0008-0000-0000-0000F6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7" name="Text Box 87">
          <a:extLst>
            <a:ext uri="{FF2B5EF4-FFF2-40B4-BE49-F238E27FC236}">
              <a16:creationId xmlns:a16="http://schemas.microsoft.com/office/drawing/2014/main" id="{00000000-0008-0000-0000-0000F7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8" name="Text Box 93">
          <a:extLst>
            <a:ext uri="{FF2B5EF4-FFF2-40B4-BE49-F238E27FC236}">
              <a16:creationId xmlns:a16="http://schemas.microsoft.com/office/drawing/2014/main" id="{00000000-0008-0000-0000-0000F8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29" name="Text Box 85">
          <a:extLst>
            <a:ext uri="{FF2B5EF4-FFF2-40B4-BE49-F238E27FC236}">
              <a16:creationId xmlns:a16="http://schemas.microsoft.com/office/drawing/2014/main" id="{00000000-0008-0000-0000-0000F9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0" name="Text Box 87">
          <a:extLst>
            <a:ext uri="{FF2B5EF4-FFF2-40B4-BE49-F238E27FC236}">
              <a16:creationId xmlns:a16="http://schemas.microsoft.com/office/drawing/2014/main" id="{00000000-0008-0000-0000-0000FA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1" name="Text Box 93">
          <a:extLst>
            <a:ext uri="{FF2B5EF4-FFF2-40B4-BE49-F238E27FC236}">
              <a16:creationId xmlns:a16="http://schemas.microsoft.com/office/drawing/2014/main" id="{00000000-0008-0000-0000-0000FB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2" name="Text Box 85">
          <a:extLst>
            <a:ext uri="{FF2B5EF4-FFF2-40B4-BE49-F238E27FC236}">
              <a16:creationId xmlns:a16="http://schemas.microsoft.com/office/drawing/2014/main" id="{00000000-0008-0000-0000-0000FC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3" name="Text Box 87">
          <a:extLst>
            <a:ext uri="{FF2B5EF4-FFF2-40B4-BE49-F238E27FC236}">
              <a16:creationId xmlns:a16="http://schemas.microsoft.com/office/drawing/2014/main" id="{00000000-0008-0000-0000-0000FD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4" name="Text Box 93">
          <a:extLst>
            <a:ext uri="{FF2B5EF4-FFF2-40B4-BE49-F238E27FC236}">
              <a16:creationId xmlns:a16="http://schemas.microsoft.com/office/drawing/2014/main" id="{00000000-0008-0000-0000-0000FE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5" name="Text Box 85">
          <a:extLst>
            <a:ext uri="{FF2B5EF4-FFF2-40B4-BE49-F238E27FC236}">
              <a16:creationId xmlns:a16="http://schemas.microsoft.com/office/drawing/2014/main" id="{00000000-0008-0000-0000-0000FF05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6" name="Text Box 87">
          <a:extLst>
            <a:ext uri="{FF2B5EF4-FFF2-40B4-BE49-F238E27FC236}">
              <a16:creationId xmlns:a16="http://schemas.microsoft.com/office/drawing/2014/main" id="{00000000-0008-0000-0000-00000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7" name="Text Box 93">
          <a:extLst>
            <a:ext uri="{FF2B5EF4-FFF2-40B4-BE49-F238E27FC236}">
              <a16:creationId xmlns:a16="http://schemas.microsoft.com/office/drawing/2014/main" id="{00000000-0008-0000-0000-00000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8" name="Text Box 85">
          <a:extLst>
            <a:ext uri="{FF2B5EF4-FFF2-40B4-BE49-F238E27FC236}">
              <a16:creationId xmlns:a16="http://schemas.microsoft.com/office/drawing/2014/main" id="{00000000-0008-0000-0000-00000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39" name="Text Box 87">
          <a:extLst>
            <a:ext uri="{FF2B5EF4-FFF2-40B4-BE49-F238E27FC236}">
              <a16:creationId xmlns:a16="http://schemas.microsoft.com/office/drawing/2014/main" id="{00000000-0008-0000-0000-00000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0" name="Text Box 93">
          <a:extLst>
            <a:ext uri="{FF2B5EF4-FFF2-40B4-BE49-F238E27FC236}">
              <a16:creationId xmlns:a16="http://schemas.microsoft.com/office/drawing/2014/main" id="{00000000-0008-0000-0000-00000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1" name="Text Box 85">
          <a:extLst>
            <a:ext uri="{FF2B5EF4-FFF2-40B4-BE49-F238E27FC236}">
              <a16:creationId xmlns:a16="http://schemas.microsoft.com/office/drawing/2014/main" id="{00000000-0008-0000-0000-00000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2" name="Text Box 87">
          <a:extLst>
            <a:ext uri="{FF2B5EF4-FFF2-40B4-BE49-F238E27FC236}">
              <a16:creationId xmlns:a16="http://schemas.microsoft.com/office/drawing/2014/main" id="{00000000-0008-0000-0000-00000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3" name="Text Box 93">
          <a:extLst>
            <a:ext uri="{FF2B5EF4-FFF2-40B4-BE49-F238E27FC236}">
              <a16:creationId xmlns:a16="http://schemas.microsoft.com/office/drawing/2014/main" id="{00000000-0008-0000-0000-00000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4" name="Text Box 85">
          <a:extLst>
            <a:ext uri="{FF2B5EF4-FFF2-40B4-BE49-F238E27FC236}">
              <a16:creationId xmlns:a16="http://schemas.microsoft.com/office/drawing/2014/main" id="{00000000-0008-0000-0000-00000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5" name="Text Box 87">
          <a:extLst>
            <a:ext uri="{FF2B5EF4-FFF2-40B4-BE49-F238E27FC236}">
              <a16:creationId xmlns:a16="http://schemas.microsoft.com/office/drawing/2014/main" id="{00000000-0008-0000-0000-00000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6" name="Text Box 93">
          <a:extLst>
            <a:ext uri="{FF2B5EF4-FFF2-40B4-BE49-F238E27FC236}">
              <a16:creationId xmlns:a16="http://schemas.microsoft.com/office/drawing/2014/main" id="{00000000-0008-0000-0000-00000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7" name="Text Box 85">
          <a:extLst>
            <a:ext uri="{FF2B5EF4-FFF2-40B4-BE49-F238E27FC236}">
              <a16:creationId xmlns:a16="http://schemas.microsoft.com/office/drawing/2014/main" id="{00000000-0008-0000-0000-00000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8" name="Text Box 87">
          <a:extLst>
            <a:ext uri="{FF2B5EF4-FFF2-40B4-BE49-F238E27FC236}">
              <a16:creationId xmlns:a16="http://schemas.microsoft.com/office/drawing/2014/main" id="{00000000-0008-0000-0000-00000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49" name="Text Box 93">
          <a:extLst>
            <a:ext uri="{FF2B5EF4-FFF2-40B4-BE49-F238E27FC236}">
              <a16:creationId xmlns:a16="http://schemas.microsoft.com/office/drawing/2014/main" id="{00000000-0008-0000-0000-00000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0" name="Text Box 85">
          <a:extLst>
            <a:ext uri="{FF2B5EF4-FFF2-40B4-BE49-F238E27FC236}">
              <a16:creationId xmlns:a16="http://schemas.microsoft.com/office/drawing/2014/main" id="{00000000-0008-0000-0000-00000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1" name="Text Box 87">
          <a:extLst>
            <a:ext uri="{FF2B5EF4-FFF2-40B4-BE49-F238E27FC236}">
              <a16:creationId xmlns:a16="http://schemas.microsoft.com/office/drawing/2014/main" id="{00000000-0008-0000-0000-00000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2" name="Text Box 93">
          <a:extLst>
            <a:ext uri="{FF2B5EF4-FFF2-40B4-BE49-F238E27FC236}">
              <a16:creationId xmlns:a16="http://schemas.microsoft.com/office/drawing/2014/main" id="{00000000-0008-0000-0000-00001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3" name="Text Box 85">
          <a:extLst>
            <a:ext uri="{FF2B5EF4-FFF2-40B4-BE49-F238E27FC236}">
              <a16:creationId xmlns:a16="http://schemas.microsoft.com/office/drawing/2014/main" id="{00000000-0008-0000-0000-00001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4" name="Text Box 87">
          <a:extLst>
            <a:ext uri="{FF2B5EF4-FFF2-40B4-BE49-F238E27FC236}">
              <a16:creationId xmlns:a16="http://schemas.microsoft.com/office/drawing/2014/main" id="{00000000-0008-0000-0000-00001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5" name="Text Box 93">
          <a:extLst>
            <a:ext uri="{FF2B5EF4-FFF2-40B4-BE49-F238E27FC236}">
              <a16:creationId xmlns:a16="http://schemas.microsoft.com/office/drawing/2014/main" id="{00000000-0008-0000-0000-00001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6" name="Text Box 85">
          <a:extLst>
            <a:ext uri="{FF2B5EF4-FFF2-40B4-BE49-F238E27FC236}">
              <a16:creationId xmlns:a16="http://schemas.microsoft.com/office/drawing/2014/main" id="{00000000-0008-0000-0000-00001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7" name="Text Box 87">
          <a:extLst>
            <a:ext uri="{FF2B5EF4-FFF2-40B4-BE49-F238E27FC236}">
              <a16:creationId xmlns:a16="http://schemas.microsoft.com/office/drawing/2014/main" id="{00000000-0008-0000-0000-00001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8" name="Text Box 93">
          <a:extLst>
            <a:ext uri="{FF2B5EF4-FFF2-40B4-BE49-F238E27FC236}">
              <a16:creationId xmlns:a16="http://schemas.microsoft.com/office/drawing/2014/main" id="{00000000-0008-0000-0000-00001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59" name="Text Box 85">
          <a:extLst>
            <a:ext uri="{FF2B5EF4-FFF2-40B4-BE49-F238E27FC236}">
              <a16:creationId xmlns:a16="http://schemas.microsoft.com/office/drawing/2014/main" id="{00000000-0008-0000-0000-00001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0" name="Text Box 87">
          <a:extLst>
            <a:ext uri="{FF2B5EF4-FFF2-40B4-BE49-F238E27FC236}">
              <a16:creationId xmlns:a16="http://schemas.microsoft.com/office/drawing/2014/main" id="{00000000-0008-0000-0000-00001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1" name="Text Box 93">
          <a:extLst>
            <a:ext uri="{FF2B5EF4-FFF2-40B4-BE49-F238E27FC236}">
              <a16:creationId xmlns:a16="http://schemas.microsoft.com/office/drawing/2014/main" id="{00000000-0008-0000-0000-00001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2" name="Text Box 85">
          <a:extLst>
            <a:ext uri="{FF2B5EF4-FFF2-40B4-BE49-F238E27FC236}">
              <a16:creationId xmlns:a16="http://schemas.microsoft.com/office/drawing/2014/main" id="{00000000-0008-0000-0000-00001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3" name="Text Box 87">
          <a:extLst>
            <a:ext uri="{FF2B5EF4-FFF2-40B4-BE49-F238E27FC236}">
              <a16:creationId xmlns:a16="http://schemas.microsoft.com/office/drawing/2014/main" id="{00000000-0008-0000-0000-00001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4" name="Text Box 93">
          <a:extLst>
            <a:ext uri="{FF2B5EF4-FFF2-40B4-BE49-F238E27FC236}">
              <a16:creationId xmlns:a16="http://schemas.microsoft.com/office/drawing/2014/main" id="{00000000-0008-0000-0000-00001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5" name="Text Box 85">
          <a:extLst>
            <a:ext uri="{FF2B5EF4-FFF2-40B4-BE49-F238E27FC236}">
              <a16:creationId xmlns:a16="http://schemas.microsoft.com/office/drawing/2014/main" id="{00000000-0008-0000-0000-00001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6" name="Text Box 87">
          <a:extLst>
            <a:ext uri="{FF2B5EF4-FFF2-40B4-BE49-F238E27FC236}">
              <a16:creationId xmlns:a16="http://schemas.microsoft.com/office/drawing/2014/main" id="{00000000-0008-0000-0000-00001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7" name="Text Box 93">
          <a:extLst>
            <a:ext uri="{FF2B5EF4-FFF2-40B4-BE49-F238E27FC236}">
              <a16:creationId xmlns:a16="http://schemas.microsoft.com/office/drawing/2014/main" id="{00000000-0008-0000-0000-00001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8" name="Text Box 85">
          <a:extLst>
            <a:ext uri="{FF2B5EF4-FFF2-40B4-BE49-F238E27FC236}">
              <a16:creationId xmlns:a16="http://schemas.microsoft.com/office/drawing/2014/main" id="{00000000-0008-0000-0000-00002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69" name="Text Box 87">
          <a:extLst>
            <a:ext uri="{FF2B5EF4-FFF2-40B4-BE49-F238E27FC236}">
              <a16:creationId xmlns:a16="http://schemas.microsoft.com/office/drawing/2014/main" id="{00000000-0008-0000-0000-00002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0" name="Text Box 93">
          <a:extLst>
            <a:ext uri="{FF2B5EF4-FFF2-40B4-BE49-F238E27FC236}">
              <a16:creationId xmlns:a16="http://schemas.microsoft.com/office/drawing/2014/main" id="{00000000-0008-0000-0000-00002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1" name="Text Box 85">
          <a:extLst>
            <a:ext uri="{FF2B5EF4-FFF2-40B4-BE49-F238E27FC236}">
              <a16:creationId xmlns:a16="http://schemas.microsoft.com/office/drawing/2014/main" id="{00000000-0008-0000-0000-00002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2" name="Text Box 87">
          <a:extLst>
            <a:ext uri="{FF2B5EF4-FFF2-40B4-BE49-F238E27FC236}">
              <a16:creationId xmlns:a16="http://schemas.microsoft.com/office/drawing/2014/main" id="{00000000-0008-0000-0000-00002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3" name="Text Box 93">
          <a:extLst>
            <a:ext uri="{FF2B5EF4-FFF2-40B4-BE49-F238E27FC236}">
              <a16:creationId xmlns:a16="http://schemas.microsoft.com/office/drawing/2014/main" id="{00000000-0008-0000-0000-00002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4" name="Text Box 85">
          <a:extLst>
            <a:ext uri="{FF2B5EF4-FFF2-40B4-BE49-F238E27FC236}">
              <a16:creationId xmlns:a16="http://schemas.microsoft.com/office/drawing/2014/main" id="{00000000-0008-0000-0000-00002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5" name="Text Box 87">
          <a:extLst>
            <a:ext uri="{FF2B5EF4-FFF2-40B4-BE49-F238E27FC236}">
              <a16:creationId xmlns:a16="http://schemas.microsoft.com/office/drawing/2014/main" id="{00000000-0008-0000-0000-00002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6" name="Text Box 93">
          <a:extLst>
            <a:ext uri="{FF2B5EF4-FFF2-40B4-BE49-F238E27FC236}">
              <a16:creationId xmlns:a16="http://schemas.microsoft.com/office/drawing/2014/main" id="{00000000-0008-0000-0000-00002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7" name="Text Box 85">
          <a:extLst>
            <a:ext uri="{FF2B5EF4-FFF2-40B4-BE49-F238E27FC236}">
              <a16:creationId xmlns:a16="http://schemas.microsoft.com/office/drawing/2014/main" id="{00000000-0008-0000-0000-00002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8" name="Text Box 87">
          <a:extLst>
            <a:ext uri="{FF2B5EF4-FFF2-40B4-BE49-F238E27FC236}">
              <a16:creationId xmlns:a16="http://schemas.microsoft.com/office/drawing/2014/main" id="{00000000-0008-0000-0000-00002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79" name="Text Box 93">
          <a:extLst>
            <a:ext uri="{FF2B5EF4-FFF2-40B4-BE49-F238E27FC236}">
              <a16:creationId xmlns:a16="http://schemas.microsoft.com/office/drawing/2014/main" id="{00000000-0008-0000-0000-00002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0" name="Text Box 85">
          <a:extLst>
            <a:ext uri="{FF2B5EF4-FFF2-40B4-BE49-F238E27FC236}">
              <a16:creationId xmlns:a16="http://schemas.microsoft.com/office/drawing/2014/main" id="{00000000-0008-0000-0000-00002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1" name="Text Box 87">
          <a:extLst>
            <a:ext uri="{FF2B5EF4-FFF2-40B4-BE49-F238E27FC236}">
              <a16:creationId xmlns:a16="http://schemas.microsoft.com/office/drawing/2014/main" id="{00000000-0008-0000-0000-00002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2" name="Text Box 93">
          <a:extLst>
            <a:ext uri="{FF2B5EF4-FFF2-40B4-BE49-F238E27FC236}">
              <a16:creationId xmlns:a16="http://schemas.microsoft.com/office/drawing/2014/main" id="{00000000-0008-0000-0000-00002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3" name="Text Box 85">
          <a:extLst>
            <a:ext uri="{FF2B5EF4-FFF2-40B4-BE49-F238E27FC236}">
              <a16:creationId xmlns:a16="http://schemas.microsoft.com/office/drawing/2014/main" id="{00000000-0008-0000-0000-00002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4" name="Text Box 87">
          <a:extLst>
            <a:ext uri="{FF2B5EF4-FFF2-40B4-BE49-F238E27FC236}">
              <a16:creationId xmlns:a16="http://schemas.microsoft.com/office/drawing/2014/main" id="{00000000-0008-0000-0000-00003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5" name="Text Box 93">
          <a:extLst>
            <a:ext uri="{FF2B5EF4-FFF2-40B4-BE49-F238E27FC236}">
              <a16:creationId xmlns:a16="http://schemas.microsoft.com/office/drawing/2014/main" id="{00000000-0008-0000-0000-00003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6" name="Text Box 85">
          <a:extLst>
            <a:ext uri="{FF2B5EF4-FFF2-40B4-BE49-F238E27FC236}">
              <a16:creationId xmlns:a16="http://schemas.microsoft.com/office/drawing/2014/main" id="{00000000-0008-0000-0000-00003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7" name="Text Box 87">
          <a:extLst>
            <a:ext uri="{FF2B5EF4-FFF2-40B4-BE49-F238E27FC236}">
              <a16:creationId xmlns:a16="http://schemas.microsoft.com/office/drawing/2014/main" id="{00000000-0008-0000-0000-00003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8" name="Text Box 93">
          <a:extLst>
            <a:ext uri="{FF2B5EF4-FFF2-40B4-BE49-F238E27FC236}">
              <a16:creationId xmlns:a16="http://schemas.microsoft.com/office/drawing/2014/main" id="{00000000-0008-0000-0000-00003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89" name="Text Box 85">
          <a:extLst>
            <a:ext uri="{FF2B5EF4-FFF2-40B4-BE49-F238E27FC236}">
              <a16:creationId xmlns:a16="http://schemas.microsoft.com/office/drawing/2014/main" id="{00000000-0008-0000-0000-00003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0" name="Text Box 87">
          <a:extLst>
            <a:ext uri="{FF2B5EF4-FFF2-40B4-BE49-F238E27FC236}">
              <a16:creationId xmlns:a16="http://schemas.microsoft.com/office/drawing/2014/main" id="{00000000-0008-0000-0000-00003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1" name="Text Box 93">
          <a:extLst>
            <a:ext uri="{FF2B5EF4-FFF2-40B4-BE49-F238E27FC236}">
              <a16:creationId xmlns:a16="http://schemas.microsoft.com/office/drawing/2014/main" id="{00000000-0008-0000-0000-00003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2" name="Text Box 85">
          <a:extLst>
            <a:ext uri="{FF2B5EF4-FFF2-40B4-BE49-F238E27FC236}">
              <a16:creationId xmlns:a16="http://schemas.microsoft.com/office/drawing/2014/main" id="{00000000-0008-0000-0000-00003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3" name="Text Box 87">
          <a:extLst>
            <a:ext uri="{FF2B5EF4-FFF2-40B4-BE49-F238E27FC236}">
              <a16:creationId xmlns:a16="http://schemas.microsoft.com/office/drawing/2014/main" id="{00000000-0008-0000-0000-00003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4" name="Text Box 93">
          <a:extLst>
            <a:ext uri="{FF2B5EF4-FFF2-40B4-BE49-F238E27FC236}">
              <a16:creationId xmlns:a16="http://schemas.microsoft.com/office/drawing/2014/main" id="{00000000-0008-0000-0000-00003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5" name="Text Box 85">
          <a:extLst>
            <a:ext uri="{FF2B5EF4-FFF2-40B4-BE49-F238E27FC236}">
              <a16:creationId xmlns:a16="http://schemas.microsoft.com/office/drawing/2014/main" id="{00000000-0008-0000-0000-00003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6" name="Text Box 87">
          <a:extLst>
            <a:ext uri="{FF2B5EF4-FFF2-40B4-BE49-F238E27FC236}">
              <a16:creationId xmlns:a16="http://schemas.microsoft.com/office/drawing/2014/main" id="{00000000-0008-0000-0000-00003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7" name="Text Box 93">
          <a:extLst>
            <a:ext uri="{FF2B5EF4-FFF2-40B4-BE49-F238E27FC236}">
              <a16:creationId xmlns:a16="http://schemas.microsoft.com/office/drawing/2014/main" id="{00000000-0008-0000-0000-00003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8" name="Text Box 85">
          <a:extLst>
            <a:ext uri="{FF2B5EF4-FFF2-40B4-BE49-F238E27FC236}">
              <a16:creationId xmlns:a16="http://schemas.microsoft.com/office/drawing/2014/main" id="{00000000-0008-0000-0000-00003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599" name="Text Box 87">
          <a:extLst>
            <a:ext uri="{FF2B5EF4-FFF2-40B4-BE49-F238E27FC236}">
              <a16:creationId xmlns:a16="http://schemas.microsoft.com/office/drawing/2014/main" id="{00000000-0008-0000-0000-00003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0" name="Text Box 93">
          <a:extLst>
            <a:ext uri="{FF2B5EF4-FFF2-40B4-BE49-F238E27FC236}">
              <a16:creationId xmlns:a16="http://schemas.microsoft.com/office/drawing/2014/main" id="{00000000-0008-0000-0000-00004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1" name="Text Box 85">
          <a:extLst>
            <a:ext uri="{FF2B5EF4-FFF2-40B4-BE49-F238E27FC236}">
              <a16:creationId xmlns:a16="http://schemas.microsoft.com/office/drawing/2014/main" id="{00000000-0008-0000-0000-00004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2" name="Text Box 87">
          <a:extLst>
            <a:ext uri="{FF2B5EF4-FFF2-40B4-BE49-F238E27FC236}">
              <a16:creationId xmlns:a16="http://schemas.microsoft.com/office/drawing/2014/main" id="{00000000-0008-0000-0000-00004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3" name="Text Box 93">
          <a:extLst>
            <a:ext uri="{FF2B5EF4-FFF2-40B4-BE49-F238E27FC236}">
              <a16:creationId xmlns:a16="http://schemas.microsoft.com/office/drawing/2014/main" id="{00000000-0008-0000-0000-00004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4" name="Text Box 85">
          <a:extLst>
            <a:ext uri="{FF2B5EF4-FFF2-40B4-BE49-F238E27FC236}">
              <a16:creationId xmlns:a16="http://schemas.microsoft.com/office/drawing/2014/main" id="{00000000-0008-0000-0000-00004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5" name="Text Box 87">
          <a:extLst>
            <a:ext uri="{FF2B5EF4-FFF2-40B4-BE49-F238E27FC236}">
              <a16:creationId xmlns:a16="http://schemas.microsoft.com/office/drawing/2014/main" id="{00000000-0008-0000-0000-00004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6" name="Text Box 93">
          <a:extLst>
            <a:ext uri="{FF2B5EF4-FFF2-40B4-BE49-F238E27FC236}">
              <a16:creationId xmlns:a16="http://schemas.microsoft.com/office/drawing/2014/main" id="{00000000-0008-0000-0000-00004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7" name="Text Box 85">
          <a:extLst>
            <a:ext uri="{FF2B5EF4-FFF2-40B4-BE49-F238E27FC236}">
              <a16:creationId xmlns:a16="http://schemas.microsoft.com/office/drawing/2014/main" id="{00000000-0008-0000-0000-00004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8" name="Text Box 87">
          <a:extLst>
            <a:ext uri="{FF2B5EF4-FFF2-40B4-BE49-F238E27FC236}">
              <a16:creationId xmlns:a16="http://schemas.microsoft.com/office/drawing/2014/main" id="{00000000-0008-0000-0000-00004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09" name="Text Box 93">
          <a:extLst>
            <a:ext uri="{FF2B5EF4-FFF2-40B4-BE49-F238E27FC236}">
              <a16:creationId xmlns:a16="http://schemas.microsoft.com/office/drawing/2014/main" id="{00000000-0008-0000-0000-00004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0" name="Text Box 85">
          <a:extLst>
            <a:ext uri="{FF2B5EF4-FFF2-40B4-BE49-F238E27FC236}">
              <a16:creationId xmlns:a16="http://schemas.microsoft.com/office/drawing/2014/main" id="{00000000-0008-0000-0000-00004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1" name="Text Box 87">
          <a:extLst>
            <a:ext uri="{FF2B5EF4-FFF2-40B4-BE49-F238E27FC236}">
              <a16:creationId xmlns:a16="http://schemas.microsoft.com/office/drawing/2014/main" id="{00000000-0008-0000-0000-00004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2" name="Text Box 93">
          <a:extLst>
            <a:ext uri="{FF2B5EF4-FFF2-40B4-BE49-F238E27FC236}">
              <a16:creationId xmlns:a16="http://schemas.microsoft.com/office/drawing/2014/main" id="{00000000-0008-0000-0000-00004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3" name="Text Box 85">
          <a:extLst>
            <a:ext uri="{FF2B5EF4-FFF2-40B4-BE49-F238E27FC236}">
              <a16:creationId xmlns:a16="http://schemas.microsoft.com/office/drawing/2014/main" id="{00000000-0008-0000-0000-00004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4" name="Text Box 87">
          <a:extLst>
            <a:ext uri="{FF2B5EF4-FFF2-40B4-BE49-F238E27FC236}">
              <a16:creationId xmlns:a16="http://schemas.microsoft.com/office/drawing/2014/main" id="{00000000-0008-0000-0000-00004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5" name="Text Box 93">
          <a:extLst>
            <a:ext uri="{FF2B5EF4-FFF2-40B4-BE49-F238E27FC236}">
              <a16:creationId xmlns:a16="http://schemas.microsoft.com/office/drawing/2014/main" id="{00000000-0008-0000-0000-00004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6" name="Text Box 85">
          <a:extLst>
            <a:ext uri="{FF2B5EF4-FFF2-40B4-BE49-F238E27FC236}">
              <a16:creationId xmlns:a16="http://schemas.microsoft.com/office/drawing/2014/main" id="{00000000-0008-0000-0000-00005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7" name="Text Box 87">
          <a:extLst>
            <a:ext uri="{FF2B5EF4-FFF2-40B4-BE49-F238E27FC236}">
              <a16:creationId xmlns:a16="http://schemas.microsoft.com/office/drawing/2014/main" id="{00000000-0008-0000-0000-00005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8" name="Text Box 93">
          <a:extLst>
            <a:ext uri="{FF2B5EF4-FFF2-40B4-BE49-F238E27FC236}">
              <a16:creationId xmlns:a16="http://schemas.microsoft.com/office/drawing/2014/main" id="{00000000-0008-0000-0000-00005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19" name="Text Box 85">
          <a:extLst>
            <a:ext uri="{FF2B5EF4-FFF2-40B4-BE49-F238E27FC236}">
              <a16:creationId xmlns:a16="http://schemas.microsoft.com/office/drawing/2014/main" id="{00000000-0008-0000-0000-00005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0" name="Text Box 87">
          <a:extLst>
            <a:ext uri="{FF2B5EF4-FFF2-40B4-BE49-F238E27FC236}">
              <a16:creationId xmlns:a16="http://schemas.microsoft.com/office/drawing/2014/main" id="{00000000-0008-0000-0000-00005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1" name="Text Box 93">
          <a:extLst>
            <a:ext uri="{FF2B5EF4-FFF2-40B4-BE49-F238E27FC236}">
              <a16:creationId xmlns:a16="http://schemas.microsoft.com/office/drawing/2014/main" id="{00000000-0008-0000-0000-00005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2" name="Text Box 85">
          <a:extLst>
            <a:ext uri="{FF2B5EF4-FFF2-40B4-BE49-F238E27FC236}">
              <a16:creationId xmlns:a16="http://schemas.microsoft.com/office/drawing/2014/main" id="{00000000-0008-0000-0000-00005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3" name="Text Box 87">
          <a:extLst>
            <a:ext uri="{FF2B5EF4-FFF2-40B4-BE49-F238E27FC236}">
              <a16:creationId xmlns:a16="http://schemas.microsoft.com/office/drawing/2014/main" id="{00000000-0008-0000-0000-00005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4" name="Text Box 93">
          <a:extLst>
            <a:ext uri="{FF2B5EF4-FFF2-40B4-BE49-F238E27FC236}">
              <a16:creationId xmlns:a16="http://schemas.microsoft.com/office/drawing/2014/main" id="{00000000-0008-0000-0000-00005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5" name="Text Box 85">
          <a:extLst>
            <a:ext uri="{FF2B5EF4-FFF2-40B4-BE49-F238E27FC236}">
              <a16:creationId xmlns:a16="http://schemas.microsoft.com/office/drawing/2014/main" id="{00000000-0008-0000-0000-00005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6" name="Text Box 87">
          <a:extLst>
            <a:ext uri="{FF2B5EF4-FFF2-40B4-BE49-F238E27FC236}">
              <a16:creationId xmlns:a16="http://schemas.microsoft.com/office/drawing/2014/main" id="{00000000-0008-0000-0000-00005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7" name="Text Box 93">
          <a:extLst>
            <a:ext uri="{FF2B5EF4-FFF2-40B4-BE49-F238E27FC236}">
              <a16:creationId xmlns:a16="http://schemas.microsoft.com/office/drawing/2014/main" id="{00000000-0008-0000-0000-00005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8" name="Text Box 85">
          <a:extLst>
            <a:ext uri="{FF2B5EF4-FFF2-40B4-BE49-F238E27FC236}">
              <a16:creationId xmlns:a16="http://schemas.microsoft.com/office/drawing/2014/main" id="{00000000-0008-0000-0000-00005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29" name="Text Box 87">
          <a:extLst>
            <a:ext uri="{FF2B5EF4-FFF2-40B4-BE49-F238E27FC236}">
              <a16:creationId xmlns:a16="http://schemas.microsoft.com/office/drawing/2014/main" id="{00000000-0008-0000-0000-00005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0" name="Text Box 93">
          <a:extLst>
            <a:ext uri="{FF2B5EF4-FFF2-40B4-BE49-F238E27FC236}">
              <a16:creationId xmlns:a16="http://schemas.microsoft.com/office/drawing/2014/main" id="{00000000-0008-0000-0000-00005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1" name="Text Box 85">
          <a:extLst>
            <a:ext uri="{FF2B5EF4-FFF2-40B4-BE49-F238E27FC236}">
              <a16:creationId xmlns:a16="http://schemas.microsoft.com/office/drawing/2014/main" id="{00000000-0008-0000-0000-00005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2" name="Text Box 87">
          <a:extLst>
            <a:ext uri="{FF2B5EF4-FFF2-40B4-BE49-F238E27FC236}">
              <a16:creationId xmlns:a16="http://schemas.microsoft.com/office/drawing/2014/main" id="{00000000-0008-0000-0000-00006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3" name="Text Box 93">
          <a:extLst>
            <a:ext uri="{FF2B5EF4-FFF2-40B4-BE49-F238E27FC236}">
              <a16:creationId xmlns:a16="http://schemas.microsoft.com/office/drawing/2014/main" id="{00000000-0008-0000-0000-00006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4" name="Text Box 85">
          <a:extLst>
            <a:ext uri="{FF2B5EF4-FFF2-40B4-BE49-F238E27FC236}">
              <a16:creationId xmlns:a16="http://schemas.microsoft.com/office/drawing/2014/main" id="{00000000-0008-0000-0000-00006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5" name="Text Box 87">
          <a:extLst>
            <a:ext uri="{FF2B5EF4-FFF2-40B4-BE49-F238E27FC236}">
              <a16:creationId xmlns:a16="http://schemas.microsoft.com/office/drawing/2014/main" id="{00000000-0008-0000-0000-00006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6" name="Text Box 93">
          <a:extLst>
            <a:ext uri="{FF2B5EF4-FFF2-40B4-BE49-F238E27FC236}">
              <a16:creationId xmlns:a16="http://schemas.microsoft.com/office/drawing/2014/main" id="{00000000-0008-0000-0000-00006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7" name="Text Box 85">
          <a:extLst>
            <a:ext uri="{FF2B5EF4-FFF2-40B4-BE49-F238E27FC236}">
              <a16:creationId xmlns:a16="http://schemas.microsoft.com/office/drawing/2014/main" id="{00000000-0008-0000-0000-00006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8" name="Text Box 87">
          <a:extLst>
            <a:ext uri="{FF2B5EF4-FFF2-40B4-BE49-F238E27FC236}">
              <a16:creationId xmlns:a16="http://schemas.microsoft.com/office/drawing/2014/main" id="{00000000-0008-0000-0000-00006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39" name="Text Box 93">
          <a:extLst>
            <a:ext uri="{FF2B5EF4-FFF2-40B4-BE49-F238E27FC236}">
              <a16:creationId xmlns:a16="http://schemas.microsoft.com/office/drawing/2014/main" id="{00000000-0008-0000-0000-00006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0" name="Text Box 85">
          <a:extLst>
            <a:ext uri="{FF2B5EF4-FFF2-40B4-BE49-F238E27FC236}">
              <a16:creationId xmlns:a16="http://schemas.microsoft.com/office/drawing/2014/main" id="{00000000-0008-0000-0000-00006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1" name="Text Box 87">
          <a:extLst>
            <a:ext uri="{FF2B5EF4-FFF2-40B4-BE49-F238E27FC236}">
              <a16:creationId xmlns:a16="http://schemas.microsoft.com/office/drawing/2014/main" id="{00000000-0008-0000-0000-00006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2" name="Text Box 93">
          <a:extLst>
            <a:ext uri="{FF2B5EF4-FFF2-40B4-BE49-F238E27FC236}">
              <a16:creationId xmlns:a16="http://schemas.microsoft.com/office/drawing/2014/main" id="{00000000-0008-0000-0000-00006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3" name="Text Box 85">
          <a:extLst>
            <a:ext uri="{FF2B5EF4-FFF2-40B4-BE49-F238E27FC236}">
              <a16:creationId xmlns:a16="http://schemas.microsoft.com/office/drawing/2014/main" id="{00000000-0008-0000-0000-00006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4" name="Text Box 87">
          <a:extLst>
            <a:ext uri="{FF2B5EF4-FFF2-40B4-BE49-F238E27FC236}">
              <a16:creationId xmlns:a16="http://schemas.microsoft.com/office/drawing/2014/main" id="{00000000-0008-0000-0000-00006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5" name="Text Box 93">
          <a:extLst>
            <a:ext uri="{FF2B5EF4-FFF2-40B4-BE49-F238E27FC236}">
              <a16:creationId xmlns:a16="http://schemas.microsoft.com/office/drawing/2014/main" id="{00000000-0008-0000-0000-00006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6" name="Text Box 85">
          <a:extLst>
            <a:ext uri="{FF2B5EF4-FFF2-40B4-BE49-F238E27FC236}">
              <a16:creationId xmlns:a16="http://schemas.microsoft.com/office/drawing/2014/main" id="{00000000-0008-0000-0000-00006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7" name="Text Box 87">
          <a:extLst>
            <a:ext uri="{FF2B5EF4-FFF2-40B4-BE49-F238E27FC236}">
              <a16:creationId xmlns:a16="http://schemas.microsoft.com/office/drawing/2014/main" id="{00000000-0008-0000-0000-00006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8" name="Text Box 93">
          <a:extLst>
            <a:ext uri="{FF2B5EF4-FFF2-40B4-BE49-F238E27FC236}">
              <a16:creationId xmlns:a16="http://schemas.microsoft.com/office/drawing/2014/main" id="{00000000-0008-0000-0000-00007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49" name="Text Box 85">
          <a:extLst>
            <a:ext uri="{FF2B5EF4-FFF2-40B4-BE49-F238E27FC236}">
              <a16:creationId xmlns:a16="http://schemas.microsoft.com/office/drawing/2014/main" id="{00000000-0008-0000-0000-00007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0" name="Text Box 87">
          <a:extLst>
            <a:ext uri="{FF2B5EF4-FFF2-40B4-BE49-F238E27FC236}">
              <a16:creationId xmlns:a16="http://schemas.microsoft.com/office/drawing/2014/main" id="{00000000-0008-0000-0000-00007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1" name="Text Box 93">
          <a:extLst>
            <a:ext uri="{FF2B5EF4-FFF2-40B4-BE49-F238E27FC236}">
              <a16:creationId xmlns:a16="http://schemas.microsoft.com/office/drawing/2014/main" id="{00000000-0008-0000-0000-00007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2" name="Text Box 85">
          <a:extLst>
            <a:ext uri="{FF2B5EF4-FFF2-40B4-BE49-F238E27FC236}">
              <a16:creationId xmlns:a16="http://schemas.microsoft.com/office/drawing/2014/main" id="{00000000-0008-0000-0000-00007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3" name="Text Box 87">
          <a:extLst>
            <a:ext uri="{FF2B5EF4-FFF2-40B4-BE49-F238E27FC236}">
              <a16:creationId xmlns:a16="http://schemas.microsoft.com/office/drawing/2014/main" id="{00000000-0008-0000-0000-00007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4" name="Text Box 93">
          <a:extLst>
            <a:ext uri="{FF2B5EF4-FFF2-40B4-BE49-F238E27FC236}">
              <a16:creationId xmlns:a16="http://schemas.microsoft.com/office/drawing/2014/main" id="{00000000-0008-0000-0000-00007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5" name="Text Box 85">
          <a:extLst>
            <a:ext uri="{FF2B5EF4-FFF2-40B4-BE49-F238E27FC236}">
              <a16:creationId xmlns:a16="http://schemas.microsoft.com/office/drawing/2014/main" id="{00000000-0008-0000-0000-00007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6" name="Text Box 87">
          <a:extLst>
            <a:ext uri="{FF2B5EF4-FFF2-40B4-BE49-F238E27FC236}">
              <a16:creationId xmlns:a16="http://schemas.microsoft.com/office/drawing/2014/main" id="{00000000-0008-0000-0000-00007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7" name="Text Box 93">
          <a:extLst>
            <a:ext uri="{FF2B5EF4-FFF2-40B4-BE49-F238E27FC236}">
              <a16:creationId xmlns:a16="http://schemas.microsoft.com/office/drawing/2014/main" id="{00000000-0008-0000-0000-00007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8" name="Text Box 85">
          <a:extLst>
            <a:ext uri="{FF2B5EF4-FFF2-40B4-BE49-F238E27FC236}">
              <a16:creationId xmlns:a16="http://schemas.microsoft.com/office/drawing/2014/main" id="{00000000-0008-0000-0000-00007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59" name="Text Box 87">
          <a:extLst>
            <a:ext uri="{FF2B5EF4-FFF2-40B4-BE49-F238E27FC236}">
              <a16:creationId xmlns:a16="http://schemas.microsoft.com/office/drawing/2014/main" id="{00000000-0008-0000-0000-00007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0" name="Text Box 93">
          <a:extLst>
            <a:ext uri="{FF2B5EF4-FFF2-40B4-BE49-F238E27FC236}">
              <a16:creationId xmlns:a16="http://schemas.microsoft.com/office/drawing/2014/main" id="{00000000-0008-0000-0000-00007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1" name="Text Box 85">
          <a:extLst>
            <a:ext uri="{FF2B5EF4-FFF2-40B4-BE49-F238E27FC236}">
              <a16:creationId xmlns:a16="http://schemas.microsoft.com/office/drawing/2014/main" id="{00000000-0008-0000-0000-00007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2" name="Text Box 87">
          <a:extLst>
            <a:ext uri="{FF2B5EF4-FFF2-40B4-BE49-F238E27FC236}">
              <a16:creationId xmlns:a16="http://schemas.microsoft.com/office/drawing/2014/main" id="{00000000-0008-0000-0000-00007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3" name="Text Box 93">
          <a:extLst>
            <a:ext uri="{FF2B5EF4-FFF2-40B4-BE49-F238E27FC236}">
              <a16:creationId xmlns:a16="http://schemas.microsoft.com/office/drawing/2014/main" id="{00000000-0008-0000-0000-00007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4" name="Text Box 85">
          <a:extLst>
            <a:ext uri="{FF2B5EF4-FFF2-40B4-BE49-F238E27FC236}">
              <a16:creationId xmlns:a16="http://schemas.microsoft.com/office/drawing/2014/main" id="{00000000-0008-0000-0000-00008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5" name="Text Box 87">
          <a:extLst>
            <a:ext uri="{FF2B5EF4-FFF2-40B4-BE49-F238E27FC236}">
              <a16:creationId xmlns:a16="http://schemas.microsoft.com/office/drawing/2014/main" id="{00000000-0008-0000-0000-00008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6" name="Text Box 93">
          <a:extLst>
            <a:ext uri="{FF2B5EF4-FFF2-40B4-BE49-F238E27FC236}">
              <a16:creationId xmlns:a16="http://schemas.microsoft.com/office/drawing/2014/main" id="{00000000-0008-0000-0000-00008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7" name="Text Box 85">
          <a:extLst>
            <a:ext uri="{FF2B5EF4-FFF2-40B4-BE49-F238E27FC236}">
              <a16:creationId xmlns:a16="http://schemas.microsoft.com/office/drawing/2014/main" id="{00000000-0008-0000-0000-00008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8" name="Text Box 87">
          <a:extLst>
            <a:ext uri="{FF2B5EF4-FFF2-40B4-BE49-F238E27FC236}">
              <a16:creationId xmlns:a16="http://schemas.microsoft.com/office/drawing/2014/main" id="{00000000-0008-0000-0000-00008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69" name="Text Box 93">
          <a:extLst>
            <a:ext uri="{FF2B5EF4-FFF2-40B4-BE49-F238E27FC236}">
              <a16:creationId xmlns:a16="http://schemas.microsoft.com/office/drawing/2014/main" id="{00000000-0008-0000-0000-00008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0" name="Text Box 85">
          <a:extLst>
            <a:ext uri="{FF2B5EF4-FFF2-40B4-BE49-F238E27FC236}">
              <a16:creationId xmlns:a16="http://schemas.microsoft.com/office/drawing/2014/main" id="{00000000-0008-0000-0000-00008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1" name="Text Box 87">
          <a:extLst>
            <a:ext uri="{FF2B5EF4-FFF2-40B4-BE49-F238E27FC236}">
              <a16:creationId xmlns:a16="http://schemas.microsoft.com/office/drawing/2014/main" id="{00000000-0008-0000-0000-00008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2" name="Text Box 93">
          <a:extLst>
            <a:ext uri="{FF2B5EF4-FFF2-40B4-BE49-F238E27FC236}">
              <a16:creationId xmlns:a16="http://schemas.microsoft.com/office/drawing/2014/main" id="{00000000-0008-0000-0000-00008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3" name="Text Box 85">
          <a:extLst>
            <a:ext uri="{FF2B5EF4-FFF2-40B4-BE49-F238E27FC236}">
              <a16:creationId xmlns:a16="http://schemas.microsoft.com/office/drawing/2014/main" id="{00000000-0008-0000-0000-00008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4" name="Text Box 87">
          <a:extLst>
            <a:ext uri="{FF2B5EF4-FFF2-40B4-BE49-F238E27FC236}">
              <a16:creationId xmlns:a16="http://schemas.microsoft.com/office/drawing/2014/main" id="{00000000-0008-0000-0000-00008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5" name="Text Box 93">
          <a:extLst>
            <a:ext uri="{FF2B5EF4-FFF2-40B4-BE49-F238E27FC236}">
              <a16:creationId xmlns:a16="http://schemas.microsoft.com/office/drawing/2014/main" id="{00000000-0008-0000-0000-00008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6" name="Text Box 85">
          <a:extLst>
            <a:ext uri="{FF2B5EF4-FFF2-40B4-BE49-F238E27FC236}">
              <a16:creationId xmlns:a16="http://schemas.microsoft.com/office/drawing/2014/main" id="{00000000-0008-0000-0000-00008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7" name="Text Box 87">
          <a:extLst>
            <a:ext uri="{FF2B5EF4-FFF2-40B4-BE49-F238E27FC236}">
              <a16:creationId xmlns:a16="http://schemas.microsoft.com/office/drawing/2014/main" id="{00000000-0008-0000-0000-00008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8" name="Text Box 93">
          <a:extLst>
            <a:ext uri="{FF2B5EF4-FFF2-40B4-BE49-F238E27FC236}">
              <a16:creationId xmlns:a16="http://schemas.microsoft.com/office/drawing/2014/main" id="{00000000-0008-0000-0000-00008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79" name="Text Box 85">
          <a:extLst>
            <a:ext uri="{FF2B5EF4-FFF2-40B4-BE49-F238E27FC236}">
              <a16:creationId xmlns:a16="http://schemas.microsoft.com/office/drawing/2014/main" id="{00000000-0008-0000-0000-00008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0" name="Text Box 87">
          <a:extLst>
            <a:ext uri="{FF2B5EF4-FFF2-40B4-BE49-F238E27FC236}">
              <a16:creationId xmlns:a16="http://schemas.microsoft.com/office/drawing/2014/main" id="{00000000-0008-0000-0000-00009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1" name="Text Box 93">
          <a:extLst>
            <a:ext uri="{FF2B5EF4-FFF2-40B4-BE49-F238E27FC236}">
              <a16:creationId xmlns:a16="http://schemas.microsoft.com/office/drawing/2014/main" id="{00000000-0008-0000-0000-00009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2" name="Text Box 85">
          <a:extLst>
            <a:ext uri="{FF2B5EF4-FFF2-40B4-BE49-F238E27FC236}">
              <a16:creationId xmlns:a16="http://schemas.microsoft.com/office/drawing/2014/main" id="{00000000-0008-0000-0000-00009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3" name="Text Box 87">
          <a:extLst>
            <a:ext uri="{FF2B5EF4-FFF2-40B4-BE49-F238E27FC236}">
              <a16:creationId xmlns:a16="http://schemas.microsoft.com/office/drawing/2014/main" id="{00000000-0008-0000-0000-00009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4" name="Text Box 93">
          <a:extLst>
            <a:ext uri="{FF2B5EF4-FFF2-40B4-BE49-F238E27FC236}">
              <a16:creationId xmlns:a16="http://schemas.microsoft.com/office/drawing/2014/main" id="{00000000-0008-0000-0000-00009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5" name="Text Box 85">
          <a:extLst>
            <a:ext uri="{FF2B5EF4-FFF2-40B4-BE49-F238E27FC236}">
              <a16:creationId xmlns:a16="http://schemas.microsoft.com/office/drawing/2014/main" id="{00000000-0008-0000-0000-00009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6" name="Text Box 87">
          <a:extLst>
            <a:ext uri="{FF2B5EF4-FFF2-40B4-BE49-F238E27FC236}">
              <a16:creationId xmlns:a16="http://schemas.microsoft.com/office/drawing/2014/main" id="{00000000-0008-0000-0000-00009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7" name="Text Box 93">
          <a:extLst>
            <a:ext uri="{FF2B5EF4-FFF2-40B4-BE49-F238E27FC236}">
              <a16:creationId xmlns:a16="http://schemas.microsoft.com/office/drawing/2014/main" id="{00000000-0008-0000-0000-00009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8" name="Text Box 85">
          <a:extLst>
            <a:ext uri="{FF2B5EF4-FFF2-40B4-BE49-F238E27FC236}">
              <a16:creationId xmlns:a16="http://schemas.microsoft.com/office/drawing/2014/main" id="{00000000-0008-0000-0000-00009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89" name="Text Box 87">
          <a:extLst>
            <a:ext uri="{FF2B5EF4-FFF2-40B4-BE49-F238E27FC236}">
              <a16:creationId xmlns:a16="http://schemas.microsoft.com/office/drawing/2014/main" id="{00000000-0008-0000-0000-00009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0" name="Text Box 93">
          <a:extLst>
            <a:ext uri="{FF2B5EF4-FFF2-40B4-BE49-F238E27FC236}">
              <a16:creationId xmlns:a16="http://schemas.microsoft.com/office/drawing/2014/main" id="{00000000-0008-0000-0000-00009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1" name="Text Box 85">
          <a:extLst>
            <a:ext uri="{FF2B5EF4-FFF2-40B4-BE49-F238E27FC236}">
              <a16:creationId xmlns:a16="http://schemas.microsoft.com/office/drawing/2014/main" id="{00000000-0008-0000-0000-00009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2" name="Text Box 87">
          <a:extLst>
            <a:ext uri="{FF2B5EF4-FFF2-40B4-BE49-F238E27FC236}">
              <a16:creationId xmlns:a16="http://schemas.microsoft.com/office/drawing/2014/main" id="{00000000-0008-0000-0000-00009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3" name="Text Box 93">
          <a:extLst>
            <a:ext uri="{FF2B5EF4-FFF2-40B4-BE49-F238E27FC236}">
              <a16:creationId xmlns:a16="http://schemas.microsoft.com/office/drawing/2014/main" id="{00000000-0008-0000-0000-00009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4" name="Text Box 85">
          <a:extLst>
            <a:ext uri="{FF2B5EF4-FFF2-40B4-BE49-F238E27FC236}">
              <a16:creationId xmlns:a16="http://schemas.microsoft.com/office/drawing/2014/main" id="{00000000-0008-0000-0000-00009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5" name="Text Box 87">
          <a:extLst>
            <a:ext uri="{FF2B5EF4-FFF2-40B4-BE49-F238E27FC236}">
              <a16:creationId xmlns:a16="http://schemas.microsoft.com/office/drawing/2014/main" id="{00000000-0008-0000-0000-00009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6" name="Text Box 93">
          <a:extLst>
            <a:ext uri="{FF2B5EF4-FFF2-40B4-BE49-F238E27FC236}">
              <a16:creationId xmlns:a16="http://schemas.microsoft.com/office/drawing/2014/main" id="{00000000-0008-0000-0000-0000A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7" name="Text Box 85">
          <a:extLst>
            <a:ext uri="{FF2B5EF4-FFF2-40B4-BE49-F238E27FC236}">
              <a16:creationId xmlns:a16="http://schemas.microsoft.com/office/drawing/2014/main" id="{00000000-0008-0000-0000-0000A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8" name="Text Box 87">
          <a:extLst>
            <a:ext uri="{FF2B5EF4-FFF2-40B4-BE49-F238E27FC236}">
              <a16:creationId xmlns:a16="http://schemas.microsoft.com/office/drawing/2014/main" id="{00000000-0008-0000-0000-0000A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699" name="Text Box 93">
          <a:extLst>
            <a:ext uri="{FF2B5EF4-FFF2-40B4-BE49-F238E27FC236}">
              <a16:creationId xmlns:a16="http://schemas.microsoft.com/office/drawing/2014/main" id="{00000000-0008-0000-0000-0000A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0" name="Text Box 85">
          <a:extLst>
            <a:ext uri="{FF2B5EF4-FFF2-40B4-BE49-F238E27FC236}">
              <a16:creationId xmlns:a16="http://schemas.microsoft.com/office/drawing/2014/main" id="{00000000-0008-0000-0000-0000A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1" name="Text Box 87">
          <a:extLst>
            <a:ext uri="{FF2B5EF4-FFF2-40B4-BE49-F238E27FC236}">
              <a16:creationId xmlns:a16="http://schemas.microsoft.com/office/drawing/2014/main" id="{00000000-0008-0000-0000-0000A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2" name="Text Box 93">
          <a:extLst>
            <a:ext uri="{FF2B5EF4-FFF2-40B4-BE49-F238E27FC236}">
              <a16:creationId xmlns:a16="http://schemas.microsoft.com/office/drawing/2014/main" id="{00000000-0008-0000-0000-0000A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3" name="Text Box 85">
          <a:extLst>
            <a:ext uri="{FF2B5EF4-FFF2-40B4-BE49-F238E27FC236}">
              <a16:creationId xmlns:a16="http://schemas.microsoft.com/office/drawing/2014/main" id="{00000000-0008-0000-0000-0000A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4" name="Text Box 87">
          <a:extLst>
            <a:ext uri="{FF2B5EF4-FFF2-40B4-BE49-F238E27FC236}">
              <a16:creationId xmlns:a16="http://schemas.microsoft.com/office/drawing/2014/main" id="{00000000-0008-0000-0000-0000A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5" name="Text Box 93">
          <a:extLst>
            <a:ext uri="{FF2B5EF4-FFF2-40B4-BE49-F238E27FC236}">
              <a16:creationId xmlns:a16="http://schemas.microsoft.com/office/drawing/2014/main" id="{00000000-0008-0000-0000-0000A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6" name="Text Box 85">
          <a:extLst>
            <a:ext uri="{FF2B5EF4-FFF2-40B4-BE49-F238E27FC236}">
              <a16:creationId xmlns:a16="http://schemas.microsoft.com/office/drawing/2014/main" id="{00000000-0008-0000-0000-0000A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7" name="Text Box 87">
          <a:extLst>
            <a:ext uri="{FF2B5EF4-FFF2-40B4-BE49-F238E27FC236}">
              <a16:creationId xmlns:a16="http://schemas.microsoft.com/office/drawing/2014/main" id="{00000000-0008-0000-0000-0000A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8" name="Text Box 93">
          <a:extLst>
            <a:ext uri="{FF2B5EF4-FFF2-40B4-BE49-F238E27FC236}">
              <a16:creationId xmlns:a16="http://schemas.microsoft.com/office/drawing/2014/main" id="{00000000-0008-0000-0000-0000A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09" name="Text Box 85">
          <a:extLst>
            <a:ext uri="{FF2B5EF4-FFF2-40B4-BE49-F238E27FC236}">
              <a16:creationId xmlns:a16="http://schemas.microsoft.com/office/drawing/2014/main" id="{00000000-0008-0000-0000-0000A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0" name="Text Box 87">
          <a:extLst>
            <a:ext uri="{FF2B5EF4-FFF2-40B4-BE49-F238E27FC236}">
              <a16:creationId xmlns:a16="http://schemas.microsoft.com/office/drawing/2014/main" id="{00000000-0008-0000-0000-0000A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1" name="Text Box 93">
          <a:extLst>
            <a:ext uri="{FF2B5EF4-FFF2-40B4-BE49-F238E27FC236}">
              <a16:creationId xmlns:a16="http://schemas.microsoft.com/office/drawing/2014/main" id="{00000000-0008-0000-0000-0000A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2" name="Text Box 85">
          <a:extLst>
            <a:ext uri="{FF2B5EF4-FFF2-40B4-BE49-F238E27FC236}">
              <a16:creationId xmlns:a16="http://schemas.microsoft.com/office/drawing/2014/main" id="{00000000-0008-0000-0000-0000B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3" name="Text Box 87">
          <a:extLst>
            <a:ext uri="{FF2B5EF4-FFF2-40B4-BE49-F238E27FC236}">
              <a16:creationId xmlns:a16="http://schemas.microsoft.com/office/drawing/2014/main" id="{00000000-0008-0000-0000-0000B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4" name="Text Box 93">
          <a:extLst>
            <a:ext uri="{FF2B5EF4-FFF2-40B4-BE49-F238E27FC236}">
              <a16:creationId xmlns:a16="http://schemas.microsoft.com/office/drawing/2014/main" id="{00000000-0008-0000-0000-0000B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5" name="Text Box 85">
          <a:extLst>
            <a:ext uri="{FF2B5EF4-FFF2-40B4-BE49-F238E27FC236}">
              <a16:creationId xmlns:a16="http://schemas.microsoft.com/office/drawing/2014/main" id="{00000000-0008-0000-0000-0000B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6" name="Text Box 87">
          <a:extLst>
            <a:ext uri="{FF2B5EF4-FFF2-40B4-BE49-F238E27FC236}">
              <a16:creationId xmlns:a16="http://schemas.microsoft.com/office/drawing/2014/main" id="{00000000-0008-0000-0000-0000B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7" name="Text Box 93">
          <a:extLst>
            <a:ext uri="{FF2B5EF4-FFF2-40B4-BE49-F238E27FC236}">
              <a16:creationId xmlns:a16="http://schemas.microsoft.com/office/drawing/2014/main" id="{00000000-0008-0000-0000-0000B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8" name="Text Box 85">
          <a:extLst>
            <a:ext uri="{FF2B5EF4-FFF2-40B4-BE49-F238E27FC236}">
              <a16:creationId xmlns:a16="http://schemas.microsoft.com/office/drawing/2014/main" id="{00000000-0008-0000-0000-0000B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19" name="Text Box 87">
          <a:extLst>
            <a:ext uri="{FF2B5EF4-FFF2-40B4-BE49-F238E27FC236}">
              <a16:creationId xmlns:a16="http://schemas.microsoft.com/office/drawing/2014/main" id="{00000000-0008-0000-0000-0000B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0" name="Text Box 93">
          <a:extLst>
            <a:ext uri="{FF2B5EF4-FFF2-40B4-BE49-F238E27FC236}">
              <a16:creationId xmlns:a16="http://schemas.microsoft.com/office/drawing/2014/main" id="{00000000-0008-0000-0000-0000B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1" name="Text Box 85">
          <a:extLst>
            <a:ext uri="{FF2B5EF4-FFF2-40B4-BE49-F238E27FC236}">
              <a16:creationId xmlns:a16="http://schemas.microsoft.com/office/drawing/2014/main" id="{00000000-0008-0000-0000-0000B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2" name="Text Box 87">
          <a:extLst>
            <a:ext uri="{FF2B5EF4-FFF2-40B4-BE49-F238E27FC236}">
              <a16:creationId xmlns:a16="http://schemas.microsoft.com/office/drawing/2014/main" id="{00000000-0008-0000-0000-0000B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3" name="Text Box 93">
          <a:extLst>
            <a:ext uri="{FF2B5EF4-FFF2-40B4-BE49-F238E27FC236}">
              <a16:creationId xmlns:a16="http://schemas.microsoft.com/office/drawing/2014/main" id="{00000000-0008-0000-0000-0000B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4" name="Text Box 85">
          <a:extLst>
            <a:ext uri="{FF2B5EF4-FFF2-40B4-BE49-F238E27FC236}">
              <a16:creationId xmlns:a16="http://schemas.microsoft.com/office/drawing/2014/main" id="{00000000-0008-0000-0000-0000B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5" name="Text Box 87">
          <a:extLst>
            <a:ext uri="{FF2B5EF4-FFF2-40B4-BE49-F238E27FC236}">
              <a16:creationId xmlns:a16="http://schemas.microsoft.com/office/drawing/2014/main" id="{00000000-0008-0000-0000-0000B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6" name="Text Box 93">
          <a:extLst>
            <a:ext uri="{FF2B5EF4-FFF2-40B4-BE49-F238E27FC236}">
              <a16:creationId xmlns:a16="http://schemas.microsoft.com/office/drawing/2014/main" id="{00000000-0008-0000-0000-0000B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7" name="Text Box 85">
          <a:extLst>
            <a:ext uri="{FF2B5EF4-FFF2-40B4-BE49-F238E27FC236}">
              <a16:creationId xmlns:a16="http://schemas.microsoft.com/office/drawing/2014/main" id="{00000000-0008-0000-0000-0000B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8" name="Text Box 87">
          <a:extLst>
            <a:ext uri="{FF2B5EF4-FFF2-40B4-BE49-F238E27FC236}">
              <a16:creationId xmlns:a16="http://schemas.microsoft.com/office/drawing/2014/main" id="{00000000-0008-0000-0000-0000C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29" name="Text Box 93">
          <a:extLst>
            <a:ext uri="{FF2B5EF4-FFF2-40B4-BE49-F238E27FC236}">
              <a16:creationId xmlns:a16="http://schemas.microsoft.com/office/drawing/2014/main" id="{00000000-0008-0000-0000-0000C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0" name="Text Box 85">
          <a:extLst>
            <a:ext uri="{FF2B5EF4-FFF2-40B4-BE49-F238E27FC236}">
              <a16:creationId xmlns:a16="http://schemas.microsoft.com/office/drawing/2014/main" id="{00000000-0008-0000-0000-0000C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1" name="Text Box 87">
          <a:extLst>
            <a:ext uri="{FF2B5EF4-FFF2-40B4-BE49-F238E27FC236}">
              <a16:creationId xmlns:a16="http://schemas.microsoft.com/office/drawing/2014/main" id="{00000000-0008-0000-0000-0000C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2" name="Text Box 93">
          <a:extLst>
            <a:ext uri="{FF2B5EF4-FFF2-40B4-BE49-F238E27FC236}">
              <a16:creationId xmlns:a16="http://schemas.microsoft.com/office/drawing/2014/main" id="{00000000-0008-0000-0000-0000C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3" name="Text Box 85">
          <a:extLst>
            <a:ext uri="{FF2B5EF4-FFF2-40B4-BE49-F238E27FC236}">
              <a16:creationId xmlns:a16="http://schemas.microsoft.com/office/drawing/2014/main" id="{00000000-0008-0000-0000-0000C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4" name="Text Box 87">
          <a:extLst>
            <a:ext uri="{FF2B5EF4-FFF2-40B4-BE49-F238E27FC236}">
              <a16:creationId xmlns:a16="http://schemas.microsoft.com/office/drawing/2014/main" id="{00000000-0008-0000-0000-0000C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5" name="Text Box 93">
          <a:extLst>
            <a:ext uri="{FF2B5EF4-FFF2-40B4-BE49-F238E27FC236}">
              <a16:creationId xmlns:a16="http://schemas.microsoft.com/office/drawing/2014/main" id="{00000000-0008-0000-0000-0000C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6" name="Text Box 85">
          <a:extLst>
            <a:ext uri="{FF2B5EF4-FFF2-40B4-BE49-F238E27FC236}">
              <a16:creationId xmlns:a16="http://schemas.microsoft.com/office/drawing/2014/main" id="{00000000-0008-0000-0000-0000C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7" name="Text Box 87">
          <a:extLst>
            <a:ext uri="{FF2B5EF4-FFF2-40B4-BE49-F238E27FC236}">
              <a16:creationId xmlns:a16="http://schemas.microsoft.com/office/drawing/2014/main" id="{00000000-0008-0000-0000-0000C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8" name="Text Box 93">
          <a:extLst>
            <a:ext uri="{FF2B5EF4-FFF2-40B4-BE49-F238E27FC236}">
              <a16:creationId xmlns:a16="http://schemas.microsoft.com/office/drawing/2014/main" id="{00000000-0008-0000-0000-0000C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39" name="Text Box 85">
          <a:extLst>
            <a:ext uri="{FF2B5EF4-FFF2-40B4-BE49-F238E27FC236}">
              <a16:creationId xmlns:a16="http://schemas.microsoft.com/office/drawing/2014/main" id="{00000000-0008-0000-0000-0000C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0" name="Text Box 87">
          <a:extLst>
            <a:ext uri="{FF2B5EF4-FFF2-40B4-BE49-F238E27FC236}">
              <a16:creationId xmlns:a16="http://schemas.microsoft.com/office/drawing/2014/main" id="{00000000-0008-0000-0000-0000C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1" name="Text Box 93">
          <a:extLst>
            <a:ext uri="{FF2B5EF4-FFF2-40B4-BE49-F238E27FC236}">
              <a16:creationId xmlns:a16="http://schemas.microsoft.com/office/drawing/2014/main" id="{00000000-0008-0000-0000-0000C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2" name="Text Box 85">
          <a:extLst>
            <a:ext uri="{FF2B5EF4-FFF2-40B4-BE49-F238E27FC236}">
              <a16:creationId xmlns:a16="http://schemas.microsoft.com/office/drawing/2014/main" id="{00000000-0008-0000-0000-0000C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3" name="Text Box 87">
          <a:extLst>
            <a:ext uri="{FF2B5EF4-FFF2-40B4-BE49-F238E27FC236}">
              <a16:creationId xmlns:a16="http://schemas.microsoft.com/office/drawing/2014/main" id="{00000000-0008-0000-0000-0000C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4" name="Text Box 93">
          <a:extLst>
            <a:ext uri="{FF2B5EF4-FFF2-40B4-BE49-F238E27FC236}">
              <a16:creationId xmlns:a16="http://schemas.microsoft.com/office/drawing/2014/main" id="{00000000-0008-0000-0000-0000D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5" name="Text Box 85">
          <a:extLst>
            <a:ext uri="{FF2B5EF4-FFF2-40B4-BE49-F238E27FC236}">
              <a16:creationId xmlns:a16="http://schemas.microsoft.com/office/drawing/2014/main" id="{00000000-0008-0000-0000-0000D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6" name="Text Box 87">
          <a:extLst>
            <a:ext uri="{FF2B5EF4-FFF2-40B4-BE49-F238E27FC236}">
              <a16:creationId xmlns:a16="http://schemas.microsoft.com/office/drawing/2014/main" id="{00000000-0008-0000-0000-0000D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7" name="Text Box 93">
          <a:extLst>
            <a:ext uri="{FF2B5EF4-FFF2-40B4-BE49-F238E27FC236}">
              <a16:creationId xmlns:a16="http://schemas.microsoft.com/office/drawing/2014/main" id="{00000000-0008-0000-0000-0000D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8" name="Text Box 85">
          <a:extLst>
            <a:ext uri="{FF2B5EF4-FFF2-40B4-BE49-F238E27FC236}">
              <a16:creationId xmlns:a16="http://schemas.microsoft.com/office/drawing/2014/main" id="{00000000-0008-0000-0000-0000D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49" name="Text Box 87">
          <a:extLst>
            <a:ext uri="{FF2B5EF4-FFF2-40B4-BE49-F238E27FC236}">
              <a16:creationId xmlns:a16="http://schemas.microsoft.com/office/drawing/2014/main" id="{00000000-0008-0000-0000-0000D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0" name="Text Box 93">
          <a:extLst>
            <a:ext uri="{FF2B5EF4-FFF2-40B4-BE49-F238E27FC236}">
              <a16:creationId xmlns:a16="http://schemas.microsoft.com/office/drawing/2014/main" id="{00000000-0008-0000-0000-0000D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1" name="Text Box 85">
          <a:extLst>
            <a:ext uri="{FF2B5EF4-FFF2-40B4-BE49-F238E27FC236}">
              <a16:creationId xmlns:a16="http://schemas.microsoft.com/office/drawing/2014/main" id="{00000000-0008-0000-0000-0000D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2" name="Text Box 87">
          <a:extLst>
            <a:ext uri="{FF2B5EF4-FFF2-40B4-BE49-F238E27FC236}">
              <a16:creationId xmlns:a16="http://schemas.microsoft.com/office/drawing/2014/main" id="{00000000-0008-0000-0000-0000D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3" name="Text Box 93">
          <a:extLst>
            <a:ext uri="{FF2B5EF4-FFF2-40B4-BE49-F238E27FC236}">
              <a16:creationId xmlns:a16="http://schemas.microsoft.com/office/drawing/2014/main" id="{00000000-0008-0000-0000-0000D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4" name="Text Box 85">
          <a:extLst>
            <a:ext uri="{FF2B5EF4-FFF2-40B4-BE49-F238E27FC236}">
              <a16:creationId xmlns:a16="http://schemas.microsoft.com/office/drawing/2014/main" id="{00000000-0008-0000-0000-0000D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5" name="Text Box 87">
          <a:extLst>
            <a:ext uri="{FF2B5EF4-FFF2-40B4-BE49-F238E27FC236}">
              <a16:creationId xmlns:a16="http://schemas.microsoft.com/office/drawing/2014/main" id="{00000000-0008-0000-0000-0000D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6" name="Text Box 93">
          <a:extLst>
            <a:ext uri="{FF2B5EF4-FFF2-40B4-BE49-F238E27FC236}">
              <a16:creationId xmlns:a16="http://schemas.microsoft.com/office/drawing/2014/main" id="{00000000-0008-0000-0000-0000D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7" name="Text Box 85">
          <a:extLst>
            <a:ext uri="{FF2B5EF4-FFF2-40B4-BE49-F238E27FC236}">
              <a16:creationId xmlns:a16="http://schemas.microsoft.com/office/drawing/2014/main" id="{00000000-0008-0000-0000-0000D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8" name="Text Box 87">
          <a:extLst>
            <a:ext uri="{FF2B5EF4-FFF2-40B4-BE49-F238E27FC236}">
              <a16:creationId xmlns:a16="http://schemas.microsoft.com/office/drawing/2014/main" id="{00000000-0008-0000-0000-0000D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59" name="Text Box 93">
          <a:extLst>
            <a:ext uri="{FF2B5EF4-FFF2-40B4-BE49-F238E27FC236}">
              <a16:creationId xmlns:a16="http://schemas.microsoft.com/office/drawing/2014/main" id="{00000000-0008-0000-0000-0000D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0" name="Text Box 85">
          <a:extLst>
            <a:ext uri="{FF2B5EF4-FFF2-40B4-BE49-F238E27FC236}">
              <a16:creationId xmlns:a16="http://schemas.microsoft.com/office/drawing/2014/main" id="{00000000-0008-0000-0000-0000E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1" name="Text Box 87">
          <a:extLst>
            <a:ext uri="{FF2B5EF4-FFF2-40B4-BE49-F238E27FC236}">
              <a16:creationId xmlns:a16="http://schemas.microsoft.com/office/drawing/2014/main" id="{00000000-0008-0000-0000-0000E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2" name="Text Box 93">
          <a:extLst>
            <a:ext uri="{FF2B5EF4-FFF2-40B4-BE49-F238E27FC236}">
              <a16:creationId xmlns:a16="http://schemas.microsoft.com/office/drawing/2014/main" id="{00000000-0008-0000-0000-0000E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3" name="Text Box 85">
          <a:extLst>
            <a:ext uri="{FF2B5EF4-FFF2-40B4-BE49-F238E27FC236}">
              <a16:creationId xmlns:a16="http://schemas.microsoft.com/office/drawing/2014/main" id="{00000000-0008-0000-0000-0000E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4" name="Text Box 87">
          <a:extLst>
            <a:ext uri="{FF2B5EF4-FFF2-40B4-BE49-F238E27FC236}">
              <a16:creationId xmlns:a16="http://schemas.microsoft.com/office/drawing/2014/main" id="{00000000-0008-0000-0000-0000E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5" name="Text Box 93">
          <a:extLst>
            <a:ext uri="{FF2B5EF4-FFF2-40B4-BE49-F238E27FC236}">
              <a16:creationId xmlns:a16="http://schemas.microsoft.com/office/drawing/2014/main" id="{00000000-0008-0000-0000-0000E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6" name="Text Box 85">
          <a:extLst>
            <a:ext uri="{FF2B5EF4-FFF2-40B4-BE49-F238E27FC236}">
              <a16:creationId xmlns:a16="http://schemas.microsoft.com/office/drawing/2014/main" id="{00000000-0008-0000-0000-0000E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7" name="Text Box 87">
          <a:extLst>
            <a:ext uri="{FF2B5EF4-FFF2-40B4-BE49-F238E27FC236}">
              <a16:creationId xmlns:a16="http://schemas.microsoft.com/office/drawing/2014/main" id="{00000000-0008-0000-0000-0000E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8" name="Text Box 93">
          <a:extLst>
            <a:ext uri="{FF2B5EF4-FFF2-40B4-BE49-F238E27FC236}">
              <a16:creationId xmlns:a16="http://schemas.microsoft.com/office/drawing/2014/main" id="{00000000-0008-0000-0000-0000E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69" name="Text Box 85">
          <a:extLst>
            <a:ext uri="{FF2B5EF4-FFF2-40B4-BE49-F238E27FC236}">
              <a16:creationId xmlns:a16="http://schemas.microsoft.com/office/drawing/2014/main" id="{00000000-0008-0000-0000-0000E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0" name="Text Box 87">
          <a:extLst>
            <a:ext uri="{FF2B5EF4-FFF2-40B4-BE49-F238E27FC236}">
              <a16:creationId xmlns:a16="http://schemas.microsoft.com/office/drawing/2014/main" id="{00000000-0008-0000-0000-0000E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1" name="Text Box 93">
          <a:extLst>
            <a:ext uri="{FF2B5EF4-FFF2-40B4-BE49-F238E27FC236}">
              <a16:creationId xmlns:a16="http://schemas.microsoft.com/office/drawing/2014/main" id="{00000000-0008-0000-0000-0000E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2" name="Text Box 85">
          <a:extLst>
            <a:ext uri="{FF2B5EF4-FFF2-40B4-BE49-F238E27FC236}">
              <a16:creationId xmlns:a16="http://schemas.microsoft.com/office/drawing/2014/main" id="{00000000-0008-0000-0000-0000E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3" name="Text Box 87">
          <a:extLst>
            <a:ext uri="{FF2B5EF4-FFF2-40B4-BE49-F238E27FC236}">
              <a16:creationId xmlns:a16="http://schemas.microsoft.com/office/drawing/2014/main" id="{00000000-0008-0000-0000-0000E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4" name="Text Box 93">
          <a:extLst>
            <a:ext uri="{FF2B5EF4-FFF2-40B4-BE49-F238E27FC236}">
              <a16:creationId xmlns:a16="http://schemas.microsoft.com/office/drawing/2014/main" id="{00000000-0008-0000-0000-0000E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5" name="Text Box 85">
          <a:extLst>
            <a:ext uri="{FF2B5EF4-FFF2-40B4-BE49-F238E27FC236}">
              <a16:creationId xmlns:a16="http://schemas.microsoft.com/office/drawing/2014/main" id="{00000000-0008-0000-0000-0000E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6" name="Text Box 87">
          <a:extLst>
            <a:ext uri="{FF2B5EF4-FFF2-40B4-BE49-F238E27FC236}">
              <a16:creationId xmlns:a16="http://schemas.microsoft.com/office/drawing/2014/main" id="{00000000-0008-0000-0000-0000F0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7" name="Text Box 93">
          <a:extLst>
            <a:ext uri="{FF2B5EF4-FFF2-40B4-BE49-F238E27FC236}">
              <a16:creationId xmlns:a16="http://schemas.microsoft.com/office/drawing/2014/main" id="{00000000-0008-0000-0000-0000F1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8" name="Text Box 85">
          <a:extLst>
            <a:ext uri="{FF2B5EF4-FFF2-40B4-BE49-F238E27FC236}">
              <a16:creationId xmlns:a16="http://schemas.microsoft.com/office/drawing/2014/main" id="{00000000-0008-0000-0000-0000F2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79" name="Text Box 87">
          <a:extLst>
            <a:ext uri="{FF2B5EF4-FFF2-40B4-BE49-F238E27FC236}">
              <a16:creationId xmlns:a16="http://schemas.microsoft.com/office/drawing/2014/main" id="{00000000-0008-0000-0000-0000F3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0" name="Text Box 93">
          <a:extLst>
            <a:ext uri="{FF2B5EF4-FFF2-40B4-BE49-F238E27FC236}">
              <a16:creationId xmlns:a16="http://schemas.microsoft.com/office/drawing/2014/main" id="{00000000-0008-0000-0000-0000F4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1" name="Text Box 85">
          <a:extLst>
            <a:ext uri="{FF2B5EF4-FFF2-40B4-BE49-F238E27FC236}">
              <a16:creationId xmlns:a16="http://schemas.microsoft.com/office/drawing/2014/main" id="{00000000-0008-0000-0000-0000F5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2" name="Text Box 87">
          <a:extLst>
            <a:ext uri="{FF2B5EF4-FFF2-40B4-BE49-F238E27FC236}">
              <a16:creationId xmlns:a16="http://schemas.microsoft.com/office/drawing/2014/main" id="{00000000-0008-0000-0000-0000F6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3" name="Text Box 93">
          <a:extLst>
            <a:ext uri="{FF2B5EF4-FFF2-40B4-BE49-F238E27FC236}">
              <a16:creationId xmlns:a16="http://schemas.microsoft.com/office/drawing/2014/main" id="{00000000-0008-0000-0000-0000F7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4" name="Text Box 85">
          <a:extLst>
            <a:ext uri="{FF2B5EF4-FFF2-40B4-BE49-F238E27FC236}">
              <a16:creationId xmlns:a16="http://schemas.microsoft.com/office/drawing/2014/main" id="{00000000-0008-0000-0000-0000F8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5" name="Text Box 87">
          <a:extLst>
            <a:ext uri="{FF2B5EF4-FFF2-40B4-BE49-F238E27FC236}">
              <a16:creationId xmlns:a16="http://schemas.microsoft.com/office/drawing/2014/main" id="{00000000-0008-0000-0000-0000F9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6" name="Text Box 93">
          <a:extLst>
            <a:ext uri="{FF2B5EF4-FFF2-40B4-BE49-F238E27FC236}">
              <a16:creationId xmlns:a16="http://schemas.microsoft.com/office/drawing/2014/main" id="{00000000-0008-0000-0000-0000FA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7" name="Text Box 85">
          <a:extLst>
            <a:ext uri="{FF2B5EF4-FFF2-40B4-BE49-F238E27FC236}">
              <a16:creationId xmlns:a16="http://schemas.microsoft.com/office/drawing/2014/main" id="{00000000-0008-0000-0000-0000FB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8" name="Text Box 87">
          <a:extLst>
            <a:ext uri="{FF2B5EF4-FFF2-40B4-BE49-F238E27FC236}">
              <a16:creationId xmlns:a16="http://schemas.microsoft.com/office/drawing/2014/main" id="{00000000-0008-0000-0000-0000FC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89" name="Text Box 93">
          <a:extLst>
            <a:ext uri="{FF2B5EF4-FFF2-40B4-BE49-F238E27FC236}">
              <a16:creationId xmlns:a16="http://schemas.microsoft.com/office/drawing/2014/main" id="{00000000-0008-0000-0000-0000FD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0" name="Text Box 85">
          <a:extLst>
            <a:ext uri="{FF2B5EF4-FFF2-40B4-BE49-F238E27FC236}">
              <a16:creationId xmlns:a16="http://schemas.microsoft.com/office/drawing/2014/main" id="{00000000-0008-0000-0000-0000FE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1" name="Text Box 87">
          <a:extLst>
            <a:ext uri="{FF2B5EF4-FFF2-40B4-BE49-F238E27FC236}">
              <a16:creationId xmlns:a16="http://schemas.microsoft.com/office/drawing/2014/main" id="{00000000-0008-0000-0000-0000FF06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2" name="Text Box 93">
          <a:extLst>
            <a:ext uri="{FF2B5EF4-FFF2-40B4-BE49-F238E27FC236}">
              <a16:creationId xmlns:a16="http://schemas.microsoft.com/office/drawing/2014/main" id="{00000000-0008-0000-0000-000000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3" name="Text Box 85">
          <a:extLst>
            <a:ext uri="{FF2B5EF4-FFF2-40B4-BE49-F238E27FC236}">
              <a16:creationId xmlns:a16="http://schemas.microsoft.com/office/drawing/2014/main" id="{00000000-0008-0000-0000-000001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4" name="Text Box 87">
          <a:extLst>
            <a:ext uri="{FF2B5EF4-FFF2-40B4-BE49-F238E27FC236}">
              <a16:creationId xmlns:a16="http://schemas.microsoft.com/office/drawing/2014/main" id="{00000000-0008-0000-0000-000002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5" name="Text Box 93">
          <a:extLst>
            <a:ext uri="{FF2B5EF4-FFF2-40B4-BE49-F238E27FC236}">
              <a16:creationId xmlns:a16="http://schemas.microsoft.com/office/drawing/2014/main" id="{00000000-0008-0000-0000-000003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6" name="Text Box 85">
          <a:extLst>
            <a:ext uri="{FF2B5EF4-FFF2-40B4-BE49-F238E27FC236}">
              <a16:creationId xmlns:a16="http://schemas.microsoft.com/office/drawing/2014/main" id="{00000000-0008-0000-0000-000004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7" name="Text Box 87">
          <a:extLst>
            <a:ext uri="{FF2B5EF4-FFF2-40B4-BE49-F238E27FC236}">
              <a16:creationId xmlns:a16="http://schemas.microsoft.com/office/drawing/2014/main" id="{00000000-0008-0000-0000-000005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8" name="Text Box 93">
          <a:extLst>
            <a:ext uri="{FF2B5EF4-FFF2-40B4-BE49-F238E27FC236}">
              <a16:creationId xmlns:a16="http://schemas.microsoft.com/office/drawing/2014/main" id="{00000000-0008-0000-0000-000006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799" name="Text Box 85">
          <a:extLst>
            <a:ext uri="{FF2B5EF4-FFF2-40B4-BE49-F238E27FC236}">
              <a16:creationId xmlns:a16="http://schemas.microsoft.com/office/drawing/2014/main" id="{00000000-0008-0000-0000-000007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0" name="Text Box 87">
          <a:extLst>
            <a:ext uri="{FF2B5EF4-FFF2-40B4-BE49-F238E27FC236}">
              <a16:creationId xmlns:a16="http://schemas.microsoft.com/office/drawing/2014/main" id="{00000000-0008-0000-0000-000008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1" name="Text Box 93">
          <a:extLst>
            <a:ext uri="{FF2B5EF4-FFF2-40B4-BE49-F238E27FC236}">
              <a16:creationId xmlns:a16="http://schemas.microsoft.com/office/drawing/2014/main" id="{00000000-0008-0000-0000-000009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2" name="Text Box 85">
          <a:extLst>
            <a:ext uri="{FF2B5EF4-FFF2-40B4-BE49-F238E27FC236}">
              <a16:creationId xmlns:a16="http://schemas.microsoft.com/office/drawing/2014/main" id="{00000000-0008-0000-0000-00000A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3" name="Text Box 87">
          <a:extLst>
            <a:ext uri="{FF2B5EF4-FFF2-40B4-BE49-F238E27FC236}">
              <a16:creationId xmlns:a16="http://schemas.microsoft.com/office/drawing/2014/main" id="{00000000-0008-0000-0000-00000B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4" name="Text Box 93">
          <a:extLst>
            <a:ext uri="{FF2B5EF4-FFF2-40B4-BE49-F238E27FC236}">
              <a16:creationId xmlns:a16="http://schemas.microsoft.com/office/drawing/2014/main" id="{00000000-0008-0000-0000-00000C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5" name="Text Box 85">
          <a:extLst>
            <a:ext uri="{FF2B5EF4-FFF2-40B4-BE49-F238E27FC236}">
              <a16:creationId xmlns:a16="http://schemas.microsoft.com/office/drawing/2014/main" id="{00000000-0008-0000-0000-00000D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6" name="Text Box 87">
          <a:extLst>
            <a:ext uri="{FF2B5EF4-FFF2-40B4-BE49-F238E27FC236}">
              <a16:creationId xmlns:a16="http://schemas.microsoft.com/office/drawing/2014/main" id="{00000000-0008-0000-0000-00000E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7" name="Text Box 93">
          <a:extLst>
            <a:ext uri="{FF2B5EF4-FFF2-40B4-BE49-F238E27FC236}">
              <a16:creationId xmlns:a16="http://schemas.microsoft.com/office/drawing/2014/main" id="{00000000-0008-0000-0000-00000F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8" name="Text Box 85">
          <a:extLst>
            <a:ext uri="{FF2B5EF4-FFF2-40B4-BE49-F238E27FC236}">
              <a16:creationId xmlns:a16="http://schemas.microsoft.com/office/drawing/2014/main" id="{00000000-0008-0000-0000-000010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09" name="Text Box 87">
          <a:extLst>
            <a:ext uri="{FF2B5EF4-FFF2-40B4-BE49-F238E27FC236}">
              <a16:creationId xmlns:a16="http://schemas.microsoft.com/office/drawing/2014/main" id="{00000000-0008-0000-0000-000011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0" name="Text Box 93">
          <a:extLst>
            <a:ext uri="{FF2B5EF4-FFF2-40B4-BE49-F238E27FC236}">
              <a16:creationId xmlns:a16="http://schemas.microsoft.com/office/drawing/2014/main" id="{00000000-0008-0000-0000-000012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1" name="Text Box 85">
          <a:extLst>
            <a:ext uri="{FF2B5EF4-FFF2-40B4-BE49-F238E27FC236}">
              <a16:creationId xmlns:a16="http://schemas.microsoft.com/office/drawing/2014/main" id="{00000000-0008-0000-0000-000013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2" name="Text Box 87">
          <a:extLst>
            <a:ext uri="{FF2B5EF4-FFF2-40B4-BE49-F238E27FC236}">
              <a16:creationId xmlns:a16="http://schemas.microsoft.com/office/drawing/2014/main" id="{00000000-0008-0000-0000-000014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3" name="Text Box 93">
          <a:extLst>
            <a:ext uri="{FF2B5EF4-FFF2-40B4-BE49-F238E27FC236}">
              <a16:creationId xmlns:a16="http://schemas.microsoft.com/office/drawing/2014/main" id="{00000000-0008-0000-0000-000015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4" name="Text Box 85">
          <a:extLst>
            <a:ext uri="{FF2B5EF4-FFF2-40B4-BE49-F238E27FC236}">
              <a16:creationId xmlns:a16="http://schemas.microsoft.com/office/drawing/2014/main" id="{00000000-0008-0000-0000-000016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5" name="Text Box 87">
          <a:extLst>
            <a:ext uri="{FF2B5EF4-FFF2-40B4-BE49-F238E27FC236}">
              <a16:creationId xmlns:a16="http://schemas.microsoft.com/office/drawing/2014/main" id="{00000000-0008-0000-0000-000017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6" name="Text Box 93">
          <a:extLst>
            <a:ext uri="{FF2B5EF4-FFF2-40B4-BE49-F238E27FC236}">
              <a16:creationId xmlns:a16="http://schemas.microsoft.com/office/drawing/2014/main" id="{00000000-0008-0000-0000-000018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8" name="Text Box 87">
          <a:extLst>
            <a:ext uri="{FF2B5EF4-FFF2-40B4-BE49-F238E27FC236}">
              <a16:creationId xmlns:a16="http://schemas.microsoft.com/office/drawing/2014/main" id="{00000000-0008-0000-0000-00001A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19" name="Text Box 93">
          <a:extLst>
            <a:ext uri="{FF2B5EF4-FFF2-40B4-BE49-F238E27FC236}">
              <a16:creationId xmlns:a16="http://schemas.microsoft.com/office/drawing/2014/main" id="{00000000-0008-0000-0000-00001B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0" name="Text Box 85">
          <a:extLst>
            <a:ext uri="{FF2B5EF4-FFF2-40B4-BE49-F238E27FC236}">
              <a16:creationId xmlns:a16="http://schemas.microsoft.com/office/drawing/2014/main" id="{00000000-0008-0000-0000-00001C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1" name="Text Box 87">
          <a:extLst>
            <a:ext uri="{FF2B5EF4-FFF2-40B4-BE49-F238E27FC236}">
              <a16:creationId xmlns:a16="http://schemas.microsoft.com/office/drawing/2014/main" id="{00000000-0008-0000-0000-00001D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2" name="Text Box 93">
          <a:extLst>
            <a:ext uri="{FF2B5EF4-FFF2-40B4-BE49-F238E27FC236}">
              <a16:creationId xmlns:a16="http://schemas.microsoft.com/office/drawing/2014/main" id="{00000000-0008-0000-0000-00001E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3" name="Text Box 85">
          <a:extLst>
            <a:ext uri="{FF2B5EF4-FFF2-40B4-BE49-F238E27FC236}">
              <a16:creationId xmlns:a16="http://schemas.microsoft.com/office/drawing/2014/main" id="{00000000-0008-0000-0000-00001F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4" name="Text Box 87">
          <a:extLst>
            <a:ext uri="{FF2B5EF4-FFF2-40B4-BE49-F238E27FC236}">
              <a16:creationId xmlns:a16="http://schemas.microsoft.com/office/drawing/2014/main" id="{00000000-0008-0000-0000-000020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5" name="Text Box 93">
          <a:extLst>
            <a:ext uri="{FF2B5EF4-FFF2-40B4-BE49-F238E27FC236}">
              <a16:creationId xmlns:a16="http://schemas.microsoft.com/office/drawing/2014/main" id="{00000000-0008-0000-0000-000021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6" name="Text Box 85">
          <a:extLst>
            <a:ext uri="{FF2B5EF4-FFF2-40B4-BE49-F238E27FC236}">
              <a16:creationId xmlns:a16="http://schemas.microsoft.com/office/drawing/2014/main" id="{00000000-0008-0000-0000-000022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7" name="Text Box 87">
          <a:extLst>
            <a:ext uri="{FF2B5EF4-FFF2-40B4-BE49-F238E27FC236}">
              <a16:creationId xmlns:a16="http://schemas.microsoft.com/office/drawing/2014/main" id="{00000000-0008-0000-0000-000023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8" name="Text Box 93">
          <a:extLst>
            <a:ext uri="{FF2B5EF4-FFF2-40B4-BE49-F238E27FC236}">
              <a16:creationId xmlns:a16="http://schemas.microsoft.com/office/drawing/2014/main" id="{00000000-0008-0000-0000-000024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29" name="Text Box 85">
          <a:extLst>
            <a:ext uri="{FF2B5EF4-FFF2-40B4-BE49-F238E27FC236}">
              <a16:creationId xmlns:a16="http://schemas.microsoft.com/office/drawing/2014/main" id="{00000000-0008-0000-0000-000025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0" name="Text Box 87">
          <a:extLst>
            <a:ext uri="{FF2B5EF4-FFF2-40B4-BE49-F238E27FC236}">
              <a16:creationId xmlns:a16="http://schemas.microsoft.com/office/drawing/2014/main" id="{00000000-0008-0000-0000-000026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1" name="Text Box 93">
          <a:extLst>
            <a:ext uri="{FF2B5EF4-FFF2-40B4-BE49-F238E27FC236}">
              <a16:creationId xmlns:a16="http://schemas.microsoft.com/office/drawing/2014/main" id="{00000000-0008-0000-0000-000027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2" name="Text Box 85">
          <a:extLst>
            <a:ext uri="{FF2B5EF4-FFF2-40B4-BE49-F238E27FC236}">
              <a16:creationId xmlns:a16="http://schemas.microsoft.com/office/drawing/2014/main" id="{00000000-0008-0000-0000-000028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3" name="Text Box 87">
          <a:extLst>
            <a:ext uri="{FF2B5EF4-FFF2-40B4-BE49-F238E27FC236}">
              <a16:creationId xmlns:a16="http://schemas.microsoft.com/office/drawing/2014/main" id="{00000000-0008-0000-0000-000029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4" name="Text Box 93">
          <a:extLst>
            <a:ext uri="{FF2B5EF4-FFF2-40B4-BE49-F238E27FC236}">
              <a16:creationId xmlns:a16="http://schemas.microsoft.com/office/drawing/2014/main" id="{00000000-0008-0000-0000-00002A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5" name="Text Box 85">
          <a:extLst>
            <a:ext uri="{FF2B5EF4-FFF2-40B4-BE49-F238E27FC236}">
              <a16:creationId xmlns:a16="http://schemas.microsoft.com/office/drawing/2014/main" id="{00000000-0008-0000-0000-00002B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6" name="Text Box 87">
          <a:extLst>
            <a:ext uri="{FF2B5EF4-FFF2-40B4-BE49-F238E27FC236}">
              <a16:creationId xmlns:a16="http://schemas.microsoft.com/office/drawing/2014/main" id="{00000000-0008-0000-0000-00002C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7" name="Text Box 93">
          <a:extLst>
            <a:ext uri="{FF2B5EF4-FFF2-40B4-BE49-F238E27FC236}">
              <a16:creationId xmlns:a16="http://schemas.microsoft.com/office/drawing/2014/main" id="{00000000-0008-0000-0000-00002D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8" name="Text Box 85">
          <a:extLst>
            <a:ext uri="{FF2B5EF4-FFF2-40B4-BE49-F238E27FC236}">
              <a16:creationId xmlns:a16="http://schemas.microsoft.com/office/drawing/2014/main" id="{00000000-0008-0000-0000-00002E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39" name="Text Box 87">
          <a:extLst>
            <a:ext uri="{FF2B5EF4-FFF2-40B4-BE49-F238E27FC236}">
              <a16:creationId xmlns:a16="http://schemas.microsoft.com/office/drawing/2014/main" id="{00000000-0008-0000-0000-00002F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40" name="Text Box 93">
          <a:extLst>
            <a:ext uri="{FF2B5EF4-FFF2-40B4-BE49-F238E27FC236}">
              <a16:creationId xmlns:a16="http://schemas.microsoft.com/office/drawing/2014/main" id="{00000000-0008-0000-0000-000030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41" name="Text Box 85">
          <a:extLst>
            <a:ext uri="{FF2B5EF4-FFF2-40B4-BE49-F238E27FC236}">
              <a16:creationId xmlns:a16="http://schemas.microsoft.com/office/drawing/2014/main" id="{00000000-0008-0000-0000-000031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42" name="Text Box 87">
          <a:extLst>
            <a:ext uri="{FF2B5EF4-FFF2-40B4-BE49-F238E27FC236}">
              <a16:creationId xmlns:a16="http://schemas.microsoft.com/office/drawing/2014/main" id="{00000000-0008-0000-0000-000032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1843" name="Text Box 93">
          <a:extLst>
            <a:ext uri="{FF2B5EF4-FFF2-40B4-BE49-F238E27FC236}">
              <a16:creationId xmlns:a16="http://schemas.microsoft.com/office/drawing/2014/main" id="{00000000-0008-0000-0000-00003307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44" name="Text Box 18">
          <a:extLst>
            <a:ext uri="{FF2B5EF4-FFF2-40B4-BE49-F238E27FC236}">
              <a16:creationId xmlns:a16="http://schemas.microsoft.com/office/drawing/2014/main" id="{00000000-0008-0000-0000-000034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45" name="Text Box 19">
          <a:extLst>
            <a:ext uri="{FF2B5EF4-FFF2-40B4-BE49-F238E27FC236}">
              <a16:creationId xmlns:a16="http://schemas.microsoft.com/office/drawing/2014/main" id="{00000000-0008-0000-0000-000035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46" name="Text Box 20">
          <a:extLst>
            <a:ext uri="{FF2B5EF4-FFF2-40B4-BE49-F238E27FC236}">
              <a16:creationId xmlns:a16="http://schemas.microsoft.com/office/drawing/2014/main" id="{00000000-0008-0000-0000-000036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47" name="Text Box 18">
          <a:extLst>
            <a:ext uri="{FF2B5EF4-FFF2-40B4-BE49-F238E27FC236}">
              <a16:creationId xmlns:a16="http://schemas.microsoft.com/office/drawing/2014/main" id="{00000000-0008-0000-0000-000037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48" name="Text Box 19">
          <a:extLst>
            <a:ext uri="{FF2B5EF4-FFF2-40B4-BE49-F238E27FC236}">
              <a16:creationId xmlns:a16="http://schemas.microsoft.com/office/drawing/2014/main" id="{00000000-0008-0000-0000-000038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49" name="Text Box 20">
          <a:extLst>
            <a:ext uri="{FF2B5EF4-FFF2-40B4-BE49-F238E27FC236}">
              <a16:creationId xmlns:a16="http://schemas.microsoft.com/office/drawing/2014/main" id="{00000000-0008-0000-0000-000039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0" name="Text Box 54">
          <a:extLst>
            <a:ext uri="{FF2B5EF4-FFF2-40B4-BE49-F238E27FC236}">
              <a16:creationId xmlns:a16="http://schemas.microsoft.com/office/drawing/2014/main" id="{00000000-0008-0000-0000-00003A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1" name="Text Box 55">
          <a:extLst>
            <a:ext uri="{FF2B5EF4-FFF2-40B4-BE49-F238E27FC236}">
              <a16:creationId xmlns:a16="http://schemas.microsoft.com/office/drawing/2014/main" id="{00000000-0008-0000-0000-00003B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52" name="Text Box 56">
          <a:extLst>
            <a:ext uri="{FF2B5EF4-FFF2-40B4-BE49-F238E27FC236}">
              <a16:creationId xmlns:a16="http://schemas.microsoft.com/office/drawing/2014/main" id="{00000000-0008-0000-0000-00003C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3" name="Text Box 18">
          <a:extLst>
            <a:ext uri="{FF2B5EF4-FFF2-40B4-BE49-F238E27FC236}">
              <a16:creationId xmlns:a16="http://schemas.microsoft.com/office/drawing/2014/main" id="{00000000-0008-0000-0000-00003D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4" name="Text Box 19">
          <a:extLst>
            <a:ext uri="{FF2B5EF4-FFF2-40B4-BE49-F238E27FC236}">
              <a16:creationId xmlns:a16="http://schemas.microsoft.com/office/drawing/2014/main" id="{00000000-0008-0000-0000-00003E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55" name="Text Box 20">
          <a:extLst>
            <a:ext uri="{FF2B5EF4-FFF2-40B4-BE49-F238E27FC236}">
              <a16:creationId xmlns:a16="http://schemas.microsoft.com/office/drawing/2014/main" id="{00000000-0008-0000-0000-00003F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6" name="Text Box 18">
          <a:extLst>
            <a:ext uri="{FF2B5EF4-FFF2-40B4-BE49-F238E27FC236}">
              <a16:creationId xmlns:a16="http://schemas.microsoft.com/office/drawing/2014/main" id="{00000000-0008-0000-0000-000040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7" name="Text Box 19">
          <a:extLst>
            <a:ext uri="{FF2B5EF4-FFF2-40B4-BE49-F238E27FC236}">
              <a16:creationId xmlns:a16="http://schemas.microsoft.com/office/drawing/2014/main" id="{00000000-0008-0000-0000-000041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58" name="Text Box 20">
          <a:extLst>
            <a:ext uri="{FF2B5EF4-FFF2-40B4-BE49-F238E27FC236}">
              <a16:creationId xmlns:a16="http://schemas.microsoft.com/office/drawing/2014/main" id="{00000000-0008-0000-0000-000042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59" name="Text Box 54">
          <a:extLst>
            <a:ext uri="{FF2B5EF4-FFF2-40B4-BE49-F238E27FC236}">
              <a16:creationId xmlns:a16="http://schemas.microsoft.com/office/drawing/2014/main" id="{00000000-0008-0000-0000-000043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1860" name="Text Box 55">
          <a:extLst>
            <a:ext uri="{FF2B5EF4-FFF2-40B4-BE49-F238E27FC236}">
              <a16:creationId xmlns:a16="http://schemas.microsoft.com/office/drawing/2014/main" id="{00000000-0008-0000-0000-00004407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1861" name="Text Box 56">
          <a:extLst>
            <a:ext uri="{FF2B5EF4-FFF2-40B4-BE49-F238E27FC236}">
              <a16:creationId xmlns:a16="http://schemas.microsoft.com/office/drawing/2014/main" id="{00000000-0008-0000-0000-00004507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2" name="Text Box 18">
          <a:extLst>
            <a:ext uri="{FF2B5EF4-FFF2-40B4-BE49-F238E27FC236}">
              <a16:creationId xmlns:a16="http://schemas.microsoft.com/office/drawing/2014/main" id="{00000000-0008-0000-0000-000046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3" name="Text Box 19">
          <a:extLst>
            <a:ext uri="{FF2B5EF4-FFF2-40B4-BE49-F238E27FC236}">
              <a16:creationId xmlns:a16="http://schemas.microsoft.com/office/drawing/2014/main" id="{00000000-0008-0000-0000-000047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64" name="Text Box 20">
          <a:extLst>
            <a:ext uri="{FF2B5EF4-FFF2-40B4-BE49-F238E27FC236}">
              <a16:creationId xmlns:a16="http://schemas.microsoft.com/office/drawing/2014/main" id="{00000000-0008-0000-0000-000048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5" name="Text Box 18">
          <a:extLst>
            <a:ext uri="{FF2B5EF4-FFF2-40B4-BE49-F238E27FC236}">
              <a16:creationId xmlns:a16="http://schemas.microsoft.com/office/drawing/2014/main" id="{00000000-0008-0000-0000-000049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6" name="Text Box 19">
          <a:extLst>
            <a:ext uri="{FF2B5EF4-FFF2-40B4-BE49-F238E27FC236}">
              <a16:creationId xmlns:a16="http://schemas.microsoft.com/office/drawing/2014/main" id="{00000000-0008-0000-0000-00004A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67" name="Text Box 20">
          <a:extLst>
            <a:ext uri="{FF2B5EF4-FFF2-40B4-BE49-F238E27FC236}">
              <a16:creationId xmlns:a16="http://schemas.microsoft.com/office/drawing/2014/main" id="{00000000-0008-0000-0000-00004B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8" name="Text Box 54">
          <a:extLst>
            <a:ext uri="{FF2B5EF4-FFF2-40B4-BE49-F238E27FC236}">
              <a16:creationId xmlns:a16="http://schemas.microsoft.com/office/drawing/2014/main" id="{00000000-0008-0000-0000-00004C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69" name="Text Box 55">
          <a:extLst>
            <a:ext uri="{FF2B5EF4-FFF2-40B4-BE49-F238E27FC236}">
              <a16:creationId xmlns:a16="http://schemas.microsoft.com/office/drawing/2014/main" id="{00000000-0008-0000-0000-00004D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70" name="Text Box 56">
          <a:extLst>
            <a:ext uri="{FF2B5EF4-FFF2-40B4-BE49-F238E27FC236}">
              <a16:creationId xmlns:a16="http://schemas.microsoft.com/office/drawing/2014/main" id="{00000000-0008-0000-0000-00004E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1" name="Text Box 18">
          <a:extLst>
            <a:ext uri="{FF2B5EF4-FFF2-40B4-BE49-F238E27FC236}">
              <a16:creationId xmlns:a16="http://schemas.microsoft.com/office/drawing/2014/main" id="{00000000-0008-0000-0000-00004F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2" name="Text Box 19">
          <a:extLst>
            <a:ext uri="{FF2B5EF4-FFF2-40B4-BE49-F238E27FC236}">
              <a16:creationId xmlns:a16="http://schemas.microsoft.com/office/drawing/2014/main" id="{00000000-0008-0000-0000-000050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73" name="Text Box 20">
          <a:extLst>
            <a:ext uri="{FF2B5EF4-FFF2-40B4-BE49-F238E27FC236}">
              <a16:creationId xmlns:a16="http://schemas.microsoft.com/office/drawing/2014/main" id="{00000000-0008-0000-0000-000051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4" name="Text Box 18">
          <a:extLst>
            <a:ext uri="{FF2B5EF4-FFF2-40B4-BE49-F238E27FC236}">
              <a16:creationId xmlns:a16="http://schemas.microsoft.com/office/drawing/2014/main" id="{00000000-0008-0000-0000-000052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5" name="Text Box 19">
          <a:extLst>
            <a:ext uri="{FF2B5EF4-FFF2-40B4-BE49-F238E27FC236}">
              <a16:creationId xmlns:a16="http://schemas.microsoft.com/office/drawing/2014/main" id="{00000000-0008-0000-0000-000053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76" name="Text Box 20">
          <a:extLst>
            <a:ext uri="{FF2B5EF4-FFF2-40B4-BE49-F238E27FC236}">
              <a16:creationId xmlns:a16="http://schemas.microsoft.com/office/drawing/2014/main" id="{00000000-0008-0000-0000-000054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7" name="Text Box 54">
          <a:extLst>
            <a:ext uri="{FF2B5EF4-FFF2-40B4-BE49-F238E27FC236}">
              <a16:creationId xmlns:a16="http://schemas.microsoft.com/office/drawing/2014/main" id="{00000000-0008-0000-0000-000055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1878" name="Text Box 55">
          <a:extLst>
            <a:ext uri="{FF2B5EF4-FFF2-40B4-BE49-F238E27FC236}">
              <a16:creationId xmlns:a16="http://schemas.microsoft.com/office/drawing/2014/main" id="{00000000-0008-0000-0000-00005607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1879" name="Text Box 56">
          <a:extLst>
            <a:ext uri="{FF2B5EF4-FFF2-40B4-BE49-F238E27FC236}">
              <a16:creationId xmlns:a16="http://schemas.microsoft.com/office/drawing/2014/main" id="{00000000-0008-0000-0000-00005707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0" name="Text Box 1">
          <a:extLst>
            <a:ext uri="{FF2B5EF4-FFF2-40B4-BE49-F238E27FC236}">
              <a16:creationId xmlns:a16="http://schemas.microsoft.com/office/drawing/2014/main" id="{00000000-0008-0000-0000-000058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1" name="Text Box 2">
          <a:extLst>
            <a:ext uri="{FF2B5EF4-FFF2-40B4-BE49-F238E27FC236}">
              <a16:creationId xmlns:a16="http://schemas.microsoft.com/office/drawing/2014/main" id="{00000000-0008-0000-0000-000059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2" name="Text Box 3">
          <a:extLst>
            <a:ext uri="{FF2B5EF4-FFF2-40B4-BE49-F238E27FC236}">
              <a16:creationId xmlns:a16="http://schemas.microsoft.com/office/drawing/2014/main" id="{00000000-0008-0000-0000-00005A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3" name="Text Box 4">
          <a:extLst>
            <a:ext uri="{FF2B5EF4-FFF2-40B4-BE49-F238E27FC236}">
              <a16:creationId xmlns:a16="http://schemas.microsoft.com/office/drawing/2014/main" id="{00000000-0008-0000-0000-00005B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4" name="Text Box 5">
          <a:extLst>
            <a:ext uri="{FF2B5EF4-FFF2-40B4-BE49-F238E27FC236}">
              <a16:creationId xmlns:a16="http://schemas.microsoft.com/office/drawing/2014/main" id="{00000000-0008-0000-0000-00005C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5" name="Text Box 6">
          <a:extLst>
            <a:ext uri="{FF2B5EF4-FFF2-40B4-BE49-F238E27FC236}">
              <a16:creationId xmlns:a16="http://schemas.microsoft.com/office/drawing/2014/main" id="{00000000-0008-0000-0000-00005D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6" name="Text Box 1">
          <a:extLst>
            <a:ext uri="{FF2B5EF4-FFF2-40B4-BE49-F238E27FC236}">
              <a16:creationId xmlns:a16="http://schemas.microsoft.com/office/drawing/2014/main" id="{00000000-0008-0000-0000-00005E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7" name="Text Box 2">
          <a:extLst>
            <a:ext uri="{FF2B5EF4-FFF2-40B4-BE49-F238E27FC236}">
              <a16:creationId xmlns:a16="http://schemas.microsoft.com/office/drawing/2014/main" id="{00000000-0008-0000-0000-00005F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8" name="Text Box 3">
          <a:extLst>
            <a:ext uri="{FF2B5EF4-FFF2-40B4-BE49-F238E27FC236}">
              <a16:creationId xmlns:a16="http://schemas.microsoft.com/office/drawing/2014/main" id="{00000000-0008-0000-0000-000060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89" name="Text Box 4">
          <a:extLst>
            <a:ext uri="{FF2B5EF4-FFF2-40B4-BE49-F238E27FC236}">
              <a16:creationId xmlns:a16="http://schemas.microsoft.com/office/drawing/2014/main" id="{00000000-0008-0000-0000-000061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0" name="Text Box 5">
          <a:extLst>
            <a:ext uri="{FF2B5EF4-FFF2-40B4-BE49-F238E27FC236}">
              <a16:creationId xmlns:a16="http://schemas.microsoft.com/office/drawing/2014/main" id="{00000000-0008-0000-0000-000062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1" name="Text Box 6">
          <a:extLst>
            <a:ext uri="{FF2B5EF4-FFF2-40B4-BE49-F238E27FC236}">
              <a16:creationId xmlns:a16="http://schemas.microsoft.com/office/drawing/2014/main" id="{00000000-0008-0000-0000-000063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2" name="Text Box 1">
          <a:extLst>
            <a:ext uri="{FF2B5EF4-FFF2-40B4-BE49-F238E27FC236}">
              <a16:creationId xmlns:a16="http://schemas.microsoft.com/office/drawing/2014/main" id="{00000000-0008-0000-0000-000064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3" name="Text Box 2">
          <a:extLst>
            <a:ext uri="{FF2B5EF4-FFF2-40B4-BE49-F238E27FC236}">
              <a16:creationId xmlns:a16="http://schemas.microsoft.com/office/drawing/2014/main" id="{00000000-0008-0000-0000-000065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4" name="Text Box 3">
          <a:extLst>
            <a:ext uri="{FF2B5EF4-FFF2-40B4-BE49-F238E27FC236}">
              <a16:creationId xmlns:a16="http://schemas.microsoft.com/office/drawing/2014/main" id="{00000000-0008-0000-0000-000066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5" name="Text Box 4">
          <a:extLst>
            <a:ext uri="{FF2B5EF4-FFF2-40B4-BE49-F238E27FC236}">
              <a16:creationId xmlns:a16="http://schemas.microsoft.com/office/drawing/2014/main" id="{00000000-0008-0000-0000-000067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6" name="Text Box 5">
          <a:extLst>
            <a:ext uri="{FF2B5EF4-FFF2-40B4-BE49-F238E27FC236}">
              <a16:creationId xmlns:a16="http://schemas.microsoft.com/office/drawing/2014/main" id="{00000000-0008-0000-0000-000068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7" name="Text Box 6">
          <a:extLst>
            <a:ext uri="{FF2B5EF4-FFF2-40B4-BE49-F238E27FC236}">
              <a16:creationId xmlns:a16="http://schemas.microsoft.com/office/drawing/2014/main" id="{00000000-0008-0000-0000-000069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8" name="Text Box 1">
          <a:extLst>
            <a:ext uri="{FF2B5EF4-FFF2-40B4-BE49-F238E27FC236}">
              <a16:creationId xmlns:a16="http://schemas.microsoft.com/office/drawing/2014/main" id="{00000000-0008-0000-0000-00006A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1899" name="Text Box 2">
          <a:extLst>
            <a:ext uri="{FF2B5EF4-FFF2-40B4-BE49-F238E27FC236}">
              <a16:creationId xmlns:a16="http://schemas.microsoft.com/office/drawing/2014/main" id="{00000000-0008-0000-0000-00006B07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110</xdr:row>
      <xdr:rowOff>0</xdr:rowOff>
    </xdr:from>
    <xdr:to>
      <xdr:col>1</xdr:col>
      <xdr:colOff>571500</xdr:colOff>
      <xdr:row>110</xdr:row>
      <xdr:rowOff>76200</xdr:rowOff>
    </xdr:to>
    <xdr:sp macro="" textlink="">
      <xdr:nvSpPr>
        <xdr:cNvPr id="1900" name="Text Box 3">
          <a:extLst>
            <a:ext uri="{FF2B5EF4-FFF2-40B4-BE49-F238E27FC236}">
              <a16:creationId xmlns:a16="http://schemas.microsoft.com/office/drawing/2014/main" id="{00000000-0008-0000-0000-00006C070000}"/>
            </a:ext>
          </a:extLst>
        </xdr:cNvPr>
        <xdr:cNvSpPr txBox="1">
          <a:spLocks noChangeArrowheads="1"/>
        </xdr:cNvSpPr>
      </xdr:nvSpPr>
      <xdr:spPr bwMode="auto">
        <a:xfrm>
          <a:off x="352425" y="712946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523875</xdr:colOff>
      <xdr:row>110</xdr:row>
      <xdr:rowOff>0</xdr:rowOff>
    </xdr:from>
    <xdr:to>
      <xdr:col>1</xdr:col>
      <xdr:colOff>942975</xdr:colOff>
      <xdr:row>110</xdr:row>
      <xdr:rowOff>44450</xdr:rowOff>
    </xdr:to>
    <xdr:sp macro="" textlink="">
      <xdr:nvSpPr>
        <xdr:cNvPr id="1901" name="Text Box 5">
          <a:extLst>
            <a:ext uri="{FF2B5EF4-FFF2-40B4-BE49-F238E27FC236}">
              <a16:creationId xmlns:a16="http://schemas.microsoft.com/office/drawing/2014/main" id="{00000000-0008-0000-0000-00006D070000}"/>
            </a:ext>
          </a:extLst>
        </xdr:cNvPr>
        <xdr:cNvSpPr txBox="1">
          <a:spLocks noChangeArrowheads="1"/>
        </xdr:cNvSpPr>
      </xdr:nvSpPr>
      <xdr:spPr bwMode="auto">
        <a:xfrm flipV="1">
          <a:off x="876300" y="71294625"/>
          <a:ext cx="419100"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2" name="Text Box 8">
          <a:extLst>
            <a:ext uri="{FF2B5EF4-FFF2-40B4-BE49-F238E27FC236}">
              <a16:creationId xmlns:a16="http://schemas.microsoft.com/office/drawing/2014/main" id="{00000000-0008-0000-0000-00006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3" name="Text Box 9">
          <a:extLst>
            <a:ext uri="{FF2B5EF4-FFF2-40B4-BE49-F238E27FC236}">
              <a16:creationId xmlns:a16="http://schemas.microsoft.com/office/drawing/2014/main" id="{00000000-0008-0000-0000-00006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04" name="Text Box 11">
          <a:extLst>
            <a:ext uri="{FF2B5EF4-FFF2-40B4-BE49-F238E27FC236}">
              <a16:creationId xmlns:a16="http://schemas.microsoft.com/office/drawing/2014/main" id="{00000000-0008-0000-0000-000070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5" name="Text Box 8">
          <a:extLst>
            <a:ext uri="{FF2B5EF4-FFF2-40B4-BE49-F238E27FC236}">
              <a16:creationId xmlns:a16="http://schemas.microsoft.com/office/drawing/2014/main" id="{00000000-0008-0000-0000-00007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6" name="Text Box 9">
          <a:extLst>
            <a:ext uri="{FF2B5EF4-FFF2-40B4-BE49-F238E27FC236}">
              <a16:creationId xmlns:a16="http://schemas.microsoft.com/office/drawing/2014/main" id="{00000000-0008-0000-0000-00007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07" name="Text Box 11">
          <a:extLst>
            <a:ext uri="{FF2B5EF4-FFF2-40B4-BE49-F238E27FC236}">
              <a16:creationId xmlns:a16="http://schemas.microsoft.com/office/drawing/2014/main" id="{00000000-0008-0000-0000-000073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8" name="Text Box 8">
          <a:extLst>
            <a:ext uri="{FF2B5EF4-FFF2-40B4-BE49-F238E27FC236}">
              <a16:creationId xmlns:a16="http://schemas.microsoft.com/office/drawing/2014/main" id="{00000000-0008-0000-0000-00007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09" name="Text Box 9">
          <a:extLst>
            <a:ext uri="{FF2B5EF4-FFF2-40B4-BE49-F238E27FC236}">
              <a16:creationId xmlns:a16="http://schemas.microsoft.com/office/drawing/2014/main" id="{00000000-0008-0000-0000-00007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10" name="Text Box 11">
          <a:extLst>
            <a:ext uri="{FF2B5EF4-FFF2-40B4-BE49-F238E27FC236}">
              <a16:creationId xmlns:a16="http://schemas.microsoft.com/office/drawing/2014/main" id="{00000000-0008-0000-0000-000076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1" name="Text Box 8">
          <a:extLst>
            <a:ext uri="{FF2B5EF4-FFF2-40B4-BE49-F238E27FC236}">
              <a16:creationId xmlns:a16="http://schemas.microsoft.com/office/drawing/2014/main" id="{00000000-0008-0000-0000-00007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2" name="Text Box 9">
          <a:extLst>
            <a:ext uri="{FF2B5EF4-FFF2-40B4-BE49-F238E27FC236}">
              <a16:creationId xmlns:a16="http://schemas.microsoft.com/office/drawing/2014/main" id="{00000000-0008-0000-0000-00007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13" name="Text Box 11">
          <a:extLst>
            <a:ext uri="{FF2B5EF4-FFF2-40B4-BE49-F238E27FC236}">
              <a16:creationId xmlns:a16="http://schemas.microsoft.com/office/drawing/2014/main" id="{00000000-0008-0000-0000-000079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4" name="Text Box 8">
          <a:extLst>
            <a:ext uri="{FF2B5EF4-FFF2-40B4-BE49-F238E27FC236}">
              <a16:creationId xmlns:a16="http://schemas.microsoft.com/office/drawing/2014/main" id="{00000000-0008-0000-0000-00007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5" name="Text Box 9">
          <a:extLst>
            <a:ext uri="{FF2B5EF4-FFF2-40B4-BE49-F238E27FC236}">
              <a16:creationId xmlns:a16="http://schemas.microsoft.com/office/drawing/2014/main" id="{00000000-0008-0000-0000-00007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16" name="Text Box 11">
          <a:extLst>
            <a:ext uri="{FF2B5EF4-FFF2-40B4-BE49-F238E27FC236}">
              <a16:creationId xmlns:a16="http://schemas.microsoft.com/office/drawing/2014/main" id="{00000000-0008-0000-0000-00007C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7" name="Text Box 8">
          <a:extLst>
            <a:ext uri="{FF2B5EF4-FFF2-40B4-BE49-F238E27FC236}">
              <a16:creationId xmlns:a16="http://schemas.microsoft.com/office/drawing/2014/main" id="{00000000-0008-0000-0000-00007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18" name="Text Box 9">
          <a:extLst>
            <a:ext uri="{FF2B5EF4-FFF2-40B4-BE49-F238E27FC236}">
              <a16:creationId xmlns:a16="http://schemas.microsoft.com/office/drawing/2014/main" id="{00000000-0008-0000-0000-00007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19" name="Text Box 11">
          <a:extLst>
            <a:ext uri="{FF2B5EF4-FFF2-40B4-BE49-F238E27FC236}">
              <a16:creationId xmlns:a16="http://schemas.microsoft.com/office/drawing/2014/main" id="{00000000-0008-0000-0000-00007F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0" name="Text Box 8">
          <a:extLst>
            <a:ext uri="{FF2B5EF4-FFF2-40B4-BE49-F238E27FC236}">
              <a16:creationId xmlns:a16="http://schemas.microsoft.com/office/drawing/2014/main" id="{00000000-0008-0000-0000-00008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1" name="Text Box 9">
          <a:extLst>
            <a:ext uri="{FF2B5EF4-FFF2-40B4-BE49-F238E27FC236}">
              <a16:creationId xmlns:a16="http://schemas.microsoft.com/office/drawing/2014/main" id="{00000000-0008-0000-0000-00008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22" name="Text Box 11">
          <a:extLst>
            <a:ext uri="{FF2B5EF4-FFF2-40B4-BE49-F238E27FC236}">
              <a16:creationId xmlns:a16="http://schemas.microsoft.com/office/drawing/2014/main" id="{00000000-0008-0000-0000-000082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3" name="Text Box 8">
          <a:extLst>
            <a:ext uri="{FF2B5EF4-FFF2-40B4-BE49-F238E27FC236}">
              <a16:creationId xmlns:a16="http://schemas.microsoft.com/office/drawing/2014/main" id="{00000000-0008-0000-0000-00008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4" name="Text Box 9">
          <a:extLst>
            <a:ext uri="{FF2B5EF4-FFF2-40B4-BE49-F238E27FC236}">
              <a16:creationId xmlns:a16="http://schemas.microsoft.com/office/drawing/2014/main" id="{00000000-0008-0000-0000-00008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25" name="Text Box 11">
          <a:extLst>
            <a:ext uri="{FF2B5EF4-FFF2-40B4-BE49-F238E27FC236}">
              <a16:creationId xmlns:a16="http://schemas.microsoft.com/office/drawing/2014/main" id="{00000000-0008-0000-0000-000085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6" name="Text Box 8">
          <a:extLst>
            <a:ext uri="{FF2B5EF4-FFF2-40B4-BE49-F238E27FC236}">
              <a16:creationId xmlns:a16="http://schemas.microsoft.com/office/drawing/2014/main" id="{00000000-0008-0000-0000-00008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7" name="Text Box 9">
          <a:extLst>
            <a:ext uri="{FF2B5EF4-FFF2-40B4-BE49-F238E27FC236}">
              <a16:creationId xmlns:a16="http://schemas.microsoft.com/office/drawing/2014/main" id="{00000000-0008-0000-0000-00008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28" name="Text Box 11">
          <a:extLst>
            <a:ext uri="{FF2B5EF4-FFF2-40B4-BE49-F238E27FC236}">
              <a16:creationId xmlns:a16="http://schemas.microsoft.com/office/drawing/2014/main" id="{00000000-0008-0000-0000-000088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29" name="Text Box 8">
          <a:extLst>
            <a:ext uri="{FF2B5EF4-FFF2-40B4-BE49-F238E27FC236}">
              <a16:creationId xmlns:a16="http://schemas.microsoft.com/office/drawing/2014/main" id="{00000000-0008-0000-0000-00008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0" name="Text Box 9">
          <a:extLst>
            <a:ext uri="{FF2B5EF4-FFF2-40B4-BE49-F238E27FC236}">
              <a16:creationId xmlns:a16="http://schemas.microsoft.com/office/drawing/2014/main" id="{00000000-0008-0000-0000-00008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31" name="Text Box 11">
          <a:extLst>
            <a:ext uri="{FF2B5EF4-FFF2-40B4-BE49-F238E27FC236}">
              <a16:creationId xmlns:a16="http://schemas.microsoft.com/office/drawing/2014/main" id="{00000000-0008-0000-0000-00008B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2" name="Text Box 8">
          <a:extLst>
            <a:ext uri="{FF2B5EF4-FFF2-40B4-BE49-F238E27FC236}">
              <a16:creationId xmlns:a16="http://schemas.microsoft.com/office/drawing/2014/main" id="{00000000-0008-0000-0000-00008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3" name="Text Box 9">
          <a:extLst>
            <a:ext uri="{FF2B5EF4-FFF2-40B4-BE49-F238E27FC236}">
              <a16:creationId xmlns:a16="http://schemas.microsoft.com/office/drawing/2014/main" id="{00000000-0008-0000-0000-00008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34" name="Text Box 11">
          <a:extLst>
            <a:ext uri="{FF2B5EF4-FFF2-40B4-BE49-F238E27FC236}">
              <a16:creationId xmlns:a16="http://schemas.microsoft.com/office/drawing/2014/main" id="{00000000-0008-0000-0000-00008E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5" name="Text Box 8">
          <a:extLst>
            <a:ext uri="{FF2B5EF4-FFF2-40B4-BE49-F238E27FC236}">
              <a16:creationId xmlns:a16="http://schemas.microsoft.com/office/drawing/2014/main" id="{00000000-0008-0000-0000-00008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6" name="Text Box 9">
          <a:extLst>
            <a:ext uri="{FF2B5EF4-FFF2-40B4-BE49-F238E27FC236}">
              <a16:creationId xmlns:a16="http://schemas.microsoft.com/office/drawing/2014/main" id="{00000000-0008-0000-0000-00009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37" name="Text Box 11">
          <a:extLst>
            <a:ext uri="{FF2B5EF4-FFF2-40B4-BE49-F238E27FC236}">
              <a16:creationId xmlns:a16="http://schemas.microsoft.com/office/drawing/2014/main" id="{00000000-0008-0000-0000-000091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8" name="Text Box 8">
          <a:extLst>
            <a:ext uri="{FF2B5EF4-FFF2-40B4-BE49-F238E27FC236}">
              <a16:creationId xmlns:a16="http://schemas.microsoft.com/office/drawing/2014/main" id="{00000000-0008-0000-0000-00009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39" name="Text Box 9">
          <a:extLst>
            <a:ext uri="{FF2B5EF4-FFF2-40B4-BE49-F238E27FC236}">
              <a16:creationId xmlns:a16="http://schemas.microsoft.com/office/drawing/2014/main" id="{00000000-0008-0000-0000-00009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40" name="Text Box 11">
          <a:extLst>
            <a:ext uri="{FF2B5EF4-FFF2-40B4-BE49-F238E27FC236}">
              <a16:creationId xmlns:a16="http://schemas.microsoft.com/office/drawing/2014/main" id="{00000000-0008-0000-0000-000094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1" name="Text Box 8">
          <a:extLst>
            <a:ext uri="{FF2B5EF4-FFF2-40B4-BE49-F238E27FC236}">
              <a16:creationId xmlns:a16="http://schemas.microsoft.com/office/drawing/2014/main" id="{00000000-0008-0000-0000-00009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2" name="Text Box 9">
          <a:extLst>
            <a:ext uri="{FF2B5EF4-FFF2-40B4-BE49-F238E27FC236}">
              <a16:creationId xmlns:a16="http://schemas.microsoft.com/office/drawing/2014/main" id="{00000000-0008-0000-0000-00009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43" name="Text Box 11">
          <a:extLst>
            <a:ext uri="{FF2B5EF4-FFF2-40B4-BE49-F238E27FC236}">
              <a16:creationId xmlns:a16="http://schemas.microsoft.com/office/drawing/2014/main" id="{00000000-0008-0000-0000-000097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4" name="Text Box 8">
          <a:extLst>
            <a:ext uri="{FF2B5EF4-FFF2-40B4-BE49-F238E27FC236}">
              <a16:creationId xmlns:a16="http://schemas.microsoft.com/office/drawing/2014/main" id="{00000000-0008-0000-0000-00009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5" name="Text Box 9">
          <a:extLst>
            <a:ext uri="{FF2B5EF4-FFF2-40B4-BE49-F238E27FC236}">
              <a16:creationId xmlns:a16="http://schemas.microsoft.com/office/drawing/2014/main" id="{00000000-0008-0000-0000-00009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46" name="Text Box 11">
          <a:extLst>
            <a:ext uri="{FF2B5EF4-FFF2-40B4-BE49-F238E27FC236}">
              <a16:creationId xmlns:a16="http://schemas.microsoft.com/office/drawing/2014/main" id="{00000000-0008-0000-0000-00009A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7" name="Text Box 8">
          <a:extLst>
            <a:ext uri="{FF2B5EF4-FFF2-40B4-BE49-F238E27FC236}">
              <a16:creationId xmlns:a16="http://schemas.microsoft.com/office/drawing/2014/main" id="{00000000-0008-0000-0000-00009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48" name="Text Box 9">
          <a:extLst>
            <a:ext uri="{FF2B5EF4-FFF2-40B4-BE49-F238E27FC236}">
              <a16:creationId xmlns:a16="http://schemas.microsoft.com/office/drawing/2014/main" id="{00000000-0008-0000-0000-00009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49" name="Text Box 11">
          <a:extLst>
            <a:ext uri="{FF2B5EF4-FFF2-40B4-BE49-F238E27FC236}">
              <a16:creationId xmlns:a16="http://schemas.microsoft.com/office/drawing/2014/main" id="{00000000-0008-0000-0000-00009D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0" name="Text Box 8">
          <a:extLst>
            <a:ext uri="{FF2B5EF4-FFF2-40B4-BE49-F238E27FC236}">
              <a16:creationId xmlns:a16="http://schemas.microsoft.com/office/drawing/2014/main" id="{00000000-0008-0000-0000-00009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1" name="Text Box 9">
          <a:extLst>
            <a:ext uri="{FF2B5EF4-FFF2-40B4-BE49-F238E27FC236}">
              <a16:creationId xmlns:a16="http://schemas.microsoft.com/office/drawing/2014/main" id="{00000000-0008-0000-0000-00009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52" name="Text Box 11">
          <a:extLst>
            <a:ext uri="{FF2B5EF4-FFF2-40B4-BE49-F238E27FC236}">
              <a16:creationId xmlns:a16="http://schemas.microsoft.com/office/drawing/2014/main" id="{00000000-0008-0000-0000-0000A0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3" name="Text Box 8">
          <a:extLst>
            <a:ext uri="{FF2B5EF4-FFF2-40B4-BE49-F238E27FC236}">
              <a16:creationId xmlns:a16="http://schemas.microsoft.com/office/drawing/2014/main" id="{00000000-0008-0000-0000-0000A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4" name="Text Box 9">
          <a:extLst>
            <a:ext uri="{FF2B5EF4-FFF2-40B4-BE49-F238E27FC236}">
              <a16:creationId xmlns:a16="http://schemas.microsoft.com/office/drawing/2014/main" id="{00000000-0008-0000-0000-0000A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55" name="Text Box 11">
          <a:extLst>
            <a:ext uri="{FF2B5EF4-FFF2-40B4-BE49-F238E27FC236}">
              <a16:creationId xmlns:a16="http://schemas.microsoft.com/office/drawing/2014/main" id="{00000000-0008-0000-0000-0000A3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6" name="Text Box 8">
          <a:extLst>
            <a:ext uri="{FF2B5EF4-FFF2-40B4-BE49-F238E27FC236}">
              <a16:creationId xmlns:a16="http://schemas.microsoft.com/office/drawing/2014/main" id="{00000000-0008-0000-0000-0000A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7" name="Text Box 9">
          <a:extLst>
            <a:ext uri="{FF2B5EF4-FFF2-40B4-BE49-F238E27FC236}">
              <a16:creationId xmlns:a16="http://schemas.microsoft.com/office/drawing/2014/main" id="{00000000-0008-0000-0000-0000A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58" name="Text Box 11">
          <a:extLst>
            <a:ext uri="{FF2B5EF4-FFF2-40B4-BE49-F238E27FC236}">
              <a16:creationId xmlns:a16="http://schemas.microsoft.com/office/drawing/2014/main" id="{00000000-0008-0000-0000-0000A6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59" name="Text Box 8">
          <a:extLst>
            <a:ext uri="{FF2B5EF4-FFF2-40B4-BE49-F238E27FC236}">
              <a16:creationId xmlns:a16="http://schemas.microsoft.com/office/drawing/2014/main" id="{00000000-0008-0000-0000-0000A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0" name="Text Box 9">
          <a:extLst>
            <a:ext uri="{FF2B5EF4-FFF2-40B4-BE49-F238E27FC236}">
              <a16:creationId xmlns:a16="http://schemas.microsoft.com/office/drawing/2014/main" id="{00000000-0008-0000-0000-0000A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61" name="Text Box 11">
          <a:extLst>
            <a:ext uri="{FF2B5EF4-FFF2-40B4-BE49-F238E27FC236}">
              <a16:creationId xmlns:a16="http://schemas.microsoft.com/office/drawing/2014/main" id="{00000000-0008-0000-0000-0000A9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2" name="Text Box 8">
          <a:extLst>
            <a:ext uri="{FF2B5EF4-FFF2-40B4-BE49-F238E27FC236}">
              <a16:creationId xmlns:a16="http://schemas.microsoft.com/office/drawing/2014/main" id="{00000000-0008-0000-0000-0000A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3" name="Text Box 9">
          <a:extLst>
            <a:ext uri="{FF2B5EF4-FFF2-40B4-BE49-F238E27FC236}">
              <a16:creationId xmlns:a16="http://schemas.microsoft.com/office/drawing/2014/main" id="{00000000-0008-0000-0000-0000A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64" name="Text Box 11">
          <a:extLst>
            <a:ext uri="{FF2B5EF4-FFF2-40B4-BE49-F238E27FC236}">
              <a16:creationId xmlns:a16="http://schemas.microsoft.com/office/drawing/2014/main" id="{00000000-0008-0000-0000-0000AC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5" name="Text Box 8">
          <a:extLst>
            <a:ext uri="{FF2B5EF4-FFF2-40B4-BE49-F238E27FC236}">
              <a16:creationId xmlns:a16="http://schemas.microsoft.com/office/drawing/2014/main" id="{00000000-0008-0000-0000-0000A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6" name="Text Box 9">
          <a:extLst>
            <a:ext uri="{FF2B5EF4-FFF2-40B4-BE49-F238E27FC236}">
              <a16:creationId xmlns:a16="http://schemas.microsoft.com/office/drawing/2014/main" id="{00000000-0008-0000-0000-0000A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67" name="Text Box 11">
          <a:extLst>
            <a:ext uri="{FF2B5EF4-FFF2-40B4-BE49-F238E27FC236}">
              <a16:creationId xmlns:a16="http://schemas.microsoft.com/office/drawing/2014/main" id="{00000000-0008-0000-0000-0000AF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8" name="Text Box 8">
          <a:extLst>
            <a:ext uri="{FF2B5EF4-FFF2-40B4-BE49-F238E27FC236}">
              <a16:creationId xmlns:a16="http://schemas.microsoft.com/office/drawing/2014/main" id="{00000000-0008-0000-0000-0000B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69" name="Text Box 9">
          <a:extLst>
            <a:ext uri="{FF2B5EF4-FFF2-40B4-BE49-F238E27FC236}">
              <a16:creationId xmlns:a16="http://schemas.microsoft.com/office/drawing/2014/main" id="{00000000-0008-0000-0000-0000B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70" name="Text Box 11">
          <a:extLst>
            <a:ext uri="{FF2B5EF4-FFF2-40B4-BE49-F238E27FC236}">
              <a16:creationId xmlns:a16="http://schemas.microsoft.com/office/drawing/2014/main" id="{00000000-0008-0000-0000-0000B2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1" name="Text Box 8">
          <a:extLst>
            <a:ext uri="{FF2B5EF4-FFF2-40B4-BE49-F238E27FC236}">
              <a16:creationId xmlns:a16="http://schemas.microsoft.com/office/drawing/2014/main" id="{00000000-0008-0000-0000-0000B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2" name="Text Box 9">
          <a:extLst>
            <a:ext uri="{FF2B5EF4-FFF2-40B4-BE49-F238E27FC236}">
              <a16:creationId xmlns:a16="http://schemas.microsoft.com/office/drawing/2014/main" id="{00000000-0008-0000-0000-0000B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73" name="Text Box 11">
          <a:extLst>
            <a:ext uri="{FF2B5EF4-FFF2-40B4-BE49-F238E27FC236}">
              <a16:creationId xmlns:a16="http://schemas.microsoft.com/office/drawing/2014/main" id="{00000000-0008-0000-0000-0000B5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4" name="Text Box 8">
          <a:extLst>
            <a:ext uri="{FF2B5EF4-FFF2-40B4-BE49-F238E27FC236}">
              <a16:creationId xmlns:a16="http://schemas.microsoft.com/office/drawing/2014/main" id="{00000000-0008-0000-0000-0000B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5" name="Text Box 9">
          <a:extLst>
            <a:ext uri="{FF2B5EF4-FFF2-40B4-BE49-F238E27FC236}">
              <a16:creationId xmlns:a16="http://schemas.microsoft.com/office/drawing/2014/main" id="{00000000-0008-0000-0000-0000B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76" name="Text Box 11">
          <a:extLst>
            <a:ext uri="{FF2B5EF4-FFF2-40B4-BE49-F238E27FC236}">
              <a16:creationId xmlns:a16="http://schemas.microsoft.com/office/drawing/2014/main" id="{00000000-0008-0000-0000-0000B8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7" name="Text Box 8">
          <a:extLst>
            <a:ext uri="{FF2B5EF4-FFF2-40B4-BE49-F238E27FC236}">
              <a16:creationId xmlns:a16="http://schemas.microsoft.com/office/drawing/2014/main" id="{00000000-0008-0000-0000-0000B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78" name="Text Box 9">
          <a:extLst>
            <a:ext uri="{FF2B5EF4-FFF2-40B4-BE49-F238E27FC236}">
              <a16:creationId xmlns:a16="http://schemas.microsoft.com/office/drawing/2014/main" id="{00000000-0008-0000-0000-0000B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79" name="Text Box 11">
          <a:extLst>
            <a:ext uri="{FF2B5EF4-FFF2-40B4-BE49-F238E27FC236}">
              <a16:creationId xmlns:a16="http://schemas.microsoft.com/office/drawing/2014/main" id="{00000000-0008-0000-0000-0000BB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0" name="Text Box 8">
          <a:extLst>
            <a:ext uri="{FF2B5EF4-FFF2-40B4-BE49-F238E27FC236}">
              <a16:creationId xmlns:a16="http://schemas.microsoft.com/office/drawing/2014/main" id="{00000000-0008-0000-0000-0000B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1" name="Text Box 9">
          <a:extLst>
            <a:ext uri="{FF2B5EF4-FFF2-40B4-BE49-F238E27FC236}">
              <a16:creationId xmlns:a16="http://schemas.microsoft.com/office/drawing/2014/main" id="{00000000-0008-0000-0000-0000B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82" name="Text Box 11">
          <a:extLst>
            <a:ext uri="{FF2B5EF4-FFF2-40B4-BE49-F238E27FC236}">
              <a16:creationId xmlns:a16="http://schemas.microsoft.com/office/drawing/2014/main" id="{00000000-0008-0000-0000-0000BE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3" name="Text Box 8">
          <a:extLst>
            <a:ext uri="{FF2B5EF4-FFF2-40B4-BE49-F238E27FC236}">
              <a16:creationId xmlns:a16="http://schemas.microsoft.com/office/drawing/2014/main" id="{00000000-0008-0000-0000-0000B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4" name="Text Box 9">
          <a:extLst>
            <a:ext uri="{FF2B5EF4-FFF2-40B4-BE49-F238E27FC236}">
              <a16:creationId xmlns:a16="http://schemas.microsoft.com/office/drawing/2014/main" id="{00000000-0008-0000-0000-0000C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85" name="Text Box 11">
          <a:extLst>
            <a:ext uri="{FF2B5EF4-FFF2-40B4-BE49-F238E27FC236}">
              <a16:creationId xmlns:a16="http://schemas.microsoft.com/office/drawing/2014/main" id="{00000000-0008-0000-0000-0000C1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6" name="Text Box 8">
          <a:extLst>
            <a:ext uri="{FF2B5EF4-FFF2-40B4-BE49-F238E27FC236}">
              <a16:creationId xmlns:a16="http://schemas.microsoft.com/office/drawing/2014/main" id="{00000000-0008-0000-0000-0000C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7" name="Text Box 9">
          <a:extLst>
            <a:ext uri="{FF2B5EF4-FFF2-40B4-BE49-F238E27FC236}">
              <a16:creationId xmlns:a16="http://schemas.microsoft.com/office/drawing/2014/main" id="{00000000-0008-0000-0000-0000C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88" name="Text Box 11">
          <a:extLst>
            <a:ext uri="{FF2B5EF4-FFF2-40B4-BE49-F238E27FC236}">
              <a16:creationId xmlns:a16="http://schemas.microsoft.com/office/drawing/2014/main" id="{00000000-0008-0000-0000-0000C4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89" name="Text Box 8">
          <a:extLst>
            <a:ext uri="{FF2B5EF4-FFF2-40B4-BE49-F238E27FC236}">
              <a16:creationId xmlns:a16="http://schemas.microsoft.com/office/drawing/2014/main" id="{00000000-0008-0000-0000-0000C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0" name="Text Box 9">
          <a:extLst>
            <a:ext uri="{FF2B5EF4-FFF2-40B4-BE49-F238E27FC236}">
              <a16:creationId xmlns:a16="http://schemas.microsoft.com/office/drawing/2014/main" id="{00000000-0008-0000-0000-0000C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91" name="Text Box 11">
          <a:extLst>
            <a:ext uri="{FF2B5EF4-FFF2-40B4-BE49-F238E27FC236}">
              <a16:creationId xmlns:a16="http://schemas.microsoft.com/office/drawing/2014/main" id="{00000000-0008-0000-0000-0000C7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2" name="Text Box 8">
          <a:extLst>
            <a:ext uri="{FF2B5EF4-FFF2-40B4-BE49-F238E27FC236}">
              <a16:creationId xmlns:a16="http://schemas.microsoft.com/office/drawing/2014/main" id="{00000000-0008-0000-0000-0000C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3" name="Text Box 9">
          <a:extLst>
            <a:ext uri="{FF2B5EF4-FFF2-40B4-BE49-F238E27FC236}">
              <a16:creationId xmlns:a16="http://schemas.microsoft.com/office/drawing/2014/main" id="{00000000-0008-0000-0000-0000C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94" name="Text Box 11">
          <a:extLst>
            <a:ext uri="{FF2B5EF4-FFF2-40B4-BE49-F238E27FC236}">
              <a16:creationId xmlns:a16="http://schemas.microsoft.com/office/drawing/2014/main" id="{00000000-0008-0000-0000-0000CA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5" name="Text Box 8">
          <a:extLst>
            <a:ext uri="{FF2B5EF4-FFF2-40B4-BE49-F238E27FC236}">
              <a16:creationId xmlns:a16="http://schemas.microsoft.com/office/drawing/2014/main" id="{00000000-0008-0000-0000-0000C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6" name="Text Box 9">
          <a:extLst>
            <a:ext uri="{FF2B5EF4-FFF2-40B4-BE49-F238E27FC236}">
              <a16:creationId xmlns:a16="http://schemas.microsoft.com/office/drawing/2014/main" id="{00000000-0008-0000-0000-0000C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1997" name="Text Box 11">
          <a:extLst>
            <a:ext uri="{FF2B5EF4-FFF2-40B4-BE49-F238E27FC236}">
              <a16:creationId xmlns:a16="http://schemas.microsoft.com/office/drawing/2014/main" id="{00000000-0008-0000-0000-0000CD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8" name="Text Box 8">
          <a:extLst>
            <a:ext uri="{FF2B5EF4-FFF2-40B4-BE49-F238E27FC236}">
              <a16:creationId xmlns:a16="http://schemas.microsoft.com/office/drawing/2014/main" id="{00000000-0008-0000-0000-0000C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1999" name="Text Box 9">
          <a:extLst>
            <a:ext uri="{FF2B5EF4-FFF2-40B4-BE49-F238E27FC236}">
              <a16:creationId xmlns:a16="http://schemas.microsoft.com/office/drawing/2014/main" id="{00000000-0008-0000-0000-0000C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00" name="Text Box 11">
          <a:extLst>
            <a:ext uri="{FF2B5EF4-FFF2-40B4-BE49-F238E27FC236}">
              <a16:creationId xmlns:a16="http://schemas.microsoft.com/office/drawing/2014/main" id="{00000000-0008-0000-0000-0000D0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1" name="Text Box 8">
          <a:extLst>
            <a:ext uri="{FF2B5EF4-FFF2-40B4-BE49-F238E27FC236}">
              <a16:creationId xmlns:a16="http://schemas.microsoft.com/office/drawing/2014/main" id="{00000000-0008-0000-0000-0000D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2" name="Text Box 9">
          <a:extLst>
            <a:ext uri="{FF2B5EF4-FFF2-40B4-BE49-F238E27FC236}">
              <a16:creationId xmlns:a16="http://schemas.microsoft.com/office/drawing/2014/main" id="{00000000-0008-0000-0000-0000D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03" name="Text Box 11">
          <a:extLst>
            <a:ext uri="{FF2B5EF4-FFF2-40B4-BE49-F238E27FC236}">
              <a16:creationId xmlns:a16="http://schemas.microsoft.com/office/drawing/2014/main" id="{00000000-0008-0000-0000-0000D3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4" name="Text Box 8">
          <a:extLst>
            <a:ext uri="{FF2B5EF4-FFF2-40B4-BE49-F238E27FC236}">
              <a16:creationId xmlns:a16="http://schemas.microsoft.com/office/drawing/2014/main" id="{00000000-0008-0000-0000-0000D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5" name="Text Box 9">
          <a:extLst>
            <a:ext uri="{FF2B5EF4-FFF2-40B4-BE49-F238E27FC236}">
              <a16:creationId xmlns:a16="http://schemas.microsoft.com/office/drawing/2014/main" id="{00000000-0008-0000-0000-0000D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06" name="Text Box 11">
          <a:extLst>
            <a:ext uri="{FF2B5EF4-FFF2-40B4-BE49-F238E27FC236}">
              <a16:creationId xmlns:a16="http://schemas.microsoft.com/office/drawing/2014/main" id="{00000000-0008-0000-0000-0000D6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7" name="Text Box 8">
          <a:extLst>
            <a:ext uri="{FF2B5EF4-FFF2-40B4-BE49-F238E27FC236}">
              <a16:creationId xmlns:a16="http://schemas.microsoft.com/office/drawing/2014/main" id="{00000000-0008-0000-0000-0000D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08" name="Text Box 9">
          <a:extLst>
            <a:ext uri="{FF2B5EF4-FFF2-40B4-BE49-F238E27FC236}">
              <a16:creationId xmlns:a16="http://schemas.microsoft.com/office/drawing/2014/main" id="{00000000-0008-0000-0000-0000D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09" name="Text Box 11">
          <a:extLst>
            <a:ext uri="{FF2B5EF4-FFF2-40B4-BE49-F238E27FC236}">
              <a16:creationId xmlns:a16="http://schemas.microsoft.com/office/drawing/2014/main" id="{00000000-0008-0000-0000-0000D9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0" name="Text Box 8">
          <a:extLst>
            <a:ext uri="{FF2B5EF4-FFF2-40B4-BE49-F238E27FC236}">
              <a16:creationId xmlns:a16="http://schemas.microsoft.com/office/drawing/2014/main" id="{00000000-0008-0000-0000-0000D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1" name="Text Box 9">
          <a:extLst>
            <a:ext uri="{FF2B5EF4-FFF2-40B4-BE49-F238E27FC236}">
              <a16:creationId xmlns:a16="http://schemas.microsoft.com/office/drawing/2014/main" id="{00000000-0008-0000-0000-0000D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12" name="Text Box 11">
          <a:extLst>
            <a:ext uri="{FF2B5EF4-FFF2-40B4-BE49-F238E27FC236}">
              <a16:creationId xmlns:a16="http://schemas.microsoft.com/office/drawing/2014/main" id="{00000000-0008-0000-0000-0000DC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3" name="Text Box 8">
          <a:extLst>
            <a:ext uri="{FF2B5EF4-FFF2-40B4-BE49-F238E27FC236}">
              <a16:creationId xmlns:a16="http://schemas.microsoft.com/office/drawing/2014/main" id="{00000000-0008-0000-0000-0000D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4" name="Text Box 9">
          <a:extLst>
            <a:ext uri="{FF2B5EF4-FFF2-40B4-BE49-F238E27FC236}">
              <a16:creationId xmlns:a16="http://schemas.microsoft.com/office/drawing/2014/main" id="{00000000-0008-0000-0000-0000D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15" name="Text Box 11">
          <a:extLst>
            <a:ext uri="{FF2B5EF4-FFF2-40B4-BE49-F238E27FC236}">
              <a16:creationId xmlns:a16="http://schemas.microsoft.com/office/drawing/2014/main" id="{00000000-0008-0000-0000-0000DF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6" name="Text Box 8">
          <a:extLst>
            <a:ext uri="{FF2B5EF4-FFF2-40B4-BE49-F238E27FC236}">
              <a16:creationId xmlns:a16="http://schemas.microsoft.com/office/drawing/2014/main" id="{00000000-0008-0000-0000-0000E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7" name="Text Box 9">
          <a:extLst>
            <a:ext uri="{FF2B5EF4-FFF2-40B4-BE49-F238E27FC236}">
              <a16:creationId xmlns:a16="http://schemas.microsoft.com/office/drawing/2014/main" id="{00000000-0008-0000-0000-0000E1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18" name="Text Box 11">
          <a:extLst>
            <a:ext uri="{FF2B5EF4-FFF2-40B4-BE49-F238E27FC236}">
              <a16:creationId xmlns:a16="http://schemas.microsoft.com/office/drawing/2014/main" id="{00000000-0008-0000-0000-0000E2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19" name="Text Box 8">
          <a:extLst>
            <a:ext uri="{FF2B5EF4-FFF2-40B4-BE49-F238E27FC236}">
              <a16:creationId xmlns:a16="http://schemas.microsoft.com/office/drawing/2014/main" id="{00000000-0008-0000-0000-0000E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0" name="Text Box 9">
          <a:extLst>
            <a:ext uri="{FF2B5EF4-FFF2-40B4-BE49-F238E27FC236}">
              <a16:creationId xmlns:a16="http://schemas.microsoft.com/office/drawing/2014/main" id="{00000000-0008-0000-0000-0000E4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21" name="Text Box 11">
          <a:extLst>
            <a:ext uri="{FF2B5EF4-FFF2-40B4-BE49-F238E27FC236}">
              <a16:creationId xmlns:a16="http://schemas.microsoft.com/office/drawing/2014/main" id="{00000000-0008-0000-0000-0000E5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2" name="Text Box 8">
          <a:extLst>
            <a:ext uri="{FF2B5EF4-FFF2-40B4-BE49-F238E27FC236}">
              <a16:creationId xmlns:a16="http://schemas.microsoft.com/office/drawing/2014/main" id="{00000000-0008-0000-0000-0000E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3" name="Text Box 9">
          <a:extLst>
            <a:ext uri="{FF2B5EF4-FFF2-40B4-BE49-F238E27FC236}">
              <a16:creationId xmlns:a16="http://schemas.microsoft.com/office/drawing/2014/main" id="{00000000-0008-0000-0000-0000E7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24" name="Text Box 11">
          <a:extLst>
            <a:ext uri="{FF2B5EF4-FFF2-40B4-BE49-F238E27FC236}">
              <a16:creationId xmlns:a16="http://schemas.microsoft.com/office/drawing/2014/main" id="{00000000-0008-0000-0000-0000E8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5" name="Text Box 8">
          <a:extLst>
            <a:ext uri="{FF2B5EF4-FFF2-40B4-BE49-F238E27FC236}">
              <a16:creationId xmlns:a16="http://schemas.microsoft.com/office/drawing/2014/main" id="{00000000-0008-0000-0000-0000E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6" name="Text Box 9">
          <a:extLst>
            <a:ext uri="{FF2B5EF4-FFF2-40B4-BE49-F238E27FC236}">
              <a16:creationId xmlns:a16="http://schemas.microsoft.com/office/drawing/2014/main" id="{00000000-0008-0000-0000-0000EA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27" name="Text Box 11">
          <a:extLst>
            <a:ext uri="{FF2B5EF4-FFF2-40B4-BE49-F238E27FC236}">
              <a16:creationId xmlns:a16="http://schemas.microsoft.com/office/drawing/2014/main" id="{00000000-0008-0000-0000-0000EB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8" name="Text Box 8">
          <a:extLst>
            <a:ext uri="{FF2B5EF4-FFF2-40B4-BE49-F238E27FC236}">
              <a16:creationId xmlns:a16="http://schemas.microsoft.com/office/drawing/2014/main" id="{00000000-0008-0000-0000-0000E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29" name="Text Box 9">
          <a:extLst>
            <a:ext uri="{FF2B5EF4-FFF2-40B4-BE49-F238E27FC236}">
              <a16:creationId xmlns:a16="http://schemas.microsoft.com/office/drawing/2014/main" id="{00000000-0008-0000-0000-0000ED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30" name="Text Box 11">
          <a:extLst>
            <a:ext uri="{FF2B5EF4-FFF2-40B4-BE49-F238E27FC236}">
              <a16:creationId xmlns:a16="http://schemas.microsoft.com/office/drawing/2014/main" id="{00000000-0008-0000-0000-0000EE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1" name="Text Box 8">
          <a:extLst>
            <a:ext uri="{FF2B5EF4-FFF2-40B4-BE49-F238E27FC236}">
              <a16:creationId xmlns:a16="http://schemas.microsoft.com/office/drawing/2014/main" id="{00000000-0008-0000-0000-0000E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2" name="Text Box 9">
          <a:extLst>
            <a:ext uri="{FF2B5EF4-FFF2-40B4-BE49-F238E27FC236}">
              <a16:creationId xmlns:a16="http://schemas.microsoft.com/office/drawing/2014/main" id="{00000000-0008-0000-0000-0000F0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33" name="Text Box 11">
          <a:extLst>
            <a:ext uri="{FF2B5EF4-FFF2-40B4-BE49-F238E27FC236}">
              <a16:creationId xmlns:a16="http://schemas.microsoft.com/office/drawing/2014/main" id="{00000000-0008-0000-0000-0000F1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4" name="Text Box 8">
          <a:extLst>
            <a:ext uri="{FF2B5EF4-FFF2-40B4-BE49-F238E27FC236}">
              <a16:creationId xmlns:a16="http://schemas.microsoft.com/office/drawing/2014/main" id="{00000000-0008-0000-0000-0000F2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5" name="Text Box 9">
          <a:extLst>
            <a:ext uri="{FF2B5EF4-FFF2-40B4-BE49-F238E27FC236}">
              <a16:creationId xmlns:a16="http://schemas.microsoft.com/office/drawing/2014/main" id="{00000000-0008-0000-0000-0000F3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36" name="Text Box 11">
          <a:extLst>
            <a:ext uri="{FF2B5EF4-FFF2-40B4-BE49-F238E27FC236}">
              <a16:creationId xmlns:a16="http://schemas.microsoft.com/office/drawing/2014/main" id="{00000000-0008-0000-0000-0000F4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7" name="Text Box 8">
          <a:extLst>
            <a:ext uri="{FF2B5EF4-FFF2-40B4-BE49-F238E27FC236}">
              <a16:creationId xmlns:a16="http://schemas.microsoft.com/office/drawing/2014/main" id="{00000000-0008-0000-0000-0000F5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38" name="Text Box 9">
          <a:extLst>
            <a:ext uri="{FF2B5EF4-FFF2-40B4-BE49-F238E27FC236}">
              <a16:creationId xmlns:a16="http://schemas.microsoft.com/office/drawing/2014/main" id="{00000000-0008-0000-0000-0000F6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39" name="Text Box 11">
          <a:extLst>
            <a:ext uri="{FF2B5EF4-FFF2-40B4-BE49-F238E27FC236}">
              <a16:creationId xmlns:a16="http://schemas.microsoft.com/office/drawing/2014/main" id="{00000000-0008-0000-0000-0000F7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0" name="Text Box 8">
          <a:extLst>
            <a:ext uri="{FF2B5EF4-FFF2-40B4-BE49-F238E27FC236}">
              <a16:creationId xmlns:a16="http://schemas.microsoft.com/office/drawing/2014/main" id="{00000000-0008-0000-0000-0000F8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1" name="Text Box 9">
          <a:extLst>
            <a:ext uri="{FF2B5EF4-FFF2-40B4-BE49-F238E27FC236}">
              <a16:creationId xmlns:a16="http://schemas.microsoft.com/office/drawing/2014/main" id="{00000000-0008-0000-0000-0000F9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42" name="Text Box 11">
          <a:extLst>
            <a:ext uri="{FF2B5EF4-FFF2-40B4-BE49-F238E27FC236}">
              <a16:creationId xmlns:a16="http://schemas.microsoft.com/office/drawing/2014/main" id="{00000000-0008-0000-0000-0000FA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3" name="Text Box 8">
          <a:extLst>
            <a:ext uri="{FF2B5EF4-FFF2-40B4-BE49-F238E27FC236}">
              <a16:creationId xmlns:a16="http://schemas.microsoft.com/office/drawing/2014/main" id="{00000000-0008-0000-0000-0000FB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4" name="Text Box 9">
          <a:extLst>
            <a:ext uri="{FF2B5EF4-FFF2-40B4-BE49-F238E27FC236}">
              <a16:creationId xmlns:a16="http://schemas.microsoft.com/office/drawing/2014/main" id="{00000000-0008-0000-0000-0000FC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45" name="Text Box 11">
          <a:extLst>
            <a:ext uri="{FF2B5EF4-FFF2-40B4-BE49-F238E27FC236}">
              <a16:creationId xmlns:a16="http://schemas.microsoft.com/office/drawing/2014/main" id="{00000000-0008-0000-0000-0000FD07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6" name="Text Box 8">
          <a:extLst>
            <a:ext uri="{FF2B5EF4-FFF2-40B4-BE49-F238E27FC236}">
              <a16:creationId xmlns:a16="http://schemas.microsoft.com/office/drawing/2014/main" id="{00000000-0008-0000-0000-0000FE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7" name="Text Box 9">
          <a:extLst>
            <a:ext uri="{FF2B5EF4-FFF2-40B4-BE49-F238E27FC236}">
              <a16:creationId xmlns:a16="http://schemas.microsoft.com/office/drawing/2014/main" id="{00000000-0008-0000-0000-0000FF07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48" name="Text Box 11">
          <a:extLst>
            <a:ext uri="{FF2B5EF4-FFF2-40B4-BE49-F238E27FC236}">
              <a16:creationId xmlns:a16="http://schemas.microsoft.com/office/drawing/2014/main" id="{00000000-0008-0000-0000-000000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49" name="Text Box 8">
          <a:extLst>
            <a:ext uri="{FF2B5EF4-FFF2-40B4-BE49-F238E27FC236}">
              <a16:creationId xmlns:a16="http://schemas.microsoft.com/office/drawing/2014/main" id="{00000000-0008-0000-0000-00000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0" name="Text Box 9">
          <a:extLst>
            <a:ext uri="{FF2B5EF4-FFF2-40B4-BE49-F238E27FC236}">
              <a16:creationId xmlns:a16="http://schemas.microsoft.com/office/drawing/2014/main" id="{00000000-0008-0000-0000-00000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51" name="Text Box 11">
          <a:extLst>
            <a:ext uri="{FF2B5EF4-FFF2-40B4-BE49-F238E27FC236}">
              <a16:creationId xmlns:a16="http://schemas.microsoft.com/office/drawing/2014/main" id="{00000000-0008-0000-0000-000003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2" name="Text Box 8">
          <a:extLst>
            <a:ext uri="{FF2B5EF4-FFF2-40B4-BE49-F238E27FC236}">
              <a16:creationId xmlns:a16="http://schemas.microsoft.com/office/drawing/2014/main" id="{00000000-0008-0000-0000-00000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3" name="Text Box 9">
          <a:extLst>
            <a:ext uri="{FF2B5EF4-FFF2-40B4-BE49-F238E27FC236}">
              <a16:creationId xmlns:a16="http://schemas.microsoft.com/office/drawing/2014/main" id="{00000000-0008-0000-0000-00000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54" name="Text Box 11">
          <a:extLst>
            <a:ext uri="{FF2B5EF4-FFF2-40B4-BE49-F238E27FC236}">
              <a16:creationId xmlns:a16="http://schemas.microsoft.com/office/drawing/2014/main" id="{00000000-0008-0000-0000-000006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5" name="Text Box 8">
          <a:extLst>
            <a:ext uri="{FF2B5EF4-FFF2-40B4-BE49-F238E27FC236}">
              <a16:creationId xmlns:a16="http://schemas.microsoft.com/office/drawing/2014/main" id="{00000000-0008-0000-0000-00000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6" name="Text Box 9">
          <a:extLst>
            <a:ext uri="{FF2B5EF4-FFF2-40B4-BE49-F238E27FC236}">
              <a16:creationId xmlns:a16="http://schemas.microsoft.com/office/drawing/2014/main" id="{00000000-0008-0000-0000-00000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57" name="Text Box 11">
          <a:extLst>
            <a:ext uri="{FF2B5EF4-FFF2-40B4-BE49-F238E27FC236}">
              <a16:creationId xmlns:a16="http://schemas.microsoft.com/office/drawing/2014/main" id="{00000000-0008-0000-0000-000009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8" name="Text Box 8">
          <a:extLst>
            <a:ext uri="{FF2B5EF4-FFF2-40B4-BE49-F238E27FC236}">
              <a16:creationId xmlns:a16="http://schemas.microsoft.com/office/drawing/2014/main" id="{00000000-0008-0000-0000-00000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59" name="Text Box 9">
          <a:extLst>
            <a:ext uri="{FF2B5EF4-FFF2-40B4-BE49-F238E27FC236}">
              <a16:creationId xmlns:a16="http://schemas.microsoft.com/office/drawing/2014/main" id="{00000000-0008-0000-0000-00000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60" name="Text Box 11">
          <a:extLst>
            <a:ext uri="{FF2B5EF4-FFF2-40B4-BE49-F238E27FC236}">
              <a16:creationId xmlns:a16="http://schemas.microsoft.com/office/drawing/2014/main" id="{00000000-0008-0000-0000-00000C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1" name="Text Box 8">
          <a:extLst>
            <a:ext uri="{FF2B5EF4-FFF2-40B4-BE49-F238E27FC236}">
              <a16:creationId xmlns:a16="http://schemas.microsoft.com/office/drawing/2014/main" id="{00000000-0008-0000-0000-00000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2" name="Text Box 9">
          <a:extLst>
            <a:ext uri="{FF2B5EF4-FFF2-40B4-BE49-F238E27FC236}">
              <a16:creationId xmlns:a16="http://schemas.microsoft.com/office/drawing/2014/main" id="{00000000-0008-0000-0000-00000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63" name="Text Box 11">
          <a:extLst>
            <a:ext uri="{FF2B5EF4-FFF2-40B4-BE49-F238E27FC236}">
              <a16:creationId xmlns:a16="http://schemas.microsoft.com/office/drawing/2014/main" id="{00000000-0008-0000-0000-00000F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4" name="Text Box 8">
          <a:extLst>
            <a:ext uri="{FF2B5EF4-FFF2-40B4-BE49-F238E27FC236}">
              <a16:creationId xmlns:a16="http://schemas.microsoft.com/office/drawing/2014/main" id="{00000000-0008-0000-0000-00001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5" name="Text Box 9">
          <a:extLst>
            <a:ext uri="{FF2B5EF4-FFF2-40B4-BE49-F238E27FC236}">
              <a16:creationId xmlns:a16="http://schemas.microsoft.com/office/drawing/2014/main" id="{00000000-0008-0000-0000-00001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66" name="Text Box 11">
          <a:extLst>
            <a:ext uri="{FF2B5EF4-FFF2-40B4-BE49-F238E27FC236}">
              <a16:creationId xmlns:a16="http://schemas.microsoft.com/office/drawing/2014/main" id="{00000000-0008-0000-0000-000012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7" name="Text Box 8">
          <a:extLst>
            <a:ext uri="{FF2B5EF4-FFF2-40B4-BE49-F238E27FC236}">
              <a16:creationId xmlns:a16="http://schemas.microsoft.com/office/drawing/2014/main" id="{00000000-0008-0000-0000-00001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68" name="Text Box 9">
          <a:extLst>
            <a:ext uri="{FF2B5EF4-FFF2-40B4-BE49-F238E27FC236}">
              <a16:creationId xmlns:a16="http://schemas.microsoft.com/office/drawing/2014/main" id="{00000000-0008-0000-0000-00001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69" name="Text Box 11">
          <a:extLst>
            <a:ext uri="{FF2B5EF4-FFF2-40B4-BE49-F238E27FC236}">
              <a16:creationId xmlns:a16="http://schemas.microsoft.com/office/drawing/2014/main" id="{00000000-0008-0000-0000-000015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0" name="Text Box 8">
          <a:extLst>
            <a:ext uri="{FF2B5EF4-FFF2-40B4-BE49-F238E27FC236}">
              <a16:creationId xmlns:a16="http://schemas.microsoft.com/office/drawing/2014/main" id="{00000000-0008-0000-0000-00001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1" name="Text Box 9">
          <a:extLst>
            <a:ext uri="{FF2B5EF4-FFF2-40B4-BE49-F238E27FC236}">
              <a16:creationId xmlns:a16="http://schemas.microsoft.com/office/drawing/2014/main" id="{00000000-0008-0000-0000-00001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72" name="Text Box 11">
          <a:extLst>
            <a:ext uri="{FF2B5EF4-FFF2-40B4-BE49-F238E27FC236}">
              <a16:creationId xmlns:a16="http://schemas.microsoft.com/office/drawing/2014/main" id="{00000000-0008-0000-0000-000018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3" name="Text Box 8">
          <a:extLst>
            <a:ext uri="{FF2B5EF4-FFF2-40B4-BE49-F238E27FC236}">
              <a16:creationId xmlns:a16="http://schemas.microsoft.com/office/drawing/2014/main" id="{00000000-0008-0000-0000-00001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4" name="Text Box 9">
          <a:extLst>
            <a:ext uri="{FF2B5EF4-FFF2-40B4-BE49-F238E27FC236}">
              <a16:creationId xmlns:a16="http://schemas.microsoft.com/office/drawing/2014/main" id="{00000000-0008-0000-0000-00001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75" name="Text Box 11">
          <a:extLst>
            <a:ext uri="{FF2B5EF4-FFF2-40B4-BE49-F238E27FC236}">
              <a16:creationId xmlns:a16="http://schemas.microsoft.com/office/drawing/2014/main" id="{00000000-0008-0000-0000-00001B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6" name="Text Box 8">
          <a:extLst>
            <a:ext uri="{FF2B5EF4-FFF2-40B4-BE49-F238E27FC236}">
              <a16:creationId xmlns:a16="http://schemas.microsoft.com/office/drawing/2014/main" id="{00000000-0008-0000-0000-00001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7" name="Text Box 9">
          <a:extLst>
            <a:ext uri="{FF2B5EF4-FFF2-40B4-BE49-F238E27FC236}">
              <a16:creationId xmlns:a16="http://schemas.microsoft.com/office/drawing/2014/main" id="{00000000-0008-0000-0000-00001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78" name="Text Box 11">
          <a:extLst>
            <a:ext uri="{FF2B5EF4-FFF2-40B4-BE49-F238E27FC236}">
              <a16:creationId xmlns:a16="http://schemas.microsoft.com/office/drawing/2014/main" id="{00000000-0008-0000-0000-00001E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79" name="Text Box 8">
          <a:extLst>
            <a:ext uri="{FF2B5EF4-FFF2-40B4-BE49-F238E27FC236}">
              <a16:creationId xmlns:a16="http://schemas.microsoft.com/office/drawing/2014/main" id="{00000000-0008-0000-0000-00001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0" name="Text Box 9">
          <a:extLst>
            <a:ext uri="{FF2B5EF4-FFF2-40B4-BE49-F238E27FC236}">
              <a16:creationId xmlns:a16="http://schemas.microsoft.com/office/drawing/2014/main" id="{00000000-0008-0000-0000-00002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81" name="Text Box 11">
          <a:extLst>
            <a:ext uri="{FF2B5EF4-FFF2-40B4-BE49-F238E27FC236}">
              <a16:creationId xmlns:a16="http://schemas.microsoft.com/office/drawing/2014/main" id="{00000000-0008-0000-0000-000021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2" name="Text Box 8">
          <a:extLst>
            <a:ext uri="{FF2B5EF4-FFF2-40B4-BE49-F238E27FC236}">
              <a16:creationId xmlns:a16="http://schemas.microsoft.com/office/drawing/2014/main" id="{00000000-0008-0000-0000-00002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3" name="Text Box 9">
          <a:extLst>
            <a:ext uri="{FF2B5EF4-FFF2-40B4-BE49-F238E27FC236}">
              <a16:creationId xmlns:a16="http://schemas.microsoft.com/office/drawing/2014/main" id="{00000000-0008-0000-0000-00002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84" name="Text Box 11">
          <a:extLst>
            <a:ext uri="{FF2B5EF4-FFF2-40B4-BE49-F238E27FC236}">
              <a16:creationId xmlns:a16="http://schemas.microsoft.com/office/drawing/2014/main" id="{00000000-0008-0000-0000-000024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5" name="Text Box 8">
          <a:extLst>
            <a:ext uri="{FF2B5EF4-FFF2-40B4-BE49-F238E27FC236}">
              <a16:creationId xmlns:a16="http://schemas.microsoft.com/office/drawing/2014/main" id="{00000000-0008-0000-0000-00002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6" name="Text Box 9">
          <a:extLst>
            <a:ext uri="{FF2B5EF4-FFF2-40B4-BE49-F238E27FC236}">
              <a16:creationId xmlns:a16="http://schemas.microsoft.com/office/drawing/2014/main" id="{00000000-0008-0000-0000-00002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87" name="Text Box 11">
          <a:extLst>
            <a:ext uri="{FF2B5EF4-FFF2-40B4-BE49-F238E27FC236}">
              <a16:creationId xmlns:a16="http://schemas.microsoft.com/office/drawing/2014/main" id="{00000000-0008-0000-0000-000027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8" name="Text Box 8">
          <a:extLst>
            <a:ext uri="{FF2B5EF4-FFF2-40B4-BE49-F238E27FC236}">
              <a16:creationId xmlns:a16="http://schemas.microsoft.com/office/drawing/2014/main" id="{00000000-0008-0000-0000-00002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89" name="Text Box 9">
          <a:extLst>
            <a:ext uri="{FF2B5EF4-FFF2-40B4-BE49-F238E27FC236}">
              <a16:creationId xmlns:a16="http://schemas.microsoft.com/office/drawing/2014/main" id="{00000000-0008-0000-0000-00002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90" name="Text Box 11">
          <a:extLst>
            <a:ext uri="{FF2B5EF4-FFF2-40B4-BE49-F238E27FC236}">
              <a16:creationId xmlns:a16="http://schemas.microsoft.com/office/drawing/2014/main" id="{00000000-0008-0000-0000-00002A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1" name="Text Box 8">
          <a:extLst>
            <a:ext uri="{FF2B5EF4-FFF2-40B4-BE49-F238E27FC236}">
              <a16:creationId xmlns:a16="http://schemas.microsoft.com/office/drawing/2014/main" id="{00000000-0008-0000-0000-00002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2" name="Text Box 9">
          <a:extLst>
            <a:ext uri="{FF2B5EF4-FFF2-40B4-BE49-F238E27FC236}">
              <a16:creationId xmlns:a16="http://schemas.microsoft.com/office/drawing/2014/main" id="{00000000-0008-0000-0000-00002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93" name="Text Box 11">
          <a:extLst>
            <a:ext uri="{FF2B5EF4-FFF2-40B4-BE49-F238E27FC236}">
              <a16:creationId xmlns:a16="http://schemas.microsoft.com/office/drawing/2014/main" id="{00000000-0008-0000-0000-00002D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4" name="Text Box 8">
          <a:extLst>
            <a:ext uri="{FF2B5EF4-FFF2-40B4-BE49-F238E27FC236}">
              <a16:creationId xmlns:a16="http://schemas.microsoft.com/office/drawing/2014/main" id="{00000000-0008-0000-0000-00002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5" name="Text Box 9">
          <a:extLst>
            <a:ext uri="{FF2B5EF4-FFF2-40B4-BE49-F238E27FC236}">
              <a16:creationId xmlns:a16="http://schemas.microsoft.com/office/drawing/2014/main" id="{00000000-0008-0000-0000-00002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96" name="Text Box 11">
          <a:extLst>
            <a:ext uri="{FF2B5EF4-FFF2-40B4-BE49-F238E27FC236}">
              <a16:creationId xmlns:a16="http://schemas.microsoft.com/office/drawing/2014/main" id="{00000000-0008-0000-0000-000030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7" name="Text Box 8">
          <a:extLst>
            <a:ext uri="{FF2B5EF4-FFF2-40B4-BE49-F238E27FC236}">
              <a16:creationId xmlns:a16="http://schemas.microsoft.com/office/drawing/2014/main" id="{00000000-0008-0000-0000-00003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098" name="Text Box 9">
          <a:extLst>
            <a:ext uri="{FF2B5EF4-FFF2-40B4-BE49-F238E27FC236}">
              <a16:creationId xmlns:a16="http://schemas.microsoft.com/office/drawing/2014/main" id="{00000000-0008-0000-0000-00003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2099" name="Text Box 11">
          <a:extLst>
            <a:ext uri="{FF2B5EF4-FFF2-40B4-BE49-F238E27FC236}">
              <a16:creationId xmlns:a16="http://schemas.microsoft.com/office/drawing/2014/main" id="{00000000-0008-0000-0000-00003308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0" name="Text Box 8">
          <a:extLst>
            <a:ext uri="{FF2B5EF4-FFF2-40B4-BE49-F238E27FC236}">
              <a16:creationId xmlns:a16="http://schemas.microsoft.com/office/drawing/2014/main" id="{00000000-0008-0000-0000-00003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1" name="Text Box 9">
          <a:extLst>
            <a:ext uri="{FF2B5EF4-FFF2-40B4-BE49-F238E27FC236}">
              <a16:creationId xmlns:a16="http://schemas.microsoft.com/office/drawing/2014/main" id="{00000000-0008-0000-0000-00003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02" name="Text Box 11">
          <a:extLst>
            <a:ext uri="{FF2B5EF4-FFF2-40B4-BE49-F238E27FC236}">
              <a16:creationId xmlns:a16="http://schemas.microsoft.com/office/drawing/2014/main" id="{00000000-0008-0000-0000-000036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3" name="Text Box 8">
          <a:extLst>
            <a:ext uri="{FF2B5EF4-FFF2-40B4-BE49-F238E27FC236}">
              <a16:creationId xmlns:a16="http://schemas.microsoft.com/office/drawing/2014/main" id="{00000000-0008-0000-0000-00003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4" name="Text Box 9">
          <a:extLst>
            <a:ext uri="{FF2B5EF4-FFF2-40B4-BE49-F238E27FC236}">
              <a16:creationId xmlns:a16="http://schemas.microsoft.com/office/drawing/2014/main" id="{00000000-0008-0000-0000-00003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05" name="Text Box 11">
          <a:extLst>
            <a:ext uri="{FF2B5EF4-FFF2-40B4-BE49-F238E27FC236}">
              <a16:creationId xmlns:a16="http://schemas.microsoft.com/office/drawing/2014/main" id="{00000000-0008-0000-0000-000039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6" name="Text Box 8">
          <a:extLst>
            <a:ext uri="{FF2B5EF4-FFF2-40B4-BE49-F238E27FC236}">
              <a16:creationId xmlns:a16="http://schemas.microsoft.com/office/drawing/2014/main" id="{00000000-0008-0000-0000-00003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7" name="Text Box 9">
          <a:extLst>
            <a:ext uri="{FF2B5EF4-FFF2-40B4-BE49-F238E27FC236}">
              <a16:creationId xmlns:a16="http://schemas.microsoft.com/office/drawing/2014/main" id="{00000000-0008-0000-0000-00003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08" name="Text Box 11">
          <a:extLst>
            <a:ext uri="{FF2B5EF4-FFF2-40B4-BE49-F238E27FC236}">
              <a16:creationId xmlns:a16="http://schemas.microsoft.com/office/drawing/2014/main" id="{00000000-0008-0000-0000-00003C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09" name="Text Box 8">
          <a:extLst>
            <a:ext uri="{FF2B5EF4-FFF2-40B4-BE49-F238E27FC236}">
              <a16:creationId xmlns:a16="http://schemas.microsoft.com/office/drawing/2014/main" id="{00000000-0008-0000-0000-00003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0" name="Text Box 9">
          <a:extLst>
            <a:ext uri="{FF2B5EF4-FFF2-40B4-BE49-F238E27FC236}">
              <a16:creationId xmlns:a16="http://schemas.microsoft.com/office/drawing/2014/main" id="{00000000-0008-0000-0000-00003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11" name="Text Box 11">
          <a:extLst>
            <a:ext uri="{FF2B5EF4-FFF2-40B4-BE49-F238E27FC236}">
              <a16:creationId xmlns:a16="http://schemas.microsoft.com/office/drawing/2014/main" id="{00000000-0008-0000-0000-00003F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2" name="Text Box 8">
          <a:extLst>
            <a:ext uri="{FF2B5EF4-FFF2-40B4-BE49-F238E27FC236}">
              <a16:creationId xmlns:a16="http://schemas.microsoft.com/office/drawing/2014/main" id="{00000000-0008-0000-0000-00004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3" name="Text Box 9">
          <a:extLst>
            <a:ext uri="{FF2B5EF4-FFF2-40B4-BE49-F238E27FC236}">
              <a16:creationId xmlns:a16="http://schemas.microsoft.com/office/drawing/2014/main" id="{00000000-0008-0000-0000-00004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14" name="Text Box 11">
          <a:extLst>
            <a:ext uri="{FF2B5EF4-FFF2-40B4-BE49-F238E27FC236}">
              <a16:creationId xmlns:a16="http://schemas.microsoft.com/office/drawing/2014/main" id="{00000000-0008-0000-0000-000042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5" name="Text Box 8">
          <a:extLst>
            <a:ext uri="{FF2B5EF4-FFF2-40B4-BE49-F238E27FC236}">
              <a16:creationId xmlns:a16="http://schemas.microsoft.com/office/drawing/2014/main" id="{00000000-0008-0000-0000-00004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6" name="Text Box 9">
          <a:extLst>
            <a:ext uri="{FF2B5EF4-FFF2-40B4-BE49-F238E27FC236}">
              <a16:creationId xmlns:a16="http://schemas.microsoft.com/office/drawing/2014/main" id="{00000000-0008-0000-0000-00004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17" name="Text Box 11">
          <a:extLst>
            <a:ext uri="{FF2B5EF4-FFF2-40B4-BE49-F238E27FC236}">
              <a16:creationId xmlns:a16="http://schemas.microsoft.com/office/drawing/2014/main" id="{00000000-0008-0000-0000-000045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8" name="Text Box 8">
          <a:extLst>
            <a:ext uri="{FF2B5EF4-FFF2-40B4-BE49-F238E27FC236}">
              <a16:creationId xmlns:a16="http://schemas.microsoft.com/office/drawing/2014/main" id="{00000000-0008-0000-0000-00004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19" name="Text Box 9">
          <a:extLst>
            <a:ext uri="{FF2B5EF4-FFF2-40B4-BE49-F238E27FC236}">
              <a16:creationId xmlns:a16="http://schemas.microsoft.com/office/drawing/2014/main" id="{00000000-0008-0000-0000-00004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20" name="Text Box 11">
          <a:extLst>
            <a:ext uri="{FF2B5EF4-FFF2-40B4-BE49-F238E27FC236}">
              <a16:creationId xmlns:a16="http://schemas.microsoft.com/office/drawing/2014/main" id="{00000000-0008-0000-0000-000048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1" name="Text Box 8">
          <a:extLst>
            <a:ext uri="{FF2B5EF4-FFF2-40B4-BE49-F238E27FC236}">
              <a16:creationId xmlns:a16="http://schemas.microsoft.com/office/drawing/2014/main" id="{00000000-0008-0000-0000-00004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2" name="Text Box 9">
          <a:extLst>
            <a:ext uri="{FF2B5EF4-FFF2-40B4-BE49-F238E27FC236}">
              <a16:creationId xmlns:a16="http://schemas.microsoft.com/office/drawing/2014/main" id="{00000000-0008-0000-0000-00004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23" name="Text Box 11">
          <a:extLst>
            <a:ext uri="{FF2B5EF4-FFF2-40B4-BE49-F238E27FC236}">
              <a16:creationId xmlns:a16="http://schemas.microsoft.com/office/drawing/2014/main" id="{00000000-0008-0000-0000-00004B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4" name="Text Box 8">
          <a:extLst>
            <a:ext uri="{FF2B5EF4-FFF2-40B4-BE49-F238E27FC236}">
              <a16:creationId xmlns:a16="http://schemas.microsoft.com/office/drawing/2014/main" id="{00000000-0008-0000-0000-00004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5" name="Text Box 9">
          <a:extLst>
            <a:ext uri="{FF2B5EF4-FFF2-40B4-BE49-F238E27FC236}">
              <a16:creationId xmlns:a16="http://schemas.microsoft.com/office/drawing/2014/main" id="{00000000-0008-0000-0000-00004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26" name="Text Box 11">
          <a:extLst>
            <a:ext uri="{FF2B5EF4-FFF2-40B4-BE49-F238E27FC236}">
              <a16:creationId xmlns:a16="http://schemas.microsoft.com/office/drawing/2014/main" id="{00000000-0008-0000-0000-00004E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7" name="Text Box 8">
          <a:extLst>
            <a:ext uri="{FF2B5EF4-FFF2-40B4-BE49-F238E27FC236}">
              <a16:creationId xmlns:a16="http://schemas.microsoft.com/office/drawing/2014/main" id="{00000000-0008-0000-0000-00004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28" name="Text Box 9">
          <a:extLst>
            <a:ext uri="{FF2B5EF4-FFF2-40B4-BE49-F238E27FC236}">
              <a16:creationId xmlns:a16="http://schemas.microsoft.com/office/drawing/2014/main" id="{00000000-0008-0000-0000-00005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29" name="Text Box 11">
          <a:extLst>
            <a:ext uri="{FF2B5EF4-FFF2-40B4-BE49-F238E27FC236}">
              <a16:creationId xmlns:a16="http://schemas.microsoft.com/office/drawing/2014/main" id="{00000000-0008-0000-0000-000051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0" name="Text Box 8">
          <a:extLst>
            <a:ext uri="{FF2B5EF4-FFF2-40B4-BE49-F238E27FC236}">
              <a16:creationId xmlns:a16="http://schemas.microsoft.com/office/drawing/2014/main" id="{00000000-0008-0000-0000-00005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1" name="Text Box 9">
          <a:extLst>
            <a:ext uri="{FF2B5EF4-FFF2-40B4-BE49-F238E27FC236}">
              <a16:creationId xmlns:a16="http://schemas.microsoft.com/office/drawing/2014/main" id="{00000000-0008-0000-0000-00005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32" name="Text Box 11">
          <a:extLst>
            <a:ext uri="{FF2B5EF4-FFF2-40B4-BE49-F238E27FC236}">
              <a16:creationId xmlns:a16="http://schemas.microsoft.com/office/drawing/2014/main" id="{00000000-0008-0000-0000-000054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3" name="Text Box 8">
          <a:extLst>
            <a:ext uri="{FF2B5EF4-FFF2-40B4-BE49-F238E27FC236}">
              <a16:creationId xmlns:a16="http://schemas.microsoft.com/office/drawing/2014/main" id="{00000000-0008-0000-0000-00005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4" name="Text Box 9">
          <a:extLst>
            <a:ext uri="{FF2B5EF4-FFF2-40B4-BE49-F238E27FC236}">
              <a16:creationId xmlns:a16="http://schemas.microsoft.com/office/drawing/2014/main" id="{00000000-0008-0000-0000-00005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35" name="Text Box 11">
          <a:extLst>
            <a:ext uri="{FF2B5EF4-FFF2-40B4-BE49-F238E27FC236}">
              <a16:creationId xmlns:a16="http://schemas.microsoft.com/office/drawing/2014/main" id="{00000000-0008-0000-0000-000057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6" name="Text Box 8">
          <a:extLst>
            <a:ext uri="{FF2B5EF4-FFF2-40B4-BE49-F238E27FC236}">
              <a16:creationId xmlns:a16="http://schemas.microsoft.com/office/drawing/2014/main" id="{00000000-0008-0000-0000-00005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7" name="Text Box 9">
          <a:extLst>
            <a:ext uri="{FF2B5EF4-FFF2-40B4-BE49-F238E27FC236}">
              <a16:creationId xmlns:a16="http://schemas.microsoft.com/office/drawing/2014/main" id="{00000000-0008-0000-0000-00005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38" name="Text Box 11">
          <a:extLst>
            <a:ext uri="{FF2B5EF4-FFF2-40B4-BE49-F238E27FC236}">
              <a16:creationId xmlns:a16="http://schemas.microsoft.com/office/drawing/2014/main" id="{00000000-0008-0000-0000-00005A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39" name="Text Box 8">
          <a:extLst>
            <a:ext uri="{FF2B5EF4-FFF2-40B4-BE49-F238E27FC236}">
              <a16:creationId xmlns:a16="http://schemas.microsoft.com/office/drawing/2014/main" id="{00000000-0008-0000-0000-00005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0" name="Text Box 9">
          <a:extLst>
            <a:ext uri="{FF2B5EF4-FFF2-40B4-BE49-F238E27FC236}">
              <a16:creationId xmlns:a16="http://schemas.microsoft.com/office/drawing/2014/main" id="{00000000-0008-0000-0000-00005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41" name="Text Box 11">
          <a:extLst>
            <a:ext uri="{FF2B5EF4-FFF2-40B4-BE49-F238E27FC236}">
              <a16:creationId xmlns:a16="http://schemas.microsoft.com/office/drawing/2014/main" id="{00000000-0008-0000-0000-00005D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2" name="Text Box 8">
          <a:extLst>
            <a:ext uri="{FF2B5EF4-FFF2-40B4-BE49-F238E27FC236}">
              <a16:creationId xmlns:a16="http://schemas.microsoft.com/office/drawing/2014/main" id="{00000000-0008-0000-0000-00005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3" name="Text Box 9">
          <a:extLst>
            <a:ext uri="{FF2B5EF4-FFF2-40B4-BE49-F238E27FC236}">
              <a16:creationId xmlns:a16="http://schemas.microsoft.com/office/drawing/2014/main" id="{00000000-0008-0000-0000-00005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44" name="Text Box 11">
          <a:extLst>
            <a:ext uri="{FF2B5EF4-FFF2-40B4-BE49-F238E27FC236}">
              <a16:creationId xmlns:a16="http://schemas.microsoft.com/office/drawing/2014/main" id="{00000000-0008-0000-0000-000060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5" name="Text Box 8">
          <a:extLst>
            <a:ext uri="{FF2B5EF4-FFF2-40B4-BE49-F238E27FC236}">
              <a16:creationId xmlns:a16="http://schemas.microsoft.com/office/drawing/2014/main" id="{00000000-0008-0000-0000-00006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6" name="Text Box 9">
          <a:extLst>
            <a:ext uri="{FF2B5EF4-FFF2-40B4-BE49-F238E27FC236}">
              <a16:creationId xmlns:a16="http://schemas.microsoft.com/office/drawing/2014/main" id="{00000000-0008-0000-0000-00006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47" name="Text Box 11">
          <a:extLst>
            <a:ext uri="{FF2B5EF4-FFF2-40B4-BE49-F238E27FC236}">
              <a16:creationId xmlns:a16="http://schemas.microsoft.com/office/drawing/2014/main" id="{00000000-0008-0000-0000-000063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8" name="Text Box 8">
          <a:extLst>
            <a:ext uri="{FF2B5EF4-FFF2-40B4-BE49-F238E27FC236}">
              <a16:creationId xmlns:a16="http://schemas.microsoft.com/office/drawing/2014/main" id="{00000000-0008-0000-0000-00006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49" name="Text Box 9">
          <a:extLst>
            <a:ext uri="{FF2B5EF4-FFF2-40B4-BE49-F238E27FC236}">
              <a16:creationId xmlns:a16="http://schemas.microsoft.com/office/drawing/2014/main" id="{00000000-0008-0000-0000-00006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50" name="Text Box 11">
          <a:extLst>
            <a:ext uri="{FF2B5EF4-FFF2-40B4-BE49-F238E27FC236}">
              <a16:creationId xmlns:a16="http://schemas.microsoft.com/office/drawing/2014/main" id="{00000000-0008-0000-0000-000066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1" name="Text Box 8">
          <a:extLst>
            <a:ext uri="{FF2B5EF4-FFF2-40B4-BE49-F238E27FC236}">
              <a16:creationId xmlns:a16="http://schemas.microsoft.com/office/drawing/2014/main" id="{00000000-0008-0000-0000-00006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2" name="Text Box 9">
          <a:extLst>
            <a:ext uri="{FF2B5EF4-FFF2-40B4-BE49-F238E27FC236}">
              <a16:creationId xmlns:a16="http://schemas.microsoft.com/office/drawing/2014/main" id="{00000000-0008-0000-0000-00006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53" name="Text Box 11">
          <a:extLst>
            <a:ext uri="{FF2B5EF4-FFF2-40B4-BE49-F238E27FC236}">
              <a16:creationId xmlns:a16="http://schemas.microsoft.com/office/drawing/2014/main" id="{00000000-0008-0000-0000-000069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4" name="Text Box 8">
          <a:extLst>
            <a:ext uri="{FF2B5EF4-FFF2-40B4-BE49-F238E27FC236}">
              <a16:creationId xmlns:a16="http://schemas.microsoft.com/office/drawing/2014/main" id="{00000000-0008-0000-0000-00006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5" name="Text Box 9">
          <a:extLst>
            <a:ext uri="{FF2B5EF4-FFF2-40B4-BE49-F238E27FC236}">
              <a16:creationId xmlns:a16="http://schemas.microsoft.com/office/drawing/2014/main" id="{00000000-0008-0000-0000-00006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56" name="Text Box 11">
          <a:extLst>
            <a:ext uri="{FF2B5EF4-FFF2-40B4-BE49-F238E27FC236}">
              <a16:creationId xmlns:a16="http://schemas.microsoft.com/office/drawing/2014/main" id="{00000000-0008-0000-0000-00006C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7" name="Text Box 8">
          <a:extLst>
            <a:ext uri="{FF2B5EF4-FFF2-40B4-BE49-F238E27FC236}">
              <a16:creationId xmlns:a16="http://schemas.microsoft.com/office/drawing/2014/main" id="{00000000-0008-0000-0000-00006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58" name="Text Box 9">
          <a:extLst>
            <a:ext uri="{FF2B5EF4-FFF2-40B4-BE49-F238E27FC236}">
              <a16:creationId xmlns:a16="http://schemas.microsoft.com/office/drawing/2014/main" id="{00000000-0008-0000-0000-00006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59" name="Text Box 11">
          <a:extLst>
            <a:ext uri="{FF2B5EF4-FFF2-40B4-BE49-F238E27FC236}">
              <a16:creationId xmlns:a16="http://schemas.microsoft.com/office/drawing/2014/main" id="{00000000-0008-0000-0000-00006F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0" name="Text Box 8">
          <a:extLst>
            <a:ext uri="{FF2B5EF4-FFF2-40B4-BE49-F238E27FC236}">
              <a16:creationId xmlns:a16="http://schemas.microsoft.com/office/drawing/2014/main" id="{00000000-0008-0000-0000-00007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1" name="Text Box 9">
          <a:extLst>
            <a:ext uri="{FF2B5EF4-FFF2-40B4-BE49-F238E27FC236}">
              <a16:creationId xmlns:a16="http://schemas.microsoft.com/office/drawing/2014/main" id="{00000000-0008-0000-0000-00007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62" name="Text Box 11">
          <a:extLst>
            <a:ext uri="{FF2B5EF4-FFF2-40B4-BE49-F238E27FC236}">
              <a16:creationId xmlns:a16="http://schemas.microsoft.com/office/drawing/2014/main" id="{00000000-0008-0000-0000-000072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3" name="Text Box 8">
          <a:extLst>
            <a:ext uri="{FF2B5EF4-FFF2-40B4-BE49-F238E27FC236}">
              <a16:creationId xmlns:a16="http://schemas.microsoft.com/office/drawing/2014/main" id="{00000000-0008-0000-0000-00007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4" name="Text Box 9">
          <a:extLst>
            <a:ext uri="{FF2B5EF4-FFF2-40B4-BE49-F238E27FC236}">
              <a16:creationId xmlns:a16="http://schemas.microsoft.com/office/drawing/2014/main" id="{00000000-0008-0000-0000-00007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65" name="Text Box 11">
          <a:extLst>
            <a:ext uri="{FF2B5EF4-FFF2-40B4-BE49-F238E27FC236}">
              <a16:creationId xmlns:a16="http://schemas.microsoft.com/office/drawing/2014/main" id="{00000000-0008-0000-0000-000075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6" name="Text Box 8">
          <a:extLst>
            <a:ext uri="{FF2B5EF4-FFF2-40B4-BE49-F238E27FC236}">
              <a16:creationId xmlns:a16="http://schemas.microsoft.com/office/drawing/2014/main" id="{00000000-0008-0000-0000-00007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7" name="Text Box 9">
          <a:extLst>
            <a:ext uri="{FF2B5EF4-FFF2-40B4-BE49-F238E27FC236}">
              <a16:creationId xmlns:a16="http://schemas.microsoft.com/office/drawing/2014/main" id="{00000000-0008-0000-0000-00007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68" name="Text Box 11">
          <a:extLst>
            <a:ext uri="{FF2B5EF4-FFF2-40B4-BE49-F238E27FC236}">
              <a16:creationId xmlns:a16="http://schemas.microsoft.com/office/drawing/2014/main" id="{00000000-0008-0000-0000-000078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69" name="Text Box 8">
          <a:extLst>
            <a:ext uri="{FF2B5EF4-FFF2-40B4-BE49-F238E27FC236}">
              <a16:creationId xmlns:a16="http://schemas.microsoft.com/office/drawing/2014/main" id="{00000000-0008-0000-0000-00007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0" name="Text Box 9">
          <a:extLst>
            <a:ext uri="{FF2B5EF4-FFF2-40B4-BE49-F238E27FC236}">
              <a16:creationId xmlns:a16="http://schemas.microsoft.com/office/drawing/2014/main" id="{00000000-0008-0000-0000-00007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71" name="Text Box 11">
          <a:extLst>
            <a:ext uri="{FF2B5EF4-FFF2-40B4-BE49-F238E27FC236}">
              <a16:creationId xmlns:a16="http://schemas.microsoft.com/office/drawing/2014/main" id="{00000000-0008-0000-0000-00007B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2" name="Text Box 8">
          <a:extLst>
            <a:ext uri="{FF2B5EF4-FFF2-40B4-BE49-F238E27FC236}">
              <a16:creationId xmlns:a16="http://schemas.microsoft.com/office/drawing/2014/main" id="{00000000-0008-0000-0000-00007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3" name="Text Box 9">
          <a:extLst>
            <a:ext uri="{FF2B5EF4-FFF2-40B4-BE49-F238E27FC236}">
              <a16:creationId xmlns:a16="http://schemas.microsoft.com/office/drawing/2014/main" id="{00000000-0008-0000-0000-00007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74" name="Text Box 11">
          <a:extLst>
            <a:ext uri="{FF2B5EF4-FFF2-40B4-BE49-F238E27FC236}">
              <a16:creationId xmlns:a16="http://schemas.microsoft.com/office/drawing/2014/main" id="{00000000-0008-0000-0000-00007E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5" name="Text Box 8">
          <a:extLst>
            <a:ext uri="{FF2B5EF4-FFF2-40B4-BE49-F238E27FC236}">
              <a16:creationId xmlns:a16="http://schemas.microsoft.com/office/drawing/2014/main" id="{00000000-0008-0000-0000-00007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6" name="Text Box 9">
          <a:extLst>
            <a:ext uri="{FF2B5EF4-FFF2-40B4-BE49-F238E27FC236}">
              <a16:creationId xmlns:a16="http://schemas.microsoft.com/office/drawing/2014/main" id="{00000000-0008-0000-0000-00008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77" name="Text Box 11">
          <a:extLst>
            <a:ext uri="{FF2B5EF4-FFF2-40B4-BE49-F238E27FC236}">
              <a16:creationId xmlns:a16="http://schemas.microsoft.com/office/drawing/2014/main" id="{00000000-0008-0000-0000-000081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8" name="Text Box 8">
          <a:extLst>
            <a:ext uri="{FF2B5EF4-FFF2-40B4-BE49-F238E27FC236}">
              <a16:creationId xmlns:a16="http://schemas.microsoft.com/office/drawing/2014/main" id="{00000000-0008-0000-0000-00008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79" name="Text Box 9">
          <a:extLst>
            <a:ext uri="{FF2B5EF4-FFF2-40B4-BE49-F238E27FC236}">
              <a16:creationId xmlns:a16="http://schemas.microsoft.com/office/drawing/2014/main" id="{00000000-0008-0000-0000-00008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80" name="Text Box 11">
          <a:extLst>
            <a:ext uri="{FF2B5EF4-FFF2-40B4-BE49-F238E27FC236}">
              <a16:creationId xmlns:a16="http://schemas.microsoft.com/office/drawing/2014/main" id="{00000000-0008-0000-0000-000084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1" name="Text Box 8">
          <a:extLst>
            <a:ext uri="{FF2B5EF4-FFF2-40B4-BE49-F238E27FC236}">
              <a16:creationId xmlns:a16="http://schemas.microsoft.com/office/drawing/2014/main" id="{00000000-0008-0000-0000-00008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2" name="Text Box 9">
          <a:extLst>
            <a:ext uri="{FF2B5EF4-FFF2-40B4-BE49-F238E27FC236}">
              <a16:creationId xmlns:a16="http://schemas.microsoft.com/office/drawing/2014/main" id="{00000000-0008-0000-0000-00008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83" name="Text Box 11">
          <a:extLst>
            <a:ext uri="{FF2B5EF4-FFF2-40B4-BE49-F238E27FC236}">
              <a16:creationId xmlns:a16="http://schemas.microsoft.com/office/drawing/2014/main" id="{00000000-0008-0000-0000-000087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4" name="Text Box 8">
          <a:extLst>
            <a:ext uri="{FF2B5EF4-FFF2-40B4-BE49-F238E27FC236}">
              <a16:creationId xmlns:a16="http://schemas.microsoft.com/office/drawing/2014/main" id="{00000000-0008-0000-0000-00008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5" name="Text Box 9">
          <a:extLst>
            <a:ext uri="{FF2B5EF4-FFF2-40B4-BE49-F238E27FC236}">
              <a16:creationId xmlns:a16="http://schemas.microsoft.com/office/drawing/2014/main" id="{00000000-0008-0000-0000-00008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86" name="Text Box 11">
          <a:extLst>
            <a:ext uri="{FF2B5EF4-FFF2-40B4-BE49-F238E27FC236}">
              <a16:creationId xmlns:a16="http://schemas.microsoft.com/office/drawing/2014/main" id="{00000000-0008-0000-0000-00008A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7" name="Text Box 8">
          <a:extLst>
            <a:ext uri="{FF2B5EF4-FFF2-40B4-BE49-F238E27FC236}">
              <a16:creationId xmlns:a16="http://schemas.microsoft.com/office/drawing/2014/main" id="{00000000-0008-0000-0000-00008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88" name="Text Box 9">
          <a:extLst>
            <a:ext uri="{FF2B5EF4-FFF2-40B4-BE49-F238E27FC236}">
              <a16:creationId xmlns:a16="http://schemas.microsoft.com/office/drawing/2014/main" id="{00000000-0008-0000-0000-00008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89" name="Text Box 11">
          <a:extLst>
            <a:ext uri="{FF2B5EF4-FFF2-40B4-BE49-F238E27FC236}">
              <a16:creationId xmlns:a16="http://schemas.microsoft.com/office/drawing/2014/main" id="{00000000-0008-0000-0000-00008D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0" name="Text Box 8">
          <a:extLst>
            <a:ext uri="{FF2B5EF4-FFF2-40B4-BE49-F238E27FC236}">
              <a16:creationId xmlns:a16="http://schemas.microsoft.com/office/drawing/2014/main" id="{00000000-0008-0000-0000-00008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1" name="Text Box 9">
          <a:extLst>
            <a:ext uri="{FF2B5EF4-FFF2-40B4-BE49-F238E27FC236}">
              <a16:creationId xmlns:a16="http://schemas.microsoft.com/office/drawing/2014/main" id="{00000000-0008-0000-0000-00008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92" name="Text Box 11">
          <a:extLst>
            <a:ext uri="{FF2B5EF4-FFF2-40B4-BE49-F238E27FC236}">
              <a16:creationId xmlns:a16="http://schemas.microsoft.com/office/drawing/2014/main" id="{00000000-0008-0000-0000-000090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3" name="Text Box 8">
          <a:extLst>
            <a:ext uri="{FF2B5EF4-FFF2-40B4-BE49-F238E27FC236}">
              <a16:creationId xmlns:a16="http://schemas.microsoft.com/office/drawing/2014/main" id="{00000000-0008-0000-0000-00009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4" name="Text Box 9">
          <a:extLst>
            <a:ext uri="{FF2B5EF4-FFF2-40B4-BE49-F238E27FC236}">
              <a16:creationId xmlns:a16="http://schemas.microsoft.com/office/drawing/2014/main" id="{00000000-0008-0000-0000-00009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95" name="Text Box 11">
          <a:extLst>
            <a:ext uri="{FF2B5EF4-FFF2-40B4-BE49-F238E27FC236}">
              <a16:creationId xmlns:a16="http://schemas.microsoft.com/office/drawing/2014/main" id="{00000000-0008-0000-0000-000093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6" name="Text Box 8">
          <a:extLst>
            <a:ext uri="{FF2B5EF4-FFF2-40B4-BE49-F238E27FC236}">
              <a16:creationId xmlns:a16="http://schemas.microsoft.com/office/drawing/2014/main" id="{00000000-0008-0000-0000-00009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7" name="Text Box 9">
          <a:extLst>
            <a:ext uri="{FF2B5EF4-FFF2-40B4-BE49-F238E27FC236}">
              <a16:creationId xmlns:a16="http://schemas.microsoft.com/office/drawing/2014/main" id="{00000000-0008-0000-0000-00009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198" name="Text Box 11">
          <a:extLst>
            <a:ext uri="{FF2B5EF4-FFF2-40B4-BE49-F238E27FC236}">
              <a16:creationId xmlns:a16="http://schemas.microsoft.com/office/drawing/2014/main" id="{00000000-0008-0000-0000-000096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199" name="Text Box 8">
          <a:extLst>
            <a:ext uri="{FF2B5EF4-FFF2-40B4-BE49-F238E27FC236}">
              <a16:creationId xmlns:a16="http://schemas.microsoft.com/office/drawing/2014/main" id="{00000000-0008-0000-0000-00009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0" name="Text Box 9">
          <a:extLst>
            <a:ext uri="{FF2B5EF4-FFF2-40B4-BE49-F238E27FC236}">
              <a16:creationId xmlns:a16="http://schemas.microsoft.com/office/drawing/2014/main" id="{00000000-0008-0000-0000-00009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01" name="Text Box 11">
          <a:extLst>
            <a:ext uri="{FF2B5EF4-FFF2-40B4-BE49-F238E27FC236}">
              <a16:creationId xmlns:a16="http://schemas.microsoft.com/office/drawing/2014/main" id="{00000000-0008-0000-0000-000099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2" name="Text Box 8">
          <a:extLst>
            <a:ext uri="{FF2B5EF4-FFF2-40B4-BE49-F238E27FC236}">
              <a16:creationId xmlns:a16="http://schemas.microsoft.com/office/drawing/2014/main" id="{00000000-0008-0000-0000-00009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3" name="Text Box 9">
          <a:extLst>
            <a:ext uri="{FF2B5EF4-FFF2-40B4-BE49-F238E27FC236}">
              <a16:creationId xmlns:a16="http://schemas.microsoft.com/office/drawing/2014/main" id="{00000000-0008-0000-0000-00009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04" name="Text Box 11">
          <a:extLst>
            <a:ext uri="{FF2B5EF4-FFF2-40B4-BE49-F238E27FC236}">
              <a16:creationId xmlns:a16="http://schemas.microsoft.com/office/drawing/2014/main" id="{00000000-0008-0000-0000-00009C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5" name="Text Box 8">
          <a:extLst>
            <a:ext uri="{FF2B5EF4-FFF2-40B4-BE49-F238E27FC236}">
              <a16:creationId xmlns:a16="http://schemas.microsoft.com/office/drawing/2014/main" id="{00000000-0008-0000-0000-00009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6" name="Text Box 9">
          <a:extLst>
            <a:ext uri="{FF2B5EF4-FFF2-40B4-BE49-F238E27FC236}">
              <a16:creationId xmlns:a16="http://schemas.microsoft.com/office/drawing/2014/main" id="{00000000-0008-0000-0000-00009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07" name="Text Box 11">
          <a:extLst>
            <a:ext uri="{FF2B5EF4-FFF2-40B4-BE49-F238E27FC236}">
              <a16:creationId xmlns:a16="http://schemas.microsoft.com/office/drawing/2014/main" id="{00000000-0008-0000-0000-00009F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8" name="Text Box 8">
          <a:extLst>
            <a:ext uri="{FF2B5EF4-FFF2-40B4-BE49-F238E27FC236}">
              <a16:creationId xmlns:a16="http://schemas.microsoft.com/office/drawing/2014/main" id="{00000000-0008-0000-0000-0000A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09" name="Text Box 9">
          <a:extLst>
            <a:ext uri="{FF2B5EF4-FFF2-40B4-BE49-F238E27FC236}">
              <a16:creationId xmlns:a16="http://schemas.microsoft.com/office/drawing/2014/main" id="{00000000-0008-0000-0000-0000A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10" name="Text Box 11">
          <a:extLst>
            <a:ext uri="{FF2B5EF4-FFF2-40B4-BE49-F238E27FC236}">
              <a16:creationId xmlns:a16="http://schemas.microsoft.com/office/drawing/2014/main" id="{00000000-0008-0000-0000-0000A2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1" name="Text Box 8">
          <a:extLst>
            <a:ext uri="{FF2B5EF4-FFF2-40B4-BE49-F238E27FC236}">
              <a16:creationId xmlns:a16="http://schemas.microsoft.com/office/drawing/2014/main" id="{00000000-0008-0000-0000-0000A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2" name="Text Box 9">
          <a:extLst>
            <a:ext uri="{FF2B5EF4-FFF2-40B4-BE49-F238E27FC236}">
              <a16:creationId xmlns:a16="http://schemas.microsoft.com/office/drawing/2014/main" id="{00000000-0008-0000-0000-0000A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13" name="Text Box 11">
          <a:extLst>
            <a:ext uri="{FF2B5EF4-FFF2-40B4-BE49-F238E27FC236}">
              <a16:creationId xmlns:a16="http://schemas.microsoft.com/office/drawing/2014/main" id="{00000000-0008-0000-0000-0000A5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4" name="Text Box 8">
          <a:extLst>
            <a:ext uri="{FF2B5EF4-FFF2-40B4-BE49-F238E27FC236}">
              <a16:creationId xmlns:a16="http://schemas.microsoft.com/office/drawing/2014/main" id="{00000000-0008-0000-0000-0000A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5" name="Text Box 9">
          <a:extLst>
            <a:ext uri="{FF2B5EF4-FFF2-40B4-BE49-F238E27FC236}">
              <a16:creationId xmlns:a16="http://schemas.microsoft.com/office/drawing/2014/main" id="{00000000-0008-0000-0000-0000A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16" name="Text Box 11">
          <a:extLst>
            <a:ext uri="{FF2B5EF4-FFF2-40B4-BE49-F238E27FC236}">
              <a16:creationId xmlns:a16="http://schemas.microsoft.com/office/drawing/2014/main" id="{00000000-0008-0000-0000-0000A8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7" name="Text Box 8">
          <a:extLst>
            <a:ext uri="{FF2B5EF4-FFF2-40B4-BE49-F238E27FC236}">
              <a16:creationId xmlns:a16="http://schemas.microsoft.com/office/drawing/2014/main" id="{00000000-0008-0000-0000-0000A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18" name="Text Box 9">
          <a:extLst>
            <a:ext uri="{FF2B5EF4-FFF2-40B4-BE49-F238E27FC236}">
              <a16:creationId xmlns:a16="http://schemas.microsoft.com/office/drawing/2014/main" id="{00000000-0008-0000-0000-0000A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19" name="Text Box 11">
          <a:extLst>
            <a:ext uri="{FF2B5EF4-FFF2-40B4-BE49-F238E27FC236}">
              <a16:creationId xmlns:a16="http://schemas.microsoft.com/office/drawing/2014/main" id="{00000000-0008-0000-0000-0000AB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0" name="Text Box 8">
          <a:extLst>
            <a:ext uri="{FF2B5EF4-FFF2-40B4-BE49-F238E27FC236}">
              <a16:creationId xmlns:a16="http://schemas.microsoft.com/office/drawing/2014/main" id="{00000000-0008-0000-0000-0000A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1" name="Text Box 9">
          <a:extLst>
            <a:ext uri="{FF2B5EF4-FFF2-40B4-BE49-F238E27FC236}">
              <a16:creationId xmlns:a16="http://schemas.microsoft.com/office/drawing/2014/main" id="{00000000-0008-0000-0000-0000A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22" name="Text Box 11">
          <a:extLst>
            <a:ext uri="{FF2B5EF4-FFF2-40B4-BE49-F238E27FC236}">
              <a16:creationId xmlns:a16="http://schemas.microsoft.com/office/drawing/2014/main" id="{00000000-0008-0000-0000-0000AE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3" name="Text Box 8">
          <a:extLst>
            <a:ext uri="{FF2B5EF4-FFF2-40B4-BE49-F238E27FC236}">
              <a16:creationId xmlns:a16="http://schemas.microsoft.com/office/drawing/2014/main" id="{00000000-0008-0000-0000-0000A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4" name="Text Box 9">
          <a:extLst>
            <a:ext uri="{FF2B5EF4-FFF2-40B4-BE49-F238E27FC236}">
              <a16:creationId xmlns:a16="http://schemas.microsoft.com/office/drawing/2014/main" id="{00000000-0008-0000-0000-0000B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25" name="Text Box 11">
          <a:extLst>
            <a:ext uri="{FF2B5EF4-FFF2-40B4-BE49-F238E27FC236}">
              <a16:creationId xmlns:a16="http://schemas.microsoft.com/office/drawing/2014/main" id="{00000000-0008-0000-0000-0000B1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6" name="Text Box 8">
          <a:extLst>
            <a:ext uri="{FF2B5EF4-FFF2-40B4-BE49-F238E27FC236}">
              <a16:creationId xmlns:a16="http://schemas.microsoft.com/office/drawing/2014/main" id="{00000000-0008-0000-0000-0000B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7" name="Text Box 9">
          <a:extLst>
            <a:ext uri="{FF2B5EF4-FFF2-40B4-BE49-F238E27FC236}">
              <a16:creationId xmlns:a16="http://schemas.microsoft.com/office/drawing/2014/main" id="{00000000-0008-0000-0000-0000B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28" name="Text Box 11">
          <a:extLst>
            <a:ext uri="{FF2B5EF4-FFF2-40B4-BE49-F238E27FC236}">
              <a16:creationId xmlns:a16="http://schemas.microsoft.com/office/drawing/2014/main" id="{00000000-0008-0000-0000-0000B4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29" name="Text Box 8">
          <a:extLst>
            <a:ext uri="{FF2B5EF4-FFF2-40B4-BE49-F238E27FC236}">
              <a16:creationId xmlns:a16="http://schemas.microsoft.com/office/drawing/2014/main" id="{00000000-0008-0000-0000-0000B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0" name="Text Box 9">
          <a:extLst>
            <a:ext uri="{FF2B5EF4-FFF2-40B4-BE49-F238E27FC236}">
              <a16:creationId xmlns:a16="http://schemas.microsoft.com/office/drawing/2014/main" id="{00000000-0008-0000-0000-0000B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31" name="Text Box 11">
          <a:extLst>
            <a:ext uri="{FF2B5EF4-FFF2-40B4-BE49-F238E27FC236}">
              <a16:creationId xmlns:a16="http://schemas.microsoft.com/office/drawing/2014/main" id="{00000000-0008-0000-0000-0000B7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2" name="Text Box 8">
          <a:extLst>
            <a:ext uri="{FF2B5EF4-FFF2-40B4-BE49-F238E27FC236}">
              <a16:creationId xmlns:a16="http://schemas.microsoft.com/office/drawing/2014/main" id="{00000000-0008-0000-0000-0000B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3" name="Text Box 9">
          <a:extLst>
            <a:ext uri="{FF2B5EF4-FFF2-40B4-BE49-F238E27FC236}">
              <a16:creationId xmlns:a16="http://schemas.microsoft.com/office/drawing/2014/main" id="{00000000-0008-0000-0000-0000B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34" name="Text Box 11">
          <a:extLst>
            <a:ext uri="{FF2B5EF4-FFF2-40B4-BE49-F238E27FC236}">
              <a16:creationId xmlns:a16="http://schemas.microsoft.com/office/drawing/2014/main" id="{00000000-0008-0000-0000-0000BA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5" name="Text Box 8">
          <a:extLst>
            <a:ext uri="{FF2B5EF4-FFF2-40B4-BE49-F238E27FC236}">
              <a16:creationId xmlns:a16="http://schemas.microsoft.com/office/drawing/2014/main" id="{00000000-0008-0000-0000-0000B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6" name="Text Box 9">
          <a:extLst>
            <a:ext uri="{FF2B5EF4-FFF2-40B4-BE49-F238E27FC236}">
              <a16:creationId xmlns:a16="http://schemas.microsoft.com/office/drawing/2014/main" id="{00000000-0008-0000-0000-0000B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37" name="Text Box 11">
          <a:extLst>
            <a:ext uri="{FF2B5EF4-FFF2-40B4-BE49-F238E27FC236}">
              <a16:creationId xmlns:a16="http://schemas.microsoft.com/office/drawing/2014/main" id="{00000000-0008-0000-0000-0000BD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8" name="Text Box 8">
          <a:extLst>
            <a:ext uri="{FF2B5EF4-FFF2-40B4-BE49-F238E27FC236}">
              <a16:creationId xmlns:a16="http://schemas.microsoft.com/office/drawing/2014/main" id="{00000000-0008-0000-0000-0000B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39" name="Text Box 9">
          <a:extLst>
            <a:ext uri="{FF2B5EF4-FFF2-40B4-BE49-F238E27FC236}">
              <a16:creationId xmlns:a16="http://schemas.microsoft.com/office/drawing/2014/main" id="{00000000-0008-0000-0000-0000B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40" name="Text Box 11">
          <a:extLst>
            <a:ext uri="{FF2B5EF4-FFF2-40B4-BE49-F238E27FC236}">
              <a16:creationId xmlns:a16="http://schemas.microsoft.com/office/drawing/2014/main" id="{00000000-0008-0000-0000-0000C0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1" name="Text Box 8">
          <a:extLst>
            <a:ext uri="{FF2B5EF4-FFF2-40B4-BE49-F238E27FC236}">
              <a16:creationId xmlns:a16="http://schemas.microsoft.com/office/drawing/2014/main" id="{00000000-0008-0000-0000-0000C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2" name="Text Box 9">
          <a:extLst>
            <a:ext uri="{FF2B5EF4-FFF2-40B4-BE49-F238E27FC236}">
              <a16:creationId xmlns:a16="http://schemas.microsoft.com/office/drawing/2014/main" id="{00000000-0008-0000-0000-0000C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43" name="Text Box 11">
          <a:extLst>
            <a:ext uri="{FF2B5EF4-FFF2-40B4-BE49-F238E27FC236}">
              <a16:creationId xmlns:a16="http://schemas.microsoft.com/office/drawing/2014/main" id="{00000000-0008-0000-0000-0000C3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4" name="Text Box 8">
          <a:extLst>
            <a:ext uri="{FF2B5EF4-FFF2-40B4-BE49-F238E27FC236}">
              <a16:creationId xmlns:a16="http://schemas.microsoft.com/office/drawing/2014/main" id="{00000000-0008-0000-0000-0000C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5" name="Text Box 9">
          <a:extLst>
            <a:ext uri="{FF2B5EF4-FFF2-40B4-BE49-F238E27FC236}">
              <a16:creationId xmlns:a16="http://schemas.microsoft.com/office/drawing/2014/main" id="{00000000-0008-0000-0000-0000C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46" name="Text Box 11">
          <a:extLst>
            <a:ext uri="{FF2B5EF4-FFF2-40B4-BE49-F238E27FC236}">
              <a16:creationId xmlns:a16="http://schemas.microsoft.com/office/drawing/2014/main" id="{00000000-0008-0000-0000-0000C6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7" name="Text Box 8">
          <a:extLst>
            <a:ext uri="{FF2B5EF4-FFF2-40B4-BE49-F238E27FC236}">
              <a16:creationId xmlns:a16="http://schemas.microsoft.com/office/drawing/2014/main" id="{00000000-0008-0000-0000-0000C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48" name="Text Box 9">
          <a:extLst>
            <a:ext uri="{FF2B5EF4-FFF2-40B4-BE49-F238E27FC236}">
              <a16:creationId xmlns:a16="http://schemas.microsoft.com/office/drawing/2014/main" id="{00000000-0008-0000-0000-0000C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49" name="Text Box 11">
          <a:extLst>
            <a:ext uri="{FF2B5EF4-FFF2-40B4-BE49-F238E27FC236}">
              <a16:creationId xmlns:a16="http://schemas.microsoft.com/office/drawing/2014/main" id="{00000000-0008-0000-0000-0000C9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0" name="Text Box 8">
          <a:extLst>
            <a:ext uri="{FF2B5EF4-FFF2-40B4-BE49-F238E27FC236}">
              <a16:creationId xmlns:a16="http://schemas.microsoft.com/office/drawing/2014/main" id="{00000000-0008-0000-0000-0000C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1" name="Text Box 9">
          <a:extLst>
            <a:ext uri="{FF2B5EF4-FFF2-40B4-BE49-F238E27FC236}">
              <a16:creationId xmlns:a16="http://schemas.microsoft.com/office/drawing/2014/main" id="{00000000-0008-0000-0000-0000C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52" name="Text Box 11">
          <a:extLst>
            <a:ext uri="{FF2B5EF4-FFF2-40B4-BE49-F238E27FC236}">
              <a16:creationId xmlns:a16="http://schemas.microsoft.com/office/drawing/2014/main" id="{00000000-0008-0000-0000-0000CC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3" name="Text Box 8">
          <a:extLst>
            <a:ext uri="{FF2B5EF4-FFF2-40B4-BE49-F238E27FC236}">
              <a16:creationId xmlns:a16="http://schemas.microsoft.com/office/drawing/2014/main" id="{00000000-0008-0000-0000-0000C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4" name="Text Box 9">
          <a:extLst>
            <a:ext uri="{FF2B5EF4-FFF2-40B4-BE49-F238E27FC236}">
              <a16:creationId xmlns:a16="http://schemas.microsoft.com/office/drawing/2014/main" id="{00000000-0008-0000-0000-0000C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55" name="Text Box 11">
          <a:extLst>
            <a:ext uri="{FF2B5EF4-FFF2-40B4-BE49-F238E27FC236}">
              <a16:creationId xmlns:a16="http://schemas.microsoft.com/office/drawing/2014/main" id="{00000000-0008-0000-0000-0000CF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6" name="Text Box 8">
          <a:extLst>
            <a:ext uri="{FF2B5EF4-FFF2-40B4-BE49-F238E27FC236}">
              <a16:creationId xmlns:a16="http://schemas.microsoft.com/office/drawing/2014/main" id="{00000000-0008-0000-0000-0000D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7" name="Text Box 9">
          <a:extLst>
            <a:ext uri="{FF2B5EF4-FFF2-40B4-BE49-F238E27FC236}">
              <a16:creationId xmlns:a16="http://schemas.microsoft.com/office/drawing/2014/main" id="{00000000-0008-0000-0000-0000D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58" name="Text Box 11">
          <a:extLst>
            <a:ext uri="{FF2B5EF4-FFF2-40B4-BE49-F238E27FC236}">
              <a16:creationId xmlns:a16="http://schemas.microsoft.com/office/drawing/2014/main" id="{00000000-0008-0000-0000-0000D2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59" name="Text Box 8">
          <a:extLst>
            <a:ext uri="{FF2B5EF4-FFF2-40B4-BE49-F238E27FC236}">
              <a16:creationId xmlns:a16="http://schemas.microsoft.com/office/drawing/2014/main" id="{00000000-0008-0000-0000-0000D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0" name="Text Box 9">
          <a:extLst>
            <a:ext uri="{FF2B5EF4-FFF2-40B4-BE49-F238E27FC236}">
              <a16:creationId xmlns:a16="http://schemas.microsoft.com/office/drawing/2014/main" id="{00000000-0008-0000-0000-0000D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61" name="Text Box 11">
          <a:extLst>
            <a:ext uri="{FF2B5EF4-FFF2-40B4-BE49-F238E27FC236}">
              <a16:creationId xmlns:a16="http://schemas.microsoft.com/office/drawing/2014/main" id="{00000000-0008-0000-0000-0000D5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2" name="Text Box 8">
          <a:extLst>
            <a:ext uri="{FF2B5EF4-FFF2-40B4-BE49-F238E27FC236}">
              <a16:creationId xmlns:a16="http://schemas.microsoft.com/office/drawing/2014/main" id="{00000000-0008-0000-0000-0000D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3" name="Text Box 9">
          <a:extLst>
            <a:ext uri="{FF2B5EF4-FFF2-40B4-BE49-F238E27FC236}">
              <a16:creationId xmlns:a16="http://schemas.microsoft.com/office/drawing/2014/main" id="{00000000-0008-0000-0000-0000D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64" name="Text Box 11">
          <a:extLst>
            <a:ext uri="{FF2B5EF4-FFF2-40B4-BE49-F238E27FC236}">
              <a16:creationId xmlns:a16="http://schemas.microsoft.com/office/drawing/2014/main" id="{00000000-0008-0000-0000-0000D8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5" name="Text Box 8">
          <a:extLst>
            <a:ext uri="{FF2B5EF4-FFF2-40B4-BE49-F238E27FC236}">
              <a16:creationId xmlns:a16="http://schemas.microsoft.com/office/drawing/2014/main" id="{00000000-0008-0000-0000-0000D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6" name="Text Box 9">
          <a:extLst>
            <a:ext uri="{FF2B5EF4-FFF2-40B4-BE49-F238E27FC236}">
              <a16:creationId xmlns:a16="http://schemas.microsoft.com/office/drawing/2014/main" id="{00000000-0008-0000-0000-0000DA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67" name="Text Box 11">
          <a:extLst>
            <a:ext uri="{FF2B5EF4-FFF2-40B4-BE49-F238E27FC236}">
              <a16:creationId xmlns:a16="http://schemas.microsoft.com/office/drawing/2014/main" id="{00000000-0008-0000-0000-0000DB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8" name="Text Box 8">
          <a:extLst>
            <a:ext uri="{FF2B5EF4-FFF2-40B4-BE49-F238E27FC236}">
              <a16:creationId xmlns:a16="http://schemas.microsoft.com/office/drawing/2014/main" id="{00000000-0008-0000-0000-0000D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69" name="Text Box 9">
          <a:extLst>
            <a:ext uri="{FF2B5EF4-FFF2-40B4-BE49-F238E27FC236}">
              <a16:creationId xmlns:a16="http://schemas.microsoft.com/office/drawing/2014/main" id="{00000000-0008-0000-0000-0000DD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70" name="Text Box 11">
          <a:extLst>
            <a:ext uri="{FF2B5EF4-FFF2-40B4-BE49-F238E27FC236}">
              <a16:creationId xmlns:a16="http://schemas.microsoft.com/office/drawing/2014/main" id="{00000000-0008-0000-0000-0000DE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1" name="Text Box 8">
          <a:extLst>
            <a:ext uri="{FF2B5EF4-FFF2-40B4-BE49-F238E27FC236}">
              <a16:creationId xmlns:a16="http://schemas.microsoft.com/office/drawing/2014/main" id="{00000000-0008-0000-0000-0000D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2" name="Text Box 9">
          <a:extLst>
            <a:ext uri="{FF2B5EF4-FFF2-40B4-BE49-F238E27FC236}">
              <a16:creationId xmlns:a16="http://schemas.microsoft.com/office/drawing/2014/main" id="{00000000-0008-0000-0000-0000E0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73" name="Text Box 11">
          <a:extLst>
            <a:ext uri="{FF2B5EF4-FFF2-40B4-BE49-F238E27FC236}">
              <a16:creationId xmlns:a16="http://schemas.microsoft.com/office/drawing/2014/main" id="{00000000-0008-0000-0000-0000E1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4" name="Text Box 8">
          <a:extLst>
            <a:ext uri="{FF2B5EF4-FFF2-40B4-BE49-F238E27FC236}">
              <a16:creationId xmlns:a16="http://schemas.microsoft.com/office/drawing/2014/main" id="{00000000-0008-0000-0000-0000E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5" name="Text Box 9">
          <a:extLst>
            <a:ext uri="{FF2B5EF4-FFF2-40B4-BE49-F238E27FC236}">
              <a16:creationId xmlns:a16="http://schemas.microsoft.com/office/drawing/2014/main" id="{00000000-0008-0000-0000-0000E3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76" name="Text Box 11">
          <a:extLst>
            <a:ext uri="{FF2B5EF4-FFF2-40B4-BE49-F238E27FC236}">
              <a16:creationId xmlns:a16="http://schemas.microsoft.com/office/drawing/2014/main" id="{00000000-0008-0000-0000-0000E4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7" name="Text Box 8">
          <a:extLst>
            <a:ext uri="{FF2B5EF4-FFF2-40B4-BE49-F238E27FC236}">
              <a16:creationId xmlns:a16="http://schemas.microsoft.com/office/drawing/2014/main" id="{00000000-0008-0000-0000-0000E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78" name="Text Box 9">
          <a:extLst>
            <a:ext uri="{FF2B5EF4-FFF2-40B4-BE49-F238E27FC236}">
              <a16:creationId xmlns:a16="http://schemas.microsoft.com/office/drawing/2014/main" id="{00000000-0008-0000-0000-0000E6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79" name="Text Box 11">
          <a:extLst>
            <a:ext uri="{FF2B5EF4-FFF2-40B4-BE49-F238E27FC236}">
              <a16:creationId xmlns:a16="http://schemas.microsoft.com/office/drawing/2014/main" id="{00000000-0008-0000-0000-0000E7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0" name="Text Box 8">
          <a:extLst>
            <a:ext uri="{FF2B5EF4-FFF2-40B4-BE49-F238E27FC236}">
              <a16:creationId xmlns:a16="http://schemas.microsoft.com/office/drawing/2014/main" id="{00000000-0008-0000-0000-0000E8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1" name="Text Box 9">
          <a:extLst>
            <a:ext uri="{FF2B5EF4-FFF2-40B4-BE49-F238E27FC236}">
              <a16:creationId xmlns:a16="http://schemas.microsoft.com/office/drawing/2014/main" id="{00000000-0008-0000-0000-0000E9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82" name="Text Box 11">
          <a:extLst>
            <a:ext uri="{FF2B5EF4-FFF2-40B4-BE49-F238E27FC236}">
              <a16:creationId xmlns:a16="http://schemas.microsoft.com/office/drawing/2014/main" id="{00000000-0008-0000-0000-0000EA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3" name="Text Box 8">
          <a:extLst>
            <a:ext uri="{FF2B5EF4-FFF2-40B4-BE49-F238E27FC236}">
              <a16:creationId xmlns:a16="http://schemas.microsoft.com/office/drawing/2014/main" id="{00000000-0008-0000-0000-0000EB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4" name="Text Box 9">
          <a:extLst>
            <a:ext uri="{FF2B5EF4-FFF2-40B4-BE49-F238E27FC236}">
              <a16:creationId xmlns:a16="http://schemas.microsoft.com/office/drawing/2014/main" id="{00000000-0008-0000-0000-0000EC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85" name="Text Box 11">
          <a:extLst>
            <a:ext uri="{FF2B5EF4-FFF2-40B4-BE49-F238E27FC236}">
              <a16:creationId xmlns:a16="http://schemas.microsoft.com/office/drawing/2014/main" id="{00000000-0008-0000-0000-0000ED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6" name="Text Box 8">
          <a:extLst>
            <a:ext uri="{FF2B5EF4-FFF2-40B4-BE49-F238E27FC236}">
              <a16:creationId xmlns:a16="http://schemas.microsoft.com/office/drawing/2014/main" id="{00000000-0008-0000-0000-0000EE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7" name="Text Box 9">
          <a:extLst>
            <a:ext uri="{FF2B5EF4-FFF2-40B4-BE49-F238E27FC236}">
              <a16:creationId xmlns:a16="http://schemas.microsoft.com/office/drawing/2014/main" id="{00000000-0008-0000-0000-0000EF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88" name="Text Box 11">
          <a:extLst>
            <a:ext uri="{FF2B5EF4-FFF2-40B4-BE49-F238E27FC236}">
              <a16:creationId xmlns:a16="http://schemas.microsoft.com/office/drawing/2014/main" id="{00000000-0008-0000-0000-0000F0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89" name="Text Box 8">
          <a:extLst>
            <a:ext uri="{FF2B5EF4-FFF2-40B4-BE49-F238E27FC236}">
              <a16:creationId xmlns:a16="http://schemas.microsoft.com/office/drawing/2014/main" id="{00000000-0008-0000-0000-0000F1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90" name="Text Box 9">
          <a:extLst>
            <a:ext uri="{FF2B5EF4-FFF2-40B4-BE49-F238E27FC236}">
              <a16:creationId xmlns:a16="http://schemas.microsoft.com/office/drawing/2014/main" id="{00000000-0008-0000-0000-0000F2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91" name="Text Box 11">
          <a:extLst>
            <a:ext uri="{FF2B5EF4-FFF2-40B4-BE49-F238E27FC236}">
              <a16:creationId xmlns:a16="http://schemas.microsoft.com/office/drawing/2014/main" id="{00000000-0008-0000-0000-0000F3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92" name="Text Box 8">
          <a:extLst>
            <a:ext uri="{FF2B5EF4-FFF2-40B4-BE49-F238E27FC236}">
              <a16:creationId xmlns:a16="http://schemas.microsoft.com/office/drawing/2014/main" id="{00000000-0008-0000-0000-0000F4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93" name="Text Box 9">
          <a:extLst>
            <a:ext uri="{FF2B5EF4-FFF2-40B4-BE49-F238E27FC236}">
              <a16:creationId xmlns:a16="http://schemas.microsoft.com/office/drawing/2014/main" id="{00000000-0008-0000-0000-0000F5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94" name="Text Box 11">
          <a:extLst>
            <a:ext uri="{FF2B5EF4-FFF2-40B4-BE49-F238E27FC236}">
              <a16:creationId xmlns:a16="http://schemas.microsoft.com/office/drawing/2014/main" id="{00000000-0008-0000-0000-0000F6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2295" name="Text Box 8">
          <a:extLst>
            <a:ext uri="{FF2B5EF4-FFF2-40B4-BE49-F238E27FC236}">
              <a16:creationId xmlns:a16="http://schemas.microsoft.com/office/drawing/2014/main" id="{00000000-0008-0000-0000-0000F708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110</xdr:row>
      <xdr:rowOff>0</xdr:rowOff>
    </xdr:from>
    <xdr:to>
      <xdr:col>1</xdr:col>
      <xdr:colOff>361950</xdr:colOff>
      <xdr:row>110</xdr:row>
      <xdr:rowOff>0</xdr:rowOff>
    </xdr:to>
    <xdr:sp macro="" textlink="">
      <xdr:nvSpPr>
        <xdr:cNvPr id="2296" name="Text Box 9">
          <a:extLst>
            <a:ext uri="{FF2B5EF4-FFF2-40B4-BE49-F238E27FC236}">
              <a16:creationId xmlns:a16="http://schemas.microsoft.com/office/drawing/2014/main" id="{00000000-0008-0000-0000-0000F8080000}"/>
            </a:ext>
          </a:extLst>
        </xdr:cNvPr>
        <xdr:cNvSpPr txBox="1">
          <a:spLocks noChangeArrowheads="1"/>
        </xdr:cNvSpPr>
      </xdr:nvSpPr>
      <xdr:spPr bwMode="auto">
        <a:xfrm>
          <a:off x="352425" y="71294625"/>
          <a:ext cx="361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2297" name="Text Box 11">
          <a:extLst>
            <a:ext uri="{FF2B5EF4-FFF2-40B4-BE49-F238E27FC236}">
              <a16:creationId xmlns:a16="http://schemas.microsoft.com/office/drawing/2014/main" id="{00000000-0008-0000-0000-0000F908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298" name="Text Box 18">
          <a:extLst>
            <a:ext uri="{FF2B5EF4-FFF2-40B4-BE49-F238E27FC236}">
              <a16:creationId xmlns:a16="http://schemas.microsoft.com/office/drawing/2014/main" id="{00000000-0008-0000-0000-0000FA08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299" name="Text Box 19">
          <a:extLst>
            <a:ext uri="{FF2B5EF4-FFF2-40B4-BE49-F238E27FC236}">
              <a16:creationId xmlns:a16="http://schemas.microsoft.com/office/drawing/2014/main" id="{00000000-0008-0000-0000-0000FB08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2300" name="Text Box 20">
          <a:extLst>
            <a:ext uri="{FF2B5EF4-FFF2-40B4-BE49-F238E27FC236}">
              <a16:creationId xmlns:a16="http://schemas.microsoft.com/office/drawing/2014/main" id="{00000000-0008-0000-0000-0000FC08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1" name="Text Box 54">
          <a:extLst>
            <a:ext uri="{FF2B5EF4-FFF2-40B4-BE49-F238E27FC236}">
              <a16:creationId xmlns:a16="http://schemas.microsoft.com/office/drawing/2014/main" id="{00000000-0008-0000-0000-0000FD08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2" name="Text Box 55">
          <a:extLst>
            <a:ext uri="{FF2B5EF4-FFF2-40B4-BE49-F238E27FC236}">
              <a16:creationId xmlns:a16="http://schemas.microsoft.com/office/drawing/2014/main" id="{00000000-0008-0000-0000-0000FE08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2303" name="Text Box 56">
          <a:extLst>
            <a:ext uri="{FF2B5EF4-FFF2-40B4-BE49-F238E27FC236}">
              <a16:creationId xmlns:a16="http://schemas.microsoft.com/office/drawing/2014/main" id="{00000000-0008-0000-0000-0000FF08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4" name="Text Box 18">
          <a:extLst>
            <a:ext uri="{FF2B5EF4-FFF2-40B4-BE49-F238E27FC236}">
              <a16:creationId xmlns:a16="http://schemas.microsoft.com/office/drawing/2014/main" id="{00000000-0008-0000-0000-000000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5" name="Text Box 19">
          <a:extLst>
            <a:ext uri="{FF2B5EF4-FFF2-40B4-BE49-F238E27FC236}">
              <a16:creationId xmlns:a16="http://schemas.microsoft.com/office/drawing/2014/main" id="{00000000-0008-0000-0000-000001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2306" name="Text Box 20">
          <a:extLst>
            <a:ext uri="{FF2B5EF4-FFF2-40B4-BE49-F238E27FC236}">
              <a16:creationId xmlns:a16="http://schemas.microsoft.com/office/drawing/2014/main" id="{00000000-0008-0000-0000-00000209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7" name="Text Box 18">
          <a:extLst>
            <a:ext uri="{FF2B5EF4-FFF2-40B4-BE49-F238E27FC236}">
              <a16:creationId xmlns:a16="http://schemas.microsoft.com/office/drawing/2014/main" id="{00000000-0008-0000-0000-000003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08" name="Text Box 19">
          <a:extLst>
            <a:ext uri="{FF2B5EF4-FFF2-40B4-BE49-F238E27FC236}">
              <a16:creationId xmlns:a16="http://schemas.microsoft.com/office/drawing/2014/main" id="{00000000-0008-0000-0000-000004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2309" name="Text Box 20">
          <a:extLst>
            <a:ext uri="{FF2B5EF4-FFF2-40B4-BE49-F238E27FC236}">
              <a16:creationId xmlns:a16="http://schemas.microsoft.com/office/drawing/2014/main" id="{00000000-0008-0000-0000-00000509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0" name="Text Box 54">
          <a:extLst>
            <a:ext uri="{FF2B5EF4-FFF2-40B4-BE49-F238E27FC236}">
              <a16:creationId xmlns:a16="http://schemas.microsoft.com/office/drawing/2014/main" id="{00000000-0008-0000-0000-000006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1" name="Text Box 55">
          <a:extLst>
            <a:ext uri="{FF2B5EF4-FFF2-40B4-BE49-F238E27FC236}">
              <a16:creationId xmlns:a16="http://schemas.microsoft.com/office/drawing/2014/main" id="{00000000-0008-0000-0000-000007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2312" name="Text Box 56">
          <a:extLst>
            <a:ext uri="{FF2B5EF4-FFF2-40B4-BE49-F238E27FC236}">
              <a16:creationId xmlns:a16="http://schemas.microsoft.com/office/drawing/2014/main" id="{00000000-0008-0000-0000-00000809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3" name="Text Box 18">
          <a:extLst>
            <a:ext uri="{FF2B5EF4-FFF2-40B4-BE49-F238E27FC236}">
              <a16:creationId xmlns:a16="http://schemas.microsoft.com/office/drawing/2014/main" id="{00000000-0008-0000-0000-000009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4" name="Text Box 19">
          <a:extLst>
            <a:ext uri="{FF2B5EF4-FFF2-40B4-BE49-F238E27FC236}">
              <a16:creationId xmlns:a16="http://schemas.microsoft.com/office/drawing/2014/main" id="{00000000-0008-0000-0000-00000A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15" name="Text Box 20">
          <a:extLst>
            <a:ext uri="{FF2B5EF4-FFF2-40B4-BE49-F238E27FC236}">
              <a16:creationId xmlns:a16="http://schemas.microsoft.com/office/drawing/2014/main" id="{00000000-0008-0000-0000-00000B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6" name="Text Box 18">
          <a:extLst>
            <a:ext uri="{FF2B5EF4-FFF2-40B4-BE49-F238E27FC236}">
              <a16:creationId xmlns:a16="http://schemas.microsoft.com/office/drawing/2014/main" id="{00000000-0008-0000-0000-00000C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7" name="Text Box 19">
          <a:extLst>
            <a:ext uri="{FF2B5EF4-FFF2-40B4-BE49-F238E27FC236}">
              <a16:creationId xmlns:a16="http://schemas.microsoft.com/office/drawing/2014/main" id="{00000000-0008-0000-0000-00000D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18" name="Text Box 20">
          <a:extLst>
            <a:ext uri="{FF2B5EF4-FFF2-40B4-BE49-F238E27FC236}">
              <a16:creationId xmlns:a16="http://schemas.microsoft.com/office/drawing/2014/main" id="{00000000-0008-0000-0000-00000E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19" name="Text Box 54">
          <a:extLst>
            <a:ext uri="{FF2B5EF4-FFF2-40B4-BE49-F238E27FC236}">
              <a16:creationId xmlns:a16="http://schemas.microsoft.com/office/drawing/2014/main" id="{00000000-0008-0000-0000-00000F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0" name="Text Box 55">
          <a:extLst>
            <a:ext uri="{FF2B5EF4-FFF2-40B4-BE49-F238E27FC236}">
              <a16:creationId xmlns:a16="http://schemas.microsoft.com/office/drawing/2014/main" id="{00000000-0008-0000-0000-000010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21" name="Text Box 56">
          <a:extLst>
            <a:ext uri="{FF2B5EF4-FFF2-40B4-BE49-F238E27FC236}">
              <a16:creationId xmlns:a16="http://schemas.microsoft.com/office/drawing/2014/main" id="{00000000-0008-0000-0000-000011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2" name="Text Box 18">
          <a:extLst>
            <a:ext uri="{FF2B5EF4-FFF2-40B4-BE49-F238E27FC236}">
              <a16:creationId xmlns:a16="http://schemas.microsoft.com/office/drawing/2014/main" id="{00000000-0008-0000-0000-000012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3" name="Text Box 19">
          <a:extLst>
            <a:ext uri="{FF2B5EF4-FFF2-40B4-BE49-F238E27FC236}">
              <a16:creationId xmlns:a16="http://schemas.microsoft.com/office/drawing/2014/main" id="{00000000-0008-0000-0000-000013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24" name="Text Box 20">
          <a:extLst>
            <a:ext uri="{FF2B5EF4-FFF2-40B4-BE49-F238E27FC236}">
              <a16:creationId xmlns:a16="http://schemas.microsoft.com/office/drawing/2014/main" id="{00000000-0008-0000-0000-000014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5" name="Text Box 18">
          <a:extLst>
            <a:ext uri="{FF2B5EF4-FFF2-40B4-BE49-F238E27FC236}">
              <a16:creationId xmlns:a16="http://schemas.microsoft.com/office/drawing/2014/main" id="{00000000-0008-0000-0000-000015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6" name="Text Box 19">
          <a:extLst>
            <a:ext uri="{FF2B5EF4-FFF2-40B4-BE49-F238E27FC236}">
              <a16:creationId xmlns:a16="http://schemas.microsoft.com/office/drawing/2014/main" id="{00000000-0008-0000-0000-000016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27" name="Text Box 20">
          <a:extLst>
            <a:ext uri="{FF2B5EF4-FFF2-40B4-BE49-F238E27FC236}">
              <a16:creationId xmlns:a16="http://schemas.microsoft.com/office/drawing/2014/main" id="{00000000-0008-0000-0000-000017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8" name="Text Box 54">
          <a:extLst>
            <a:ext uri="{FF2B5EF4-FFF2-40B4-BE49-F238E27FC236}">
              <a16:creationId xmlns:a16="http://schemas.microsoft.com/office/drawing/2014/main" id="{00000000-0008-0000-0000-000018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2329" name="Text Box 55">
          <a:extLst>
            <a:ext uri="{FF2B5EF4-FFF2-40B4-BE49-F238E27FC236}">
              <a16:creationId xmlns:a16="http://schemas.microsoft.com/office/drawing/2014/main" id="{00000000-0008-0000-0000-00001909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2330" name="Text Box 56">
          <a:extLst>
            <a:ext uri="{FF2B5EF4-FFF2-40B4-BE49-F238E27FC236}">
              <a16:creationId xmlns:a16="http://schemas.microsoft.com/office/drawing/2014/main" id="{00000000-0008-0000-0000-00001A09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2" name="Text Box 2">
          <a:extLst>
            <a:ext uri="{FF2B5EF4-FFF2-40B4-BE49-F238E27FC236}">
              <a16:creationId xmlns:a16="http://schemas.microsoft.com/office/drawing/2014/main" id="{00000000-0008-0000-0000-00001C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3" name="Text Box 3">
          <a:extLst>
            <a:ext uri="{FF2B5EF4-FFF2-40B4-BE49-F238E27FC236}">
              <a16:creationId xmlns:a16="http://schemas.microsoft.com/office/drawing/2014/main" id="{00000000-0008-0000-0000-00001D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4" name="Text Box 4">
          <a:extLst>
            <a:ext uri="{FF2B5EF4-FFF2-40B4-BE49-F238E27FC236}">
              <a16:creationId xmlns:a16="http://schemas.microsoft.com/office/drawing/2014/main" id="{00000000-0008-0000-0000-00001E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5" name="Text Box 5">
          <a:extLst>
            <a:ext uri="{FF2B5EF4-FFF2-40B4-BE49-F238E27FC236}">
              <a16:creationId xmlns:a16="http://schemas.microsoft.com/office/drawing/2014/main" id="{00000000-0008-0000-0000-00001F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6" name="Text Box 6">
          <a:extLst>
            <a:ext uri="{FF2B5EF4-FFF2-40B4-BE49-F238E27FC236}">
              <a16:creationId xmlns:a16="http://schemas.microsoft.com/office/drawing/2014/main" id="{00000000-0008-0000-0000-000020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8" name="Text Box 2">
          <a:extLst>
            <a:ext uri="{FF2B5EF4-FFF2-40B4-BE49-F238E27FC236}">
              <a16:creationId xmlns:a16="http://schemas.microsoft.com/office/drawing/2014/main" id="{00000000-0008-0000-0000-000022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39" name="Text Box 3">
          <a:extLst>
            <a:ext uri="{FF2B5EF4-FFF2-40B4-BE49-F238E27FC236}">
              <a16:creationId xmlns:a16="http://schemas.microsoft.com/office/drawing/2014/main" id="{00000000-0008-0000-0000-000023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0" name="Text Box 4">
          <a:extLst>
            <a:ext uri="{FF2B5EF4-FFF2-40B4-BE49-F238E27FC236}">
              <a16:creationId xmlns:a16="http://schemas.microsoft.com/office/drawing/2014/main" id="{00000000-0008-0000-0000-000024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1" name="Text Box 5">
          <a:extLst>
            <a:ext uri="{FF2B5EF4-FFF2-40B4-BE49-F238E27FC236}">
              <a16:creationId xmlns:a16="http://schemas.microsoft.com/office/drawing/2014/main" id="{00000000-0008-0000-0000-000025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2" name="Text Box 6">
          <a:extLst>
            <a:ext uri="{FF2B5EF4-FFF2-40B4-BE49-F238E27FC236}">
              <a16:creationId xmlns:a16="http://schemas.microsoft.com/office/drawing/2014/main" id="{00000000-0008-0000-0000-000026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3" name="Text Box 1">
          <a:extLst>
            <a:ext uri="{FF2B5EF4-FFF2-40B4-BE49-F238E27FC236}">
              <a16:creationId xmlns:a16="http://schemas.microsoft.com/office/drawing/2014/main" id="{00000000-0008-0000-0000-000027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4" name="Text Box 2">
          <a:extLst>
            <a:ext uri="{FF2B5EF4-FFF2-40B4-BE49-F238E27FC236}">
              <a16:creationId xmlns:a16="http://schemas.microsoft.com/office/drawing/2014/main" id="{00000000-0008-0000-0000-000028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5" name="Text Box 3">
          <a:extLst>
            <a:ext uri="{FF2B5EF4-FFF2-40B4-BE49-F238E27FC236}">
              <a16:creationId xmlns:a16="http://schemas.microsoft.com/office/drawing/2014/main" id="{00000000-0008-0000-0000-000029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6" name="Text Box 4">
          <a:extLst>
            <a:ext uri="{FF2B5EF4-FFF2-40B4-BE49-F238E27FC236}">
              <a16:creationId xmlns:a16="http://schemas.microsoft.com/office/drawing/2014/main" id="{00000000-0008-0000-0000-00002A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7" name="Text Box 5">
          <a:extLst>
            <a:ext uri="{FF2B5EF4-FFF2-40B4-BE49-F238E27FC236}">
              <a16:creationId xmlns:a16="http://schemas.microsoft.com/office/drawing/2014/main" id="{00000000-0008-0000-0000-00002B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8" name="Text Box 6">
          <a:extLst>
            <a:ext uri="{FF2B5EF4-FFF2-40B4-BE49-F238E27FC236}">
              <a16:creationId xmlns:a16="http://schemas.microsoft.com/office/drawing/2014/main" id="{00000000-0008-0000-0000-00002C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50" name="Text Box 2">
          <a:extLst>
            <a:ext uri="{FF2B5EF4-FFF2-40B4-BE49-F238E27FC236}">
              <a16:creationId xmlns:a16="http://schemas.microsoft.com/office/drawing/2014/main" id="{00000000-0008-0000-0000-00002E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51" name="Text Box 3">
          <a:extLst>
            <a:ext uri="{FF2B5EF4-FFF2-40B4-BE49-F238E27FC236}">
              <a16:creationId xmlns:a16="http://schemas.microsoft.com/office/drawing/2014/main" id="{00000000-0008-0000-0000-00002F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52" name="Text Box 4">
          <a:extLst>
            <a:ext uri="{FF2B5EF4-FFF2-40B4-BE49-F238E27FC236}">
              <a16:creationId xmlns:a16="http://schemas.microsoft.com/office/drawing/2014/main" id="{00000000-0008-0000-0000-000030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2353" name="Text Box 5">
          <a:extLst>
            <a:ext uri="{FF2B5EF4-FFF2-40B4-BE49-F238E27FC236}">
              <a16:creationId xmlns:a16="http://schemas.microsoft.com/office/drawing/2014/main" id="{00000000-0008-0000-0000-00003109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54" name="Text Box 18">
          <a:extLst>
            <a:ext uri="{FF2B5EF4-FFF2-40B4-BE49-F238E27FC236}">
              <a16:creationId xmlns:a16="http://schemas.microsoft.com/office/drawing/2014/main" id="{00000000-0008-0000-0000-000032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55" name="Text Box 19">
          <a:extLst>
            <a:ext uri="{FF2B5EF4-FFF2-40B4-BE49-F238E27FC236}">
              <a16:creationId xmlns:a16="http://schemas.microsoft.com/office/drawing/2014/main" id="{00000000-0008-0000-0000-000033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56" name="Text Box 20">
          <a:extLst>
            <a:ext uri="{FF2B5EF4-FFF2-40B4-BE49-F238E27FC236}">
              <a16:creationId xmlns:a16="http://schemas.microsoft.com/office/drawing/2014/main" id="{00000000-0008-0000-0000-000034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57" name="Text Box 18">
          <a:extLst>
            <a:ext uri="{FF2B5EF4-FFF2-40B4-BE49-F238E27FC236}">
              <a16:creationId xmlns:a16="http://schemas.microsoft.com/office/drawing/2014/main" id="{00000000-0008-0000-0000-000035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58" name="Text Box 19">
          <a:extLst>
            <a:ext uri="{FF2B5EF4-FFF2-40B4-BE49-F238E27FC236}">
              <a16:creationId xmlns:a16="http://schemas.microsoft.com/office/drawing/2014/main" id="{00000000-0008-0000-0000-000036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59" name="Text Box 20">
          <a:extLst>
            <a:ext uri="{FF2B5EF4-FFF2-40B4-BE49-F238E27FC236}">
              <a16:creationId xmlns:a16="http://schemas.microsoft.com/office/drawing/2014/main" id="{00000000-0008-0000-0000-000037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0" name="Text Box 54">
          <a:extLst>
            <a:ext uri="{FF2B5EF4-FFF2-40B4-BE49-F238E27FC236}">
              <a16:creationId xmlns:a16="http://schemas.microsoft.com/office/drawing/2014/main" id="{00000000-0008-0000-0000-000038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1" name="Text Box 55">
          <a:extLst>
            <a:ext uri="{FF2B5EF4-FFF2-40B4-BE49-F238E27FC236}">
              <a16:creationId xmlns:a16="http://schemas.microsoft.com/office/drawing/2014/main" id="{00000000-0008-0000-0000-000039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62" name="Text Box 56">
          <a:extLst>
            <a:ext uri="{FF2B5EF4-FFF2-40B4-BE49-F238E27FC236}">
              <a16:creationId xmlns:a16="http://schemas.microsoft.com/office/drawing/2014/main" id="{00000000-0008-0000-0000-00003A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3" name="Text Box 18">
          <a:extLst>
            <a:ext uri="{FF2B5EF4-FFF2-40B4-BE49-F238E27FC236}">
              <a16:creationId xmlns:a16="http://schemas.microsoft.com/office/drawing/2014/main" id="{00000000-0008-0000-0000-00003B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4" name="Text Box 19">
          <a:extLst>
            <a:ext uri="{FF2B5EF4-FFF2-40B4-BE49-F238E27FC236}">
              <a16:creationId xmlns:a16="http://schemas.microsoft.com/office/drawing/2014/main" id="{00000000-0008-0000-0000-00003C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65" name="Text Box 20">
          <a:extLst>
            <a:ext uri="{FF2B5EF4-FFF2-40B4-BE49-F238E27FC236}">
              <a16:creationId xmlns:a16="http://schemas.microsoft.com/office/drawing/2014/main" id="{00000000-0008-0000-0000-00003D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6" name="Text Box 18">
          <a:extLst>
            <a:ext uri="{FF2B5EF4-FFF2-40B4-BE49-F238E27FC236}">
              <a16:creationId xmlns:a16="http://schemas.microsoft.com/office/drawing/2014/main" id="{00000000-0008-0000-0000-00003E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7" name="Text Box 19">
          <a:extLst>
            <a:ext uri="{FF2B5EF4-FFF2-40B4-BE49-F238E27FC236}">
              <a16:creationId xmlns:a16="http://schemas.microsoft.com/office/drawing/2014/main" id="{00000000-0008-0000-0000-00003F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68" name="Text Box 20">
          <a:extLst>
            <a:ext uri="{FF2B5EF4-FFF2-40B4-BE49-F238E27FC236}">
              <a16:creationId xmlns:a16="http://schemas.microsoft.com/office/drawing/2014/main" id="{00000000-0008-0000-0000-000040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69" name="Text Box 54">
          <a:extLst>
            <a:ext uri="{FF2B5EF4-FFF2-40B4-BE49-F238E27FC236}">
              <a16:creationId xmlns:a16="http://schemas.microsoft.com/office/drawing/2014/main" id="{00000000-0008-0000-0000-000041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370" name="Text Box 55">
          <a:extLst>
            <a:ext uri="{FF2B5EF4-FFF2-40B4-BE49-F238E27FC236}">
              <a16:creationId xmlns:a16="http://schemas.microsoft.com/office/drawing/2014/main" id="{00000000-0008-0000-0000-00004209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371" name="Text Box 56">
          <a:extLst>
            <a:ext uri="{FF2B5EF4-FFF2-40B4-BE49-F238E27FC236}">
              <a16:creationId xmlns:a16="http://schemas.microsoft.com/office/drawing/2014/main" id="{00000000-0008-0000-0000-00004309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2" name="Text Box 18">
          <a:extLst>
            <a:ext uri="{FF2B5EF4-FFF2-40B4-BE49-F238E27FC236}">
              <a16:creationId xmlns:a16="http://schemas.microsoft.com/office/drawing/2014/main" id="{00000000-0008-0000-0000-00004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3" name="Text Box 19">
          <a:extLst>
            <a:ext uri="{FF2B5EF4-FFF2-40B4-BE49-F238E27FC236}">
              <a16:creationId xmlns:a16="http://schemas.microsoft.com/office/drawing/2014/main" id="{00000000-0008-0000-0000-00004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74" name="Text Box 20">
          <a:extLst>
            <a:ext uri="{FF2B5EF4-FFF2-40B4-BE49-F238E27FC236}">
              <a16:creationId xmlns:a16="http://schemas.microsoft.com/office/drawing/2014/main" id="{00000000-0008-0000-0000-000046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5" name="Text Box 18">
          <a:extLst>
            <a:ext uri="{FF2B5EF4-FFF2-40B4-BE49-F238E27FC236}">
              <a16:creationId xmlns:a16="http://schemas.microsoft.com/office/drawing/2014/main" id="{00000000-0008-0000-0000-00004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6" name="Text Box 19">
          <a:extLst>
            <a:ext uri="{FF2B5EF4-FFF2-40B4-BE49-F238E27FC236}">
              <a16:creationId xmlns:a16="http://schemas.microsoft.com/office/drawing/2014/main" id="{00000000-0008-0000-0000-00004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77" name="Text Box 20">
          <a:extLst>
            <a:ext uri="{FF2B5EF4-FFF2-40B4-BE49-F238E27FC236}">
              <a16:creationId xmlns:a16="http://schemas.microsoft.com/office/drawing/2014/main" id="{00000000-0008-0000-0000-000049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8" name="Text Box 54">
          <a:extLst>
            <a:ext uri="{FF2B5EF4-FFF2-40B4-BE49-F238E27FC236}">
              <a16:creationId xmlns:a16="http://schemas.microsoft.com/office/drawing/2014/main" id="{00000000-0008-0000-0000-00004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79" name="Text Box 55">
          <a:extLst>
            <a:ext uri="{FF2B5EF4-FFF2-40B4-BE49-F238E27FC236}">
              <a16:creationId xmlns:a16="http://schemas.microsoft.com/office/drawing/2014/main" id="{00000000-0008-0000-0000-00004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80" name="Text Box 56">
          <a:extLst>
            <a:ext uri="{FF2B5EF4-FFF2-40B4-BE49-F238E27FC236}">
              <a16:creationId xmlns:a16="http://schemas.microsoft.com/office/drawing/2014/main" id="{00000000-0008-0000-0000-00004C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1" name="Text Box 18">
          <a:extLst>
            <a:ext uri="{FF2B5EF4-FFF2-40B4-BE49-F238E27FC236}">
              <a16:creationId xmlns:a16="http://schemas.microsoft.com/office/drawing/2014/main" id="{00000000-0008-0000-0000-00004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2" name="Text Box 19">
          <a:extLst>
            <a:ext uri="{FF2B5EF4-FFF2-40B4-BE49-F238E27FC236}">
              <a16:creationId xmlns:a16="http://schemas.microsoft.com/office/drawing/2014/main" id="{00000000-0008-0000-0000-00004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83" name="Text Box 20">
          <a:extLst>
            <a:ext uri="{FF2B5EF4-FFF2-40B4-BE49-F238E27FC236}">
              <a16:creationId xmlns:a16="http://schemas.microsoft.com/office/drawing/2014/main" id="{00000000-0008-0000-0000-00004F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4" name="Text Box 18">
          <a:extLst>
            <a:ext uri="{FF2B5EF4-FFF2-40B4-BE49-F238E27FC236}">
              <a16:creationId xmlns:a16="http://schemas.microsoft.com/office/drawing/2014/main" id="{00000000-0008-0000-0000-00005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5" name="Text Box 19">
          <a:extLst>
            <a:ext uri="{FF2B5EF4-FFF2-40B4-BE49-F238E27FC236}">
              <a16:creationId xmlns:a16="http://schemas.microsoft.com/office/drawing/2014/main" id="{00000000-0008-0000-0000-00005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86" name="Text Box 20">
          <a:extLst>
            <a:ext uri="{FF2B5EF4-FFF2-40B4-BE49-F238E27FC236}">
              <a16:creationId xmlns:a16="http://schemas.microsoft.com/office/drawing/2014/main" id="{00000000-0008-0000-0000-000052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7" name="Text Box 54">
          <a:extLst>
            <a:ext uri="{FF2B5EF4-FFF2-40B4-BE49-F238E27FC236}">
              <a16:creationId xmlns:a16="http://schemas.microsoft.com/office/drawing/2014/main" id="{00000000-0008-0000-0000-00005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388" name="Text Box 55">
          <a:extLst>
            <a:ext uri="{FF2B5EF4-FFF2-40B4-BE49-F238E27FC236}">
              <a16:creationId xmlns:a16="http://schemas.microsoft.com/office/drawing/2014/main" id="{00000000-0008-0000-0000-00005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389" name="Text Box 56">
          <a:extLst>
            <a:ext uri="{FF2B5EF4-FFF2-40B4-BE49-F238E27FC236}">
              <a16:creationId xmlns:a16="http://schemas.microsoft.com/office/drawing/2014/main" id="{00000000-0008-0000-0000-00005509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1" name="Text Box 2">
          <a:extLst>
            <a:ext uri="{FF2B5EF4-FFF2-40B4-BE49-F238E27FC236}">
              <a16:creationId xmlns:a16="http://schemas.microsoft.com/office/drawing/2014/main" id="{00000000-0008-0000-0000-000057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2" name="Text Box 3">
          <a:extLst>
            <a:ext uri="{FF2B5EF4-FFF2-40B4-BE49-F238E27FC236}">
              <a16:creationId xmlns:a16="http://schemas.microsoft.com/office/drawing/2014/main" id="{00000000-0008-0000-0000-000058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3" name="Text Box 4">
          <a:extLst>
            <a:ext uri="{FF2B5EF4-FFF2-40B4-BE49-F238E27FC236}">
              <a16:creationId xmlns:a16="http://schemas.microsoft.com/office/drawing/2014/main" id="{00000000-0008-0000-0000-000059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4" name="Text Box 5">
          <a:extLst>
            <a:ext uri="{FF2B5EF4-FFF2-40B4-BE49-F238E27FC236}">
              <a16:creationId xmlns:a16="http://schemas.microsoft.com/office/drawing/2014/main" id="{00000000-0008-0000-0000-00005A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5" name="Text Box 6">
          <a:extLst>
            <a:ext uri="{FF2B5EF4-FFF2-40B4-BE49-F238E27FC236}">
              <a16:creationId xmlns:a16="http://schemas.microsoft.com/office/drawing/2014/main" id="{00000000-0008-0000-0000-00005B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7" name="Text Box 2">
          <a:extLst>
            <a:ext uri="{FF2B5EF4-FFF2-40B4-BE49-F238E27FC236}">
              <a16:creationId xmlns:a16="http://schemas.microsoft.com/office/drawing/2014/main" id="{00000000-0008-0000-0000-00005D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8" name="Text Box 3">
          <a:extLst>
            <a:ext uri="{FF2B5EF4-FFF2-40B4-BE49-F238E27FC236}">
              <a16:creationId xmlns:a16="http://schemas.microsoft.com/office/drawing/2014/main" id="{00000000-0008-0000-0000-00005E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399" name="Text Box 4">
          <a:extLst>
            <a:ext uri="{FF2B5EF4-FFF2-40B4-BE49-F238E27FC236}">
              <a16:creationId xmlns:a16="http://schemas.microsoft.com/office/drawing/2014/main" id="{00000000-0008-0000-0000-00005F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0" name="Text Box 5">
          <a:extLst>
            <a:ext uri="{FF2B5EF4-FFF2-40B4-BE49-F238E27FC236}">
              <a16:creationId xmlns:a16="http://schemas.microsoft.com/office/drawing/2014/main" id="{00000000-0008-0000-0000-000060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1" name="Text Box 6">
          <a:extLst>
            <a:ext uri="{FF2B5EF4-FFF2-40B4-BE49-F238E27FC236}">
              <a16:creationId xmlns:a16="http://schemas.microsoft.com/office/drawing/2014/main" id="{00000000-0008-0000-0000-000061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3" name="Text Box 2">
          <a:extLst>
            <a:ext uri="{FF2B5EF4-FFF2-40B4-BE49-F238E27FC236}">
              <a16:creationId xmlns:a16="http://schemas.microsoft.com/office/drawing/2014/main" id="{00000000-0008-0000-0000-000063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4" name="Text Box 3">
          <a:extLst>
            <a:ext uri="{FF2B5EF4-FFF2-40B4-BE49-F238E27FC236}">
              <a16:creationId xmlns:a16="http://schemas.microsoft.com/office/drawing/2014/main" id="{00000000-0008-0000-0000-000064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5" name="Text Box 4">
          <a:extLst>
            <a:ext uri="{FF2B5EF4-FFF2-40B4-BE49-F238E27FC236}">
              <a16:creationId xmlns:a16="http://schemas.microsoft.com/office/drawing/2014/main" id="{00000000-0008-0000-0000-000065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6" name="Text Box 5">
          <a:extLst>
            <a:ext uri="{FF2B5EF4-FFF2-40B4-BE49-F238E27FC236}">
              <a16:creationId xmlns:a16="http://schemas.microsoft.com/office/drawing/2014/main" id="{00000000-0008-0000-0000-000066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7" name="Text Box 6">
          <a:extLst>
            <a:ext uri="{FF2B5EF4-FFF2-40B4-BE49-F238E27FC236}">
              <a16:creationId xmlns:a16="http://schemas.microsoft.com/office/drawing/2014/main" id="{00000000-0008-0000-0000-000067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09" name="Text Box 2">
          <a:extLst>
            <a:ext uri="{FF2B5EF4-FFF2-40B4-BE49-F238E27FC236}">
              <a16:creationId xmlns:a16="http://schemas.microsoft.com/office/drawing/2014/main" id="{00000000-0008-0000-0000-000069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10" name="Text Box 3">
          <a:extLst>
            <a:ext uri="{FF2B5EF4-FFF2-40B4-BE49-F238E27FC236}">
              <a16:creationId xmlns:a16="http://schemas.microsoft.com/office/drawing/2014/main" id="{00000000-0008-0000-0000-00006A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11" name="Text Box 4">
          <a:extLst>
            <a:ext uri="{FF2B5EF4-FFF2-40B4-BE49-F238E27FC236}">
              <a16:creationId xmlns:a16="http://schemas.microsoft.com/office/drawing/2014/main" id="{00000000-0008-0000-0000-00006B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12" name="Text Box 5">
          <a:extLst>
            <a:ext uri="{FF2B5EF4-FFF2-40B4-BE49-F238E27FC236}">
              <a16:creationId xmlns:a16="http://schemas.microsoft.com/office/drawing/2014/main" id="{00000000-0008-0000-0000-00006C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413" name="Text Box 6">
          <a:extLst>
            <a:ext uri="{FF2B5EF4-FFF2-40B4-BE49-F238E27FC236}">
              <a16:creationId xmlns:a16="http://schemas.microsoft.com/office/drawing/2014/main" id="{00000000-0008-0000-0000-00006D09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14" name="Text Box 8">
          <a:extLst>
            <a:ext uri="{FF2B5EF4-FFF2-40B4-BE49-F238E27FC236}">
              <a16:creationId xmlns:a16="http://schemas.microsoft.com/office/drawing/2014/main" id="{00000000-0008-0000-0000-00006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15" name="Text Box 9">
          <a:extLst>
            <a:ext uri="{FF2B5EF4-FFF2-40B4-BE49-F238E27FC236}">
              <a16:creationId xmlns:a16="http://schemas.microsoft.com/office/drawing/2014/main" id="{00000000-0008-0000-0000-00006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16" name="Text Box 11">
          <a:extLst>
            <a:ext uri="{FF2B5EF4-FFF2-40B4-BE49-F238E27FC236}">
              <a16:creationId xmlns:a16="http://schemas.microsoft.com/office/drawing/2014/main" id="{00000000-0008-0000-0000-000070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17" name="Text Box 8">
          <a:extLst>
            <a:ext uri="{FF2B5EF4-FFF2-40B4-BE49-F238E27FC236}">
              <a16:creationId xmlns:a16="http://schemas.microsoft.com/office/drawing/2014/main" id="{00000000-0008-0000-0000-00007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18" name="Text Box 9">
          <a:extLst>
            <a:ext uri="{FF2B5EF4-FFF2-40B4-BE49-F238E27FC236}">
              <a16:creationId xmlns:a16="http://schemas.microsoft.com/office/drawing/2014/main" id="{00000000-0008-0000-0000-00007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19" name="Text Box 11">
          <a:extLst>
            <a:ext uri="{FF2B5EF4-FFF2-40B4-BE49-F238E27FC236}">
              <a16:creationId xmlns:a16="http://schemas.microsoft.com/office/drawing/2014/main" id="{00000000-0008-0000-0000-000073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0" name="Text Box 8">
          <a:extLst>
            <a:ext uri="{FF2B5EF4-FFF2-40B4-BE49-F238E27FC236}">
              <a16:creationId xmlns:a16="http://schemas.microsoft.com/office/drawing/2014/main" id="{00000000-0008-0000-0000-00007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1" name="Text Box 9">
          <a:extLst>
            <a:ext uri="{FF2B5EF4-FFF2-40B4-BE49-F238E27FC236}">
              <a16:creationId xmlns:a16="http://schemas.microsoft.com/office/drawing/2014/main" id="{00000000-0008-0000-0000-00007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22" name="Text Box 11">
          <a:extLst>
            <a:ext uri="{FF2B5EF4-FFF2-40B4-BE49-F238E27FC236}">
              <a16:creationId xmlns:a16="http://schemas.microsoft.com/office/drawing/2014/main" id="{00000000-0008-0000-0000-000076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3" name="Text Box 8">
          <a:extLst>
            <a:ext uri="{FF2B5EF4-FFF2-40B4-BE49-F238E27FC236}">
              <a16:creationId xmlns:a16="http://schemas.microsoft.com/office/drawing/2014/main" id="{00000000-0008-0000-0000-00007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4" name="Text Box 9">
          <a:extLst>
            <a:ext uri="{FF2B5EF4-FFF2-40B4-BE49-F238E27FC236}">
              <a16:creationId xmlns:a16="http://schemas.microsoft.com/office/drawing/2014/main" id="{00000000-0008-0000-0000-00007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25" name="Text Box 11">
          <a:extLst>
            <a:ext uri="{FF2B5EF4-FFF2-40B4-BE49-F238E27FC236}">
              <a16:creationId xmlns:a16="http://schemas.microsoft.com/office/drawing/2014/main" id="{00000000-0008-0000-0000-000079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6" name="Text Box 8">
          <a:extLst>
            <a:ext uri="{FF2B5EF4-FFF2-40B4-BE49-F238E27FC236}">
              <a16:creationId xmlns:a16="http://schemas.microsoft.com/office/drawing/2014/main" id="{00000000-0008-0000-0000-00007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7" name="Text Box 9">
          <a:extLst>
            <a:ext uri="{FF2B5EF4-FFF2-40B4-BE49-F238E27FC236}">
              <a16:creationId xmlns:a16="http://schemas.microsoft.com/office/drawing/2014/main" id="{00000000-0008-0000-0000-00007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28" name="Text Box 11">
          <a:extLst>
            <a:ext uri="{FF2B5EF4-FFF2-40B4-BE49-F238E27FC236}">
              <a16:creationId xmlns:a16="http://schemas.microsoft.com/office/drawing/2014/main" id="{00000000-0008-0000-0000-00007C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29" name="Text Box 8">
          <a:extLst>
            <a:ext uri="{FF2B5EF4-FFF2-40B4-BE49-F238E27FC236}">
              <a16:creationId xmlns:a16="http://schemas.microsoft.com/office/drawing/2014/main" id="{00000000-0008-0000-0000-00007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0" name="Text Box 9">
          <a:extLst>
            <a:ext uri="{FF2B5EF4-FFF2-40B4-BE49-F238E27FC236}">
              <a16:creationId xmlns:a16="http://schemas.microsoft.com/office/drawing/2014/main" id="{00000000-0008-0000-0000-00007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31" name="Text Box 11">
          <a:extLst>
            <a:ext uri="{FF2B5EF4-FFF2-40B4-BE49-F238E27FC236}">
              <a16:creationId xmlns:a16="http://schemas.microsoft.com/office/drawing/2014/main" id="{00000000-0008-0000-0000-00007F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2" name="Text Box 8">
          <a:extLst>
            <a:ext uri="{FF2B5EF4-FFF2-40B4-BE49-F238E27FC236}">
              <a16:creationId xmlns:a16="http://schemas.microsoft.com/office/drawing/2014/main" id="{00000000-0008-0000-0000-00008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3" name="Text Box 9">
          <a:extLst>
            <a:ext uri="{FF2B5EF4-FFF2-40B4-BE49-F238E27FC236}">
              <a16:creationId xmlns:a16="http://schemas.microsoft.com/office/drawing/2014/main" id="{00000000-0008-0000-0000-00008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34" name="Text Box 11">
          <a:extLst>
            <a:ext uri="{FF2B5EF4-FFF2-40B4-BE49-F238E27FC236}">
              <a16:creationId xmlns:a16="http://schemas.microsoft.com/office/drawing/2014/main" id="{00000000-0008-0000-0000-000082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5" name="Text Box 8">
          <a:extLst>
            <a:ext uri="{FF2B5EF4-FFF2-40B4-BE49-F238E27FC236}">
              <a16:creationId xmlns:a16="http://schemas.microsoft.com/office/drawing/2014/main" id="{00000000-0008-0000-0000-00008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6" name="Text Box 9">
          <a:extLst>
            <a:ext uri="{FF2B5EF4-FFF2-40B4-BE49-F238E27FC236}">
              <a16:creationId xmlns:a16="http://schemas.microsoft.com/office/drawing/2014/main" id="{00000000-0008-0000-0000-00008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37" name="Text Box 11">
          <a:extLst>
            <a:ext uri="{FF2B5EF4-FFF2-40B4-BE49-F238E27FC236}">
              <a16:creationId xmlns:a16="http://schemas.microsoft.com/office/drawing/2014/main" id="{00000000-0008-0000-0000-000085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8" name="Text Box 8">
          <a:extLst>
            <a:ext uri="{FF2B5EF4-FFF2-40B4-BE49-F238E27FC236}">
              <a16:creationId xmlns:a16="http://schemas.microsoft.com/office/drawing/2014/main" id="{00000000-0008-0000-0000-00008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39" name="Text Box 9">
          <a:extLst>
            <a:ext uri="{FF2B5EF4-FFF2-40B4-BE49-F238E27FC236}">
              <a16:creationId xmlns:a16="http://schemas.microsoft.com/office/drawing/2014/main" id="{00000000-0008-0000-0000-00008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40" name="Text Box 11">
          <a:extLst>
            <a:ext uri="{FF2B5EF4-FFF2-40B4-BE49-F238E27FC236}">
              <a16:creationId xmlns:a16="http://schemas.microsoft.com/office/drawing/2014/main" id="{00000000-0008-0000-0000-000088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1" name="Text Box 8">
          <a:extLst>
            <a:ext uri="{FF2B5EF4-FFF2-40B4-BE49-F238E27FC236}">
              <a16:creationId xmlns:a16="http://schemas.microsoft.com/office/drawing/2014/main" id="{00000000-0008-0000-0000-00008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2" name="Text Box 9">
          <a:extLst>
            <a:ext uri="{FF2B5EF4-FFF2-40B4-BE49-F238E27FC236}">
              <a16:creationId xmlns:a16="http://schemas.microsoft.com/office/drawing/2014/main" id="{00000000-0008-0000-0000-00008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43" name="Text Box 11">
          <a:extLst>
            <a:ext uri="{FF2B5EF4-FFF2-40B4-BE49-F238E27FC236}">
              <a16:creationId xmlns:a16="http://schemas.microsoft.com/office/drawing/2014/main" id="{00000000-0008-0000-0000-00008B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4" name="Text Box 8">
          <a:extLst>
            <a:ext uri="{FF2B5EF4-FFF2-40B4-BE49-F238E27FC236}">
              <a16:creationId xmlns:a16="http://schemas.microsoft.com/office/drawing/2014/main" id="{00000000-0008-0000-0000-00008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5" name="Text Box 9">
          <a:extLst>
            <a:ext uri="{FF2B5EF4-FFF2-40B4-BE49-F238E27FC236}">
              <a16:creationId xmlns:a16="http://schemas.microsoft.com/office/drawing/2014/main" id="{00000000-0008-0000-0000-00008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46" name="Text Box 11">
          <a:extLst>
            <a:ext uri="{FF2B5EF4-FFF2-40B4-BE49-F238E27FC236}">
              <a16:creationId xmlns:a16="http://schemas.microsoft.com/office/drawing/2014/main" id="{00000000-0008-0000-0000-00008E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7" name="Text Box 8">
          <a:extLst>
            <a:ext uri="{FF2B5EF4-FFF2-40B4-BE49-F238E27FC236}">
              <a16:creationId xmlns:a16="http://schemas.microsoft.com/office/drawing/2014/main" id="{00000000-0008-0000-0000-00008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48" name="Text Box 9">
          <a:extLst>
            <a:ext uri="{FF2B5EF4-FFF2-40B4-BE49-F238E27FC236}">
              <a16:creationId xmlns:a16="http://schemas.microsoft.com/office/drawing/2014/main" id="{00000000-0008-0000-0000-00009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49" name="Text Box 11">
          <a:extLst>
            <a:ext uri="{FF2B5EF4-FFF2-40B4-BE49-F238E27FC236}">
              <a16:creationId xmlns:a16="http://schemas.microsoft.com/office/drawing/2014/main" id="{00000000-0008-0000-0000-000091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0" name="Text Box 8">
          <a:extLst>
            <a:ext uri="{FF2B5EF4-FFF2-40B4-BE49-F238E27FC236}">
              <a16:creationId xmlns:a16="http://schemas.microsoft.com/office/drawing/2014/main" id="{00000000-0008-0000-0000-00009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1" name="Text Box 9">
          <a:extLst>
            <a:ext uri="{FF2B5EF4-FFF2-40B4-BE49-F238E27FC236}">
              <a16:creationId xmlns:a16="http://schemas.microsoft.com/office/drawing/2014/main" id="{00000000-0008-0000-0000-00009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52" name="Text Box 11">
          <a:extLst>
            <a:ext uri="{FF2B5EF4-FFF2-40B4-BE49-F238E27FC236}">
              <a16:creationId xmlns:a16="http://schemas.microsoft.com/office/drawing/2014/main" id="{00000000-0008-0000-0000-000094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3" name="Text Box 8">
          <a:extLst>
            <a:ext uri="{FF2B5EF4-FFF2-40B4-BE49-F238E27FC236}">
              <a16:creationId xmlns:a16="http://schemas.microsoft.com/office/drawing/2014/main" id="{00000000-0008-0000-0000-00009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4" name="Text Box 9">
          <a:extLst>
            <a:ext uri="{FF2B5EF4-FFF2-40B4-BE49-F238E27FC236}">
              <a16:creationId xmlns:a16="http://schemas.microsoft.com/office/drawing/2014/main" id="{00000000-0008-0000-0000-00009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55" name="Text Box 11">
          <a:extLst>
            <a:ext uri="{FF2B5EF4-FFF2-40B4-BE49-F238E27FC236}">
              <a16:creationId xmlns:a16="http://schemas.microsoft.com/office/drawing/2014/main" id="{00000000-0008-0000-0000-000097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6" name="Text Box 8">
          <a:extLst>
            <a:ext uri="{FF2B5EF4-FFF2-40B4-BE49-F238E27FC236}">
              <a16:creationId xmlns:a16="http://schemas.microsoft.com/office/drawing/2014/main" id="{00000000-0008-0000-0000-00009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7" name="Text Box 9">
          <a:extLst>
            <a:ext uri="{FF2B5EF4-FFF2-40B4-BE49-F238E27FC236}">
              <a16:creationId xmlns:a16="http://schemas.microsoft.com/office/drawing/2014/main" id="{00000000-0008-0000-0000-00009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58" name="Text Box 11">
          <a:extLst>
            <a:ext uri="{FF2B5EF4-FFF2-40B4-BE49-F238E27FC236}">
              <a16:creationId xmlns:a16="http://schemas.microsoft.com/office/drawing/2014/main" id="{00000000-0008-0000-0000-00009A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59" name="Text Box 8">
          <a:extLst>
            <a:ext uri="{FF2B5EF4-FFF2-40B4-BE49-F238E27FC236}">
              <a16:creationId xmlns:a16="http://schemas.microsoft.com/office/drawing/2014/main" id="{00000000-0008-0000-0000-00009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0" name="Text Box 9">
          <a:extLst>
            <a:ext uri="{FF2B5EF4-FFF2-40B4-BE49-F238E27FC236}">
              <a16:creationId xmlns:a16="http://schemas.microsoft.com/office/drawing/2014/main" id="{00000000-0008-0000-0000-00009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61" name="Text Box 11">
          <a:extLst>
            <a:ext uri="{FF2B5EF4-FFF2-40B4-BE49-F238E27FC236}">
              <a16:creationId xmlns:a16="http://schemas.microsoft.com/office/drawing/2014/main" id="{00000000-0008-0000-0000-00009D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2" name="Text Box 8">
          <a:extLst>
            <a:ext uri="{FF2B5EF4-FFF2-40B4-BE49-F238E27FC236}">
              <a16:creationId xmlns:a16="http://schemas.microsoft.com/office/drawing/2014/main" id="{00000000-0008-0000-0000-00009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3" name="Text Box 9">
          <a:extLst>
            <a:ext uri="{FF2B5EF4-FFF2-40B4-BE49-F238E27FC236}">
              <a16:creationId xmlns:a16="http://schemas.microsoft.com/office/drawing/2014/main" id="{00000000-0008-0000-0000-00009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64" name="Text Box 11">
          <a:extLst>
            <a:ext uri="{FF2B5EF4-FFF2-40B4-BE49-F238E27FC236}">
              <a16:creationId xmlns:a16="http://schemas.microsoft.com/office/drawing/2014/main" id="{00000000-0008-0000-0000-0000A0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5" name="Text Box 8">
          <a:extLst>
            <a:ext uri="{FF2B5EF4-FFF2-40B4-BE49-F238E27FC236}">
              <a16:creationId xmlns:a16="http://schemas.microsoft.com/office/drawing/2014/main" id="{00000000-0008-0000-0000-0000A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6" name="Text Box 9">
          <a:extLst>
            <a:ext uri="{FF2B5EF4-FFF2-40B4-BE49-F238E27FC236}">
              <a16:creationId xmlns:a16="http://schemas.microsoft.com/office/drawing/2014/main" id="{00000000-0008-0000-0000-0000A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67" name="Text Box 11">
          <a:extLst>
            <a:ext uri="{FF2B5EF4-FFF2-40B4-BE49-F238E27FC236}">
              <a16:creationId xmlns:a16="http://schemas.microsoft.com/office/drawing/2014/main" id="{00000000-0008-0000-0000-0000A3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8" name="Text Box 8">
          <a:extLst>
            <a:ext uri="{FF2B5EF4-FFF2-40B4-BE49-F238E27FC236}">
              <a16:creationId xmlns:a16="http://schemas.microsoft.com/office/drawing/2014/main" id="{00000000-0008-0000-0000-0000A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69" name="Text Box 9">
          <a:extLst>
            <a:ext uri="{FF2B5EF4-FFF2-40B4-BE49-F238E27FC236}">
              <a16:creationId xmlns:a16="http://schemas.microsoft.com/office/drawing/2014/main" id="{00000000-0008-0000-0000-0000A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70" name="Text Box 11">
          <a:extLst>
            <a:ext uri="{FF2B5EF4-FFF2-40B4-BE49-F238E27FC236}">
              <a16:creationId xmlns:a16="http://schemas.microsoft.com/office/drawing/2014/main" id="{00000000-0008-0000-0000-0000A6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1" name="Text Box 8">
          <a:extLst>
            <a:ext uri="{FF2B5EF4-FFF2-40B4-BE49-F238E27FC236}">
              <a16:creationId xmlns:a16="http://schemas.microsoft.com/office/drawing/2014/main" id="{00000000-0008-0000-0000-0000A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2" name="Text Box 9">
          <a:extLst>
            <a:ext uri="{FF2B5EF4-FFF2-40B4-BE49-F238E27FC236}">
              <a16:creationId xmlns:a16="http://schemas.microsoft.com/office/drawing/2014/main" id="{00000000-0008-0000-0000-0000A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73" name="Text Box 11">
          <a:extLst>
            <a:ext uri="{FF2B5EF4-FFF2-40B4-BE49-F238E27FC236}">
              <a16:creationId xmlns:a16="http://schemas.microsoft.com/office/drawing/2014/main" id="{00000000-0008-0000-0000-0000A9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4" name="Text Box 8">
          <a:extLst>
            <a:ext uri="{FF2B5EF4-FFF2-40B4-BE49-F238E27FC236}">
              <a16:creationId xmlns:a16="http://schemas.microsoft.com/office/drawing/2014/main" id="{00000000-0008-0000-0000-0000A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5" name="Text Box 9">
          <a:extLst>
            <a:ext uri="{FF2B5EF4-FFF2-40B4-BE49-F238E27FC236}">
              <a16:creationId xmlns:a16="http://schemas.microsoft.com/office/drawing/2014/main" id="{00000000-0008-0000-0000-0000A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76" name="Text Box 11">
          <a:extLst>
            <a:ext uri="{FF2B5EF4-FFF2-40B4-BE49-F238E27FC236}">
              <a16:creationId xmlns:a16="http://schemas.microsoft.com/office/drawing/2014/main" id="{00000000-0008-0000-0000-0000AC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7" name="Text Box 8">
          <a:extLst>
            <a:ext uri="{FF2B5EF4-FFF2-40B4-BE49-F238E27FC236}">
              <a16:creationId xmlns:a16="http://schemas.microsoft.com/office/drawing/2014/main" id="{00000000-0008-0000-0000-0000A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78" name="Text Box 9">
          <a:extLst>
            <a:ext uri="{FF2B5EF4-FFF2-40B4-BE49-F238E27FC236}">
              <a16:creationId xmlns:a16="http://schemas.microsoft.com/office/drawing/2014/main" id="{00000000-0008-0000-0000-0000A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79" name="Text Box 11">
          <a:extLst>
            <a:ext uri="{FF2B5EF4-FFF2-40B4-BE49-F238E27FC236}">
              <a16:creationId xmlns:a16="http://schemas.microsoft.com/office/drawing/2014/main" id="{00000000-0008-0000-0000-0000AF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0" name="Text Box 8">
          <a:extLst>
            <a:ext uri="{FF2B5EF4-FFF2-40B4-BE49-F238E27FC236}">
              <a16:creationId xmlns:a16="http://schemas.microsoft.com/office/drawing/2014/main" id="{00000000-0008-0000-0000-0000B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1" name="Text Box 9">
          <a:extLst>
            <a:ext uri="{FF2B5EF4-FFF2-40B4-BE49-F238E27FC236}">
              <a16:creationId xmlns:a16="http://schemas.microsoft.com/office/drawing/2014/main" id="{00000000-0008-0000-0000-0000B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82" name="Text Box 11">
          <a:extLst>
            <a:ext uri="{FF2B5EF4-FFF2-40B4-BE49-F238E27FC236}">
              <a16:creationId xmlns:a16="http://schemas.microsoft.com/office/drawing/2014/main" id="{00000000-0008-0000-0000-0000B2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3" name="Text Box 8">
          <a:extLst>
            <a:ext uri="{FF2B5EF4-FFF2-40B4-BE49-F238E27FC236}">
              <a16:creationId xmlns:a16="http://schemas.microsoft.com/office/drawing/2014/main" id="{00000000-0008-0000-0000-0000B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4" name="Text Box 9">
          <a:extLst>
            <a:ext uri="{FF2B5EF4-FFF2-40B4-BE49-F238E27FC236}">
              <a16:creationId xmlns:a16="http://schemas.microsoft.com/office/drawing/2014/main" id="{00000000-0008-0000-0000-0000B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85" name="Text Box 11">
          <a:extLst>
            <a:ext uri="{FF2B5EF4-FFF2-40B4-BE49-F238E27FC236}">
              <a16:creationId xmlns:a16="http://schemas.microsoft.com/office/drawing/2014/main" id="{00000000-0008-0000-0000-0000B5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6" name="Text Box 8">
          <a:extLst>
            <a:ext uri="{FF2B5EF4-FFF2-40B4-BE49-F238E27FC236}">
              <a16:creationId xmlns:a16="http://schemas.microsoft.com/office/drawing/2014/main" id="{00000000-0008-0000-0000-0000B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7" name="Text Box 9">
          <a:extLst>
            <a:ext uri="{FF2B5EF4-FFF2-40B4-BE49-F238E27FC236}">
              <a16:creationId xmlns:a16="http://schemas.microsoft.com/office/drawing/2014/main" id="{00000000-0008-0000-0000-0000B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88" name="Text Box 11">
          <a:extLst>
            <a:ext uri="{FF2B5EF4-FFF2-40B4-BE49-F238E27FC236}">
              <a16:creationId xmlns:a16="http://schemas.microsoft.com/office/drawing/2014/main" id="{00000000-0008-0000-0000-0000B8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89" name="Text Box 8">
          <a:extLst>
            <a:ext uri="{FF2B5EF4-FFF2-40B4-BE49-F238E27FC236}">
              <a16:creationId xmlns:a16="http://schemas.microsoft.com/office/drawing/2014/main" id="{00000000-0008-0000-0000-0000B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0" name="Text Box 9">
          <a:extLst>
            <a:ext uri="{FF2B5EF4-FFF2-40B4-BE49-F238E27FC236}">
              <a16:creationId xmlns:a16="http://schemas.microsoft.com/office/drawing/2014/main" id="{00000000-0008-0000-0000-0000B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91" name="Text Box 11">
          <a:extLst>
            <a:ext uri="{FF2B5EF4-FFF2-40B4-BE49-F238E27FC236}">
              <a16:creationId xmlns:a16="http://schemas.microsoft.com/office/drawing/2014/main" id="{00000000-0008-0000-0000-0000BB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2" name="Text Box 8">
          <a:extLst>
            <a:ext uri="{FF2B5EF4-FFF2-40B4-BE49-F238E27FC236}">
              <a16:creationId xmlns:a16="http://schemas.microsoft.com/office/drawing/2014/main" id="{00000000-0008-0000-0000-0000B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3" name="Text Box 9">
          <a:extLst>
            <a:ext uri="{FF2B5EF4-FFF2-40B4-BE49-F238E27FC236}">
              <a16:creationId xmlns:a16="http://schemas.microsoft.com/office/drawing/2014/main" id="{00000000-0008-0000-0000-0000B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94" name="Text Box 11">
          <a:extLst>
            <a:ext uri="{FF2B5EF4-FFF2-40B4-BE49-F238E27FC236}">
              <a16:creationId xmlns:a16="http://schemas.microsoft.com/office/drawing/2014/main" id="{00000000-0008-0000-0000-0000BE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5" name="Text Box 8">
          <a:extLst>
            <a:ext uri="{FF2B5EF4-FFF2-40B4-BE49-F238E27FC236}">
              <a16:creationId xmlns:a16="http://schemas.microsoft.com/office/drawing/2014/main" id="{00000000-0008-0000-0000-0000B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6" name="Text Box 9">
          <a:extLst>
            <a:ext uri="{FF2B5EF4-FFF2-40B4-BE49-F238E27FC236}">
              <a16:creationId xmlns:a16="http://schemas.microsoft.com/office/drawing/2014/main" id="{00000000-0008-0000-0000-0000C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497" name="Text Box 11">
          <a:extLst>
            <a:ext uri="{FF2B5EF4-FFF2-40B4-BE49-F238E27FC236}">
              <a16:creationId xmlns:a16="http://schemas.microsoft.com/office/drawing/2014/main" id="{00000000-0008-0000-0000-0000C1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8" name="Text Box 8">
          <a:extLst>
            <a:ext uri="{FF2B5EF4-FFF2-40B4-BE49-F238E27FC236}">
              <a16:creationId xmlns:a16="http://schemas.microsoft.com/office/drawing/2014/main" id="{00000000-0008-0000-0000-0000C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499" name="Text Box 9">
          <a:extLst>
            <a:ext uri="{FF2B5EF4-FFF2-40B4-BE49-F238E27FC236}">
              <a16:creationId xmlns:a16="http://schemas.microsoft.com/office/drawing/2014/main" id="{00000000-0008-0000-0000-0000C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00" name="Text Box 11">
          <a:extLst>
            <a:ext uri="{FF2B5EF4-FFF2-40B4-BE49-F238E27FC236}">
              <a16:creationId xmlns:a16="http://schemas.microsoft.com/office/drawing/2014/main" id="{00000000-0008-0000-0000-0000C4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1" name="Text Box 8">
          <a:extLst>
            <a:ext uri="{FF2B5EF4-FFF2-40B4-BE49-F238E27FC236}">
              <a16:creationId xmlns:a16="http://schemas.microsoft.com/office/drawing/2014/main" id="{00000000-0008-0000-0000-0000C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2" name="Text Box 9">
          <a:extLst>
            <a:ext uri="{FF2B5EF4-FFF2-40B4-BE49-F238E27FC236}">
              <a16:creationId xmlns:a16="http://schemas.microsoft.com/office/drawing/2014/main" id="{00000000-0008-0000-0000-0000C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03" name="Text Box 11">
          <a:extLst>
            <a:ext uri="{FF2B5EF4-FFF2-40B4-BE49-F238E27FC236}">
              <a16:creationId xmlns:a16="http://schemas.microsoft.com/office/drawing/2014/main" id="{00000000-0008-0000-0000-0000C7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4" name="Text Box 8">
          <a:extLst>
            <a:ext uri="{FF2B5EF4-FFF2-40B4-BE49-F238E27FC236}">
              <a16:creationId xmlns:a16="http://schemas.microsoft.com/office/drawing/2014/main" id="{00000000-0008-0000-0000-0000C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5" name="Text Box 9">
          <a:extLst>
            <a:ext uri="{FF2B5EF4-FFF2-40B4-BE49-F238E27FC236}">
              <a16:creationId xmlns:a16="http://schemas.microsoft.com/office/drawing/2014/main" id="{00000000-0008-0000-0000-0000C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06" name="Text Box 11">
          <a:extLst>
            <a:ext uri="{FF2B5EF4-FFF2-40B4-BE49-F238E27FC236}">
              <a16:creationId xmlns:a16="http://schemas.microsoft.com/office/drawing/2014/main" id="{00000000-0008-0000-0000-0000CA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7" name="Text Box 8">
          <a:extLst>
            <a:ext uri="{FF2B5EF4-FFF2-40B4-BE49-F238E27FC236}">
              <a16:creationId xmlns:a16="http://schemas.microsoft.com/office/drawing/2014/main" id="{00000000-0008-0000-0000-0000C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08" name="Text Box 9">
          <a:extLst>
            <a:ext uri="{FF2B5EF4-FFF2-40B4-BE49-F238E27FC236}">
              <a16:creationId xmlns:a16="http://schemas.microsoft.com/office/drawing/2014/main" id="{00000000-0008-0000-0000-0000C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09" name="Text Box 11">
          <a:extLst>
            <a:ext uri="{FF2B5EF4-FFF2-40B4-BE49-F238E27FC236}">
              <a16:creationId xmlns:a16="http://schemas.microsoft.com/office/drawing/2014/main" id="{00000000-0008-0000-0000-0000CD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0" name="Text Box 8">
          <a:extLst>
            <a:ext uri="{FF2B5EF4-FFF2-40B4-BE49-F238E27FC236}">
              <a16:creationId xmlns:a16="http://schemas.microsoft.com/office/drawing/2014/main" id="{00000000-0008-0000-0000-0000C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1" name="Text Box 9">
          <a:extLst>
            <a:ext uri="{FF2B5EF4-FFF2-40B4-BE49-F238E27FC236}">
              <a16:creationId xmlns:a16="http://schemas.microsoft.com/office/drawing/2014/main" id="{00000000-0008-0000-0000-0000C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12" name="Text Box 11">
          <a:extLst>
            <a:ext uri="{FF2B5EF4-FFF2-40B4-BE49-F238E27FC236}">
              <a16:creationId xmlns:a16="http://schemas.microsoft.com/office/drawing/2014/main" id="{00000000-0008-0000-0000-0000D0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3" name="Text Box 8">
          <a:extLst>
            <a:ext uri="{FF2B5EF4-FFF2-40B4-BE49-F238E27FC236}">
              <a16:creationId xmlns:a16="http://schemas.microsoft.com/office/drawing/2014/main" id="{00000000-0008-0000-0000-0000D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4" name="Text Box 9">
          <a:extLst>
            <a:ext uri="{FF2B5EF4-FFF2-40B4-BE49-F238E27FC236}">
              <a16:creationId xmlns:a16="http://schemas.microsoft.com/office/drawing/2014/main" id="{00000000-0008-0000-0000-0000D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15" name="Text Box 11">
          <a:extLst>
            <a:ext uri="{FF2B5EF4-FFF2-40B4-BE49-F238E27FC236}">
              <a16:creationId xmlns:a16="http://schemas.microsoft.com/office/drawing/2014/main" id="{00000000-0008-0000-0000-0000D3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6" name="Text Box 8">
          <a:extLst>
            <a:ext uri="{FF2B5EF4-FFF2-40B4-BE49-F238E27FC236}">
              <a16:creationId xmlns:a16="http://schemas.microsoft.com/office/drawing/2014/main" id="{00000000-0008-0000-0000-0000D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7" name="Text Box 9">
          <a:extLst>
            <a:ext uri="{FF2B5EF4-FFF2-40B4-BE49-F238E27FC236}">
              <a16:creationId xmlns:a16="http://schemas.microsoft.com/office/drawing/2014/main" id="{00000000-0008-0000-0000-0000D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18" name="Text Box 11">
          <a:extLst>
            <a:ext uri="{FF2B5EF4-FFF2-40B4-BE49-F238E27FC236}">
              <a16:creationId xmlns:a16="http://schemas.microsoft.com/office/drawing/2014/main" id="{00000000-0008-0000-0000-0000D6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19" name="Text Box 8">
          <a:extLst>
            <a:ext uri="{FF2B5EF4-FFF2-40B4-BE49-F238E27FC236}">
              <a16:creationId xmlns:a16="http://schemas.microsoft.com/office/drawing/2014/main" id="{00000000-0008-0000-0000-0000D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0" name="Text Box 9">
          <a:extLst>
            <a:ext uri="{FF2B5EF4-FFF2-40B4-BE49-F238E27FC236}">
              <a16:creationId xmlns:a16="http://schemas.microsoft.com/office/drawing/2014/main" id="{00000000-0008-0000-0000-0000D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21" name="Text Box 11">
          <a:extLst>
            <a:ext uri="{FF2B5EF4-FFF2-40B4-BE49-F238E27FC236}">
              <a16:creationId xmlns:a16="http://schemas.microsoft.com/office/drawing/2014/main" id="{00000000-0008-0000-0000-0000D9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2" name="Text Box 8">
          <a:extLst>
            <a:ext uri="{FF2B5EF4-FFF2-40B4-BE49-F238E27FC236}">
              <a16:creationId xmlns:a16="http://schemas.microsoft.com/office/drawing/2014/main" id="{00000000-0008-0000-0000-0000D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3" name="Text Box 9">
          <a:extLst>
            <a:ext uri="{FF2B5EF4-FFF2-40B4-BE49-F238E27FC236}">
              <a16:creationId xmlns:a16="http://schemas.microsoft.com/office/drawing/2014/main" id="{00000000-0008-0000-0000-0000D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24" name="Text Box 11">
          <a:extLst>
            <a:ext uri="{FF2B5EF4-FFF2-40B4-BE49-F238E27FC236}">
              <a16:creationId xmlns:a16="http://schemas.microsoft.com/office/drawing/2014/main" id="{00000000-0008-0000-0000-0000DC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5" name="Text Box 8">
          <a:extLst>
            <a:ext uri="{FF2B5EF4-FFF2-40B4-BE49-F238E27FC236}">
              <a16:creationId xmlns:a16="http://schemas.microsoft.com/office/drawing/2014/main" id="{00000000-0008-0000-0000-0000D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6" name="Text Box 9">
          <a:extLst>
            <a:ext uri="{FF2B5EF4-FFF2-40B4-BE49-F238E27FC236}">
              <a16:creationId xmlns:a16="http://schemas.microsoft.com/office/drawing/2014/main" id="{00000000-0008-0000-0000-0000D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27" name="Text Box 11">
          <a:extLst>
            <a:ext uri="{FF2B5EF4-FFF2-40B4-BE49-F238E27FC236}">
              <a16:creationId xmlns:a16="http://schemas.microsoft.com/office/drawing/2014/main" id="{00000000-0008-0000-0000-0000DF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8" name="Text Box 8">
          <a:extLst>
            <a:ext uri="{FF2B5EF4-FFF2-40B4-BE49-F238E27FC236}">
              <a16:creationId xmlns:a16="http://schemas.microsoft.com/office/drawing/2014/main" id="{00000000-0008-0000-0000-0000E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29" name="Text Box 9">
          <a:extLst>
            <a:ext uri="{FF2B5EF4-FFF2-40B4-BE49-F238E27FC236}">
              <a16:creationId xmlns:a16="http://schemas.microsoft.com/office/drawing/2014/main" id="{00000000-0008-0000-0000-0000E1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30" name="Text Box 11">
          <a:extLst>
            <a:ext uri="{FF2B5EF4-FFF2-40B4-BE49-F238E27FC236}">
              <a16:creationId xmlns:a16="http://schemas.microsoft.com/office/drawing/2014/main" id="{00000000-0008-0000-0000-0000E2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1" name="Text Box 8">
          <a:extLst>
            <a:ext uri="{FF2B5EF4-FFF2-40B4-BE49-F238E27FC236}">
              <a16:creationId xmlns:a16="http://schemas.microsoft.com/office/drawing/2014/main" id="{00000000-0008-0000-0000-0000E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2" name="Text Box 9">
          <a:extLst>
            <a:ext uri="{FF2B5EF4-FFF2-40B4-BE49-F238E27FC236}">
              <a16:creationId xmlns:a16="http://schemas.microsoft.com/office/drawing/2014/main" id="{00000000-0008-0000-0000-0000E4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33" name="Text Box 11">
          <a:extLst>
            <a:ext uri="{FF2B5EF4-FFF2-40B4-BE49-F238E27FC236}">
              <a16:creationId xmlns:a16="http://schemas.microsoft.com/office/drawing/2014/main" id="{00000000-0008-0000-0000-0000E5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4" name="Text Box 8">
          <a:extLst>
            <a:ext uri="{FF2B5EF4-FFF2-40B4-BE49-F238E27FC236}">
              <a16:creationId xmlns:a16="http://schemas.microsoft.com/office/drawing/2014/main" id="{00000000-0008-0000-0000-0000E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5" name="Text Box 9">
          <a:extLst>
            <a:ext uri="{FF2B5EF4-FFF2-40B4-BE49-F238E27FC236}">
              <a16:creationId xmlns:a16="http://schemas.microsoft.com/office/drawing/2014/main" id="{00000000-0008-0000-0000-0000E7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36" name="Text Box 11">
          <a:extLst>
            <a:ext uri="{FF2B5EF4-FFF2-40B4-BE49-F238E27FC236}">
              <a16:creationId xmlns:a16="http://schemas.microsoft.com/office/drawing/2014/main" id="{00000000-0008-0000-0000-0000E8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7" name="Text Box 8">
          <a:extLst>
            <a:ext uri="{FF2B5EF4-FFF2-40B4-BE49-F238E27FC236}">
              <a16:creationId xmlns:a16="http://schemas.microsoft.com/office/drawing/2014/main" id="{00000000-0008-0000-0000-0000E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38" name="Text Box 9">
          <a:extLst>
            <a:ext uri="{FF2B5EF4-FFF2-40B4-BE49-F238E27FC236}">
              <a16:creationId xmlns:a16="http://schemas.microsoft.com/office/drawing/2014/main" id="{00000000-0008-0000-0000-0000EA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39" name="Text Box 11">
          <a:extLst>
            <a:ext uri="{FF2B5EF4-FFF2-40B4-BE49-F238E27FC236}">
              <a16:creationId xmlns:a16="http://schemas.microsoft.com/office/drawing/2014/main" id="{00000000-0008-0000-0000-0000EB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0" name="Text Box 8">
          <a:extLst>
            <a:ext uri="{FF2B5EF4-FFF2-40B4-BE49-F238E27FC236}">
              <a16:creationId xmlns:a16="http://schemas.microsoft.com/office/drawing/2014/main" id="{00000000-0008-0000-0000-0000E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1" name="Text Box 9">
          <a:extLst>
            <a:ext uri="{FF2B5EF4-FFF2-40B4-BE49-F238E27FC236}">
              <a16:creationId xmlns:a16="http://schemas.microsoft.com/office/drawing/2014/main" id="{00000000-0008-0000-0000-0000ED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42" name="Text Box 11">
          <a:extLst>
            <a:ext uri="{FF2B5EF4-FFF2-40B4-BE49-F238E27FC236}">
              <a16:creationId xmlns:a16="http://schemas.microsoft.com/office/drawing/2014/main" id="{00000000-0008-0000-0000-0000EE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3" name="Text Box 8">
          <a:extLst>
            <a:ext uri="{FF2B5EF4-FFF2-40B4-BE49-F238E27FC236}">
              <a16:creationId xmlns:a16="http://schemas.microsoft.com/office/drawing/2014/main" id="{00000000-0008-0000-0000-0000E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4" name="Text Box 9">
          <a:extLst>
            <a:ext uri="{FF2B5EF4-FFF2-40B4-BE49-F238E27FC236}">
              <a16:creationId xmlns:a16="http://schemas.microsoft.com/office/drawing/2014/main" id="{00000000-0008-0000-0000-0000F0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45" name="Text Box 11">
          <a:extLst>
            <a:ext uri="{FF2B5EF4-FFF2-40B4-BE49-F238E27FC236}">
              <a16:creationId xmlns:a16="http://schemas.microsoft.com/office/drawing/2014/main" id="{00000000-0008-0000-0000-0000F1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6" name="Text Box 8">
          <a:extLst>
            <a:ext uri="{FF2B5EF4-FFF2-40B4-BE49-F238E27FC236}">
              <a16:creationId xmlns:a16="http://schemas.microsoft.com/office/drawing/2014/main" id="{00000000-0008-0000-0000-0000F2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7" name="Text Box 9">
          <a:extLst>
            <a:ext uri="{FF2B5EF4-FFF2-40B4-BE49-F238E27FC236}">
              <a16:creationId xmlns:a16="http://schemas.microsoft.com/office/drawing/2014/main" id="{00000000-0008-0000-0000-0000F3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48" name="Text Box 11">
          <a:extLst>
            <a:ext uri="{FF2B5EF4-FFF2-40B4-BE49-F238E27FC236}">
              <a16:creationId xmlns:a16="http://schemas.microsoft.com/office/drawing/2014/main" id="{00000000-0008-0000-0000-0000F4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49" name="Text Box 8">
          <a:extLst>
            <a:ext uri="{FF2B5EF4-FFF2-40B4-BE49-F238E27FC236}">
              <a16:creationId xmlns:a16="http://schemas.microsoft.com/office/drawing/2014/main" id="{00000000-0008-0000-0000-0000F5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0" name="Text Box 9">
          <a:extLst>
            <a:ext uri="{FF2B5EF4-FFF2-40B4-BE49-F238E27FC236}">
              <a16:creationId xmlns:a16="http://schemas.microsoft.com/office/drawing/2014/main" id="{00000000-0008-0000-0000-0000F6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51" name="Text Box 11">
          <a:extLst>
            <a:ext uri="{FF2B5EF4-FFF2-40B4-BE49-F238E27FC236}">
              <a16:creationId xmlns:a16="http://schemas.microsoft.com/office/drawing/2014/main" id="{00000000-0008-0000-0000-0000F7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2" name="Text Box 8">
          <a:extLst>
            <a:ext uri="{FF2B5EF4-FFF2-40B4-BE49-F238E27FC236}">
              <a16:creationId xmlns:a16="http://schemas.microsoft.com/office/drawing/2014/main" id="{00000000-0008-0000-0000-0000F8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3" name="Text Box 9">
          <a:extLst>
            <a:ext uri="{FF2B5EF4-FFF2-40B4-BE49-F238E27FC236}">
              <a16:creationId xmlns:a16="http://schemas.microsoft.com/office/drawing/2014/main" id="{00000000-0008-0000-0000-0000F9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54" name="Text Box 11">
          <a:extLst>
            <a:ext uri="{FF2B5EF4-FFF2-40B4-BE49-F238E27FC236}">
              <a16:creationId xmlns:a16="http://schemas.microsoft.com/office/drawing/2014/main" id="{00000000-0008-0000-0000-0000FA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5" name="Text Box 8">
          <a:extLst>
            <a:ext uri="{FF2B5EF4-FFF2-40B4-BE49-F238E27FC236}">
              <a16:creationId xmlns:a16="http://schemas.microsoft.com/office/drawing/2014/main" id="{00000000-0008-0000-0000-0000FB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6" name="Text Box 9">
          <a:extLst>
            <a:ext uri="{FF2B5EF4-FFF2-40B4-BE49-F238E27FC236}">
              <a16:creationId xmlns:a16="http://schemas.microsoft.com/office/drawing/2014/main" id="{00000000-0008-0000-0000-0000FC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57" name="Text Box 11">
          <a:extLst>
            <a:ext uri="{FF2B5EF4-FFF2-40B4-BE49-F238E27FC236}">
              <a16:creationId xmlns:a16="http://schemas.microsoft.com/office/drawing/2014/main" id="{00000000-0008-0000-0000-0000FD09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8" name="Text Box 8">
          <a:extLst>
            <a:ext uri="{FF2B5EF4-FFF2-40B4-BE49-F238E27FC236}">
              <a16:creationId xmlns:a16="http://schemas.microsoft.com/office/drawing/2014/main" id="{00000000-0008-0000-0000-0000FE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59" name="Text Box 9">
          <a:extLst>
            <a:ext uri="{FF2B5EF4-FFF2-40B4-BE49-F238E27FC236}">
              <a16:creationId xmlns:a16="http://schemas.microsoft.com/office/drawing/2014/main" id="{00000000-0008-0000-0000-0000FF09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60" name="Text Box 11">
          <a:extLst>
            <a:ext uri="{FF2B5EF4-FFF2-40B4-BE49-F238E27FC236}">
              <a16:creationId xmlns:a16="http://schemas.microsoft.com/office/drawing/2014/main" id="{00000000-0008-0000-0000-000000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1" name="Text Box 8">
          <a:extLst>
            <a:ext uri="{FF2B5EF4-FFF2-40B4-BE49-F238E27FC236}">
              <a16:creationId xmlns:a16="http://schemas.microsoft.com/office/drawing/2014/main" id="{00000000-0008-0000-0000-00000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2" name="Text Box 9">
          <a:extLst>
            <a:ext uri="{FF2B5EF4-FFF2-40B4-BE49-F238E27FC236}">
              <a16:creationId xmlns:a16="http://schemas.microsoft.com/office/drawing/2014/main" id="{00000000-0008-0000-0000-00000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63" name="Text Box 11">
          <a:extLst>
            <a:ext uri="{FF2B5EF4-FFF2-40B4-BE49-F238E27FC236}">
              <a16:creationId xmlns:a16="http://schemas.microsoft.com/office/drawing/2014/main" id="{00000000-0008-0000-0000-000003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4" name="Text Box 8">
          <a:extLst>
            <a:ext uri="{FF2B5EF4-FFF2-40B4-BE49-F238E27FC236}">
              <a16:creationId xmlns:a16="http://schemas.microsoft.com/office/drawing/2014/main" id="{00000000-0008-0000-0000-00000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5" name="Text Box 9">
          <a:extLst>
            <a:ext uri="{FF2B5EF4-FFF2-40B4-BE49-F238E27FC236}">
              <a16:creationId xmlns:a16="http://schemas.microsoft.com/office/drawing/2014/main" id="{00000000-0008-0000-0000-00000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66" name="Text Box 11">
          <a:extLst>
            <a:ext uri="{FF2B5EF4-FFF2-40B4-BE49-F238E27FC236}">
              <a16:creationId xmlns:a16="http://schemas.microsoft.com/office/drawing/2014/main" id="{00000000-0008-0000-0000-000006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7" name="Text Box 8">
          <a:extLst>
            <a:ext uri="{FF2B5EF4-FFF2-40B4-BE49-F238E27FC236}">
              <a16:creationId xmlns:a16="http://schemas.microsoft.com/office/drawing/2014/main" id="{00000000-0008-0000-0000-00000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68" name="Text Box 9">
          <a:extLst>
            <a:ext uri="{FF2B5EF4-FFF2-40B4-BE49-F238E27FC236}">
              <a16:creationId xmlns:a16="http://schemas.microsoft.com/office/drawing/2014/main" id="{00000000-0008-0000-0000-00000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69" name="Text Box 11">
          <a:extLst>
            <a:ext uri="{FF2B5EF4-FFF2-40B4-BE49-F238E27FC236}">
              <a16:creationId xmlns:a16="http://schemas.microsoft.com/office/drawing/2014/main" id="{00000000-0008-0000-0000-000009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0" name="Text Box 8">
          <a:extLst>
            <a:ext uri="{FF2B5EF4-FFF2-40B4-BE49-F238E27FC236}">
              <a16:creationId xmlns:a16="http://schemas.microsoft.com/office/drawing/2014/main" id="{00000000-0008-0000-0000-00000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1" name="Text Box 9">
          <a:extLst>
            <a:ext uri="{FF2B5EF4-FFF2-40B4-BE49-F238E27FC236}">
              <a16:creationId xmlns:a16="http://schemas.microsoft.com/office/drawing/2014/main" id="{00000000-0008-0000-0000-00000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72" name="Text Box 11">
          <a:extLst>
            <a:ext uri="{FF2B5EF4-FFF2-40B4-BE49-F238E27FC236}">
              <a16:creationId xmlns:a16="http://schemas.microsoft.com/office/drawing/2014/main" id="{00000000-0008-0000-0000-00000C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3" name="Text Box 8">
          <a:extLst>
            <a:ext uri="{FF2B5EF4-FFF2-40B4-BE49-F238E27FC236}">
              <a16:creationId xmlns:a16="http://schemas.microsoft.com/office/drawing/2014/main" id="{00000000-0008-0000-0000-00000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4" name="Text Box 9">
          <a:extLst>
            <a:ext uri="{FF2B5EF4-FFF2-40B4-BE49-F238E27FC236}">
              <a16:creationId xmlns:a16="http://schemas.microsoft.com/office/drawing/2014/main" id="{00000000-0008-0000-0000-00000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75" name="Text Box 11">
          <a:extLst>
            <a:ext uri="{FF2B5EF4-FFF2-40B4-BE49-F238E27FC236}">
              <a16:creationId xmlns:a16="http://schemas.microsoft.com/office/drawing/2014/main" id="{00000000-0008-0000-0000-00000F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6" name="Text Box 8">
          <a:extLst>
            <a:ext uri="{FF2B5EF4-FFF2-40B4-BE49-F238E27FC236}">
              <a16:creationId xmlns:a16="http://schemas.microsoft.com/office/drawing/2014/main" id="{00000000-0008-0000-0000-00001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7" name="Text Box 9">
          <a:extLst>
            <a:ext uri="{FF2B5EF4-FFF2-40B4-BE49-F238E27FC236}">
              <a16:creationId xmlns:a16="http://schemas.microsoft.com/office/drawing/2014/main" id="{00000000-0008-0000-0000-00001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78" name="Text Box 11">
          <a:extLst>
            <a:ext uri="{FF2B5EF4-FFF2-40B4-BE49-F238E27FC236}">
              <a16:creationId xmlns:a16="http://schemas.microsoft.com/office/drawing/2014/main" id="{00000000-0008-0000-0000-000012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79" name="Text Box 8">
          <a:extLst>
            <a:ext uri="{FF2B5EF4-FFF2-40B4-BE49-F238E27FC236}">
              <a16:creationId xmlns:a16="http://schemas.microsoft.com/office/drawing/2014/main" id="{00000000-0008-0000-0000-00001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0" name="Text Box 9">
          <a:extLst>
            <a:ext uri="{FF2B5EF4-FFF2-40B4-BE49-F238E27FC236}">
              <a16:creationId xmlns:a16="http://schemas.microsoft.com/office/drawing/2014/main" id="{00000000-0008-0000-0000-00001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81" name="Text Box 11">
          <a:extLst>
            <a:ext uri="{FF2B5EF4-FFF2-40B4-BE49-F238E27FC236}">
              <a16:creationId xmlns:a16="http://schemas.microsoft.com/office/drawing/2014/main" id="{00000000-0008-0000-0000-000015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2" name="Text Box 8">
          <a:extLst>
            <a:ext uri="{FF2B5EF4-FFF2-40B4-BE49-F238E27FC236}">
              <a16:creationId xmlns:a16="http://schemas.microsoft.com/office/drawing/2014/main" id="{00000000-0008-0000-0000-00001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3" name="Text Box 9">
          <a:extLst>
            <a:ext uri="{FF2B5EF4-FFF2-40B4-BE49-F238E27FC236}">
              <a16:creationId xmlns:a16="http://schemas.microsoft.com/office/drawing/2014/main" id="{00000000-0008-0000-0000-00001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84" name="Text Box 11">
          <a:extLst>
            <a:ext uri="{FF2B5EF4-FFF2-40B4-BE49-F238E27FC236}">
              <a16:creationId xmlns:a16="http://schemas.microsoft.com/office/drawing/2014/main" id="{00000000-0008-0000-0000-000018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5" name="Text Box 8">
          <a:extLst>
            <a:ext uri="{FF2B5EF4-FFF2-40B4-BE49-F238E27FC236}">
              <a16:creationId xmlns:a16="http://schemas.microsoft.com/office/drawing/2014/main" id="{00000000-0008-0000-0000-00001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6" name="Text Box 9">
          <a:extLst>
            <a:ext uri="{FF2B5EF4-FFF2-40B4-BE49-F238E27FC236}">
              <a16:creationId xmlns:a16="http://schemas.microsoft.com/office/drawing/2014/main" id="{00000000-0008-0000-0000-00001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87" name="Text Box 11">
          <a:extLst>
            <a:ext uri="{FF2B5EF4-FFF2-40B4-BE49-F238E27FC236}">
              <a16:creationId xmlns:a16="http://schemas.microsoft.com/office/drawing/2014/main" id="{00000000-0008-0000-0000-00001B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8" name="Text Box 8">
          <a:extLst>
            <a:ext uri="{FF2B5EF4-FFF2-40B4-BE49-F238E27FC236}">
              <a16:creationId xmlns:a16="http://schemas.microsoft.com/office/drawing/2014/main" id="{00000000-0008-0000-0000-00001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89" name="Text Box 9">
          <a:extLst>
            <a:ext uri="{FF2B5EF4-FFF2-40B4-BE49-F238E27FC236}">
              <a16:creationId xmlns:a16="http://schemas.microsoft.com/office/drawing/2014/main" id="{00000000-0008-0000-0000-00001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90" name="Text Box 11">
          <a:extLst>
            <a:ext uri="{FF2B5EF4-FFF2-40B4-BE49-F238E27FC236}">
              <a16:creationId xmlns:a16="http://schemas.microsoft.com/office/drawing/2014/main" id="{00000000-0008-0000-0000-00001E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1" name="Text Box 8">
          <a:extLst>
            <a:ext uri="{FF2B5EF4-FFF2-40B4-BE49-F238E27FC236}">
              <a16:creationId xmlns:a16="http://schemas.microsoft.com/office/drawing/2014/main" id="{00000000-0008-0000-0000-00001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2" name="Text Box 9">
          <a:extLst>
            <a:ext uri="{FF2B5EF4-FFF2-40B4-BE49-F238E27FC236}">
              <a16:creationId xmlns:a16="http://schemas.microsoft.com/office/drawing/2014/main" id="{00000000-0008-0000-0000-00002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93" name="Text Box 11">
          <a:extLst>
            <a:ext uri="{FF2B5EF4-FFF2-40B4-BE49-F238E27FC236}">
              <a16:creationId xmlns:a16="http://schemas.microsoft.com/office/drawing/2014/main" id="{00000000-0008-0000-0000-000021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4" name="Text Box 8">
          <a:extLst>
            <a:ext uri="{FF2B5EF4-FFF2-40B4-BE49-F238E27FC236}">
              <a16:creationId xmlns:a16="http://schemas.microsoft.com/office/drawing/2014/main" id="{00000000-0008-0000-0000-00002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5" name="Text Box 9">
          <a:extLst>
            <a:ext uri="{FF2B5EF4-FFF2-40B4-BE49-F238E27FC236}">
              <a16:creationId xmlns:a16="http://schemas.microsoft.com/office/drawing/2014/main" id="{00000000-0008-0000-0000-00002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96" name="Text Box 11">
          <a:extLst>
            <a:ext uri="{FF2B5EF4-FFF2-40B4-BE49-F238E27FC236}">
              <a16:creationId xmlns:a16="http://schemas.microsoft.com/office/drawing/2014/main" id="{00000000-0008-0000-0000-000024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7" name="Text Box 8">
          <a:extLst>
            <a:ext uri="{FF2B5EF4-FFF2-40B4-BE49-F238E27FC236}">
              <a16:creationId xmlns:a16="http://schemas.microsoft.com/office/drawing/2014/main" id="{00000000-0008-0000-0000-00002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598" name="Text Box 9">
          <a:extLst>
            <a:ext uri="{FF2B5EF4-FFF2-40B4-BE49-F238E27FC236}">
              <a16:creationId xmlns:a16="http://schemas.microsoft.com/office/drawing/2014/main" id="{00000000-0008-0000-0000-00002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599" name="Text Box 11">
          <a:extLst>
            <a:ext uri="{FF2B5EF4-FFF2-40B4-BE49-F238E27FC236}">
              <a16:creationId xmlns:a16="http://schemas.microsoft.com/office/drawing/2014/main" id="{00000000-0008-0000-0000-000027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0" name="Text Box 8">
          <a:extLst>
            <a:ext uri="{FF2B5EF4-FFF2-40B4-BE49-F238E27FC236}">
              <a16:creationId xmlns:a16="http://schemas.microsoft.com/office/drawing/2014/main" id="{00000000-0008-0000-0000-00002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1" name="Text Box 9">
          <a:extLst>
            <a:ext uri="{FF2B5EF4-FFF2-40B4-BE49-F238E27FC236}">
              <a16:creationId xmlns:a16="http://schemas.microsoft.com/office/drawing/2014/main" id="{00000000-0008-0000-0000-00002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602" name="Text Box 11">
          <a:extLst>
            <a:ext uri="{FF2B5EF4-FFF2-40B4-BE49-F238E27FC236}">
              <a16:creationId xmlns:a16="http://schemas.microsoft.com/office/drawing/2014/main" id="{00000000-0008-0000-0000-00002A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3" name="Text Box 8">
          <a:extLst>
            <a:ext uri="{FF2B5EF4-FFF2-40B4-BE49-F238E27FC236}">
              <a16:creationId xmlns:a16="http://schemas.microsoft.com/office/drawing/2014/main" id="{00000000-0008-0000-0000-00002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4" name="Text Box 9">
          <a:extLst>
            <a:ext uri="{FF2B5EF4-FFF2-40B4-BE49-F238E27FC236}">
              <a16:creationId xmlns:a16="http://schemas.microsoft.com/office/drawing/2014/main" id="{00000000-0008-0000-0000-00002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605" name="Text Box 11">
          <a:extLst>
            <a:ext uri="{FF2B5EF4-FFF2-40B4-BE49-F238E27FC236}">
              <a16:creationId xmlns:a16="http://schemas.microsoft.com/office/drawing/2014/main" id="{00000000-0008-0000-0000-00002D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6" name="Text Box 8">
          <a:extLst>
            <a:ext uri="{FF2B5EF4-FFF2-40B4-BE49-F238E27FC236}">
              <a16:creationId xmlns:a16="http://schemas.microsoft.com/office/drawing/2014/main" id="{00000000-0008-0000-0000-00002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7" name="Text Box 9">
          <a:extLst>
            <a:ext uri="{FF2B5EF4-FFF2-40B4-BE49-F238E27FC236}">
              <a16:creationId xmlns:a16="http://schemas.microsoft.com/office/drawing/2014/main" id="{00000000-0008-0000-0000-00002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608" name="Text Box 11">
          <a:extLst>
            <a:ext uri="{FF2B5EF4-FFF2-40B4-BE49-F238E27FC236}">
              <a16:creationId xmlns:a16="http://schemas.microsoft.com/office/drawing/2014/main" id="{00000000-0008-0000-0000-000030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09" name="Text Box 8">
          <a:extLst>
            <a:ext uri="{FF2B5EF4-FFF2-40B4-BE49-F238E27FC236}">
              <a16:creationId xmlns:a16="http://schemas.microsoft.com/office/drawing/2014/main" id="{00000000-0008-0000-0000-00003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0" name="Text Box 9">
          <a:extLst>
            <a:ext uri="{FF2B5EF4-FFF2-40B4-BE49-F238E27FC236}">
              <a16:creationId xmlns:a16="http://schemas.microsoft.com/office/drawing/2014/main" id="{00000000-0008-0000-0000-00003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2611" name="Text Box 11">
          <a:extLst>
            <a:ext uri="{FF2B5EF4-FFF2-40B4-BE49-F238E27FC236}">
              <a16:creationId xmlns:a16="http://schemas.microsoft.com/office/drawing/2014/main" id="{00000000-0008-0000-0000-0000330A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2" name="Text Box 8">
          <a:extLst>
            <a:ext uri="{FF2B5EF4-FFF2-40B4-BE49-F238E27FC236}">
              <a16:creationId xmlns:a16="http://schemas.microsoft.com/office/drawing/2014/main" id="{00000000-0008-0000-0000-00003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3" name="Text Box 9">
          <a:extLst>
            <a:ext uri="{FF2B5EF4-FFF2-40B4-BE49-F238E27FC236}">
              <a16:creationId xmlns:a16="http://schemas.microsoft.com/office/drawing/2014/main" id="{00000000-0008-0000-0000-00003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14" name="Text Box 11">
          <a:extLst>
            <a:ext uri="{FF2B5EF4-FFF2-40B4-BE49-F238E27FC236}">
              <a16:creationId xmlns:a16="http://schemas.microsoft.com/office/drawing/2014/main" id="{00000000-0008-0000-0000-000036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5" name="Text Box 8">
          <a:extLst>
            <a:ext uri="{FF2B5EF4-FFF2-40B4-BE49-F238E27FC236}">
              <a16:creationId xmlns:a16="http://schemas.microsoft.com/office/drawing/2014/main" id="{00000000-0008-0000-0000-00003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6" name="Text Box 9">
          <a:extLst>
            <a:ext uri="{FF2B5EF4-FFF2-40B4-BE49-F238E27FC236}">
              <a16:creationId xmlns:a16="http://schemas.microsoft.com/office/drawing/2014/main" id="{00000000-0008-0000-0000-00003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17" name="Text Box 11">
          <a:extLst>
            <a:ext uri="{FF2B5EF4-FFF2-40B4-BE49-F238E27FC236}">
              <a16:creationId xmlns:a16="http://schemas.microsoft.com/office/drawing/2014/main" id="{00000000-0008-0000-0000-000039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8" name="Text Box 8">
          <a:extLst>
            <a:ext uri="{FF2B5EF4-FFF2-40B4-BE49-F238E27FC236}">
              <a16:creationId xmlns:a16="http://schemas.microsoft.com/office/drawing/2014/main" id="{00000000-0008-0000-0000-00003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19" name="Text Box 9">
          <a:extLst>
            <a:ext uri="{FF2B5EF4-FFF2-40B4-BE49-F238E27FC236}">
              <a16:creationId xmlns:a16="http://schemas.microsoft.com/office/drawing/2014/main" id="{00000000-0008-0000-0000-00003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20" name="Text Box 11">
          <a:extLst>
            <a:ext uri="{FF2B5EF4-FFF2-40B4-BE49-F238E27FC236}">
              <a16:creationId xmlns:a16="http://schemas.microsoft.com/office/drawing/2014/main" id="{00000000-0008-0000-0000-00003C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1" name="Text Box 8">
          <a:extLst>
            <a:ext uri="{FF2B5EF4-FFF2-40B4-BE49-F238E27FC236}">
              <a16:creationId xmlns:a16="http://schemas.microsoft.com/office/drawing/2014/main" id="{00000000-0008-0000-0000-00003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2" name="Text Box 9">
          <a:extLst>
            <a:ext uri="{FF2B5EF4-FFF2-40B4-BE49-F238E27FC236}">
              <a16:creationId xmlns:a16="http://schemas.microsoft.com/office/drawing/2014/main" id="{00000000-0008-0000-0000-00003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23" name="Text Box 11">
          <a:extLst>
            <a:ext uri="{FF2B5EF4-FFF2-40B4-BE49-F238E27FC236}">
              <a16:creationId xmlns:a16="http://schemas.microsoft.com/office/drawing/2014/main" id="{00000000-0008-0000-0000-00003F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4" name="Text Box 8">
          <a:extLst>
            <a:ext uri="{FF2B5EF4-FFF2-40B4-BE49-F238E27FC236}">
              <a16:creationId xmlns:a16="http://schemas.microsoft.com/office/drawing/2014/main" id="{00000000-0008-0000-0000-00004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5" name="Text Box 9">
          <a:extLst>
            <a:ext uri="{FF2B5EF4-FFF2-40B4-BE49-F238E27FC236}">
              <a16:creationId xmlns:a16="http://schemas.microsoft.com/office/drawing/2014/main" id="{00000000-0008-0000-0000-00004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26" name="Text Box 11">
          <a:extLst>
            <a:ext uri="{FF2B5EF4-FFF2-40B4-BE49-F238E27FC236}">
              <a16:creationId xmlns:a16="http://schemas.microsoft.com/office/drawing/2014/main" id="{00000000-0008-0000-0000-000042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7" name="Text Box 8">
          <a:extLst>
            <a:ext uri="{FF2B5EF4-FFF2-40B4-BE49-F238E27FC236}">
              <a16:creationId xmlns:a16="http://schemas.microsoft.com/office/drawing/2014/main" id="{00000000-0008-0000-0000-00004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28" name="Text Box 9">
          <a:extLst>
            <a:ext uri="{FF2B5EF4-FFF2-40B4-BE49-F238E27FC236}">
              <a16:creationId xmlns:a16="http://schemas.microsoft.com/office/drawing/2014/main" id="{00000000-0008-0000-0000-00004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29" name="Text Box 11">
          <a:extLst>
            <a:ext uri="{FF2B5EF4-FFF2-40B4-BE49-F238E27FC236}">
              <a16:creationId xmlns:a16="http://schemas.microsoft.com/office/drawing/2014/main" id="{00000000-0008-0000-0000-000045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0" name="Text Box 8">
          <a:extLst>
            <a:ext uri="{FF2B5EF4-FFF2-40B4-BE49-F238E27FC236}">
              <a16:creationId xmlns:a16="http://schemas.microsoft.com/office/drawing/2014/main" id="{00000000-0008-0000-0000-00004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1" name="Text Box 9">
          <a:extLst>
            <a:ext uri="{FF2B5EF4-FFF2-40B4-BE49-F238E27FC236}">
              <a16:creationId xmlns:a16="http://schemas.microsoft.com/office/drawing/2014/main" id="{00000000-0008-0000-0000-00004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32" name="Text Box 11">
          <a:extLst>
            <a:ext uri="{FF2B5EF4-FFF2-40B4-BE49-F238E27FC236}">
              <a16:creationId xmlns:a16="http://schemas.microsoft.com/office/drawing/2014/main" id="{00000000-0008-0000-0000-000048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3" name="Text Box 8">
          <a:extLst>
            <a:ext uri="{FF2B5EF4-FFF2-40B4-BE49-F238E27FC236}">
              <a16:creationId xmlns:a16="http://schemas.microsoft.com/office/drawing/2014/main" id="{00000000-0008-0000-0000-00004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4" name="Text Box 9">
          <a:extLst>
            <a:ext uri="{FF2B5EF4-FFF2-40B4-BE49-F238E27FC236}">
              <a16:creationId xmlns:a16="http://schemas.microsoft.com/office/drawing/2014/main" id="{00000000-0008-0000-0000-00004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35" name="Text Box 11">
          <a:extLst>
            <a:ext uri="{FF2B5EF4-FFF2-40B4-BE49-F238E27FC236}">
              <a16:creationId xmlns:a16="http://schemas.microsoft.com/office/drawing/2014/main" id="{00000000-0008-0000-0000-00004B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6" name="Text Box 8">
          <a:extLst>
            <a:ext uri="{FF2B5EF4-FFF2-40B4-BE49-F238E27FC236}">
              <a16:creationId xmlns:a16="http://schemas.microsoft.com/office/drawing/2014/main" id="{00000000-0008-0000-0000-00004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7" name="Text Box 9">
          <a:extLst>
            <a:ext uri="{FF2B5EF4-FFF2-40B4-BE49-F238E27FC236}">
              <a16:creationId xmlns:a16="http://schemas.microsoft.com/office/drawing/2014/main" id="{00000000-0008-0000-0000-00004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38" name="Text Box 11">
          <a:extLst>
            <a:ext uri="{FF2B5EF4-FFF2-40B4-BE49-F238E27FC236}">
              <a16:creationId xmlns:a16="http://schemas.microsoft.com/office/drawing/2014/main" id="{00000000-0008-0000-0000-00004E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39" name="Text Box 8">
          <a:extLst>
            <a:ext uri="{FF2B5EF4-FFF2-40B4-BE49-F238E27FC236}">
              <a16:creationId xmlns:a16="http://schemas.microsoft.com/office/drawing/2014/main" id="{00000000-0008-0000-0000-00004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0" name="Text Box 9">
          <a:extLst>
            <a:ext uri="{FF2B5EF4-FFF2-40B4-BE49-F238E27FC236}">
              <a16:creationId xmlns:a16="http://schemas.microsoft.com/office/drawing/2014/main" id="{00000000-0008-0000-0000-00005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41" name="Text Box 11">
          <a:extLst>
            <a:ext uri="{FF2B5EF4-FFF2-40B4-BE49-F238E27FC236}">
              <a16:creationId xmlns:a16="http://schemas.microsoft.com/office/drawing/2014/main" id="{00000000-0008-0000-0000-000051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2" name="Text Box 8">
          <a:extLst>
            <a:ext uri="{FF2B5EF4-FFF2-40B4-BE49-F238E27FC236}">
              <a16:creationId xmlns:a16="http://schemas.microsoft.com/office/drawing/2014/main" id="{00000000-0008-0000-0000-00005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3" name="Text Box 9">
          <a:extLst>
            <a:ext uri="{FF2B5EF4-FFF2-40B4-BE49-F238E27FC236}">
              <a16:creationId xmlns:a16="http://schemas.microsoft.com/office/drawing/2014/main" id="{00000000-0008-0000-0000-00005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44" name="Text Box 11">
          <a:extLst>
            <a:ext uri="{FF2B5EF4-FFF2-40B4-BE49-F238E27FC236}">
              <a16:creationId xmlns:a16="http://schemas.microsoft.com/office/drawing/2014/main" id="{00000000-0008-0000-0000-000054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5" name="Text Box 8">
          <a:extLst>
            <a:ext uri="{FF2B5EF4-FFF2-40B4-BE49-F238E27FC236}">
              <a16:creationId xmlns:a16="http://schemas.microsoft.com/office/drawing/2014/main" id="{00000000-0008-0000-0000-00005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6" name="Text Box 9">
          <a:extLst>
            <a:ext uri="{FF2B5EF4-FFF2-40B4-BE49-F238E27FC236}">
              <a16:creationId xmlns:a16="http://schemas.microsoft.com/office/drawing/2014/main" id="{00000000-0008-0000-0000-00005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47" name="Text Box 11">
          <a:extLst>
            <a:ext uri="{FF2B5EF4-FFF2-40B4-BE49-F238E27FC236}">
              <a16:creationId xmlns:a16="http://schemas.microsoft.com/office/drawing/2014/main" id="{00000000-0008-0000-0000-000057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8" name="Text Box 8">
          <a:extLst>
            <a:ext uri="{FF2B5EF4-FFF2-40B4-BE49-F238E27FC236}">
              <a16:creationId xmlns:a16="http://schemas.microsoft.com/office/drawing/2014/main" id="{00000000-0008-0000-0000-00005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49" name="Text Box 9">
          <a:extLst>
            <a:ext uri="{FF2B5EF4-FFF2-40B4-BE49-F238E27FC236}">
              <a16:creationId xmlns:a16="http://schemas.microsoft.com/office/drawing/2014/main" id="{00000000-0008-0000-0000-00005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50" name="Text Box 11">
          <a:extLst>
            <a:ext uri="{FF2B5EF4-FFF2-40B4-BE49-F238E27FC236}">
              <a16:creationId xmlns:a16="http://schemas.microsoft.com/office/drawing/2014/main" id="{00000000-0008-0000-0000-00005A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1" name="Text Box 8">
          <a:extLst>
            <a:ext uri="{FF2B5EF4-FFF2-40B4-BE49-F238E27FC236}">
              <a16:creationId xmlns:a16="http://schemas.microsoft.com/office/drawing/2014/main" id="{00000000-0008-0000-0000-00005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2" name="Text Box 9">
          <a:extLst>
            <a:ext uri="{FF2B5EF4-FFF2-40B4-BE49-F238E27FC236}">
              <a16:creationId xmlns:a16="http://schemas.microsoft.com/office/drawing/2014/main" id="{00000000-0008-0000-0000-00005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53" name="Text Box 11">
          <a:extLst>
            <a:ext uri="{FF2B5EF4-FFF2-40B4-BE49-F238E27FC236}">
              <a16:creationId xmlns:a16="http://schemas.microsoft.com/office/drawing/2014/main" id="{00000000-0008-0000-0000-00005D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4" name="Text Box 8">
          <a:extLst>
            <a:ext uri="{FF2B5EF4-FFF2-40B4-BE49-F238E27FC236}">
              <a16:creationId xmlns:a16="http://schemas.microsoft.com/office/drawing/2014/main" id="{00000000-0008-0000-0000-00005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5" name="Text Box 9">
          <a:extLst>
            <a:ext uri="{FF2B5EF4-FFF2-40B4-BE49-F238E27FC236}">
              <a16:creationId xmlns:a16="http://schemas.microsoft.com/office/drawing/2014/main" id="{00000000-0008-0000-0000-00005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56" name="Text Box 11">
          <a:extLst>
            <a:ext uri="{FF2B5EF4-FFF2-40B4-BE49-F238E27FC236}">
              <a16:creationId xmlns:a16="http://schemas.microsoft.com/office/drawing/2014/main" id="{00000000-0008-0000-0000-000060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7" name="Text Box 8">
          <a:extLst>
            <a:ext uri="{FF2B5EF4-FFF2-40B4-BE49-F238E27FC236}">
              <a16:creationId xmlns:a16="http://schemas.microsoft.com/office/drawing/2014/main" id="{00000000-0008-0000-0000-00006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58" name="Text Box 9">
          <a:extLst>
            <a:ext uri="{FF2B5EF4-FFF2-40B4-BE49-F238E27FC236}">
              <a16:creationId xmlns:a16="http://schemas.microsoft.com/office/drawing/2014/main" id="{00000000-0008-0000-0000-00006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59" name="Text Box 11">
          <a:extLst>
            <a:ext uri="{FF2B5EF4-FFF2-40B4-BE49-F238E27FC236}">
              <a16:creationId xmlns:a16="http://schemas.microsoft.com/office/drawing/2014/main" id="{00000000-0008-0000-0000-000063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0" name="Text Box 8">
          <a:extLst>
            <a:ext uri="{FF2B5EF4-FFF2-40B4-BE49-F238E27FC236}">
              <a16:creationId xmlns:a16="http://schemas.microsoft.com/office/drawing/2014/main" id="{00000000-0008-0000-0000-00006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1" name="Text Box 9">
          <a:extLst>
            <a:ext uri="{FF2B5EF4-FFF2-40B4-BE49-F238E27FC236}">
              <a16:creationId xmlns:a16="http://schemas.microsoft.com/office/drawing/2014/main" id="{00000000-0008-0000-0000-00006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62" name="Text Box 11">
          <a:extLst>
            <a:ext uri="{FF2B5EF4-FFF2-40B4-BE49-F238E27FC236}">
              <a16:creationId xmlns:a16="http://schemas.microsoft.com/office/drawing/2014/main" id="{00000000-0008-0000-0000-000066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3" name="Text Box 8">
          <a:extLst>
            <a:ext uri="{FF2B5EF4-FFF2-40B4-BE49-F238E27FC236}">
              <a16:creationId xmlns:a16="http://schemas.microsoft.com/office/drawing/2014/main" id="{00000000-0008-0000-0000-00006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4" name="Text Box 9">
          <a:extLst>
            <a:ext uri="{FF2B5EF4-FFF2-40B4-BE49-F238E27FC236}">
              <a16:creationId xmlns:a16="http://schemas.microsoft.com/office/drawing/2014/main" id="{00000000-0008-0000-0000-00006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65" name="Text Box 11">
          <a:extLst>
            <a:ext uri="{FF2B5EF4-FFF2-40B4-BE49-F238E27FC236}">
              <a16:creationId xmlns:a16="http://schemas.microsoft.com/office/drawing/2014/main" id="{00000000-0008-0000-0000-000069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6" name="Text Box 8">
          <a:extLst>
            <a:ext uri="{FF2B5EF4-FFF2-40B4-BE49-F238E27FC236}">
              <a16:creationId xmlns:a16="http://schemas.microsoft.com/office/drawing/2014/main" id="{00000000-0008-0000-0000-00006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7" name="Text Box 9">
          <a:extLst>
            <a:ext uri="{FF2B5EF4-FFF2-40B4-BE49-F238E27FC236}">
              <a16:creationId xmlns:a16="http://schemas.microsoft.com/office/drawing/2014/main" id="{00000000-0008-0000-0000-00006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68" name="Text Box 11">
          <a:extLst>
            <a:ext uri="{FF2B5EF4-FFF2-40B4-BE49-F238E27FC236}">
              <a16:creationId xmlns:a16="http://schemas.microsoft.com/office/drawing/2014/main" id="{00000000-0008-0000-0000-00006C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69" name="Text Box 8">
          <a:extLst>
            <a:ext uri="{FF2B5EF4-FFF2-40B4-BE49-F238E27FC236}">
              <a16:creationId xmlns:a16="http://schemas.microsoft.com/office/drawing/2014/main" id="{00000000-0008-0000-0000-00006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0" name="Text Box 9">
          <a:extLst>
            <a:ext uri="{FF2B5EF4-FFF2-40B4-BE49-F238E27FC236}">
              <a16:creationId xmlns:a16="http://schemas.microsoft.com/office/drawing/2014/main" id="{00000000-0008-0000-0000-00006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71" name="Text Box 11">
          <a:extLst>
            <a:ext uri="{FF2B5EF4-FFF2-40B4-BE49-F238E27FC236}">
              <a16:creationId xmlns:a16="http://schemas.microsoft.com/office/drawing/2014/main" id="{00000000-0008-0000-0000-00006F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2" name="Text Box 8">
          <a:extLst>
            <a:ext uri="{FF2B5EF4-FFF2-40B4-BE49-F238E27FC236}">
              <a16:creationId xmlns:a16="http://schemas.microsoft.com/office/drawing/2014/main" id="{00000000-0008-0000-0000-00007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3" name="Text Box 9">
          <a:extLst>
            <a:ext uri="{FF2B5EF4-FFF2-40B4-BE49-F238E27FC236}">
              <a16:creationId xmlns:a16="http://schemas.microsoft.com/office/drawing/2014/main" id="{00000000-0008-0000-0000-00007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74" name="Text Box 11">
          <a:extLst>
            <a:ext uri="{FF2B5EF4-FFF2-40B4-BE49-F238E27FC236}">
              <a16:creationId xmlns:a16="http://schemas.microsoft.com/office/drawing/2014/main" id="{00000000-0008-0000-0000-000072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5" name="Text Box 8">
          <a:extLst>
            <a:ext uri="{FF2B5EF4-FFF2-40B4-BE49-F238E27FC236}">
              <a16:creationId xmlns:a16="http://schemas.microsoft.com/office/drawing/2014/main" id="{00000000-0008-0000-0000-00007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6" name="Text Box 9">
          <a:extLst>
            <a:ext uri="{FF2B5EF4-FFF2-40B4-BE49-F238E27FC236}">
              <a16:creationId xmlns:a16="http://schemas.microsoft.com/office/drawing/2014/main" id="{00000000-0008-0000-0000-00007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77" name="Text Box 11">
          <a:extLst>
            <a:ext uri="{FF2B5EF4-FFF2-40B4-BE49-F238E27FC236}">
              <a16:creationId xmlns:a16="http://schemas.microsoft.com/office/drawing/2014/main" id="{00000000-0008-0000-0000-000075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8" name="Text Box 8">
          <a:extLst>
            <a:ext uri="{FF2B5EF4-FFF2-40B4-BE49-F238E27FC236}">
              <a16:creationId xmlns:a16="http://schemas.microsoft.com/office/drawing/2014/main" id="{00000000-0008-0000-0000-00007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79" name="Text Box 9">
          <a:extLst>
            <a:ext uri="{FF2B5EF4-FFF2-40B4-BE49-F238E27FC236}">
              <a16:creationId xmlns:a16="http://schemas.microsoft.com/office/drawing/2014/main" id="{00000000-0008-0000-0000-00007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80" name="Text Box 11">
          <a:extLst>
            <a:ext uri="{FF2B5EF4-FFF2-40B4-BE49-F238E27FC236}">
              <a16:creationId xmlns:a16="http://schemas.microsoft.com/office/drawing/2014/main" id="{00000000-0008-0000-0000-000078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1" name="Text Box 8">
          <a:extLst>
            <a:ext uri="{FF2B5EF4-FFF2-40B4-BE49-F238E27FC236}">
              <a16:creationId xmlns:a16="http://schemas.microsoft.com/office/drawing/2014/main" id="{00000000-0008-0000-0000-00007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2" name="Text Box 9">
          <a:extLst>
            <a:ext uri="{FF2B5EF4-FFF2-40B4-BE49-F238E27FC236}">
              <a16:creationId xmlns:a16="http://schemas.microsoft.com/office/drawing/2014/main" id="{00000000-0008-0000-0000-00007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83" name="Text Box 11">
          <a:extLst>
            <a:ext uri="{FF2B5EF4-FFF2-40B4-BE49-F238E27FC236}">
              <a16:creationId xmlns:a16="http://schemas.microsoft.com/office/drawing/2014/main" id="{00000000-0008-0000-0000-00007B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4" name="Text Box 8">
          <a:extLst>
            <a:ext uri="{FF2B5EF4-FFF2-40B4-BE49-F238E27FC236}">
              <a16:creationId xmlns:a16="http://schemas.microsoft.com/office/drawing/2014/main" id="{00000000-0008-0000-0000-00007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5" name="Text Box 9">
          <a:extLst>
            <a:ext uri="{FF2B5EF4-FFF2-40B4-BE49-F238E27FC236}">
              <a16:creationId xmlns:a16="http://schemas.microsoft.com/office/drawing/2014/main" id="{00000000-0008-0000-0000-00007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86" name="Text Box 11">
          <a:extLst>
            <a:ext uri="{FF2B5EF4-FFF2-40B4-BE49-F238E27FC236}">
              <a16:creationId xmlns:a16="http://schemas.microsoft.com/office/drawing/2014/main" id="{00000000-0008-0000-0000-00007E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7" name="Text Box 8">
          <a:extLst>
            <a:ext uri="{FF2B5EF4-FFF2-40B4-BE49-F238E27FC236}">
              <a16:creationId xmlns:a16="http://schemas.microsoft.com/office/drawing/2014/main" id="{00000000-0008-0000-0000-00007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88" name="Text Box 9">
          <a:extLst>
            <a:ext uri="{FF2B5EF4-FFF2-40B4-BE49-F238E27FC236}">
              <a16:creationId xmlns:a16="http://schemas.microsoft.com/office/drawing/2014/main" id="{00000000-0008-0000-0000-00008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89" name="Text Box 11">
          <a:extLst>
            <a:ext uri="{FF2B5EF4-FFF2-40B4-BE49-F238E27FC236}">
              <a16:creationId xmlns:a16="http://schemas.microsoft.com/office/drawing/2014/main" id="{00000000-0008-0000-0000-000081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0" name="Text Box 8">
          <a:extLst>
            <a:ext uri="{FF2B5EF4-FFF2-40B4-BE49-F238E27FC236}">
              <a16:creationId xmlns:a16="http://schemas.microsoft.com/office/drawing/2014/main" id="{00000000-0008-0000-0000-00008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1" name="Text Box 9">
          <a:extLst>
            <a:ext uri="{FF2B5EF4-FFF2-40B4-BE49-F238E27FC236}">
              <a16:creationId xmlns:a16="http://schemas.microsoft.com/office/drawing/2014/main" id="{00000000-0008-0000-0000-00008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92" name="Text Box 11">
          <a:extLst>
            <a:ext uri="{FF2B5EF4-FFF2-40B4-BE49-F238E27FC236}">
              <a16:creationId xmlns:a16="http://schemas.microsoft.com/office/drawing/2014/main" id="{00000000-0008-0000-0000-000084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3" name="Text Box 8">
          <a:extLst>
            <a:ext uri="{FF2B5EF4-FFF2-40B4-BE49-F238E27FC236}">
              <a16:creationId xmlns:a16="http://schemas.microsoft.com/office/drawing/2014/main" id="{00000000-0008-0000-0000-00008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4" name="Text Box 9">
          <a:extLst>
            <a:ext uri="{FF2B5EF4-FFF2-40B4-BE49-F238E27FC236}">
              <a16:creationId xmlns:a16="http://schemas.microsoft.com/office/drawing/2014/main" id="{00000000-0008-0000-0000-00008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95" name="Text Box 11">
          <a:extLst>
            <a:ext uri="{FF2B5EF4-FFF2-40B4-BE49-F238E27FC236}">
              <a16:creationId xmlns:a16="http://schemas.microsoft.com/office/drawing/2014/main" id="{00000000-0008-0000-0000-000087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6" name="Text Box 8">
          <a:extLst>
            <a:ext uri="{FF2B5EF4-FFF2-40B4-BE49-F238E27FC236}">
              <a16:creationId xmlns:a16="http://schemas.microsoft.com/office/drawing/2014/main" id="{00000000-0008-0000-0000-00008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7" name="Text Box 9">
          <a:extLst>
            <a:ext uri="{FF2B5EF4-FFF2-40B4-BE49-F238E27FC236}">
              <a16:creationId xmlns:a16="http://schemas.microsoft.com/office/drawing/2014/main" id="{00000000-0008-0000-0000-00008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698" name="Text Box 11">
          <a:extLst>
            <a:ext uri="{FF2B5EF4-FFF2-40B4-BE49-F238E27FC236}">
              <a16:creationId xmlns:a16="http://schemas.microsoft.com/office/drawing/2014/main" id="{00000000-0008-0000-0000-00008A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699" name="Text Box 8">
          <a:extLst>
            <a:ext uri="{FF2B5EF4-FFF2-40B4-BE49-F238E27FC236}">
              <a16:creationId xmlns:a16="http://schemas.microsoft.com/office/drawing/2014/main" id="{00000000-0008-0000-0000-00008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0" name="Text Box 9">
          <a:extLst>
            <a:ext uri="{FF2B5EF4-FFF2-40B4-BE49-F238E27FC236}">
              <a16:creationId xmlns:a16="http://schemas.microsoft.com/office/drawing/2014/main" id="{00000000-0008-0000-0000-00008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01" name="Text Box 11">
          <a:extLst>
            <a:ext uri="{FF2B5EF4-FFF2-40B4-BE49-F238E27FC236}">
              <a16:creationId xmlns:a16="http://schemas.microsoft.com/office/drawing/2014/main" id="{00000000-0008-0000-0000-00008D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2" name="Text Box 8">
          <a:extLst>
            <a:ext uri="{FF2B5EF4-FFF2-40B4-BE49-F238E27FC236}">
              <a16:creationId xmlns:a16="http://schemas.microsoft.com/office/drawing/2014/main" id="{00000000-0008-0000-0000-00008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3" name="Text Box 9">
          <a:extLst>
            <a:ext uri="{FF2B5EF4-FFF2-40B4-BE49-F238E27FC236}">
              <a16:creationId xmlns:a16="http://schemas.microsoft.com/office/drawing/2014/main" id="{00000000-0008-0000-0000-00008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04" name="Text Box 11">
          <a:extLst>
            <a:ext uri="{FF2B5EF4-FFF2-40B4-BE49-F238E27FC236}">
              <a16:creationId xmlns:a16="http://schemas.microsoft.com/office/drawing/2014/main" id="{00000000-0008-0000-0000-000090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5" name="Text Box 8">
          <a:extLst>
            <a:ext uri="{FF2B5EF4-FFF2-40B4-BE49-F238E27FC236}">
              <a16:creationId xmlns:a16="http://schemas.microsoft.com/office/drawing/2014/main" id="{00000000-0008-0000-0000-00009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6" name="Text Box 9">
          <a:extLst>
            <a:ext uri="{FF2B5EF4-FFF2-40B4-BE49-F238E27FC236}">
              <a16:creationId xmlns:a16="http://schemas.microsoft.com/office/drawing/2014/main" id="{00000000-0008-0000-0000-00009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07" name="Text Box 11">
          <a:extLst>
            <a:ext uri="{FF2B5EF4-FFF2-40B4-BE49-F238E27FC236}">
              <a16:creationId xmlns:a16="http://schemas.microsoft.com/office/drawing/2014/main" id="{00000000-0008-0000-0000-000093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8" name="Text Box 8">
          <a:extLst>
            <a:ext uri="{FF2B5EF4-FFF2-40B4-BE49-F238E27FC236}">
              <a16:creationId xmlns:a16="http://schemas.microsoft.com/office/drawing/2014/main" id="{00000000-0008-0000-0000-00009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09" name="Text Box 9">
          <a:extLst>
            <a:ext uri="{FF2B5EF4-FFF2-40B4-BE49-F238E27FC236}">
              <a16:creationId xmlns:a16="http://schemas.microsoft.com/office/drawing/2014/main" id="{00000000-0008-0000-0000-00009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10" name="Text Box 11">
          <a:extLst>
            <a:ext uri="{FF2B5EF4-FFF2-40B4-BE49-F238E27FC236}">
              <a16:creationId xmlns:a16="http://schemas.microsoft.com/office/drawing/2014/main" id="{00000000-0008-0000-0000-000096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1" name="Text Box 8">
          <a:extLst>
            <a:ext uri="{FF2B5EF4-FFF2-40B4-BE49-F238E27FC236}">
              <a16:creationId xmlns:a16="http://schemas.microsoft.com/office/drawing/2014/main" id="{00000000-0008-0000-0000-00009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2" name="Text Box 9">
          <a:extLst>
            <a:ext uri="{FF2B5EF4-FFF2-40B4-BE49-F238E27FC236}">
              <a16:creationId xmlns:a16="http://schemas.microsoft.com/office/drawing/2014/main" id="{00000000-0008-0000-0000-00009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13" name="Text Box 11">
          <a:extLst>
            <a:ext uri="{FF2B5EF4-FFF2-40B4-BE49-F238E27FC236}">
              <a16:creationId xmlns:a16="http://schemas.microsoft.com/office/drawing/2014/main" id="{00000000-0008-0000-0000-000099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4" name="Text Box 8">
          <a:extLst>
            <a:ext uri="{FF2B5EF4-FFF2-40B4-BE49-F238E27FC236}">
              <a16:creationId xmlns:a16="http://schemas.microsoft.com/office/drawing/2014/main" id="{00000000-0008-0000-0000-00009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5" name="Text Box 9">
          <a:extLst>
            <a:ext uri="{FF2B5EF4-FFF2-40B4-BE49-F238E27FC236}">
              <a16:creationId xmlns:a16="http://schemas.microsoft.com/office/drawing/2014/main" id="{00000000-0008-0000-0000-00009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16" name="Text Box 11">
          <a:extLst>
            <a:ext uri="{FF2B5EF4-FFF2-40B4-BE49-F238E27FC236}">
              <a16:creationId xmlns:a16="http://schemas.microsoft.com/office/drawing/2014/main" id="{00000000-0008-0000-0000-00009C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7" name="Text Box 8">
          <a:extLst>
            <a:ext uri="{FF2B5EF4-FFF2-40B4-BE49-F238E27FC236}">
              <a16:creationId xmlns:a16="http://schemas.microsoft.com/office/drawing/2014/main" id="{00000000-0008-0000-0000-00009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18" name="Text Box 9">
          <a:extLst>
            <a:ext uri="{FF2B5EF4-FFF2-40B4-BE49-F238E27FC236}">
              <a16:creationId xmlns:a16="http://schemas.microsoft.com/office/drawing/2014/main" id="{00000000-0008-0000-0000-00009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19" name="Text Box 11">
          <a:extLst>
            <a:ext uri="{FF2B5EF4-FFF2-40B4-BE49-F238E27FC236}">
              <a16:creationId xmlns:a16="http://schemas.microsoft.com/office/drawing/2014/main" id="{00000000-0008-0000-0000-00009F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0" name="Text Box 8">
          <a:extLst>
            <a:ext uri="{FF2B5EF4-FFF2-40B4-BE49-F238E27FC236}">
              <a16:creationId xmlns:a16="http://schemas.microsoft.com/office/drawing/2014/main" id="{00000000-0008-0000-0000-0000A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1" name="Text Box 9">
          <a:extLst>
            <a:ext uri="{FF2B5EF4-FFF2-40B4-BE49-F238E27FC236}">
              <a16:creationId xmlns:a16="http://schemas.microsoft.com/office/drawing/2014/main" id="{00000000-0008-0000-0000-0000A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22" name="Text Box 11">
          <a:extLst>
            <a:ext uri="{FF2B5EF4-FFF2-40B4-BE49-F238E27FC236}">
              <a16:creationId xmlns:a16="http://schemas.microsoft.com/office/drawing/2014/main" id="{00000000-0008-0000-0000-0000A2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3" name="Text Box 8">
          <a:extLst>
            <a:ext uri="{FF2B5EF4-FFF2-40B4-BE49-F238E27FC236}">
              <a16:creationId xmlns:a16="http://schemas.microsoft.com/office/drawing/2014/main" id="{00000000-0008-0000-0000-0000A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4" name="Text Box 9">
          <a:extLst>
            <a:ext uri="{FF2B5EF4-FFF2-40B4-BE49-F238E27FC236}">
              <a16:creationId xmlns:a16="http://schemas.microsoft.com/office/drawing/2014/main" id="{00000000-0008-0000-0000-0000A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25" name="Text Box 11">
          <a:extLst>
            <a:ext uri="{FF2B5EF4-FFF2-40B4-BE49-F238E27FC236}">
              <a16:creationId xmlns:a16="http://schemas.microsoft.com/office/drawing/2014/main" id="{00000000-0008-0000-0000-0000A5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6" name="Text Box 8">
          <a:extLst>
            <a:ext uri="{FF2B5EF4-FFF2-40B4-BE49-F238E27FC236}">
              <a16:creationId xmlns:a16="http://schemas.microsoft.com/office/drawing/2014/main" id="{00000000-0008-0000-0000-0000A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7" name="Text Box 9">
          <a:extLst>
            <a:ext uri="{FF2B5EF4-FFF2-40B4-BE49-F238E27FC236}">
              <a16:creationId xmlns:a16="http://schemas.microsoft.com/office/drawing/2014/main" id="{00000000-0008-0000-0000-0000A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28" name="Text Box 11">
          <a:extLst>
            <a:ext uri="{FF2B5EF4-FFF2-40B4-BE49-F238E27FC236}">
              <a16:creationId xmlns:a16="http://schemas.microsoft.com/office/drawing/2014/main" id="{00000000-0008-0000-0000-0000A8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29" name="Text Box 8">
          <a:extLst>
            <a:ext uri="{FF2B5EF4-FFF2-40B4-BE49-F238E27FC236}">
              <a16:creationId xmlns:a16="http://schemas.microsoft.com/office/drawing/2014/main" id="{00000000-0008-0000-0000-0000A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0" name="Text Box 9">
          <a:extLst>
            <a:ext uri="{FF2B5EF4-FFF2-40B4-BE49-F238E27FC236}">
              <a16:creationId xmlns:a16="http://schemas.microsoft.com/office/drawing/2014/main" id="{00000000-0008-0000-0000-0000A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31" name="Text Box 11">
          <a:extLst>
            <a:ext uri="{FF2B5EF4-FFF2-40B4-BE49-F238E27FC236}">
              <a16:creationId xmlns:a16="http://schemas.microsoft.com/office/drawing/2014/main" id="{00000000-0008-0000-0000-0000AB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2" name="Text Box 8">
          <a:extLst>
            <a:ext uri="{FF2B5EF4-FFF2-40B4-BE49-F238E27FC236}">
              <a16:creationId xmlns:a16="http://schemas.microsoft.com/office/drawing/2014/main" id="{00000000-0008-0000-0000-0000A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3" name="Text Box 9">
          <a:extLst>
            <a:ext uri="{FF2B5EF4-FFF2-40B4-BE49-F238E27FC236}">
              <a16:creationId xmlns:a16="http://schemas.microsoft.com/office/drawing/2014/main" id="{00000000-0008-0000-0000-0000A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34" name="Text Box 11">
          <a:extLst>
            <a:ext uri="{FF2B5EF4-FFF2-40B4-BE49-F238E27FC236}">
              <a16:creationId xmlns:a16="http://schemas.microsoft.com/office/drawing/2014/main" id="{00000000-0008-0000-0000-0000AE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5" name="Text Box 8">
          <a:extLst>
            <a:ext uri="{FF2B5EF4-FFF2-40B4-BE49-F238E27FC236}">
              <a16:creationId xmlns:a16="http://schemas.microsoft.com/office/drawing/2014/main" id="{00000000-0008-0000-0000-0000A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6" name="Text Box 9">
          <a:extLst>
            <a:ext uri="{FF2B5EF4-FFF2-40B4-BE49-F238E27FC236}">
              <a16:creationId xmlns:a16="http://schemas.microsoft.com/office/drawing/2014/main" id="{00000000-0008-0000-0000-0000B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37" name="Text Box 11">
          <a:extLst>
            <a:ext uri="{FF2B5EF4-FFF2-40B4-BE49-F238E27FC236}">
              <a16:creationId xmlns:a16="http://schemas.microsoft.com/office/drawing/2014/main" id="{00000000-0008-0000-0000-0000B1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8" name="Text Box 8">
          <a:extLst>
            <a:ext uri="{FF2B5EF4-FFF2-40B4-BE49-F238E27FC236}">
              <a16:creationId xmlns:a16="http://schemas.microsoft.com/office/drawing/2014/main" id="{00000000-0008-0000-0000-0000B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39" name="Text Box 9">
          <a:extLst>
            <a:ext uri="{FF2B5EF4-FFF2-40B4-BE49-F238E27FC236}">
              <a16:creationId xmlns:a16="http://schemas.microsoft.com/office/drawing/2014/main" id="{00000000-0008-0000-0000-0000B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40" name="Text Box 11">
          <a:extLst>
            <a:ext uri="{FF2B5EF4-FFF2-40B4-BE49-F238E27FC236}">
              <a16:creationId xmlns:a16="http://schemas.microsoft.com/office/drawing/2014/main" id="{00000000-0008-0000-0000-0000B4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1" name="Text Box 8">
          <a:extLst>
            <a:ext uri="{FF2B5EF4-FFF2-40B4-BE49-F238E27FC236}">
              <a16:creationId xmlns:a16="http://schemas.microsoft.com/office/drawing/2014/main" id="{00000000-0008-0000-0000-0000B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2" name="Text Box 9">
          <a:extLst>
            <a:ext uri="{FF2B5EF4-FFF2-40B4-BE49-F238E27FC236}">
              <a16:creationId xmlns:a16="http://schemas.microsoft.com/office/drawing/2014/main" id="{00000000-0008-0000-0000-0000B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43" name="Text Box 11">
          <a:extLst>
            <a:ext uri="{FF2B5EF4-FFF2-40B4-BE49-F238E27FC236}">
              <a16:creationId xmlns:a16="http://schemas.microsoft.com/office/drawing/2014/main" id="{00000000-0008-0000-0000-0000B7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4" name="Text Box 8">
          <a:extLst>
            <a:ext uri="{FF2B5EF4-FFF2-40B4-BE49-F238E27FC236}">
              <a16:creationId xmlns:a16="http://schemas.microsoft.com/office/drawing/2014/main" id="{00000000-0008-0000-0000-0000B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5" name="Text Box 9">
          <a:extLst>
            <a:ext uri="{FF2B5EF4-FFF2-40B4-BE49-F238E27FC236}">
              <a16:creationId xmlns:a16="http://schemas.microsoft.com/office/drawing/2014/main" id="{00000000-0008-0000-0000-0000B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46" name="Text Box 11">
          <a:extLst>
            <a:ext uri="{FF2B5EF4-FFF2-40B4-BE49-F238E27FC236}">
              <a16:creationId xmlns:a16="http://schemas.microsoft.com/office/drawing/2014/main" id="{00000000-0008-0000-0000-0000BA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7" name="Text Box 8">
          <a:extLst>
            <a:ext uri="{FF2B5EF4-FFF2-40B4-BE49-F238E27FC236}">
              <a16:creationId xmlns:a16="http://schemas.microsoft.com/office/drawing/2014/main" id="{00000000-0008-0000-0000-0000B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48" name="Text Box 9">
          <a:extLst>
            <a:ext uri="{FF2B5EF4-FFF2-40B4-BE49-F238E27FC236}">
              <a16:creationId xmlns:a16="http://schemas.microsoft.com/office/drawing/2014/main" id="{00000000-0008-0000-0000-0000B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49" name="Text Box 11">
          <a:extLst>
            <a:ext uri="{FF2B5EF4-FFF2-40B4-BE49-F238E27FC236}">
              <a16:creationId xmlns:a16="http://schemas.microsoft.com/office/drawing/2014/main" id="{00000000-0008-0000-0000-0000BD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0" name="Text Box 8">
          <a:extLst>
            <a:ext uri="{FF2B5EF4-FFF2-40B4-BE49-F238E27FC236}">
              <a16:creationId xmlns:a16="http://schemas.microsoft.com/office/drawing/2014/main" id="{00000000-0008-0000-0000-0000B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1" name="Text Box 9">
          <a:extLst>
            <a:ext uri="{FF2B5EF4-FFF2-40B4-BE49-F238E27FC236}">
              <a16:creationId xmlns:a16="http://schemas.microsoft.com/office/drawing/2014/main" id="{00000000-0008-0000-0000-0000B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52" name="Text Box 11">
          <a:extLst>
            <a:ext uri="{FF2B5EF4-FFF2-40B4-BE49-F238E27FC236}">
              <a16:creationId xmlns:a16="http://schemas.microsoft.com/office/drawing/2014/main" id="{00000000-0008-0000-0000-0000C0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3" name="Text Box 8">
          <a:extLst>
            <a:ext uri="{FF2B5EF4-FFF2-40B4-BE49-F238E27FC236}">
              <a16:creationId xmlns:a16="http://schemas.microsoft.com/office/drawing/2014/main" id="{00000000-0008-0000-0000-0000C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4" name="Text Box 9">
          <a:extLst>
            <a:ext uri="{FF2B5EF4-FFF2-40B4-BE49-F238E27FC236}">
              <a16:creationId xmlns:a16="http://schemas.microsoft.com/office/drawing/2014/main" id="{00000000-0008-0000-0000-0000C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55" name="Text Box 11">
          <a:extLst>
            <a:ext uri="{FF2B5EF4-FFF2-40B4-BE49-F238E27FC236}">
              <a16:creationId xmlns:a16="http://schemas.microsoft.com/office/drawing/2014/main" id="{00000000-0008-0000-0000-0000C3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6" name="Text Box 8">
          <a:extLst>
            <a:ext uri="{FF2B5EF4-FFF2-40B4-BE49-F238E27FC236}">
              <a16:creationId xmlns:a16="http://schemas.microsoft.com/office/drawing/2014/main" id="{00000000-0008-0000-0000-0000C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7" name="Text Box 9">
          <a:extLst>
            <a:ext uri="{FF2B5EF4-FFF2-40B4-BE49-F238E27FC236}">
              <a16:creationId xmlns:a16="http://schemas.microsoft.com/office/drawing/2014/main" id="{00000000-0008-0000-0000-0000C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58" name="Text Box 11">
          <a:extLst>
            <a:ext uri="{FF2B5EF4-FFF2-40B4-BE49-F238E27FC236}">
              <a16:creationId xmlns:a16="http://schemas.microsoft.com/office/drawing/2014/main" id="{00000000-0008-0000-0000-0000C6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59" name="Text Box 8">
          <a:extLst>
            <a:ext uri="{FF2B5EF4-FFF2-40B4-BE49-F238E27FC236}">
              <a16:creationId xmlns:a16="http://schemas.microsoft.com/office/drawing/2014/main" id="{00000000-0008-0000-0000-0000C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0" name="Text Box 9">
          <a:extLst>
            <a:ext uri="{FF2B5EF4-FFF2-40B4-BE49-F238E27FC236}">
              <a16:creationId xmlns:a16="http://schemas.microsoft.com/office/drawing/2014/main" id="{00000000-0008-0000-0000-0000C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61" name="Text Box 11">
          <a:extLst>
            <a:ext uri="{FF2B5EF4-FFF2-40B4-BE49-F238E27FC236}">
              <a16:creationId xmlns:a16="http://schemas.microsoft.com/office/drawing/2014/main" id="{00000000-0008-0000-0000-0000C9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2" name="Text Box 8">
          <a:extLst>
            <a:ext uri="{FF2B5EF4-FFF2-40B4-BE49-F238E27FC236}">
              <a16:creationId xmlns:a16="http://schemas.microsoft.com/office/drawing/2014/main" id="{00000000-0008-0000-0000-0000C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3" name="Text Box 9">
          <a:extLst>
            <a:ext uri="{FF2B5EF4-FFF2-40B4-BE49-F238E27FC236}">
              <a16:creationId xmlns:a16="http://schemas.microsoft.com/office/drawing/2014/main" id="{00000000-0008-0000-0000-0000C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64" name="Text Box 11">
          <a:extLst>
            <a:ext uri="{FF2B5EF4-FFF2-40B4-BE49-F238E27FC236}">
              <a16:creationId xmlns:a16="http://schemas.microsoft.com/office/drawing/2014/main" id="{00000000-0008-0000-0000-0000CC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5" name="Text Box 8">
          <a:extLst>
            <a:ext uri="{FF2B5EF4-FFF2-40B4-BE49-F238E27FC236}">
              <a16:creationId xmlns:a16="http://schemas.microsoft.com/office/drawing/2014/main" id="{00000000-0008-0000-0000-0000C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6" name="Text Box 9">
          <a:extLst>
            <a:ext uri="{FF2B5EF4-FFF2-40B4-BE49-F238E27FC236}">
              <a16:creationId xmlns:a16="http://schemas.microsoft.com/office/drawing/2014/main" id="{00000000-0008-0000-0000-0000C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67" name="Text Box 11">
          <a:extLst>
            <a:ext uri="{FF2B5EF4-FFF2-40B4-BE49-F238E27FC236}">
              <a16:creationId xmlns:a16="http://schemas.microsoft.com/office/drawing/2014/main" id="{00000000-0008-0000-0000-0000CF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8" name="Text Box 8">
          <a:extLst>
            <a:ext uri="{FF2B5EF4-FFF2-40B4-BE49-F238E27FC236}">
              <a16:creationId xmlns:a16="http://schemas.microsoft.com/office/drawing/2014/main" id="{00000000-0008-0000-0000-0000D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69" name="Text Box 9">
          <a:extLst>
            <a:ext uri="{FF2B5EF4-FFF2-40B4-BE49-F238E27FC236}">
              <a16:creationId xmlns:a16="http://schemas.microsoft.com/office/drawing/2014/main" id="{00000000-0008-0000-0000-0000D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70" name="Text Box 11">
          <a:extLst>
            <a:ext uri="{FF2B5EF4-FFF2-40B4-BE49-F238E27FC236}">
              <a16:creationId xmlns:a16="http://schemas.microsoft.com/office/drawing/2014/main" id="{00000000-0008-0000-0000-0000D2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1" name="Text Box 8">
          <a:extLst>
            <a:ext uri="{FF2B5EF4-FFF2-40B4-BE49-F238E27FC236}">
              <a16:creationId xmlns:a16="http://schemas.microsoft.com/office/drawing/2014/main" id="{00000000-0008-0000-0000-0000D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2" name="Text Box 9">
          <a:extLst>
            <a:ext uri="{FF2B5EF4-FFF2-40B4-BE49-F238E27FC236}">
              <a16:creationId xmlns:a16="http://schemas.microsoft.com/office/drawing/2014/main" id="{00000000-0008-0000-0000-0000D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73" name="Text Box 11">
          <a:extLst>
            <a:ext uri="{FF2B5EF4-FFF2-40B4-BE49-F238E27FC236}">
              <a16:creationId xmlns:a16="http://schemas.microsoft.com/office/drawing/2014/main" id="{00000000-0008-0000-0000-0000D5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4" name="Text Box 8">
          <a:extLst>
            <a:ext uri="{FF2B5EF4-FFF2-40B4-BE49-F238E27FC236}">
              <a16:creationId xmlns:a16="http://schemas.microsoft.com/office/drawing/2014/main" id="{00000000-0008-0000-0000-0000D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5" name="Text Box 9">
          <a:extLst>
            <a:ext uri="{FF2B5EF4-FFF2-40B4-BE49-F238E27FC236}">
              <a16:creationId xmlns:a16="http://schemas.microsoft.com/office/drawing/2014/main" id="{00000000-0008-0000-0000-0000D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76" name="Text Box 11">
          <a:extLst>
            <a:ext uri="{FF2B5EF4-FFF2-40B4-BE49-F238E27FC236}">
              <a16:creationId xmlns:a16="http://schemas.microsoft.com/office/drawing/2014/main" id="{00000000-0008-0000-0000-0000D8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7" name="Text Box 8">
          <a:extLst>
            <a:ext uri="{FF2B5EF4-FFF2-40B4-BE49-F238E27FC236}">
              <a16:creationId xmlns:a16="http://schemas.microsoft.com/office/drawing/2014/main" id="{00000000-0008-0000-0000-0000D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78" name="Text Box 9">
          <a:extLst>
            <a:ext uri="{FF2B5EF4-FFF2-40B4-BE49-F238E27FC236}">
              <a16:creationId xmlns:a16="http://schemas.microsoft.com/office/drawing/2014/main" id="{00000000-0008-0000-0000-0000DA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79" name="Text Box 11">
          <a:extLst>
            <a:ext uri="{FF2B5EF4-FFF2-40B4-BE49-F238E27FC236}">
              <a16:creationId xmlns:a16="http://schemas.microsoft.com/office/drawing/2014/main" id="{00000000-0008-0000-0000-0000DB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0" name="Text Box 8">
          <a:extLst>
            <a:ext uri="{FF2B5EF4-FFF2-40B4-BE49-F238E27FC236}">
              <a16:creationId xmlns:a16="http://schemas.microsoft.com/office/drawing/2014/main" id="{00000000-0008-0000-0000-0000D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1" name="Text Box 9">
          <a:extLst>
            <a:ext uri="{FF2B5EF4-FFF2-40B4-BE49-F238E27FC236}">
              <a16:creationId xmlns:a16="http://schemas.microsoft.com/office/drawing/2014/main" id="{00000000-0008-0000-0000-0000DD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82" name="Text Box 11">
          <a:extLst>
            <a:ext uri="{FF2B5EF4-FFF2-40B4-BE49-F238E27FC236}">
              <a16:creationId xmlns:a16="http://schemas.microsoft.com/office/drawing/2014/main" id="{00000000-0008-0000-0000-0000DE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3" name="Text Box 8">
          <a:extLst>
            <a:ext uri="{FF2B5EF4-FFF2-40B4-BE49-F238E27FC236}">
              <a16:creationId xmlns:a16="http://schemas.microsoft.com/office/drawing/2014/main" id="{00000000-0008-0000-0000-0000D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4" name="Text Box 9">
          <a:extLst>
            <a:ext uri="{FF2B5EF4-FFF2-40B4-BE49-F238E27FC236}">
              <a16:creationId xmlns:a16="http://schemas.microsoft.com/office/drawing/2014/main" id="{00000000-0008-0000-0000-0000E0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85" name="Text Box 11">
          <a:extLst>
            <a:ext uri="{FF2B5EF4-FFF2-40B4-BE49-F238E27FC236}">
              <a16:creationId xmlns:a16="http://schemas.microsoft.com/office/drawing/2014/main" id="{00000000-0008-0000-0000-0000E1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6" name="Text Box 8">
          <a:extLst>
            <a:ext uri="{FF2B5EF4-FFF2-40B4-BE49-F238E27FC236}">
              <a16:creationId xmlns:a16="http://schemas.microsoft.com/office/drawing/2014/main" id="{00000000-0008-0000-0000-0000E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7" name="Text Box 9">
          <a:extLst>
            <a:ext uri="{FF2B5EF4-FFF2-40B4-BE49-F238E27FC236}">
              <a16:creationId xmlns:a16="http://schemas.microsoft.com/office/drawing/2014/main" id="{00000000-0008-0000-0000-0000E3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88" name="Text Box 11">
          <a:extLst>
            <a:ext uri="{FF2B5EF4-FFF2-40B4-BE49-F238E27FC236}">
              <a16:creationId xmlns:a16="http://schemas.microsoft.com/office/drawing/2014/main" id="{00000000-0008-0000-0000-0000E4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89" name="Text Box 8">
          <a:extLst>
            <a:ext uri="{FF2B5EF4-FFF2-40B4-BE49-F238E27FC236}">
              <a16:creationId xmlns:a16="http://schemas.microsoft.com/office/drawing/2014/main" id="{00000000-0008-0000-0000-0000E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0" name="Text Box 9">
          <a:extLst>
            <a:ext uri="{FF2B5EF4-FFF2-40B4-BE49-F238E27FC236}">
              <a16:creationId xmlns:a16="http://schemas.microsoft.com/office/drawing/2014/main" id="{00000000-0008-0000-0000-0000E6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91" name="Text Box 11">
          <a:extLst>
            <a:ext uri="{FF2B5EF4-FFF2-40B4-BE49-F238E27FC236}">
              <a16:creationId xmlns:a16="http://schemas.microsoft.com/office/drawing/2014/main" id="{00000000-0008-0000-0000-0000E7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2" name="Text Box 8">
          <a:extLst>
            <a:ext uri="{FF2B5EF4-FFF2-40B4-BE49-F238E27FC236}">
              <a16:creationId xmlns:a16="http://schemas.microsoft.com/office/drawing/2014/main" id="{00000000-0008-0000-0000-0000E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3" name="Text Box 9">
          <a:extLst>
            <a:ext uri="{FF2B5EF4-FFF2-40B4-BE49-F238E27FC236}">
              <a16:creationId xmlns:a16="http://schemas.microsoft.com/office/drawing/2014/main" id="{00000000-0008-0000-0000-0000E9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94" name="Text Box 11">
          <a:extLst>
            <a:ext uri="{FF2B5EF4-FFF2-40B4-BE49-F238E27FC236}">
              <a16:creationId xmlns:a16="http://schemas.microsoft.com/office/drawing/2014/main" id="{00000000-0008-0000-0000-0000EA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5" name="Text Box 8">
          <a:extLst>
            <a:ext uri="{FF2B5EF4-FFF2-40B4-BE49-F238E27FC236}">
              <a16:creationId xmlns:a16="http://schemas.microsoft.com/office/drawing/2014/main" id="{00000000-0008-0000-0000-0000EB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6" name="Text Box 9">
          <a:extLst>
            <a:ext uri="{FF2B5EF4-FFF2-40B4-BE49-F238E27FC236}">
              <a16:creationId xmlns:a16="http://schemas.microsoft.com/office/drawing/2014/main" id="{00000000-0008-0000-0000-0000EC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797" name="Text Box 11">
          <a:extLst>
            <a:ext uri="{FF2B5EF4-FFF2-40B4-BE49-F238E27FC236}">
              <a16:creationId xmlns:a16="http://schemas.microsoft.com/office/drawing/2014/main" id="{00000000-0008-0000-0000-0000ED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8" name="Text Box 8">
          <a:extLst>
            <a:ext uri="{FF2B5EF4-FFF2-40B4-BE49-F238E27FC236}">
              <a16:creationId xmlns:a16="http://schemas.microsoft.com/office/drawing/2014/main" id="{00000000-0008-0000-0000-0000EE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799" name="Text Box 9">
          <a:extLst>
            <a:ext uri="{FF2B5EF4-FFF2-40B4-BE49-F238E27FC236}">
              <a16:creationId xmlns:a16="http://schemas.microsoft.com/office/drawing/2014/main" id="{00000000-0008-0000-0000-0000EF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800" name="Text Box 11">
          <a:extLst>
            <a:ext uri="{FF2B5EF4-FFF2-40B4-BE49-F238E27FC236}">
              <a16:creationId xmlns:a16="http://schemas.microsoft.com/office/drawing/2014/main" id="{00000000-0008-0000-0000-0000F0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1" name="Text Box 8">
          <a:extLst>
            <a:ext uri="{FF2B5EF4-FFF2-40B4-BE49-F238E27FC236}">
              <a16:creationId xmlns:a16="http://schemas.microsoft.com/office/drawing/2014/main" id="{00000000-0008-0000-0000-0000F1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2" name="Text Box 9">
          <a:extLst>
            <a:ext uri="{FF2B5EF4-FFF2-40B4-BE49-F238E27FC236}">
              <a16:creationId xmlns:a16="http://schemas.microsoft.com/office/drawing/2014/main" id="{00000000-0008-0000-0000-0000F2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803" name="Text Box 11">
          <a:extLst>
            <a:ext uri="{FF2B5EF4-FFF2-40B4-BE49-F238E27FC236}">
              <a16:creationId xmlns:a16="http://schemas.microsoft.com/office/drawing/2014/main" id="{00000000-0008-0000-0000-0000F3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4" name="Text Box 8">
          <a:extLst>
            <a:ext uri="{FF2B5EF4-FFF2-40B4-BE49-F238E27FC236}">
              <a16:creationId xmlns:a16="http://schemas.microsoft.com/office/drawing/2014/main" id="{00000000-0008-0000-0000-0000F4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5" name="Text Box 9">
          <a:extLst>
            <a:ext uri="{FF2B5EF4-FFF2-40B4-BE49-F238E27FC236}">
              <a16:creationId xmlns:a16="http://schemas.microsoft.com/office/drawing/2014/main" id="{00000000-0008-0000-0000-0000F5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806" name="Text Box 11">
          <a:extLst>
            <a:ext uri="{FF2B5EF4-FFF2-40B4-BE49-F238E27FC236}">
              <a16:creationId xmlns:a16="http://schemas.microsoft.com/office/drawing/2014/main" id="{00000000-0008-0000-0000-0000F6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7" name="Text Box 8">
          <a:extLst>
            <a:ext uri="{FF2B5EF4-FFF2-40B4-BE49-F238E27FC236}">
              <a16:creationId xmlns:a16="http://schemas.microsoft.com/office/drawing/2014/main" id="{00000000-0008-0000-0000-0000F7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08" name="Text Box 9">
          <a:extLst>
            <a:ext uri="{FF2B5EF4-FFF2-40B4-BE49-F238E27FC236}">
              <a16:creationId xmlns:a16="http://schemas.microsoft.com/office/drawing/2014/main" id="{00000000-0008-0000-0000-0000F80A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2809" name="Text Box 11">
          <a:extLst>
            <a:ext uri="{FF2B5EF4-FFF2-40B4-BE49-F238E27FC236}">
              <a16:creationId xmlns:a16="http://schemas.microsoft.com/office/drawing/2014/main" id="{00000000-0008-0000-0000-0000F90A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0" name="Text Box 18">
          <a:extLst>
            <a:ext uri="{FF2B5EF4-FFF2-40B4-BE49-F238E27FC236}">
              <a16:creationId xmlns:a16="http://schemas.microsoft.com/office/drawing/2014/main" id="{00000000-0008-0000-0000-0000FA0A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1" name="Text Box 19">
          <a:extLst>
            <a:ext uri="{FF2B5EF4-FFF2-40B4-BE49-F238E27FC236}">
              <a16:creationId xmlns:a16="http://schemas.microsoft.com/office/drawing/2014/main" id="{00000000-0008-0000-0000-0000FB0A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12" name="Text Box 20">
          <a:extLst>
            <a:ext uri="{FF2B5EF4-FFF2-40B4-BE49-F238E27FC236}">
              <a16:creationId xmlns:a16="http://schemas.microsoft.com/office/drawing/2014/main" id="{00000000-0008-0000-0000-0000FC0A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3" name="Text Box 18">
          <a:extLst>
            <a:ext uri="{FF2B5EF4-FFF2-40B4-BE49-F238E27FC236}">
              <a16:creationId xmlns:a16="http://schemas.microsoft.com/office/drawing/2014/main" id="{00000000-0008-0000-0000-0000FD0A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4" name="Text Box 19">
          <a:extLst>
            <a:ext uri="{FF2B5EF4-FFF2-40B4-BE49-F238E27FC236}">
              <a16:creationId xmlns:a16="http://schemas.microsoft.com/office/drawing/2014/main" id="{00000000-0008-0000-0000-0000FE0A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15" name="Text Box 20">
          <a:extLst>
            <a:ext uri="{FF2B5EF4-FFF2-40B4-BE49-F238E27FC236}">
              <a16:creationId xmlns:a16="http://schemas.microsoft.com/office/drawing/2014/main" id="{00000000-0008-0000-0000-0000FF0A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6" name="Text Box 54">
          <a:extLst>
            <a:ext uri="{FF2B5EF4-FFF2-40B4-BE49-F238E27FC236}">
              <a16:creationId xmlns:a16="http://schemas.microsoft.com/office/drawing/2014/main" id="{00000000-0008-0000-0000-000000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7" name="Text Box 55">
          <a:extLst>
            <a:ext uri="{FF2B5EF4-FFF2-40B4-BE49-F238E27FC236}">
              <a16:creationId xmlns:a16="http://schemas.microsoft.com/office/drawing/2014/main" id="{00000000-0008-0000-0000-000001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18" name="Text Box 56">
          <a:extLst>
            <a:ext uri="{FF2B5EF4-FFF2-40B4-BE49-F238E27FC236}">
              <a16:creationId xmlns:a16="http://schemas.microsoft.com/office/drawing/2014/main" id="{00000000-0008-0000-0000-0000020B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19" name="Text Box 18">
          <a:extLst>
            <a:ext uri="{FF2B5EF4-FFF2-40B4-BE49-F238E27FC236}">
              <a16:creationId xmlns:a16="http://schemas.microsoft.com/office/drawing/2014/main" id="{00000000-0008-0000-0000-000003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20" name="Text Box 19">
          <a:extLst>
            <a:ext uri="{FF2B5EF4-FFF2-40B4-BE49-F238E27FC236}">
              <a16:creationId xmlns:a16="http://schemas.microsoft.com/office/drawing/2014/main" id="{00000000-0008-0000-0000-000004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21" name="Text Box 20">
          <a:extLst>
            <a:ext uri="{FF2B5EF4-FFF2-40B4-BE49-F238E27FC236}">
              <a16:creationId xmlns:a16="http://schemas.microsoft.com/office/drawing/2014/main" id="{00000000-0008-0000-0000-0000050B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22" name="Text Box 18">
          <a:extLst>
            <a:ext uri="{FF2B5EF4-FFF2-40B4-BE49-F238E27FC236}">
              <a16:creationId xmlns:a16="http://schemas.microsoft.com/office/drawing/2014/main" id="{00000000-0008-0000-0000-000006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23" name="Text Box 19">
          <a:extLst>
            <a:ext uri="{FF2B5EF4-FFF2-40B4-BE49-F238E27FC236}">
              <a16:creationId xmlns:a16="http://schemas.microsoft.com/office/drawing/2014/main" id="{00000000-0008-0000-0000-000007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24" name="Text Box 20">
          <a:extLst>
            <a:ext uri="{FF2B5EF4-FFF2-40B4-BE49-F238E27FC236}">
              <a16:creationId xmlns:a16="http://schemas.microsoft.com/office/drawing/2014/main" id="{00000000-0008-0000-0000-0000080B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25" name="Text Box 54">
          <a:extLst>
            <a:ext uri="{FF2B5EF4-FFF2-40B4-BE49-F238E27FC236}">
              <a16:creationId xmlns:a16="http://schemas.microsoft.com/office/drawing/2014/main" id="{00000000-0008-0000-0000-000009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2826" name="Text Box 55">
          <a:extLst>
            <a:ext uri="{FF2B5EF4-FFF2-40B4-BE49-F238E27FC236}">
              <a16:creationId xmlns:a16="http://schemas.microsoft.com/office/drawing/2014/main" id="{00000000-0008-0000-0000-00000A0B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2827" name="Text Box 56">
          <a:extLst>
            <a:ext uri="{FF2B5EF4-FFF2-40B4-BE49-F238E27FC236}">
              <a16:creationId xmlns:a16="http://schemas.microsoft.com/office/drawing/2014/main" id="{00000000-0008-0000-0000-00000B0B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28" name="Text Box 18">
          <a:extLst>
            <a:ext uri="{FF2B5EF4-FFF2-40B4-BE49-F238E27FC236}">
              <a16:creationId xmlns:a16="http://schemas.microsoft.com/office/drawing/2014/main" id="{00000000-0008-0000-0000-00000C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29" name="Text Box 19">
          <a:extLst>
            <a:ext uri="{FF2B5EF4-FFF2-40B4-BE49-F238E27FC236}">
              <a16:creationId xmlns:a16="http://schemas.microsoft.com/office/drawing/2014/main" id="{00000000-0008-0000-0000-00000D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30" name="Text Box 20">
          <a:extLst>
            <a:ext uri="{FF2B5EF4-FFF2-40B4-BE49-F238E27FC236}">
              <a16:creationId xmlns:a16="http://schemas.microsoft.com/office/drawing/2014/main" id="{00000000-0008-0000-0000-00000E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1" name="Text Box 18">
          <a:extLst>
            <a:ext uri="{FF2B5EF4-FFF2-40B4-BE49-F238E27FC236}">
              <a16:creationId xmlns:a16="http://schemas.microsoft.com/office/drawing/2014/main" id="{00000000-0008-0000-0000-00000F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2" name="Text Box 19">
          <a:extLst>
            <a:ext uri="{FF2B5EF4-FFF2-40B4-BE49-F238E27FC236}">
              <a16:creationId xmlns:a16="http://schemas.microsoft.com/office/drawing/2014/main" id="{00000000-0008-0000-0000-000010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33" name="Text Box 20">
          <a:extLst>
            <a:ext uri="{FF2B5EF4-FFF2-40B4-BE49-F238E27FC236}">
              <a16:creationId xmlns:a16="http://schemas.microsoft.com/office/drawing/2014/main" id="{00000000-0008-0000-0000-000011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4" name="Text Box 54">
          <a:extLst>
            <a:ext uri="{FF2B5EF4-FFF2-40B4-BE49-F238E27FC236}">
              <a16:creationId xmlns:a16="http://schemas.microsoft.com/office/drawing/2014/main" id="{00000000-0008-0000-0000-000012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5" name="Text Box 55">
          <a:extLst>
            <a:ext uri="{FF2B5EF4-FFF2-40B4-BE49-F238E27FC236}">
              <a16:creationId xmlns:a16="http://schemas.microsoft.com/office/drawing/2014/main" id="{00000000-0008-0000-0000-000013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36" name="Text Box 56">
          <a:extLst>
            <a:ext uri="{FF2B5EF4-FFF2-40B4-BE49-F238E27FC236}">
              <a16:creationId xmlns:a16="http://schemas.microsoft.com/office/drawing/2014/main" id="{00000000-0008-0000-0000-000014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7" name="Text Box 18">
          <a:extLst>
            <a:ext uri="{FF2B5EF4-FFF2-40B4-BE49-F238E27FC236}">
              <a16:creationId xmlns:a16="http://schemas.microsoft.com/office/drawing/2014/main" id="{00000000-0008-0000-0000-000015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38" name="Text Box 19">
          <a:extLst>
            <a:ext uri="{FF2B5EF4-FFF2-40B4-BE49-F238E27FC236}">
              <a16:creationId xmlns:a16="http://schemas.microsoft.com/office/drawing/2014/main" id="{00000000-0008-0000-0000-000016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39" name="Text Box 20">
          <a:extLst>
            <a:ext uri="{FF2B5EF4-FFF2-40B4-BE49-F238E27FC236}">
              <a16:creationId xmlns:a16="http://schemas.microsoft.com/office/drawing/2014/main" id="{00000000-0008-0000-0000-000017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40" name="Text Box 18">
          <a:extLst>
            <a:ext uri="{FF2B5EF4-FFF2-40B4-BE49-F238E27FC236}">
              <a16:creationId xmlns:a16="http://schemas.microsoft.com/office/drawing/2014/main" id="{00000000-0008-0000-0000-000018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41" name="Text Box 19">
          <a:extLst>
            <a:ext uri="{FF2B5EF4-FFF2-40B4-BE49-F238E27FC236}">
              <a16:creationId xmlns:a16="http://schemas.microsoft.com/office/drawing/2014/main" id="{00000000-0008-0000-0000-000019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42" name="Text Box 20">
          <a:extLst>
            <a:ext uri="{FF2B5EF4-FFF2-40B4-BE49-F238E27FC236}">
              <a16:creationId xmlns:a16="http://schemas.microsoft.com/office/drawing/2014/main" id="{00000000-0008-0000-0000-00001A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43" name="Text Box 54">
          <a:extLst>
            <a:ext uri="{FF2B5EF4-FFF2-40B4-BE49-F238E27FC236}">
              <a16:creationId xmlns:a16="http://schemas.microsoft.com/office/drawing/2014/main" id="{00000000-0008-0000-0000-00001B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2844" name="Text Box 55">
          <a:extLst>
            <a:ext uri="{FF2B5EF4-FFF2-40B4-BE49-F238E27FC236}">
              <a16:creationId xmlns:a16="http://schemas.microsoft.com/office/drawing/2014/main" id="{00000000-0008-0000-0000-00001C0B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2845" name="Text Box 56">
          <a:extLst>
            <a:ext uri="{FF2B5EF4-FFF2-40B4-BE49-F238E27FC236}">
              <a16:creationId xmlns:a16="http://schemas.microsoft.com/office/drawing/2014/main" id="{00000000-0008-0000-0000-00001D0B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47" name="Text Box 2">
          <a:extLst>
            <a:ext uri="{FF2B5EF4-FFF2-40B4-BE49-F238E27FC236}">
              <a16:creationId xmlns:a16="http://schemas.microsoft.com/office/drawing/2014/main" id="{00000000-0008-0000-0000-00001F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48" name="Text Box 3">
          <a:extLst>
            <a:ext uri="{FF2B5EF4-FFF2-40B4-BE49-F238E27FC236}">
              <a16:creationId xmlns:a16="http://schemas.microsoft.com/office/drawing/2014/main" id="{00000000-0008-0000-0000-000020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49" name="Text Box 4">
          <a:extLst>
            <a:ext uri="{FF2B5EF4-FFF2-40B4-BE49-F238E27FC236}">
              <a16:creationId xmlns:a16="http://schemas.microsoft.com/office/drawing/2014/main" id="{00000000-0008-0000-0000-000021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0" name="Text Box 5">
          <a:extLst>
            <a:ext uri="{FF2B5EF4-FFF2-40B4-BE49-F238E27FC236}">
              <a16:creationId xmlns:a16="http://schemas.microsoft.com/office/drawing/2014/main" id="{00000000-0008-0000-0000-000022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1" name="Text Box 6">
          <a:extLst>
            <a:ext uri="{FF2B5EF4-FFF2-40B4-BE49-F238E27FC236}">
              <a16:creationId xmlns:a16="http://schemas.microsoft.com/office/drawing/2014/main" id="{00000000-0008-0000-0000-000023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3" name="Text Box 2">
          <a:extLst>
            <a:ext uri="{FF2B5EF4-FFF2-40B4-BE49-F238E27FC236}">
              <a16:creationId xmlns:a16="http://schemas.microsoft.com/office/drawing/2014/main" id="{00000000-0008-0000-0000-000025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4" name="Text Box 3">
          <a:extLst>
            <a:ext uri="{FF2B5EF4-FFF2-40B4-BE49-F238E27FC236}">
              <a16:creationId xmlns:a16="http://schemas.microsoft.com/office/drawing/2014/main" id="{00000000-0008-0000-0000-000026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5" name="Text Box 4">
          <a:extLst>
            <a:ext uri="{FF2B5EF4-FFF2-40B4-BE49-F238E27FC236}">
              <a16:creationId xmlns:a16="http://schemas.microsoft.com/office/drawing/2014/main" id="{00000000-0008-0000-0000-000027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6" name="Text Box 5">
          <a:extLst>
            <a:ext uri="{FF2B5EF4-FFF2-40B4-BE49-F238E27FC236}">
              <a16:creationId xmlns:a16="http://schemas.microsoft.com/office/drawing/2014/main" id="{00000000-0008-0000-0000-000028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7" name="Text Box 6">
          <a:extLst>
            <a:ext uri="{FF2B5EF4-FFF2-40B4-BE49-F238E27FC236}">
              <a16:creationId xmlns:a16="http://schemas.microsoft.com/office/drawing/2014/main" id="{00000000-0008-0000-0000-000029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59" name="Text Box 2">
          <a:extLst>
            <a:ext uri="{FF2B5EF4-FFF2-40B4-BE49-F238E27FC236}">
              <a16:creationId xmlns:a16="http://schemas.microsoft.com/office/drawing/2014/main" id="{00000000-0008-0000-0000-00002B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0" name="Text Box 3">
          <a:extLst>
            <a:ext uri="{FF2B5EF4-FFF2-40B4-BE49-F238E27FC236}">
              <a16:creationId xmlns:a16="http://schemas.microsoft.com/office/drawing/2014/main" id="{00000000-0008-0000-0000-00002C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1" name="Text Box 4">
          <a:extLst>
            <a:ext uri="{FF2B5EF4-FFF2-40B4-BE49-F238E27FC236}">
              <a16:creationId xmlns:a16="http://schemas.microsoft.com/office/drawing/2014/main" id="{00000000-0008-0000-0000-00002D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2" name="Text Box 5">
          <a:extLst>
            <a:ext uri="{FF2B5EF4-FFF2-40B4-BE49-F238E27FC236}">
              <a16:creationId xmlns:a16="http://schemas.microsoft.com/office/drawing/2014/main" id="{00000000-0008-0000-0000-00002E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3" name="Text Box 6">
          <a:extLst>
            <a:ext uri="{FF2B5EF4-FFF2-40B4-BE49-F238E27FC236}">
              <a16:creationId xmlns:a16="http://schemas.microsoft.com/office/drawing/2014/main" id="{00000000-0008-0000-0000-00002F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5" name="Text Box 2">
          <a:extLst>
            <a:ext uri="{FF2B5EF4-FFF2-40B4-BE49-F238E27FC236}">
              <a16:creationId xmlns:a16="http://schemas.microsoft.com/office/drawing/2014/main" id="{00000000-0008-0000-0000-000031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6" name="Text Box 3">
          <a:extLst>
            <a:ext uri="{FF2B5EF4-FFF2-40B4-BE49-F238E27FC236}">
              <a16:creationId xmlns:a16="http://schemas.microsoft.com/office/drawing/2014/main" id="{00000000-0008-0000-0000-000032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7" name="Text Box 4">
          <a:extLst>
            <a:ext uri="{FF2B5EF4-FFF2-40B4-BE49-F238E27FC236}">
              <a16:creationId xmlns:a16="http://schemas.microsoft.com/office/drawing/2014/main" id="{00000000-0008-0000-0000-000033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2868" name="Text Box 6">
          <a:extLst>
            <a:ext uri="{FF2B5EF4-FFF2-40B4-BE49-F238E27FC236}">
              <a16:creationId xmlns:a16="http://schemas.microsoft.com/office/drawing/2014/main" id="{00000000-0008-0000-0000-0000340B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107</xdr:row>
      <xdr:rowOff>9525</xdr:rowOff>
    </xdr:from>
    <xdr:to>
      <xdr:col>1</xdr:col>
      <xdr:colOff>276225</xdr:colOff>
      <xdr:row>107</xdr:row>
      <xdr:rowOff>9525</xdr:rowOff>
    </xdr:to>
    <xdr:sp macro="" textlink="">
      <xdr:nvSpPr>
        <xdr:cNvPr id="2869" name="Text Box 9">
          <a:extLst>
            <a:ext uri="{FF2B5EF4-FFF2-40B4-BE49-F238E27FC236}">
              <a16:creationId xmlns:a16="http://schemas.microsoft.com/office/drawing/2014/main" id="{00000000-0008-0000-0000-0000350B0000}"/>
            </a:ext>
          </a:extLst>
        </xdr:cNvPr>
        <xdr:cNvSpPr txBox="1">
          <a:spLocks noChangeArrowheads="1"/>
        </xdr:cNvSpPr>
      </xdr:nvSpPr>
      <xdr:spPr bwMode="auto">
        <a:xfrm>
          <a:off x="352425" y="69456300"/>
          <a:ext cx="276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0" name="Text Box 85">
          <a:extLst>
            <a:ext uri="{FF2B5EF4-FFF2-40B4-BE49-F238E27FC236}">
              <a16:creationId xmlns:a16="http://schemas.microsoft.com/office/drawing/2014/main" id="{00000000-0008-0000-0000-00003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1" name="Text Box 87">
          <a:extLst>
            <a:ext uri="{FF2B5EF4-FFF2-40B4-BE49-F238E27FC236}">
              <a16:creationId xmlns:a16="http://schemas.microsoft.com/office/drawing/2014/main" id="{00000000-0008-0000-0000-00003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2" name="Text Box 93">
          <a:extLst>
            <a:ext uri="{FF2B5EF4-FFF2-40B4-BE49-F238E27FC236}">
              <a16:creationId xmlns:a16="http://schemas.microsoft.com/office/drawing/2014/main" id="{00000000-0008-0000-0000-00003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3" name="Text Box 85">
          <a:extLst>
            <a:ext uri="{FF2B5EF4-FFF2-40B4-BE49-F238E27FC236}">
              <a16:creationId xmlns:a16="http://schemas.microsoft.com/office/drawing/2014/main" id="{00000000-0008-0000-0000-00003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4" name="Text Box 87">
          <a:extLst>
            <a:ext uri="{FF2B5EF4-FFF2-40B4-BE49-F238E27FC236}">
              <a16:creationId xmlns:a16="http://schemas.microsoft.com/office/drawing/2014/main" id="{00000000-0008-0000-0000-00003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5" name="Text Box 93">
          <a:extLst>
            <a:ext uri="{FF2B5EF4-FFF2-40B4-BE49-F238E27FC236}">
              <a16:creationId xmlns:a16="http://schemas.microsoft.com/office/drawing/2014/main" id="{00000000-0008-0000-0000-00003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6" name="Text Box 85">
          <a:extLst>
            <a:ext uri="{FF2B5EF4-FFF2-40B4-BE49-F238E27FC236}">
              <a16:creationId xmlns:a16="http://schemas.microsoft.com/office/drawing/2014/main" id="{00000000-0008-0000-0000-00003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7" name="Text Box 87">
          <a:extLst>
            <a:ext uri="{FF2B5EF4-FFF2-40B4-BE49-F238E27FC236}">
              <a16:creationId xmlns:a16="http://schemas.microsoft.com/office/drawing/2014/main" id="{00000000-0008-0000-0000-00003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8" name="Text Box 93">
          <a:extLst>
            <a:ext uri="{FF2B5EF4-FFF2-40B4-BE49-F238E27FC236}">
              <a16:creationId xmlns:a16="http://schemas.microsoft.com/office/drawing/2014/main" id="{00000000-0008-0000-0000-00003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79" name="Text Box 85">
          <a:extLst>
            <a:ext uri="{FF2B5EF4-FFF2-40B4-BE49-F238E27FC236}">
              <a16:creationId xmlns:a16="http://schemas.microsoft.com/office/drawing/2014/main" id="{00000000-0008-0000-0000-00003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0" name="Text Box 87">
          <a:extLst>
            <a:ext uri="{FF2B5EF4-FFF2-40B4-BE49-F238E27FC236}">
              <a16:creationId xmlns:a16="http://schemas.microsoft.com/office/drawing/2014/main" id="{00000000-0008-0000-0000-00004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1" name="Text Box 93">
          <a:extLst>
            <a:ext uri="{FF2B5EF4-FFF2-40B4-BE49-F238E27FC236}">
              <a16:creationId xmlns:a16="http://schemas.microsoft.com/office/drawing/2014/main" id="{00000000-0008-0000-0000-00004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2" name="Text Box 85">
          <a:extLst>
            <a:ext uri="{FF2B5EF4-FFF2-40B4-BE49-F238E27FC236}">
              <a16:creationId xmlns:a16="http://schemas.microsoft.com/office/drawing/2014/main" id="{00000000-0008-0000-0000-00004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3" name="Text Box 87">
          <a:extLst>
            <a:ext uri="{FF2B5EF4-FFF2-40B4-BE49-F238E27FC236}">
              <a16:creationId xmlns:a16="http://schemas.microsoft.com/office/drawing/2014/main" id="{00000000-0008-0000-0000-00004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4" name="Text Box 93">
          <a:extLst>
            <a:ext uri="{FF2B5EF4-FFF2-40B4-BE49-F238E27FC236}">
              <a16:creationId xmlns:a16="http://schemas.microsoft.com/office/drawing/2014/main" id="{00000000-0008-0000-0000-00004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5" name="Text Box 85">
          <a:extLst>
            <a:ext uri="{FF2B5EF4-FFF2-40B4-BE49-F238E27FC236}">
              <a16:creationId xmlns:a16="http://schemas.microsoft.com/office/drawing/2014/main" id="{00000000-0008-0000-0000-00004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6" name="Text Box 87">
          <a:extLst>
            <a:ext uri="{FF2B5EF4-FFF2-40B4-BE49-F238E27FC236}">
              <a16:creationId xmlns:a16="http://schemas.microsoft.com/office/drawing/2014/main" id="{00000000-0008-0000-0000-00004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7" name="Text Box 93">
          <a:extLst>
            <a:ext uri="{FF2B5EF4-FFF2-40B4-BE49-F238E27FC236}">
              <a16:creationId xmlns:a16="http://schemas.microsoft.com/office/drawing/2014/main" id="{00000000-0008-0000-0000-00004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8" name="Text Box 85">
          <a:extLst>
            <a:ext uri="{FF2B5EF4-FFF2-40B4-BE49-F238E27FC236}">
              <a16:creationId xmlns:a16="http://schemas.microsoft.com/office/drawing/2014/main" id="{00000000-0008-0000-0000-00004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89" name="Text Box 87">
          <a:extLst>
            <a:ext uri="{FF2B5EF4-FFF2-40B4-BE49-F238E27FC236}">
              <a16:creationId xmlns:a16="http://schemas.microsoft.com/office/drawing/2014/main" id="{00000000-0008-0000-0000-00004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0" name="Text Box 93">
          <a:extLst>
            <a:ext uri="{FF2B5EF4-FFF2-40B4-BE49-F238E27FC236}">
              <a16:creationId xmlns:a16="http://schemas.microsoft.com/office/drawing/2014/main" id="{00000000-0008-0000-0000-00004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1" name="Text Box 85">
          <a:extLst>
            <a:ext uri="{FF2B5EF4-FFF2-40B4-BE49-F238E27FC236}">
              <a16:creationId xmlns:a16="http://schemas.microsoft.com/office/drawing/2014/main" id="{00000000-0008-0000-0000-00004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2" name="Text Box 87">
          <a:extLst>
            <a:ext uri="{FF2B5EF4-FFF2-40B4-BE49-F238E27FC236}">
              <a16:creationId xmlns:a16="http://schemas.microsoft.com/office/drawing/2014/main" id="{00000000-0008-0000-0000-00004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3" name="Text Box 93">
          <a:extLst>
            <a:ext uri="{FF2B5EF4-FFF2-40B4-BE49-F238E27FC236}">
              <a16:creationId xmlns:a16="http://schemas.microsoft.com/office/drawing/2014/main" id="{00000000-0008-0000-0000-00004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4" name="Text Box 85">
          <a:extLst>
            <a:ext uri="{FF2B5EF4-FFF2-40B4-BE49-F238E27FC236}">
              <a16:creationId xmlns:a16="http://schemas.microsoft.com/office/drawing/2014/main" id="{00000000-0008-0000-0000-00004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5" name="Text Box 87">
          <a:extLst>
            <a:ext uri="{FF2B5EF4-FFF2-40B4-BE49-F238E27FC236}">
              <a16:creationId xmlns:a16="http://schemas.microsoft.com/office/drawing/2014/main" id="{00000000-0008-0000-0000-00004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6" name="Text Box 93">
          <a:extLst>
            <a:ext uri="{FF2B5EF4-FFF2-40B4-BE49-F238E27FC236}">
              <a16:creationId xmlns:a16="http://schemas.microsoft.com/office/drawing/2014/main" id="{00000000-0008-0000-0000-00005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7" name="Text Box 85">
          <a:extLst>
            <a:ext uri="{FF2B5EF4-FFF2-40B4-BE49-F238E27FC236}">
              <a16:creationId xmlns:a16="http://schemas.microsoft.com/office/drawing/2014/main" id="{00000000-0008-0000-0000-00005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8" name="Text Box 87">
          <a:extLst>
            <a:ext uri="{FF2B5EF4-FFF2-40B4-BE49-F238E27FC236}">
              <a16:creationId xmlns:a16="http://schemas.microsoft.com/office/drawing/2014/main" id="{00000000-0008-0000-0000-00005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899" name="Text Box 93">
          <a:extLst>
            <a:ext uri="{FF2B5EF4-FFF2-40B4-BE49-F238E27FC236}">
              <a16:creationId xmlns:a16="http://schemas.microsoft.com/office/drawing/2014/main" id="{00000000-0008-0000-0000-00005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0" name="Text Box 85">
          <a:extLst>
            <a:ext uri="{FF2B5EF4-FFF2-40B4-BE49-F238E27FC236}">
              <a16:creationId xmlns:a16="http://schemas.microsoft.com/office/drawing/2014/main" id="{00000000-0008-0000-0000-00005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1" name="Text Box 87">
          <a:extLst>
            <a:ext uri="{FF2B5EF4-FFF2-40B4-BE49-F238E27FC236}">
              <a16:creationId xmlns:a16="http://schemas.microsoft.com/office/drawing/2014/main" id="{00000000-0008-0000-0000-00005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2" name="Text Box 93">
          <a:extLst>
            <a:ext uri="{FF2B5EF4-FFF2-40B4-BE49-F238E27FC236}">
              <a16:creationId xmlns:a16="http://schemas.microsoft.com/office/drawing/2014/main" id="{00000000-0008-0000-0000-00005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3" name="Text Box 85">
          <a:extLst>
            <a:ext uri="{FF2B5EF4-FFF2-40B4-BE49-F238E27FC236}">
              <a16:creationId xmlns:a16="http://schemas.microsoft.com/office/drawing/2014/main" id="{00000000-0008-0000-0000-00005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4" name="Text Box 87">
          <a:extLst>
            <a:ext uri="{FF2B5EF4-FFF2-40B4-BE49-F238E27FC236}">
              <a16:creationId xmlns:a16="http://schemas.microsoft.com/office/drawing/2014/main" id="{00000000-0008-0000-0000-00005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5" name="Text Box 93">
          <a:extLst>
            <a:ext uri="{FF2B5EF4-FFF2-40B4-BE49-F238E27FC236}">
              <a16:creationId xmlns:a16="http://schemas.microsoft.com/office/drawing/2014/main" id="{00000000-0008-0000-0000-00005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6" name="Text Box 85">
          <a:extLst>
            <a:ext uri="{FF2B5EF4-FFF2-40B4-BE49-F238E27FC236}">
              <a16:creationId xmlns:a16="http://schemas.microsoft.com/office/drawing/2014/main" id="{00000000-0008-0000-0000-00005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7" name="Text Box 87">
          <a:extLst>
            <a:ext uri="{FF2B5EF4-FFF2-40B4-BE49-F238E27FC236}">
              <a16:creationId xmlns:a16="http://schemas.microsoft.com/office/drawing/2014/main" id="{00000000-0008-0000-0000-00005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8" name="Text Box 93">
          <a:extLst>
            <a:ext uri="{FF2B5EF4-FFF2-40B4-BE49-F238E27FC236}">
              <a16:creationId xmlns:a16="http://schemas.microsoft.com/office/drawing/2014/main" id="{00000000-0008-0000-0000-00005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09" name="Text Box 85">
          <a:extLst>
            <a:ext uri="{FF2B5EF4-FFF2-40B4-BE49-F238E27FC236}">
              <a16:creationId xmlns:a16="http://schemas.microsoft.com/office/drawing/2014/main" id="{00000000-0008-0000-0000-00005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0" name="Text Box 87">
          <a:extLst>
            <a:ext uri="{FF2B5EF4-FFF2-40B4-BE49-F238E27FC236}">
              <a16:creationId xmlns:a16="http://schemas.microsoft.com/office/drawing/2014/main" id="{00000000-0008-0000-0000-00005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1" name="Text Box 93">
          <a:extLst>
            <a:ext uri="{FF2B5EF4-FFF2-40B4-BE49-F238E27FC236}">
              <a16:creationId xmlns:a16="http://schemas.microsoft.com/office/drawing/2014/main" id="{00000000-0008-0000-0000-00005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2" name="Text Box 85">
          <a:extLst>
            <a:ext uri="{FF2B5EF4-FFF2-40B4-BE49-F238E27FC236}">
              <a16:creationId xmlns:a16="http://schemas.microsoft.com/office/drawing/2014/main" id="{00000000-0008-0000-0000-00006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3" name="Text Box 87">
          <a:extLst>
            <a:ext uri="{FF2B5EF4-FFF2-40B4-BE49-F238E27FC236}">
              <a16:creationId xmlns:a16="http://schemas.microsoft.com/office/drawing/2014/main" id="{00000000-0008-0000-0000-00006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4" name="Text Box 93">
          <a:extLst>
            <a:ext uri="{FF2B5EF4-FFF2-40B4-BE49-F238E27FC236}">
              <a16:creationId xmlns:a16="http://schemas.microsoft.com/office/drawing/2014/main" id="{00000000-0008-0000-0000-00006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5" name="Text Box 85">
          <a:extLst>
            <a:ext uri="{FF2B5EF4-FFF2-40B4-BE49-F238E27FC236}">
              <a16:creationId xmlns:a16="http://schemas.microsoft.com/office/drawing/2014/main" id="{00000000-0008-0000-0000-00006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6" name="Text Box 87">
          <a:extLst>
            <a:ext uri="{FF2B5EF4-FFF2-40B4-BE49-F238E27FC236}">
              <a16:creationId xmlns:a16="http://schemas.microsoft.com/office/drawing/2014/main" id="{00000000-0008-0000-0000-00006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7" name="Text Box 93">
          <a:extLst>
            <a:ext uri="{FF2B5EF4-FFF2-40B4-BE49-F238E27FC236}">
              <a16:creationId xmlns:a16="http://schemas.microsoft.com/office/drawing/2014/main" id="{00000000-0008-0000-0000-00006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8" name="Text Box 85">
          <a:extLst>
            <a:ext uri="{FF2B5EF4-FFF2-40B4-BE49-F238E27FC236}">
              <a16:creationId xmlns:a16="http://schemas.microsoft.com/office/drawing/2014/main" id="{00000000-0008-0000-0000-00006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19" name="Text Box 87">
          <a:extLst>
            <a:ext uri="{FF2B5EF4-FFF2-40B4-BE49-F238E27FC236}">
              <a16:creationId xmlns:a16="http://schemas.microsoft.com/office/drawing/2014/main" id="{00000000-0008-0000-0000-00006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0" name="Text Box 93">
          <a:extLst>
            <a:ext uri="{FF2B5EF4-FFF2-40B4-BE49-F238E27FC236}">
              <a16:creationId xmlns:a16="http://schemas.microsoft.com/office/drawing/2014/main" id="{00000000-0008-0000-0000-00006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1" name="Text Box 85">
          <a:extLst>
            <a:ext uri="{FF2B5EF4-FFF2-40B4-BE49-F238E27FC236}">
              <a16:creationId xmlns:a16="http://schemas.microsoft.com/office/drawing/2014/main" id="{00000000-0008-0000-0000-00006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2" name="Text Box 87">
          <a:extLst>
            <a:ext uri="{FF2B5EF4-FFF2-40B4-BE49-F238E27FC236}">
              <a16:creationId xmlns:a16="http://schemas.microsoft.com/office/drawing/2014/main" id="{00000000-0008-0000-0000-00006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3" name="Text Box 93">
          <a:extLst>
            <a:ext uri="{FF2B5EF4-FFF2-40B4-BE49-F238E27FC236}">
              <a16:creationId xmlns:a16="http://schemas.microsoft.com/office/drawing/2014/main" id="{00000000-0008-0000-0000-00006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4" name="Text Box 85">
          <a:extLst>
            <a:ext uri="{FF2B5EF4-FFF2-40B4-BE49-F238E27FC236}">
              <a16:creationId xmlns:a16="http://schemas.microsoft.com/office/drawing/2014/main" id="{00000000-0008-0000-0000-00006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5" name="Text Box 87">
          <a:extLst>
            <a:ext uri="{FF2B5EF4-FFF2-40B4-BE49-F238E27FC236}">
              <a16:creationId xmlns:a16="http://schemas.microsoft.com/office/drawing/2014/main" id="{00000000-0008-0000-0000-00006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6" name="Text Box 93">
          <a:extLst>
            <a:ext uri="{FF2B5EF4-FFF2-40B4-BE49-F238E27FC236}">
              <a16:creationId xmlns:a16="http://schemas.microsoft.com/office/drawing/2014/main" id="{00000000-0008-0000-0000-00006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7" name="Text Box 85">
          <a:extLst>
            <a:ext uri="{FF2B5EF4-FFF2-40B4-BE49-F238E27FC236}">
              <a16:creationId xmlns:a16="http://schemas.microsoft.com/office/drawing/2014/main" id="{00000000-0008-0000-0000-00006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8" name="Text Box 87">
          <a:extLst>
            <a:ext uri="{FF2B5EF4-FFF2-40B4-BE49-F238E27FC236}">
              <a16:creationId xmlns:a16="http://schemas.microsoft.com/office/drawing/2014/main" id="{00000000-0008-0000-0000-00007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29" name="Text Box 93">
          <a:extLst>
            <a:ext uri="{FF2B5EF4-FFF2-40B4-BE49-F238E27FC236}">
              <a16:creationId xmlns:a16="http://schemas.microsoft.com/office/drawing/2014/main" id="{00000000-0008-0000-0000-00007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0" name="Text Box 85">
          <a:extLst>
            <a:ext uri="{FF2B5EF4-FFF2-40B4-BE49-F238E27FC236}">
              <a16:creationId xmlns:a16="http://schemas.microsoft.com/office/drawing/2014/main" id="{00000000-0008-0000-0000-00007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1" name="Text Box 87">
          <a:extLst>
            <a:ext uri="{FF2B5EF4-FFF2-40B4-BE49-F238E27FC236}">
              <a16:creationId xmlns:a16="http://schemas.microsoft.com/office/drawing/2014/main" id="{00000000-0008-0000-0000-00007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2" name="Text Box 93">
          <a:extLst>
            <a:ext uri="{FF2B5EF4-FFF2-40B4-BE49-F238E27FC236}">
              <a16:creationId xmlns:a16="http://schemas.microsoft.com/office/drawing/2014/main" id="{00000000-0008-0000-0000-00007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3" name="Text Box 85">
          <a:extLst>
            <a:ext uri="{FF2B5EF4-FFF2-40B4-BE49-F238E27FC236}">
              <a16:creationId xmlns:a16="http://schemas.microsoft.com/office/drawing/2014/main" id="{00000000-0008-0000-0000-00007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4" name="Text Box 87">
          <a:extLst>
            <a:ext uri="{FF2B5EF4-FFF2-40B4-BE49-F238E27FC236}">
              <a16:creationId xmlns:a16="http://schemas.microsoft.com/office/drawing/2014/main" id="{00000000-0008-0000-0000-00007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5" name="Text Box 93">
          <a:extLst>
            <a:ext uri="{FF2B5EF4-FFF2-40B4-BE49-F238E27FC236}">
              <a16:creationId xmlns:a16="http://schemas.microsoft.com/office/drawing/2014/main" id="{00000000-0008-0000-0000-00007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6" name="Text Box 85">
          <a:extLst>
            <a:ext uri="{FF2B5EF4-FFF2-40B4-BE49-F238E27FC236}">
              <a16:creationId xmlns:a16="http://schemas.microsoft.com/office/drawing/2014/main" id="{00000000-0008-0000-0000-00007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7" name="Text Box 87">
          <a:extLst>
            <a:ext uri="{FF2B5EF4-FFF2-40B4-BE49-F238E27FC236}">
              <a16:creationId xmlns:a16="http://schemas.microsoft.com/office/drawing/2014/main" id="{00000000-0008-0000-0000-00007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8" name="Text Box 93">
          <a:extLst>
            <a:ext uri="{FF2B5EF4-FFF2-40B4-BE49-F238E27FC236}">
              <a16:creationId xmlns:a16="http://schemas.microsoft.com/office/drawing/2014/main" id="{00000000-0008-0000-0000-00007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39" name="Text Box 85">
          <a:extLst>
            <a:ext uri="{FF2B5EF4-FFF2-40B4-BE49-F238E27FC236}">
              <a16:creationId xmlns:a16="http://schemas.microsoft.com/office/drawing/2014/main" id="{00000000-0008-0000-0000-00007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0" name="Text Box 87">
          <a:extLst>
            <a:ext uri="{FF2B5EF4-FFF2-40B4-BE49-F238E27FC236}">
              <a16:creationId xmlns:a16="http://schemas.microsoft.com/office/drawing/2014/main" id="{00000000-0008-0000-0000-00007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1" name="Text Box 93">
          <a:extLst>
            <a:ext uri="{FF2B5EF4-FFF2-40B4-BE49-F238E27FC236}">
              <a16:creationId xmlns:a16="http://schemas.microsoft.com/office/drawing/2014/main" id="{00000000-0008-0000-0000-00007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2" name="Text Box 85">
          <a:extLst>
            <a:ext uri="{FF2B5EF4-FFF2-40B4-BE49-F238E27FC236}">
              <a16:creationId xmlns:a16="http://schemas.microsoft.com/office/drawing/2014/main" id="{00000000-0008-0000-0000-00007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3" name="Text Box 87">
          <a:extLst>
            <a:ext uri="{FF2B5EF4-FFF2-40B4-BE49-F238E27FC236}">
              <a16:creationId xmlns:a16="http://schemas.microsoft.com/office/drawing/2014/main" id="{00000000-0008-0000-0000-00007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4" name="Text Box 93">
          <a:extLst>
            <a:ext uri="{FF2B5EF4-FFF2-40B4-BE49-F238E27FC236}">
              <a16:creationId xmlns:a16="http://schemas.microsoft.com/office/drawing/2014/main" id="{00000000-0008-0000-0000-00008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5" name="Text Box 85">
          <a:extLst>
            <a:ext uri="{FF2B5EF4-FFF2-40B4-BE49-F238E27FC236}">
              <a16:creationId xmlns:a16="http://schemas.microsoft.com/office/drawing/2014/main" id="{00000000-0008-0000-0000-00008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6" name="Text Box 87">
          <a:extLst>
            <a:ext uri="{FF2B5EF4-FFF2-40B4-BE49-F238E27FC236}">
              <a16:creationId xmlns:a16="http://schemas.microsoft.com/office/drawing/2014/main" id="{00000000-0008-0000-0000-00008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7" name="Text Box 93">
          <a:extLst>
            <a:ext uri="{FF2B5EF4-FFF2-40B4-BE49-F238E27FC236}">
              <a16:creationId xmlns:a16="http://schemas.microsoft.com/office/drawing/2014/main" id="{00000000-0008-0000-0000-00008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8" name="Text Box 85">
          <a:extLst>
            <a:ext uri="{FF2B5EF4-FFF2-40B4-BE49-F238E27FC236}">
              <a16:creationId xmlns:a16="http://schemas.microsoft.com/office/drawing/2014/main" id="{00000000-0008-0000-0000-00008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49" name="Text Box 87">
          <a:extLst>
            <a:ext uri="{FF2B5EF4-FFF2-40B4-BE49-F238E27FC236}">
              <a16:creationId xmlns:a16="http://schemas.microsoft.com/office/drawing/2014/main" id="{00000000-0008-0000-0000-00008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0" name="Text Box 93">
          <a:extLst>
            <a:ext uri="{FF2B5EF4-FFF2-40B4-BE49-F238E27FC236}">
              <a16:creationId xmlns:a16="http://schemas.microsoft.com/office/drawing/2014/main" id="{00000000-0008-0000-0000-00008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1" name="Text Box 85">
          <a:extLst>
            <a:ext uri="{FF2B5EF4-FFF2-40B4-BE49-F238E27FC236}">
              <a16:creationId xmlns:a16="http://schemas.microsoft.com/office/drawing/2014/main" id="{00000000-0008-0000-0000-00008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2" name="Text Box 87">
          <a:extLst>
            <a:ext uri="{FF2B5EF4-FFF2-40B4-BE49-F238E27FC236}">
              <a16:creationId xmlns:a16="http://schemas.microsoft.com/office/drawing/2014/main" id="{00000000-0008-0000-0000-00008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3" name="Text Box 93">
          <a:extLst>
            <a:ext uri="{FF2B5EF4-FFF2-40B4-BE49-F238E27FC236}">
              <a16:creationId xmlns:a16="http://schemas.microsoft.com/office/drawing/2014/main" id="{00000000-0008-0000-0000-00008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4" name="Text Box 85">
          <a:extLst>
            <a:ext uri="{FF2B5EF4-FFF2-40B4-BE49-F238E27FC236}">
              <a16:creationId xmlns:a16="http://schemas.microsoft.com/office/drawing/2014/main" id="{00000000-0008-0000-0000-00008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5" name="Text Box 87">
          <a:extLst>
            <a:ext uri="{FF2B5EF4-FFF2-40B4-BE49-F238E27FC236}">
              <a16:creationId xmlns:a16="http://schemas.microsoft.com/office/drawing/2014/main" id="{00000000-0008-0000-0000-00008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6" name="Text Box 93">
          <a:extLst>
            <a:ext uri="{FF2B5EF4-FFF2-40B4-BE49-F238E27FC236}">
              <a16:creationId xmlns:a16="http://schemas.microsoft.com/office/drawing/2014/main" id="{00000000-0008-0000-0000-00008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7" name="Text Box 85">
          <a:extLst>
            <a:ext uri="{FF2B5EF4-FFF2-40B4-BE49-F238E27FC236}">
              <a16:creationId xmlns:a16="http://schemas.microsoft.com/office/drawing/2014/main" id="{00000000-0008-0000-0000-00008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8" name="Text Box 87">
          <a:extLst>
            <a:ext uri="{FF2B5EF4-FFF2-40B4-BE49-F238E27FC236}">
              <a16:creationId xmlns:a16="http://schemas.microsoft.com/office/drawing/2014/main" id="{00000000-0008-0000-0000-00008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59" name="Text Box 93">
          <a:extLst>
            <a:ext uri="{FF2B5EF4-FFF2-40B4-BE49-F238E27FC236}">
              <a16:creationId xmlns:a16="http://schemas.microsoft.com/office/drawing/2014/main" id="{00000000-0008-0000-0000-00008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0" name="Text Box 85">
          <a:extLst>
            <a:ext uri="{FF2B5EF4-FFF2-40B4-BE49-F238E27FC236}">
              <a16:creationId xmlns:a16="http://schemas.microsoft.com/office/drawing/2014/main" id="{00000000-0008-0000-0000-00009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1" name="Text Box 87">
          <a:extLst>
            <a:ext uri="{FF2B5EF4-FFF2-40B4-BE49-F238E27FC236}">
              <a16:creationId xmlns:a16="http://schemas.microsoft.com/office/drawing/2014/main" id="{00000000-0008-0000-0000-00009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2" name="Text Box 93">
          <a:extLst>
            <a:ext uri="{FF2B5EF4-FFF2-40B4-BE49-F238E27FC236}">
              <a16:creationId xmlns:a16="http://schemas.microsoft.com/office/drawing/2014/main" id="{00000000-0008-0000-0000-00009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3" name="Text Box 85">
          <a:extLst>
            <a:ext uri="{FF2B5EF4-FFF2-40B4-BE49-F238E27FC236}">
              <a16:creationId xmlns:a16="http://schemas.microsoft.com/office/drawing/2014/main" id="{00000000-0008-0000-0000-00009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4" name="Text Box 87">
          <a:extLst>
            <a:ext uri="{FF2B5EF4-FFF2-40B4-BE49-F238E27FC236}">
              <a16:creationId xmlns:a16="http://schemas.microsoft.com/office/drawing/2014/main" id="{00000000-0008-0000-0000-00009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5" name="Text Box 93">
          <a:extLst>
            <a:ext uri="{FF2B5EF4-FFF2-40B4-BE49-F238E27FC236}">
              <a16:creationId xmlns:a16="http://schemas.microsoft.com/office/drawing/2014/main" id="{00000000-0008-0000-0000-00009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6" name="Text Box 85">
          <a:extLst>
            <a:ext uri="{FF2B5EF4-FFF2-40B4-BE49-F238E27FC236}">
              <a16:creationId xmlns:a16="http://schemas.microsoft.com/office/drawing/2014/main" id="{00000000-0008-0000-0000-00009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7" name="Text Box 87">
          <a:extLst>
            <a:ext uri="{FF2B5EF4-FFF2-40B4-BE49-F238E27FC236}">
              <a16:creationId xmlns:a16="http://schemas.microsoft.com/office/drawing/2014/main" id="{00000000-0008-0000-0000-00009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8" name="Text Box 93">
          <a:extLst>
            <a:ext uri="{FF2B5EF4-FFF2-40B4-BE49-F238E27FC236}">
              <a16:creationId xmlns:a16="http://schemas.microsoft.com/office/drawing/2014/main" id="{00000000-0008-0000-0000-00009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69" name="Text Box 85">
          <a:extLst>
            <a:ext uri="{FF2B5EF4-FFF2-40B4-BE49-F238E27FC236}">
              <a16:creationId xmlns:a16="http://schemas.microsoft.com/office/drawing/2014/main" id="{00000000-0008-0000-0000-00009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0" name="Text Box 87">
          <a:extLst>
            <a:ext uri="{FF2B5EF4-FFF2-40B4-BE49-F238E27FC236}">
              <a16:creationId xmlns:a16="http://schemas.microsoft.com/office/drawing/2014/main" id="{00000000-0008-0000-0000-00009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1" name="Text Box 93">
          <a:extLst>
            <a:ext uri="{FF2B5EF4-FFF2-40B4-BE49-F238E27FC236}">
              <a16:creationId xmlns:a16="http://schemas.microsoft.com/office/drawing/2014/main" id="{00000000-0008-0000-0000-00009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2" name="Text Box 85">
          <a:extLst>
            <a:ext uri="{FF2B5EF4-FFF2-40B4-BE49-F238E27FC236}">
              <a16:creationId xmlns:a16="http://schemas.microsoft.com/office/drawing/2014/main" id="{00000000-0008-0000-0000-00009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3" name="Text Box 87">
          <a:extLst>
            <a:ext uri="{FF2B5EF4-FFF2-40B4-BE49-F238E27FC236}">
              <a16:creationId xmlns:a16="http://schemas.microsoft.com/office/drawing/2014/main" id="{00000000-0008-0000-0000-00009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4" name="Text Box 93">
          <a:extLst>
            <a:ext uri="{FF2B5EF4-FFF2-40B4-BE49-F238E27FC236}">
              <a16:creationId xmlns:a16="http://schemas.microsoft.com/office/drawing/2014/main" id="{00000000-0008-0000-0000-00009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5" name="Text Box 85">
          <a:extLst>
            <a:ext uri="{FF2B5EF4-FFF2-40B4-BE49-F238E27FC236}">
              <a16:creationId xmlns:a16="http://schemas.microsoft.com/office/drawing/2014/main" id="{00000000-0008-0000-0000-00009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6" name="Text Box 87">
          <a:extLst>
            <a:ext uri="{FF2B5EF4-FFF2-40B4-BE49-F238E27FC236}">
              <a16:creationId xmlns:a16="http://schemas.microsoft.com/office/drawing/2014/main" id="{00000000-0008-0000-0000-0000A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7" name="Text Box 93">
          <a:extLst>
            <a:ext uri="{FF2B5EF4-FFF2-40B4-BE49-F238E27FC236}">
              <a16:creationId xmlns:a16="http://schemas.microsoft.com/office/drawing/2014/main" id="{00000000-0008-0000-0000-0000A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8" name="Text Box 85">
          <a:extLst>
            <a:ext uri="{FF2B5EF4-FFF2-40B4-BE49-F238E27FC236}">
              <a16:creationId xmlns:a16="http://schemas.microsoft.com/office/drawing/2014/main" id="{00000000-0008-0000-0000-0000A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79" name="Text Box 87">
          <a:extLst>
            <a:ext uri="{FF2B5EF4-FFF2-40B4-BE49-F238E27FC236}">
              <a16:creationId xmlns:a16="http://schemas.microsoft.com/office/drawing/2014/main" id="{00000000-0008-0000-0000-0000A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0" name="Text Box 93">
          <a:extLst>
            <a:ext uri="{FF2B5EF4-FFF2-40B4-BE49-F238E27FC236}">
              <a16:creationId xmlns:a16="http://schemas.microsoft.com/office/drawing/2014/main" id="{00000000-0008-0000-0000-0000A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1" name="Text Box 85">
          <a:extLst>
            <a:ext uri="{FF2B5EF4-FFF2-40B4-BE49-F238E27FC236}">
              <a16:creationId xmlns:a16="http://schemas.microsoft.com/office/drawing/2014/main" id="{00000000-0008-0000-0000-0000A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2" name="Text Box 87">
          <a:extLst>
            <a:ext uri="{FF2B5EF4-FFF2-40B4-BE49-F238E27FC236}">
              <a16:creationId xmlns:a16="http://schemas.microsoft.com/office/drawing/2014/main" id="{00000000-0008-0000-0000-0000A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3" name="Text Box 93">
          <a:extLst>
            <a:ext uri="{FF2B5EF4-FFF2-40B4-BE49-F238E27FC236}">
              <a16:creationId xmlns:a16="http://schemas.microsoft.com/office/drawing/2014/main" id="{00000000-0008-0000-0000-0000A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4" name="Text Box 85">
          <a:extLst>
            <a:ext uri="{FF2B5EF4-FFF2-40B4-BE49-F238E27FC236}">
              <a16:creationId xmlns:a16="http://schemas.microsoft.com/office/drawing/2014/main" id="{00000000-0008-0000-0000-0000A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5" name="Text Box 87">
          <a:extLst>
            <a:ext uri="{FF2B5EF4-FFF2-40B4-BE49-F238E27FC236}">
              <a16:creationId xmlns:a16="http://schemas.microsoft.com/office/drawing/2014/main" id="{00000000-0008-0000-0000-0000A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6" name="Text Box 93">
          <a:extLst>
            <a:ext uri="{FF2B5EF4-FFF2-40B4-BE49-F238E27FC236}">
              <a16:creationId xmlns:a16="http://schemas.microsoft.com/office/drawing/2014/main" id="{00000000-0008-0000-0000-0000A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7" name="Text Box 85">
          <a:extLst>
            <a:ext uri="{FF2B5EF4-FFF2-40B4-BE49-F238E27FC236}">
              <a16:creationId xmlns:a16="http://schemas.microsoft.com/office/drawing/2014/main" id="{00000000-0008-0000-0000-0000A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8" name="Text Box 87">
          <a:extLst>
            <a:ext uri="{FF2B5EF4-FFF2-40B4-BE49-F238E27FC236}">
              <a16:creationId xmlns:a16="http://schemas.microsoft.com/office/drawing/2014/main" id="{00000000-0008-0000-0000-0000A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89" name="Text Box 93">
          <a:extLst>
            <a:ext uri="{FF2B5EF4-FFF2-40B4-BE49-F238E27FC236}">
              <a16:creationId xmlns:a16="http://schemas.microsoft.com/office/drawing/2014/main" id="{00000000-0008-0000-0000-0000A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0" name="Text Box 85">
          <a:extLst>
            <a:ext uri="{FF2B5EF4-FFF2-40B4-BE49-F238E27FC236}">
              <a16:creationId xmlns:a16="http://schemas.microsoft.com/office/drawing/2014/main" id="{00000000-0008-0000-0000-0000A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1" name="Text Box 87">
          <a:extLst>
            <a:ext uri="{FF2B5EF4-FFF2-40B4-BE49-F238E27FC236}">
              <a16:creationId xmlns:a16="http://schemas.microsoft.com/office/drawing/2014/main" id="{00000000-0008-0000-0000-0000A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2" name="Text Box 93">
          <a:extLst>
            <a:ext uri="{FF2B5EF4-FFF2-40B4-BE49-F238E27FC236}">
              <a16:creationId xmlns:a16="http://schemas.microsoft.com/office/drawing/2014/main" id="{00000000-0008-0000-0000-0000B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3" name="Text Box 85">
          <a:extLst>
            <a:ext uri="{FF2B5EF4-FFF2-40B4-BE49-F238E27FC236}">
              <a16:creationId xmlns:a16="http://schemas.microsoft.com/office/drawing/2014/main" id="{00000000-0008-0000-0000-0000B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4" name="Text Box 87">
          <a:extLst>
            <a:ext uri="{FF2B5EF4-FFF2-40B4-BE49-F238E27FC236}">
              <a16:creationId xmlns:a16="http://schemas.microsoft.com/office/drawing/2014/main" id="{00000000-0008-0000-0000-0000B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5" name="Text Box 93">
          <a:extLst>
            <a:ext uri="{FF2B5EF4-FFF2-40B4-BE49-F238E27FC236}">
              <a16:creationId xmlns:a16="http://schemas.microsoft.com/office/drawing/2014/main" id="{00000000-0008-0000-0000-0000B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6" name="Text Box 85">
          <a:extLst>
            <a:ext uri="{FF2B5EF4-FFF2-40B4-BE49-F238E27FC236}">
              <a16:creationId xmlns:a16="http://schemas.microsoft.com/office/drawing/2014/main" id="{00000000-0008-0000-0000-0000B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7" name="Text Box 87">
          <a:extLst>
            <a:ext uri="{FF2B5EF4-FFF2-40B4-BE49-F238E27FC236}">
              <a16:creationId xmlns:a16="http://schemas.microsoft.com/office/drawing/2014/main" id="{00000000-0008-0000-0000-0000B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8" name="Text Box 93">
          <a:extLst>
            <a:ext uri="{FF2B5EF4-FFF2-40B4-BE49-F238E27FC236}">
              <a16:creationId xmlns:a16="http://schemas.microsoft.com/office/drawing/2014/main" id="{00000000-0008-0000-0000-0000B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2999" name="Text Box 85">
          <a:extLst>
            <a:ext uri="{FF2B5EF4-FFF2-40B4-BE49-F238E27FC236}">
              <a16:creationId xmlns:a16="http://schemas.microsoft.com/office/drawing/2014/main" id="{00000000-0008-0000-0000-0000B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0" name="Text Box 87">
          <a:extLst>
            <a:ext uri="{FF2B5EF4-FFF2-40B4-BE49-F238E27FC236}">
              <a16:creationId xmlns:a16="http://schemas.microsoft.com/office/drawing/2014/main" id="{00000000-0008-0000-0000-0000B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1" name="Text Box 93">
          <a:extLst>
            <a:ext uri="{FF2B5EF4-FFF2-40B4-BE49-F238E27FC236}">
              <a16:creationId xmlns:a16="http://schemas.microsoft.com/office/drawing/2014/main" id="{00000000-0008-0000-0000-0000B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2" name="Text Box 85">
          <a:extLst>
            <a:ext uri="{FF2B5EF4-FFF2-40B4-BE49-F238E27FC236}">
              <a16:creationId xmlns:a16="http://schemas.microsoft.com/office/drawing/2014/main" id="{00000000-0008-0000-0000-0000B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3" name="Text Box 87">
          <a:extLst>
            <a:ext uri="{FF2B5EF4-FFF2-40B4-BE49-F238E27FC236}">
              <a16:creationId xmlns:a16="http://schemas.microsoft.com/office/drawing/2014/main" id="{00000000-0008-0000-0000-0000B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4" name="Text Box 93">
          <a:extLst>
            <a:ext uri="{FF2B5EF4-FFF2-40B4-BE49-F238E27FC236}">
              <a16:creationId xmlns:a16="http://schemas.microsoft.com/office/drawing/2014/main" id="{00000000-0008-0000-0000-0000B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5" name="Text Box 85">
          <a:extLst>
            <a:ext uri="{FF2B5EF4-FFF2-40B4-BE49-F238E27FC236}">
              <a16:creationId xmlns:a16="http://schemas.microsoft.com/office/drawing/2014/main" id="{00000000-0008-0000-0000-0000B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6" name="Text Box 87">
          <a:extLst>
            <a:ext uri="{FF2B5EF4-FFF2-40B4-BE49-F238E27FC236}">
              <a16:creationId xmlns:a16="http://schemas.microsoft.com/office/drawing/2014/main" id="{00000000-0008-0000-0000-0000B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7" name="Text Box 93">
          <a:extLst>
            <a:ext uri="{FF2B5EF4-FFF2-40B4-BE49-F238E27FC236}">
              <a16:creationId xmlns:a16="http://schemas.microsoft.com/office/drawing/2014/main" id="{00000000-0008-0000-0000-0000B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8" name="Text Box 85">
          <a:extLst>
            <a:ext uri="{FF2B5EF4-FFF2-40B4-BE49-F238E27FC236}">
              <a16:creationId xmlns:a16="http://schemas.microsoft.com/office/drawing/2014/main" id="{00000000-0008-0000-0000-0000C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09" name="Text Box 87">
          <a:extLst>
            <a:ext uri="{FF2B5EF4-FFF2-40B4-BE49-F238E27FC236}">
              <a16:creationId xmlns:a16="http://schemas.microsoft.com/office/drawing/2014/main" id="{00000000-0008-0000-0000-0000C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0" name="Text Box 93">
          <a:extLst>
            <a:ext uri="{FF2B5EF4-FFF2-40B4-BE49-F238E27FC236}">
              <a16:creationId xmlns:a16="http://schemas.microsoft.com/office/drawing/2014/main" id="{00000000-0008-0000-0000-0000C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1" name="Text Box 85">
          <a:extLst>
            <a:ext uri="{FF2B5EF4-FFF2-40B4-BE49-F238E27FC236}">
              <a16:creationId xmlns:a16="http://schemas.microsoft.com/office/drawing/2014/main" id="{00000000-0008-0000-0000-0000C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2" name="Text Box 87">
          <a:extLst>
            <a:ext uri="{FF2B5EF4-FFF2-40B4-BE49-F238E27FC236}">
              <a16:creationId xmlns:a16="http://schemas.microsoft.com/office/drawing/2014/main" id="{00000000-0008-0000-0000-0000C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3" name="Text Box 93">
          <a:extLst>
            <a:ext uri="{FF2B5EF4-FFF2-40B4-BE49-F238E27FC236}">
              <a16:creationId xmlns:a16="http://schemas.microsoft.com/office/drawing/2014/main" id="{00000000-0008-0000-0000-0000C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4" name="Text Box 85">
          <a:extLst>
            <a:ext uri="{FF2B5EF4-FFF2-40B4-BE49-F238E27FC236}">
              <a16:creationId xmlns:a16="http://schemas.microsoft.com/office/drawing/2014/main" id="{00000000-0008-0000-0000-0000C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5" name="Text Box 87">
          <a:extLst>
            <a:ext uri="{FF2B5EF4-FFF2-40B4-BE49-F238E27FC236}">
              <a16:creationId xmlns:a16="http://schemas.microsoft.com/office/drawing/2014/main" id="{00000000-0008-0000-0000-0000C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6" name="Text Box 93">
          <a:extLst>
            <a:ext uri="{FF2B5EF4-FFF2-40B4-BE49-F238E27FC236}">
              <a16:creationId xmlns:a16="http://schemas.microsoft.com/office/drawing/2014/main" id="{00000000-0008-0000-0000-0000C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7" name="Text Box 85">
          <a:extLst>
            <a:ext uri="{FF2B5EF4-FFF2-40B4-BE49-F238E27FC236}">
              <a16:creationId xmlns:a16="http://schemas.microsoft.com/office/drawing/2014/main" id="{00000000-0008-0000-0000-0000C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8" name="Text Box 87">
          <a:extLst>
            <a:ext uri="{FF2B5EF4-FFF2-40B4-BE49-F238E27FC236}">
              <a16:creationId xmlns:a16="http://schemas.microsoft.com/office/drawing/2014/main" id="{00000000-0008-0000-0000-0000C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19" name="Text Box 93">
          <a:extLst>
            <a:ext uri="{FF2B5EF4-FFF2-40B4-BE49-F238E27FC236}">
              <a16:creationId xmlns:a16="http://schemas.microsoft.com/office/drawing/2014/main" id="{00000000-0008-0000-0000-0000C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0" name="Text Box 85">
          <a:extLst>
            <a:ext uri="{FF2B5EF4-FFF2-40B4-BE49-F238E27FC236}">
              <a16:creationId xmlns:a16="http://schemas.microsoft.com/office/drawing/2014/main" id="{00000000-0008-0000-0000-0000C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1" name="Text Box 87">
          <a:extLst>
            <a:ext uri="{FF2B5EF4-FFF2-40B4-BE49-F238E27FC236}">
              <a16:creationId xmlns:a16="http://schemas.microsoft.com/office/drawing/2014/main" id="{00000000-0008-0000-0000-0000C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2" name="Text Box 93">
          <a:extLst>
            <a:ext uri="{FF2B5EF4-FFF2-40B4-BE49-F238E27FC236}">
              <a16:creationId xmlns:a16="http://schemas.microsoft.com/office/drawing/2014/main" id="{00000000-0008-0000-0000-0000C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3" name="Text Box 85">
          <a:extLst>
            <a:ext uri="{FF2B5EF4-FFF2-40B4-BE49-F238E27FC236}">
              <a16:creationId xmlns:a16="http://schemas.microsoft.com/office/drawing/2014/main" id="{00000000-0008-0000-0000-0000C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4" name="Text Box 87">
          <a:extLst>
            <a:ext uri="{FF2B5EF4-FFF2-40B4-BE49-F238E27FC236}">
              <a16:creationId xmlns:a16="http://schemas.microsoft.com/office/drawing/2014/main" id="{00000000-0008-0000-0000-0000D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5" name="Text Box 93">
          <a:extLst>
            <a:ext uri="{FF2B5EF4-FFF2-40B4-BE49-F238E27FC236}">
              <a16:creationId xmlns:a16="http://schemas.microsoft.com/office/drawing/2014/main" id="{00000000-0008-0000-0000-0000D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6" name="Text Box 85">
          <a:extLst>
            <a:ext uri="{FF2B5EF4-FFF2-40B4-BE49-F238E27FC236}">
              <a16:creationId xmlns:a16="http://schemas.microsoft.com/office/drawing/2014/main" id="{00000000-0008-0000-0000-0000D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7" name="Text Box 87">
          <a:extLst>
            <a:ext uri="{FF2B5EF4-FFF2-40B4-BE49-F238E27FC236}">
              <a16:creationId xmlns:a16="http://schemas.microsoft.com/office/drawing/2014/main" id="{00000000-0008-0000-0000-0000D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8" name="Text Box 93">
          <a:extLst>
            <a:ext uri="{FF2B5EF4-FFF2-40B4-BE49-F238E27FC236}">
              <a16:creationId xmlns:a16="http://schemas.microsoft.com/office/drawing/2014/main" id="{00000000-0008-0000-0000-0000D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29" name="Text Box 85">
          <a:extLst>
            <a:ext uri="{FF2B5EF4-FFF2-40B4-BE49-F238E27FC236}">
              <a16:creationId xmlns:a16="http://schemas.microsoft.com/office/drawing/2014/main" id="{00000000-0008-0000-0000-0000D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0" name="Text Box 87">
          <a:extLst>
            <a:ext uri="{FF2B5EF4-FFF2-40B4-BE49-F238E27FC236}">
              <a16:creationId xmlns:a16="http://schemas.microsoft.com/office/drawing/2014/main" id="{00000000-0008-0000-0000-0000D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1" name="Text Box 93">
          <a:extLst>
            <a:ext uri="{FF2B5EF4-FFF2-40B4-BE49-F238E27FC236}">
              <a16:creationId xmlns:a16="http://schemas.microsoft.com/office/drawing/2014/main" id="{00000000-0008-0000-0000-0000D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2" name="Text Box 85">
          <a:extLst>
            <a:ext uri="{FF2B5EF4-FFF2-40B4-BE49-F238E27FC236}">
              <a16:creationId xmlns:a16="http://schemas.microsoft.com/office/drawing/2014/main" id="{00000000-0008-0000-0000-0000D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3" name="Text Box 87">
          <a:extLst>
            <a:ext uri="{FF2B5EF4-FFF2-40B4-BE49-F238E27FC236}">
              <a16:creationId xmlns:a16="http://schemas.microsoft.com/office/drawing/2014/main" id="{00000000-0008-0000-0000-0000D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4" name="Text Box 93">
          <a:extLst>
            <a:ext uri="{FF2B5EF4-FFF2-40B4-BE49-F238E27FC236}">
              <a16:creationId xmlns:a16="http://schemas.microsoft.com/office/drawing/2014/main" id="{00000000-0008-0000-0000-0000D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5" name="Text Box 85">
          <a:extLst>
            <a:ext uri="{FF2B5EF4-FFF2-40B4-BE49-F238E27FC236}">
              <a16:creationId xmlns:a16="http://schemas.microsoft.com/office/drawing/2014/main" id="{00000000-0008-0000-0000-0000D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6" name="Text Box 87">
          <a:extLst>
            <a:ext uri="{FF2B5EF4-FFF2-40B4-BE49-F238E27FC236}">
              <a16:creationId xmlns:a16="http://schemas.microsoft.com/office/drawing/2014/main" id="{00000000-0008-0000-0000-0000D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7" name="Text Box 93">
          <a:extLst>
            <a:ext uri="{FF2B5EF4-FFF2-40B4-BE49-F238E27FC236}">
              <a16:creationId xmlns:a16="http://schemas.microsoft.com/office/drawing/2014/main" id="{00000000-0008-0000-0000-0000D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8" name="Text Box 85">
          <a:extLst>
            <a:ext uri="{FF2B5EF4-FFF2-40B4-BE49-F238E27FC236}">
              <a16:creationId xmlns:a16="http://schemas.microsoft.com/office/drawing/2014/main" id="{00000000-0008-0000-0000-0000D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39" name="Text Box 87">
          <a:extLst>
            <a:ext uri="{FF2B5EF4-FFF2-40B4-BE49-F238E27FC236}">
              <a16:creationId xmlns:a16="http://schemas.microsoft.com/office/drawing/2014/main" id="{00000000-0008-0000-0000-0000D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0" name="Text Box 93">
          <a:extLst>
            <a:ext uri="{FF2B5EF4-FFF2-40B4-BE49-F238E27FC236}">
              <a16:creationId xmlns:a16="http://schemas.microsoft.com/office/drawing/2014/main" id="{00000000-0008-0000-0000-0000E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1" name="Text Box 85">
          <a:extLst>
            <a:ext uri="{FF2B5EF4-FFF2-40B4-BE49-F238E27FC236}">
              <a16:creationId xmlns:a16="http://schemas.microsoft.com/office/drawing/2014/main" id="{00000000-0008-0000-0000-0000E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2" name="Text Box 87">
          <a:extLst>
            <a:ext uri="{FF2B5EF4-FFF2-40B4-BE49-F238E27FC236}">
              <a16:creationId xmlns:a16="http://schemas.microsoft.com/office/drawing/2014/main" id="{00000000-0008-0000-0000-0000E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3" name="Text Box 93">
          <a:extLst>
            <a:ext uri="{FF2B5EF4-FFF2-40B4-BE49-F238E27FC236}">
              <a16:creationId xmlns:a16="http://schemas.microsoft.com/office/drawing/2014/main" id="{00000000-0008-0000-0000-0000E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4" name="Text Box 85">
          <a:extLst>
            <a:ext uri="{FF2B5EF4-FFF2-40B4-BE49-F238E27FC236}">
              <a16:creationId xmlns:a16="http://schemas.microsoft.com/office/drawing/2014/main" id="{00000000-0008-0000-0000-0000E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5" name="Text Box 87">
          <a:extLst>
            <a:ext uri="{FF2B5EF4-FFF2-40B4-BE49-F238E27FC236}">
              <a16:creationId xmlns:a16="http://schemas.microsoft.com/office/drawing/2014/main" id="{00000000-0008-0000-0000-0000E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6" name="Text Box 93">
          <a:extLst>
            <a:ext uri="{FF2B5EF4-FFF2-40B4-BE49-F238E27FC236}">
              <a16:creationId xmlns:a16="http://schemas.microsoft.com/office/drawing/2014/main" id="{00000000-0008-0000-0000-0000E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7" name="Text Box 85">
          <a:extLst>
            <a:ext uri="{FF2B5EF4-FFF2-40B4-BE49-F238E27FC236}">
              <a16:creationId xmlns:a16="http://schemas.microsoft.com/office/drawing/2014/main" id="{00000000-0008-0000-0000-0000E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8" name="Text Box 87">
          <a:extLst>
            <a:ext uri="{FF2B5EF4-FFF2-40B4-BE49-F238E27FC236}">
              <a16:creationId xmlns:a16="http://schemas.microsoft.com/office/drawing/2014/main" id="{00000000-0008-0000-0000-0000E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49" name="Text Box 93">
          <a:extLst>
            <a:ext uri="{FF2B5EF4-FFF2-40B4-BE49-F238E27FC236}">
              <a16:creationId xmlns:a16="http://schemas.microsoft.com/office/drawing/2014/main" id="{00000000-0008-0000-0000-0000E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0" name="Text Box 85">
          <a:extLst>
            <a:ext uri="{FF2B5EF4-FFF2-40B4-BE49-F238E27FC236}">
              <a16:creationId xmlns:a16="http://schemas.microsoft.com/office/drawing/2014/main" id="{00000000-0008-0000-0000-0000E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1" name="Text Box 87">
          <a:extLst>
            <a:ext uri="{FF2B5EF4-FFF2-40B4-BE49-F238E27FC236}">
              <a16:creationId xmlns:a16="http://schemas.microsoft.com/office/drawing/2014/main" id="{00000000-0008-0000-0000-0000E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2" name="Text Box 93">
          <a:extLst>
            <a:ext uri="{FF2B5EF4-FFF2-40B4-BE49-F238E27FC236}">
              <a16:creationId xmlns:a16="http://schemas.microsoft.com/office/drawing/2014/main" id="{00000000-0008-0000-0000-0000E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3" name="Text Box 85">
          <a:extLst>
            <a:ext uri="{FF2B5EF4-FFF2-40B4-BE49-F238E27FC236}">
              <a16:creationId xmlns:a16="http://schemas.microsoft.com/office/drawing/2014/main" id="{00000000-0008-0000-0000-0000E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4" name="Text Box 87">
          <a:extLst>
            <a:ext uri="{FF2B5EF4-FFF2-40B4-BE49-F238E27FC236}">
              <a16:creationId xmlns:a16="http://schemas.microsoft.com/office/drawing/2014/main" id="{00000000-0008-0000-0000-0000E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5" name="Text Box 93">
          <a:extLst>
            <a:ext uri="{FF2B5EF4-FFF2-40B4-BE49-F238E27FC236}">
              <a16:creationId xmlns:a16="http://schemas.microsoft.com/office/drawing/2014/main" id="{00000000-0008-0000-0000-0000E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6" name="Text Box 85">
          <a:extLst>
            <a:ext uri="{FF2B5EF4-FFF2-40B4-BE49-F238E27FC236}">
              <a16:creationId xmlns:a16="http://schemas.microsoft.com/office/drawing/2014/main" id="{00000000-0008-0000-0000-0000F0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7" name="Text Box 87">
          <a:extLst>
            <a:ext uri="{FF2B5EF4-FFF2-40B4-BE49-F238E27FC236}">
              <a16:creationId xmlns:a16="http://schemas.microsoft.com/office/drawing/2014/main" id="{00000000-0008-0000-0000-0000F1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8" name="Text Box 93">
          <a:extLst>
            <a:ext uri="{FF2B5EF4-FFF2-40B4-BE49-F238E27FC236}">
              <a16:creationId xmlns:a16="http://schemas.microsoft.com/office/drawing/2014/main" id="{00000000-0008-0000-0000-0000F2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59" name="Text Box 85">
          <a:extLst>
            <a:ext uri="{FF2B5EF4-FFF2-40B4-BE49-F238E27FC236}">
              <a16:creationId xmlns:a16="http://schemas.microsoft.com/office/drawing/2014/main" id="{00000000-0008-0000-0000-0000F3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0" name="Text Box 87">
          <a:extLst>
            <a:ext uri="{FF2B5EF4-FFF2-40B4-BE49-F238E27FC236}">
              <a16:creationId xmlns:a16="http://schemas.microsoft.com/office/drawing/2014/main" id="{00000000-0008-0000-0000-0000F4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1" name="Text Box 93">
          <a:extLst>
            <a:ext uri="{FF2B5EF4-FFF2-40B4-BE49-F238E27FC236}">
              <a16:creationId xmlns:a16="http://schemas.microsoft.com/office/drawing/2014/main" id="{00000000-0008-0000-0000-0000F5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2" name="Text Box 85">
          <a:extLst>
            <a:ext uri="{FF2B5EF4-FFF2-40B4-BE49-F238E27FC236}">
              <a16:creationId xmlns:a16="http://schemas.microsoft.com/office/drawing/2014/main" id="{00000000-0008-0000-0000-0000F6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3" name="Text Box 87">
          <a:extLst>
            <a:ext uri="{FF2B5EF4-FFF2-40B4-BE49-F238E27FC236}">
              <a16:creationId xmlns:a16="http://schemas.microsoft.com/office/drawing/2014/main" id="{00000000-0008-0000-0000-0000F7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4" name="Text Box 93">
          <a:extLst>
            <a:ext uri="{FF2B5EF4-FFF2-40B4-BE49-F238E27FC236}">
              <a16:creationId xmlns:a16="http://schemas.microsoft.com/office/drawing/2014/main" id="{00000000-0008-0000-0000-0000F8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5" name="Text Box 85">
          <a:extLst>
            <a:ext uri="{FF2B5EF4-FFF2-40B4-BE49-F238E27FC236}">
              <a16:creationId xmlns:a16="http://schemas.microsoft.com/office/drawing/2014/main" id="{00000000-0008-0000-0000-0000F9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6" name="Text Box 87">
          <a:extLst>
            <a:ext uri="{FF2B5EF4-FFF2-40B4-BE49-F238E27FC236}">
              <a16:creationId xmlns:a16="http://schemas.microsoft.com/office/drawing/2014/main" id="{00000000-0008-0000-0000-0000FA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7" name="Text Box 93">
          <a:extLst>
            <a:ext uri="{FF2B5EF4-FFF2-40B4-BE49-F238E27FC236}">
              <a16:creationId xmlns:a16="http://schemas.microsoft.com/office/drawing/2014/main" id="{00000000-0008-0000-0000-0000FB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8" name="Text Box 85">
          <a:extLst>
            <a:ext uri="{FF2B5EF4-FFF2-40B4-BE49-F238E27FC236}">
              <a16:creationId xmlns:a16="http://schemas.microsoft.com/office/drawing/2014/main" id="{00000000-0008-0000-0000-0000FC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69" name="Text Box 87">
          <a:extLst>
            <a:ext uri="{FF2B5EF4-FFF2-40B4-BE49-F238E27FC236}">
              <a16:creationId xmlns:a16="http://schemas.microsoft.com/office/drawing/2014/main" id="{00000000-0008-0000-0000-0000FD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0" name="Text Box 93">
          <a:extLst>
            <a:ext uri="{FF2B5EF4-FFF2-40B4-BE49-F238E27FC236}">
              <a16:creationId xmlns:a16="http://schemas.microsoft.com/office/drawing/2014/main" id="{00000000-0008-0000-0000-0000FE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1" name="Text Box 85">
          <a:extLst>
            <a:ext uri="{FF2B5EF4-FFF2-40B4-BE49-F238E27FC236}">
              <a16:creationId xmlns:a16="http://schemas.microsoft.com/office/drawing/2014/main" id="{00000000-0008-0000-0000-0000FF0B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2" name="Text Box 87">
          <a:extLst>
            <a:ext uri="{FF2B5EF4-FFF2-40B4-BE49-F238E27FC236}">
              <a16:creationId xmlns:a16="http://schemas.microsoft.com/office/drawing/2014/main" id="{00000000-0008-0000-0000-00000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3" name="Text Box 93">
          <a:extLst>
            <a:ext uri="{FF2B5EF4-FFF2-40B4-BE49-F238E27FC236}">
              <a16:creationId xmlns:a16="http://schemas.microsoft.com/office/drawing/2014/main" id="{00000000-0008-0000-0000-00000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4" name="Text Box 85">
          <a:extLst>
            <a:ext uri="{FF2B5EF4-FFF2-40B4-BE49-F238E27FC236}">
              <a16:creationId xmlns:a16="http://schemas.microsoft.com/office/drawing/2014/main" id="{00000000-0008-0000-0000-00000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5" name="Text Box 87">
          <a:extLst>
            <a:ext uri="{FF2B5EF4-FFF2-40B4-BE49-F238E27FC236}">
              <a16:creationId xmlns:a16="http://schemas.microsoft.com/office/drawing/2014/main" id="{00000000-0008-0000-0000-00000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6" name="Text Box 93">
          <a:extLst>
            <a:ext uri="{FF2B5EF4-FFF2-40B4-BE49-F238E27FC236}">
              <a16:creationId xmlns:a16="http://schemas.microsoft.com/office/drawing/2014/main" id="{00000000-0008-0000-0000-00000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7" name="Text Box 85">
          <a:extLst>
            <a:ext uri="{FF2B5EF4-FFF2-40B4-BE49-F238E27FC236}">
              <a16:creationId xmlns:a16="http://schemas.microsoft.com/office/drawing/2014/main" id="{00000000-0008-0000-0000-00000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8" name="Text Box 87">
          <a:extLst>
            <a:ext uri="{FF2B5EF4-FFF2-40B4-BE49-F238E27FC236}">
              <a16:creationId xmlns:a16="http://schemas.microsoft.com/office/drawing/2014/main" id="{00000000-0008-0000-0000-00000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79" name="Text Box 93">
          <a:extLst>
            <a:ext uri="{FF2B5EF4-FFF2-40B4-BE49-F238E27FC236}">
              <a16:creationId xmlns:a16="http://schemas.microsoft.com/office/drawing/2014/main" id="{00000000-0008-0000-0000-00000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0" name="Text Box 85">
          <a:extLst>
            <a:ext uri="{FF2B5EF4-FFF2-40B4-BE49-F238E27FC236}">
              <a16:creationId xmlns:a16="http://schemas.microsoft.com/office/drawing/2014/main" id="{00000000-0008-0000-0000-00000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1" name="Text Box 87">
          <a:extLst>
            <a:ext uri="{FF2B5EF4-FFF2-40B4-BE49-F238E27FC236}">
              <a16:creationId xmlns:a16="http://schemas.microsoft.com/office/drawing/2014/main" id="{00000000-0008-0000-0000-00000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2" name="Text Box 93">
          <a:extLst>
            <a:ext uri="{FF2B5EF4-FFF2-40B4-BE49-F238E27FC236}">
              <a16:creationId xmlns:a16="http://schemas.microsoft.com/office/drawing/2014/main" id="{00000000-0008-0000-0000-00000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3" name="Text Box 85">
          <a:extLst>
            <a:ext uri="{FF2B5EF4-FFF2-40B4-BE49-F238E27FC236}">
              <a16:creationId xmlns:a16="http://schemas.microsoft.com/office/drawing/2014/main" id="{00000000-0008-0000-0000-00000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4" name="Text Box 87">
          <a:extLst>
            <a:ext uri="{FF2B5EF4-FFF2-40B4-BE49-F238E27FC236}">
              <a16:creationId xmlns:a16="http://schemas.microsoft.com/office/drawing/2014/main" id="{00000000-0008-0000-0000-00000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5" name="Text Box 93">
          <a:extLst>
            <a:ext uri="{FF2B5EF4-FFF2-40B4-BE49-F238E27FC236}">
              <a16:creationId xmlns:a16="http://schemas.microsoft.com/office/drawing/2014/main" id="{00000000-0008-0000-0000-00000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6" name="Text Box 85">
          <a:extLst>
            <a:ext uri="{FF2B5EF4-FFF2-40B4-BE49-F238E27FC236}">
              <a16:creationId xmlns:a16="http://schemas.microsoft.com/office/drawing/2014/main" id="{00000000-0008-0000-0000-00000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7" name="Text Box 87">
          <a:extLst>
            <a:ext uri="{FF2B5EF4-FFF2-40B4-BE49-F238E27FC236}">
              <a16:creationId xmlns:a16="http://schemas.microsoft.com/office/drawing/2014/main" id="{00000000-0008-0000-0000-00000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8" name="Text Box 93">
          <a:extLst>
            <a:ext uri="{FF2B5EF4-FFF2-40B4-BE49-F238E27FC236}">
              <a16:creationId xmlns:a16="http://schemas.microsoft.com/office/drawing/2014/main" id="{00000000-0008-0000-0000-00001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89" name="Text Box 85">
          <a:extLst>
            <a:ext uri="{FF2B5EF4-FFF2-40B4-BE49-F238E27FC236}">
              <a16:creationId xmlns:a16="http://schemas.microsoft.com/office/drawing/2014/main" id="{00000000-0008-0000-0000-00001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0" name="Text Box 87">
          <a:extLst>
            <a:ext uri="{FF2B5EF4-FFF2-40B4-BE49-F238E27FC236}">
              <a16:creationId xmlns:a16="http://schemas.microsoft.com/office/drawing/2014/main" id="{00000000-0008-0000-0000-00001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1" name="Text Box 93">
          <a:extLst>
            <a:ext uri="{FF2B5EF4-FFF2-40B4-BE49-F238E27FC236}">
              <a16:creationId xmlns:a16="http://schemas.microsoft.com/office/drawing/2014/main" id="{00000000-0008-0000-0000-00001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2" name="Text Box 85">
          <a:extLst>
            <a:ext uri="{FF2B5EF4-FFF2-40B4-BE49-F238E27FC236}">
              <a16:creationId xmlns:a16="http://schemas.microsoft.com/office/drawing/2014/main" id="{00000000-0008-0000-0000-00001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3" name="Text Box 87">
          <a:extLst>
            <a:ext uri="{FF2B5EF4-FFF2-40B4-BE49-F238E27FC236}">
              <a16:creationId xmlns:a16="http://schemas.microsoft.com/office/drawing/2014/main" id="{00000000-0008-0000-0000-00001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4" name="Text Box 93">
          <a:extLst>
            <a:ext uri="{FF2B5EF4-FFF2-40B4-BE49-F238E27FC236}">
              <a16:creationId xmlns:a16="http://schemas.microsoft.com/office/drawing/2014/main" id="{00000000-0008-0000-0000-00001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5" name="Text Box 85">
          <a:extLst>
            <a:ext uri="{FF2B5EF4-FFF2-40B4-BE49-F238E27FC236}">
              <a16:creationId xmlns:a16="http://schemas.microsoft.com/office/drawing/2014/main" id="{00000000-0008-0000-0000-00001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6" name="Text Box 87">
          <a:extLst>
            <a:ext uri="{FF2B5EF4-FFF2-40B4-BE49-F238E27FC236}">
              <a16:creationId xmlns:a16="http://schemas.microsoft.com/office/drawing/2014/main" id="{00000000-0008-0000-0000-00001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7" name="Text Box 93">
          <a:extLst>
            <a:ext uri="{FF2B5EF4-FFF2-40B4-BE49-F238E27FC236}">
              <a16:creationId xmlns:a16="http://schemas.microsoft.com/office/drawing/2014/main" id="{00000000-0008-0000-0000-00001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8" name="Text Box 85">
          <a:extLst>
            <a:ext uri="{FF2B5EF4-FFF2-40B4-BE49-F238E27FC236}">
              <a16:creationId xmlns:a16="http://schemas.microsoft.com/office/drawing/2014/main" id="{00000000-0008-0000-0000-00001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099" name="Text Box 87">
          <a:extLst>
            <a:ext uri="{FF2B5EF4-FFF2-40B4-BE49-F238E27FC236}">
              <a16:creationId xmlns:a16="http://schemas.microsoft.com/office/drawing/2014/main" id="{00000000-0008-0000-0000-00001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0" name="Text Box 93">
          <a:extLst>
            <a:ext uri="{FF2B5EF4-FFF2-40B4-BE49-F238E27FC236}">
              <a16:creationId xmlns:a16="http://schemas.microsoft.com/office/drawing/2014/main" id="{00000000-0008-0000-0000-00001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1" name="Text Box 85">
          <a:extLst>
            <a:ext uri="{FF2B5EF4-FFF2-40B4-BE49-F238E27FC236}">
              <a16:creationId xmlns:a16="http://schemas.microsoft.com/office/drawing/2014/main" id="{00000000-0008-0000-0000-00001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2" name="Text Box 87">
          <a:extLst>
            <a:ext uri="{FF2B5EF4-FFF2-40B4-BE49-F238E27FC236}">
              <a16:creationId xmlns:a16="http://schemas.microsoft.com/office/drawing/2014/main" id="{00000000-0008-0000-0000-00001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3" name="Text Box 93">
          <a:extLst>
            <a:ext uri="{FF2B5EF4-FFF2-40B4-BE49-F238E27FC236}">
              <a16:creationId xmlns:a16="http://schemas.microsoft.com/office/drawing/2014/main" id="{00000000-0008-0000-0000-00001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4" name="Text Box 85">
          <a:extLst>
            <a:ext uri="{FF2B5EF4-FFF2-40B4-BE49-F238E27FC236}">
              <a16:creationId xmlns:a16="http://schemas.microsoft.com/office/drawing/2014/main" id="{00000000-0008-0000-0000-00002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5" name="Text Box 87">
          <a:extLst>
            <a:ext uri="{FF2B5EF4-FFF2-40B4-BE49-F238E27FC236}">
              <a16:creationId xmlns:a16="http://schemas.microsoft.com/office/drawing/2014/main" id="{00000000-0008-0000-0000-00002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6" name="Text Box 93">
          <a:extLst>
            <a:ext uri="{FF2B5EF4-FFF2-40B4-BE49-F238E27FC236}">
              <a16:creationId xmlns:a16="http://schemas.microsoft.com/office/drawing/2014/main" id="{00000000-0008-0000-0000-00002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7" name="Text Box 85">
          <a:extLst>
            <a:ext uri="{FF2B5EF4-FFF2-40B4-BE49-F238E27FC236}">
              <a16:creationId xmlns:a16="http://schemas.microsoft.com/office/drawing/2014/main" id="{00000000-0008-0000-0000-00002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8" name="Text Box 87">
          <a:extLst>
            <a:ext uri="{FF2B5EF4-FFF2-40B4-BE49-F238E27FC236}">
              <a16:creationId xmlns:a16="http://schemas.microsoft.com/office/drawing/2014/main" id="{00000000-0008-0000-0000-00002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09" name="Text Box 93">
          <a:extLst>
            <a:ext uri="{FF2B5EF4-FFF2-40B4-BE49-F238E27FC236}">
              <a16:creationId xmlns:a16="http://schemas.microsoft.com/office/drawing/2014/main" id="{00000000-0008-0000-0000-00002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0" name="Text Box 85">
          <a:extLst>
            <a:ext uri="{FF2B5EF4-FFF2-40B4-BE49-F238E27FC236}">
              <a16:creationId xmlns:a16="http://schemas.microsoft.com/office/drawing/2014/main" id="{00000000-0008-0000-0000-00002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1" name="Text Box 87">
          <a:extLst>
            <a:ext uri="{FF2B5EF4-FFF2-40B4-BE49-F238E27FC236}">
              <a16:creationId xmlns:a16="http://schemas.microsoft.com/office/drawing/2014/main" id="{00000000-0008-0000-0000-00002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2" name="Text Box 93">
          <a:extLst>
            <a:ext uri="{FF2B5EF4-FFF2-40B4-BE49-F238E27FC236}">
              <a16:creationId xmlns:a16="http://schemas.microsoft.com/office/drawing/2014/main" id="{00000000-0008-0000-0000-00002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3" name="Text Box 85">
          <a:extLst>
            <a:ext uri="{FF2B5EF4-FFF2-40B4-BE49-F238E27FC236}">
              <a16:creationId xmlns:a16="http://schemas.microsoft.com/office/drawing/2014/main" id="{00000000-0008-0000-0000-00002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4" name="Text Box 87">
          <a:extLst>
            <a:ext uri="{FF2B5EF4-FFF2-40B4-BE49-F238E27FC236}">
              <a16:creationId xmlns:a16="http://schemas.microsoft.com/office/drawing/2014/main" id="{00000000-0008-0000-0000-00002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5" name="Text Box 93">
          <a:extLst>
            <a:ext uri="{FF2B5EF4-FFF2-40B4-BE49-F238E27FC236}">
              <a16:creationId xmlns:a16="http://schemas.microsoft.com/office/drawing/2014/main" id="{00000000-0008-0000-0000-00002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6" name="Text Box 85">
          <a:extLst>
            <a:ext uri="{FF2B5EF4-FFF2-40B4-BE49-F238E27FC236}">
              <a16:creationId xmlns:a16="http://schemas.microsoft.com/office/drawing/2014/main" id="{00000000-0008-0000-0000-00002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7" name="Text Box 87">
          <a:extLst>
            <a:ext uri="{FF2B5EF4-FFF2-40B4-BE49-F238E27FC236}">
              <a16:creationId xmlns:a16="http://schemas.microsoft.com/office/drawing/2014/main" id="{00000000-0008-0000-0000-00002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8" name="Text Box 93">
          <a:extLst>
            <a:ext uri="{FF2B5EF4-FFF2-40B4-BE49-F238E27FC236}">
              <a16:creationId xmlns:a16="http://schemas.microsoft.com/office/drawing/2014/main" id="{00000000-0008-0000-0000-00002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19" name="Text Box 85">
          <a:extLst>
            <a:ext uri="{FF2B5EF4-FFF2-40B4-BE49-F238E27FC236}">
              <a16:creationId xmlns:a16="http://schemas.microsoft.com/office/drawing/2014/main" id="{00000000-0008-0000-0000-00002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0" name="Text Box 87">
          <a:extLst>
            <a:ext uri="{FF2B5EF4-FFF2-40B4-BE49-F238E27FC236}">
              <a16:creationId xmlns:a16="http://schemas.microsoft.com/office/drawing/2014/main" id="{00000000-0008-0000-0000-00003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1" name="Text Box 93">
          <a:extLst>
            <a:ext uri="{FF2B5EF4-FFF2-40B4-BE49-F238E27FC236}">
              <a16:creationId xmlns:a16="http://schemas.microsoft.com/office/drawing/2014/main" id="{00000000-0008-0000-0000-00003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2" name="Text Box 85">
          <a:extLst>
            <a:ext uri="{FF2B5EF4-FFF2-40B4-BE49-F238E27FC236}">
              <a16:creationId xmlns:a16="http://schemas.microsoft.com/office/drawing/2014/main" id="{00000000-0008-0000-0000-00003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3" name="Text Box 87">
          <a:extLst>
            <a:ext uri="{FF2B5EF4-FFF2-40B4-BE49-F238E27FC236}">
              <a16:creationId xmlns:a16="http://schemas.microsoft.com/office/drawing/2014/main" id="{00000000-0008-0000-0000-00003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4" name="Text Box 93">
          <a:extLst>
            <a:ext uri="{FF2B5EF4-FFF2-40B4-BE49-F238E27FC236}">
              <a16:creationId xmlns:a16="http://schemas.microsoft.com/office/drawing/2014/main" id="{00000000-0008-0000-0000-00003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5" name="Text Box 85">
          <a:extLst>
            <a:ext uri="{FF2B5EF4-FFF2-40B4-BE49-F238E27FC236}">
              <a16:creationId xmlns:a16="http://schemas.microsoft.com/office/drawing/2014/main" id="{00000000-0008-0000-0000-00003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6" name="Text Box 87">
          <a:extLst>
            <a:ext uri="{FF2B5EF4-FFF2-40B4-BE49-F238E27FC236}">
              <a16:creationId xmlns:a16="http://schemas.microsoft.com/office/drawing/2014/main" id="{00000000-0008-0000-0000-00003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7" name="Text Box 93">
          <a:extLst>
            <a:ext uri="{FF2B5EF4-FFF2-40B4-BE49-F238E27FC236}">
              <a16:creationId xmlns:a16="http://schemas.microsoft.com/office/drawing/2014/main" id="{00000000-0008-0000-0000-00003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8" name="Text Box 85">
          <a:extLst>
            <a:ext uri="{FF2B5EF4-FFF2-40B4-BE49-F238E27FC236}">
              <a16:creationId xmlns:a16="http://schemas.microsoft.com/office/drawing/2014/main" id="{00000000-0008-0000-0000-00003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29" name="Text Box 87">
          <a:extLst>
            <a:ext uri="{FF2B5EF4-FFF2-40B4-BE49-F238E27FC236}">
              <a16:creationId xmlns:a16="http://schemas.microsoft.com/office/drawing/2014/main" id="{00000000-0008-0000-0000-00003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0" name="Text Box 93">
          <a:extLst>
            <a:ext uri="{FF2B5EF4-FFF2-40B4-BE49-F238E27FC236}">
              <a16:creationId xmlns:a16="http://schemas.microsoft.com/office/drawing/2014/main" id="{00000000-0008-0000-0000-00003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1" name="Text Box 85">
          <a:extLst>
            <a:ext uri="{FF2B5EF4-FFF2-40B4-BE49-F238E27FC236}">
              <a16:creationId xmlns:a16="http://schemas.microsoft.com/office/drawing/2014/main" id="{00000000-0008-0000-0000-00003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2" name="Text Box 87">
          <a:extLst>
            <a:ext uri="{FF2B5EF4-FFF2-40B4-BE49-F238E27FC236}">
              <a16:creationId xmlns:a16="http://schemas.microsoft.com/office/drawing/2014/main" id="{00000000-0008-0000-0000-00003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3" name="Text Box 93">
          <a:extLst>
            <a:ext uri="{FF2B5EF4-FFF2-40B4-BE49-F238E27FC236}">
              <a16:creationId xmlns:a16="http://schemas.microsoft.com/office/drawing/2014/main" id="{00000000-0008-0000-0000-00003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4" name="Text Box 85">
          <a:extLst>
            <a:ext uri="{FF2B5EF4-FFF2-40B4-BE49-F238E27FC236}">
              <a16:creationId xmlns:a16="http://schemas.microsoft.com/office/drawing/2014/main" id="{00000000-0008-0000-0000-00003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5" name="Text Box 87">
          <a:extLst>
            <a:ext uri="{FF2B5EF4-FFF2-40B4-BE49-F238E27FC236}">
              <a16:creationId xmlns:a16="http://schemas.microsoft.com/office/drawing/2014/main" id="{00000000-0008-0000-0000-00003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6" name="Text Box 93">
          <a:extLst>
            <a:ext uri="{FF2B5EF4-FFF2-40B4-BE49-F238E27FC236}">
              <a16:creationId xmlns:a16="http://schemas.microsoft.com/office/drawing/2014/main" id="{00000000-0008-0000-0000-00004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7" name="Text Box 85">
          <a:extLst>
            <a:ext uri="{FF2B5EF4-FFF2-40B4-BE49-F238E27FC236}">
              <a16:creationId xmlns:a16="http://schemas.microsoft.com/office/drawing/2014/main" id="{00000000-0008-0000-0000-00004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8" name="Text Box 87">
          <a:extLst>
            <a:ext uri="{FF2B5EF4-FFF2-40B4-BE49-F238E27FC236}">
              <a16:creationId xmlns:a16="http://schemas.microsoft.com/office/drawing/2014/main" id="{00000000-0008-0000-0000-00004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39" name="Text Box 93">
          <a:extLst>
            <a:ext uri="{FF2B5EF4-FFF2-40B4-BE49-F238E27FC236}">
              <a16:creationId xmlns:a16="http://schemas.microsoft.com/office/drawing/2014/main" id="{00000000-0008-0000-0000-00004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0" name="Text Box 85">
          <a:extLst>
            <a:ext uri="{FF2B5EF4-FFF2-40B4-BE49-F238E27FC236}">
              <a16:creationId xmlns:a16="http://schemas.microsoft.com/office/drawing/2014/main" id="{00000000-0008-0000-0000-00004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1" name="Text Box 87">
          <a:extLst>
            <a:ext uri="{FF2B5EF4-FFF2-40B4-BE49-F238E27FC236}">
              <a16:creationId xmlns:a16="http://schemas.microsoft.com/office/drawing/2014/main" id="{00000000-0008-0000-0000-00004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2" name="Text Box 93">
          <a:extLst>
            <a:ext uri="{FF2B5EF4-FFF2-40B4-BE49-F238E27FC236}">
              <a16:creationId xmlns:a16="http://schemas.microsoft.com/office/drawing/2014/main" id="{00000000-0008-0000-0000-00004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3" name="Text Box 85">
          <a:extLst>
            <a:ext uri="{FF2B5EF4-FFF2-40B4-BE49-F238E27FC236}">
              <a16:creationId xmlns:a16="http://schemas.microsoft.com/office/drawing/2014/main" id="{00000000-0008-0000-0000-00004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4" name="Text Box 87">
          <a:extLst>
            <a:ext uri="{FF2B5EF4-FFF2-40B4-BE49-F238E27FC236}">
              <a16:creationId xmlns:a16="http://schemas.microsoft.com/office/drawing/2014/main" id="{00000000-0008-0000-0000-00004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5" name="Text Box 93">
          <a:extLst>
            <a:ext uri="{FF2B5EF4-FFF2-40B4-BE49-F238E27FC236}">
              <a16:creationId xmlns:a16="http://schemas.microsoft.com/office/drawing/2014/main" id="{00000000-0008-0000-0000-00004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6" name="Text Box 85">
          <a:extLst>
            <a:ext uri="{FF2B5EF4-FFF2-40B4-BE49-F238E27FC236}">
              <a16:creationId xmlns:a16="http://schemas.microsoft.com/office/drawing/2014/main" id="{00000000-0008-0000-0000-00004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7" name="Text Box 87">
          <a:extLst>
            <a:ext uri="{FF2B5EF4-FFF2-40B4-BE49-F238E27FC236}">
              <a16:creationId xmlns:a16="http://schemas.microsoft.com/office/drawing/2014/main" id="{00000000-0008-0000-0000-00004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8" name="Text Box 93">
          <a:extLst>
            <a:ext uri="{FF2B5EF4-FFF2-40B4-BE49-F238E27FC236}">
              <a16:creationId xmlns:a16="http://schemas.microsoft.com/office/drawing/2014/main" id="{00000000-0008-0000-0000-00004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49" name="Text Box 85">
          <a:extLst>
            <a:ext uri="{FF2B5EF4-FFF2-40B4-BE49-F238E27FC236}">
              <a16:creationId xmlns:a16="http://schemas.microsoft.com/office/drawing/2014/main" id="{00000000-0008-0000-0000-00004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0" name="Text Box 87">
          <a:extLst>
            <a:ext uri="{FF2B5EF4-FFF2-40B4-BE49-F238E27FC236}">
              <a16:creationId xmlns:a16="http://schemas.microsoft.com/office/drawing/2014/main" id="{00000000-0008-0000-0000-00004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1" name="Text Box 93">
          <a:extLst>
            <a:ext uri="{FF2B5EF4-FFF2-40B4-BE49-F238E27FC236}">
              <a16:creationId xmlns:a16="http://schemas.microsoft.com/office/drawing/2014/main" id="{00000000-0008-0000-0000-00004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2" name="Text Box 85">
          <a:extLst>
            <a:ext uri="{FF2B5EF4-FFF2-40B4-BE49-F238E27FC236}">
              <a16:creationId xmlns:a16="http://schemas.microsoft.com/office/drawing/2014/main" id="{00000000-0008-0000-0000-00005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3" name="Text Box 87">
          <a:extLst>
            <a:ext uri="{FF2B5EF4-FFF2-40B4-BE49-F238E27FC236}">
              <a16:creationId xmlns:a16="http://schemas.microsoft.com/office/drawing/2014/main" id="{00000000-0008-0000-0000-00005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4" name="Text Box 93">
          <a:extLst>
            <a:ext uri="{FF2B5EF4-FFF2-40B4-BE49-F238E27FC236}">
              <a16:creationId xmlns:a16="http://schemas.microsoft.com/office/drawing/2014/main" id="{00000000-0008-0000-0000-00005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5" name="Text Box 85">
          <a:extLst>
            <a:ext uri="{FF2B5EF4-FFF2-40B4-BE49-F238E27FC236}">
              <a16:creationId xmlns:a16="http://schemas.microsoft.com/office/drawing/2014/main" id="{00000000-0008-0000-0000-00005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6" name="Text Box 87">
          <a:extLst>
            <a:ext uri="{FF2B5EF4-FFF2-40B4-BE49-F238E27FC236}">
              <a16:creationId xmlns:a16="http://schemas.microsoft.com/office/drawing/2014/main" id="{00000000-0008-0000-0000-00005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7" name="Text Box 93">
          <a:extLst>
            <a:ext uri="{FF2B5EF4-FFF2-40B4-BE49-F238E27FC236}">
              <a16:creationId xmlns:a16="http://schemas.microsoft.com/office/drawing/2014/main" id="{00000000-0008-0000-0000-00005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8" name="Text Box 85">
          <a:extLst>
            <a:ext uri="{FF2B5EF4-FFF2-40B4-BE49-F238E27FC236}">
              <a16:creationId xmlns:a16="http://schemas.microsoft.com/office/drawing/2014/main" id="{00000000-0008-0000-0000-00005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59" name="Text Box 87">
          <a:extLst>
            <a:ext uri="{FF2B5EF4-FFF2-40B4-BE49-F238E27FC236}">
              <a16:creationId xmlns:a16="http://schemas.microsoft.com/office/drawing/2014/main" id="{00000000-0008-0000-0000-00005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0" name="Text Box 93">
          <a:extLst>
            <a:ext uri="{FF2B5EF4-FFF2-40B4-BE49-F238E27FC236}">
              <a16:creationId xmlns:a16="http://schemas.microsoft.com/office/drawing/2014/main" id="{00000000-0008-0000-0000-00005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1" name="Text Box 85">
          <a:extLst>
            <a:ext uri="{FF2B5EF4-FFF2-40B4-BE49-F238E27FC236}">
              <a16:creationId xmlns:a16="http://schemas.microsoft.com/office/drawing/2014/main" id="{00000000-0008-0000-0000-00005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2" name="Text Box 87">
          <a:extLst>
            <a:ext uri="{FF2B5EF4-FFF2-40B4-BE49-F238E27FC236}">
              <a16:creationId xmlns:a16="http://schemas.microsoft.com/office/drawing/2014/main" id="{00000000-0008-0000-0000-00005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3" name="Text Box 93">
          <a:extLst>
            <a:ext uri="{FF2B5EF4-FFF2-40B4-BE49-F238E27FC236}">
              <a16:creationId xmlns:a16="http://schemas.microsoft.com/office/drawing/2014/main" id="{00000000-0008-0000-0000-00005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4" name="Text Box 85">
          <a:extLst>
            <a:ext uri="{FF2B5EF4-FFF2-40B4-BE49-F238E27FC236}">
              <a16:creationId xmlns:a16="http://schemas.microsoft.com/office/drawing/2014/main" id="{00000000-0008-0000-0000-00005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5" name="Text Box 87">
          <a:extLst>
            <a:ext uri="{FF2B5EF4-FFF2-40B4-BE49-F238E27FC236}">
              <a16:creationId xmlns:a16="http://schemas.microsoft.com/office/drawing/2014/main" id="{00000000-0008-0000-0000-00005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6" name="Text Box 93">
          <a:extLst>
            <a:ext uri="{FF2B5EF4-FFF2-40B4-BE49-F238E27FC236}">
              <a16:creationId xmlns:a16="http://schemas.microsoft.com/office/drawing/2014/main" id="{00000000-0008-0000-0000-00005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7" name="Text Box 85">
          <a:extLst>
            <a:ext uri="{FF2B5EF4-FFF2-40B4-BE49-F238E27FC236}">
              <a16:creationId xmlns:a16="http://schemas.microsoft.com/office/drawing/2014/main" id="{00000000-0008-0000-0000-00005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8" name="Text Box 87">
          <a:extLst>
            <a:ext uri="{FF2B5EF4-FFF2-40B4-BE49-F238E27FC236}">
              <a16:creationId xmlns:a16="http://schemas.microsoft.com/office/drawing/2014/main" id="{00000000-0008-0000-0000-00006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69" name="Text Box 93">
          <a:extLst>
            <a:ext uri="{FF2B5EF4-FFF2-40B4-BE49-F238E27FC236}">
              <a16:creationId xmlns:a16="http://schemas.microsoft.com/office/drawing/2014/main" id="{00000000-0008-0000-0000-00006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0" name="Text Box 85">
          <a:extLst>
            <a:ext uri="{FF2B5EF4-FFF2-40B4-BE49-F238E27FC236}">
              <a16:creationId xmlns:a16="http://schemas.microsoft.com/office/drawing/2014/main" id="{00000000-0008-0000-0000-00006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1" name="Text Box 87">
          <a:extLst>
            <a:ext uri="{FF2B5EF4-FFF2-40B4-BE49-F238E27FC236}">
              <a16:creationId xmlns:a16="http://schemas.microsoft.com/office/drawing/2014/main" id="{00000000-0008-0000-0000-00006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2" name="Text Box 93">
          <a:extLst>
            <a:ext uri="{FF2B5EF4-FFF2-40B4-BE49-F238E27FC236}">
              <a16:creationId xmlns:a16="http://schemas.microsoft.com/office/drawing/2014/main" id="{00000000-0008-0000-0000-00006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3" name="Text Box 85">
          <a:extLst>
            <a:ext uri="{FF2B5EF4-FFF2-40B4-BE49-F238E27FC236}">
              <a16:creationId xmlns:a16="http://schemas.microsoft.com/office/drawing/2014/main" id="{00000000-0008-0000-0000-00006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4" name="Text Box 87">
          <a:extLst>
            <a:ext uri="{FF2B5EF4-FFF2-40B4-BE49-F238E27FC236}">
              <a16:creationId xmlns:a16="http://schemas.microsoft.com/office/drawing/2014/main" id="{00000000-0008-0000-0000-00006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5" name="Text Box 93">
          <a:extLst>
            <a:ext uri="{FF2B5EF4-FFF2-40B4-BE49-F238E27FC236}">
              <a16:creationId xmlns:a16="http://schemas.microsoft.com/office/drawing/2014/main" id="{00000000-0008-0000-0000-00006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6" name="Text Box 85">
          <a:extLst>
            <a:ext uri="{FF2B5EF4-FFF2-40B4-BE49-F238E27FC236}">
              <a16:creationId xmlns:a16="http://schemas.microsoft.com/office/drawing/2014/main" id="{00000000-0008-0000-0000-00006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7" name="Text Box 87">
          <a:extLst>
            <a:ext uri="{FF2B5EF4-FFF2-40B4-BE49-F238E27FC236}">
              <a16:creationId xmlns:a16="http://schemas.microsoft.com/office/drawing/2014/main" id="{00000000-0008-0000-0000-00006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8" name="Text Box 93">
          <a:extLst>
            <a:ext uri="{FF2B5EF4-FFF2-40B4-BE49-F238E27FC236}">
              <a16:creationId xmlns:a16="http://schemas.microsoft.com/office/drawing/2014/main" id="{00000000-0008-0000-0000-00006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79" name="Text Box 85">
          <a:extLst>
            <a:ext uri="{FF2B5EF4-FFF2-40B4-BE49-F238E27FC236}">
              <a16:creationId xmlns:a16="http://schemas.microsoft.com/office/drawing/2014/main" id="{00000000-0008-0000-0000-00006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0" name="Text Box 87">
          <a:extLst>
            <a:ext uri="{FF2B5EF4-FFF2-40B4-BE49-F238E27FC236}">
              <a16:creationId xmlns:a16="http://schemas.microsoft.com/office/drawing/2014/main" id="{00000000-0008-0000-0000-00006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1" name="Text Box 93">
          <a:extLst>
            <a:ext uri="{FF2B5EF4-FFF2-40B4-BE49-F238E27FC236}">
              <a16:creationId xmlns:a16="http://schemas.microsoft.com/office/drawing/2014/main" id="{00000000-0008-0000-0000-00006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2" name="Text Box 85">
          <a:extLst>
            <a:ext uri="{FF2B5EF4-FFF2-40B4-BE49-F238E27FC236}">
              <a16:creationId xmlns:a16="http://schemas.microsoft.com/office/drawing/2014/main" id="{00000000-0008-0000-0000-00006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3" name="Text Box 87">
          <a:extLst>
            <a:ext uri="{FF2B5EF4-FFF2-40B4-BE49-F238E27FC236}">
              <a16:creationId xmlns:a16="http://schemas.microsoft.com/office/drawing/2014/main" id="{00000000-0008-0000-0000-00006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4" name="Text Box 93">
          <a:extLst>
            <a:ext uri="{FF2B5EF4-FFF2-40B4-BE49-F238E27FC236}">
              <a16:creationId xmlns:a16="http://schemas.microsoft.com/office/drawing/2014/main" id="{00000000-0008-0000-0000-00007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5" name="Text Box 85">
          <a:extLst>
            <a:ext uri="{FF2B5EF4-FFF2-40B4-BE49-F238E27FC236}">
              <a16:creationId xmlns:a16="http://schemas.microsoft.com/office/drawing/2014/main" id="{00000000-0008-0000-0000-00007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6" name="Text Box 87">
          <a:extLst>
            <a:ext uri="{FF2B5EF4-FFF2-40B4-BE49-F238E27FC236}">
              <a16:creationId xmlns:a16="http://schemas.microsoft.com/office/drawing/2014/main" id="{00000000-0008-0000-0000-00007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7" name="Text Box 93">
          <a:extLst>
            <a:ext uri="{FF2B5EF4-FFF2-40B4-BE49-F238E27FC236}">
              <a16:creationId xmlns:a16="http://schemas.microsoft.com/office/drawing/2014/main" id="{00000000-0008-0000-0000-00007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8" name="Text Box 85">
          <a:extLst>
            <a:ext uri="{FF2B5EF4-FFF2-40B4-BE49-F238E27FC236}">
              <a16:creationId xmlns:a16="http://schemas.microsoft.com/office/drawing/2014/main" id="{00000000-0008-0000-0000-00007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89" name="Text Box 87">
          <a:extLst>
            <a:ext uri="{FF2B5EF4-FFF2-40B4-BE49-F238E27FC236}">
              <a16:creationId xmlns:a16="http://schemas.microsoft.com/office/drawing/2014/main" id="{00000000-0008-0000-0000-00007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0" name="Text Box 93">
          <a:extLst>
            <a:ext uri="{FF2B5EF4-FFF2-40B4-BE49-F238E27FC236}">
              <a16:creationId xmlns:a16="http://schemas.microsoft.com/office/drawing/2014/main" id="{00000000-0008-0000-0000-00007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1" name="Text Box 85">
          <a:extLst>
            <a:ext uri="{FF2B5EF4-FFF2-40B4-BE49-F238E27FC236}">
              <a16:creationId xmlns:a16="http://schemas.microsoft.com/office/drawing/2014/main" id="{00000000-0008-0000-0000-00007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2" name="Text Box 87">
          <a:extLst>
            <a:ext uri="{FF2B5EF4-FFF2-40B4-BE49-F238E27FC236}">
              <a16:creationId xmlns:a16="http://schemas.microsoft.com/office/drawing/2014/main" id="{00000000-0008-0000-0000-00007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3" name="Text Box 93">
          <a:extLst>
            <a:ext uri="{FF2B5EF4-FFF2-40B4-BE49-F238E27FC236}">
              <a16:creationId xmlns:a16="http://schemas.microsoft.com/office/drawing/2014/main" id="{00000000-0008-0000-0000-00007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4" name="Text Box 85">
          <a:extLst>
            <a:ext uri="{FF2B5EF4-FFF2-40B4-BE49-F238E27FC236}">
              <a16:creationId xmlns:a16="http://schemas.microsoft.com/office/drawing/2014/main" id="{00000000-0008-0000-0000-00007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5" name="Text Box 87">
          <a:extLst>
            <a:ext uri="{FF2B5EF4-FFF2-40B4-BE49-F238E27FC236}">
              <a16:creationId xmlns:a16="http://schemas.microsoft.com/office/drawing/2014/main" id="{00000000-0008-0000-0000-00007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6" name="Text Box 93">
          <a:extLst>
            <a:ext uri="{FF2B5EF4-FFF2-40B4-BE49-F238E27FC236}">
              <a16:creationId xmlns:a16="http://schemas.microsoft.com/office/drawing/2014/main" id="{00000000-0008-0000-0000-00007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7" name="Text Box 85">
          <a:extLst>
            <a:ext uri="{FF2B5EF4-FFF2-40B4-BE49-F238E27FC236}">
              <a16:creationId xmlns:a16="http://schemas.microsoft.com/office/drawing/2014/main" id="{00000000-0008-0000-0000-00007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8" name="Text Box 87">
          <a:extLst>
            <a:ext uri="{FF2B5EF4-FFF2-40B4-BE49-F238E27FC236}">
              <a16:creationId xmlns:a16="http://schemas.microsoft.com/office/drawing/2014/main" id="{00000000-0008-0000-0000-00007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199" name="Text Box 93">
          <a:extLst>
            <a:ext uri="{FF2B5EF4-FFF2-40B4-BE49-F238E27FC236}">
              <a16:creationId xmlns:a16="http://schemas.microsoft.com/office/drawing/2014/main" id="{00000000-0008-0000-0000-00007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0" name="Text Box 85">
          <a:extLst>
            <a:ext uri="{FF2B5EF4-FFF2-40B4-BE49-F238E27FC236}">
              <a16:creationId xmlns:a16="http://schemas.microsoft.com/office/drawing/2014/main" id="{00000000-0008-0000-0000-00008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1" name="Text Box 87">
          <a:extLst>
            <a:ext uri="{FF2B5EF4-FFF2-40B4-BE49-F238E27FC236}">
              <a16:creationId xmlns:a16="http://schemas.microsoft.com/office/drawing/2014/main" id="{00000000-0008-0000-0000-00008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2" name="Text Box 93">
          <a:extLst>
            <a:ext uri="{FF2B5EF4-FFF2-40B4-BE49-F238E27FC236}">
              <a16:creationId xmlns:a16="http://schemas.microsoft.com/office/drawing/2014/main" id="{00000000-0008-0000-0000-00008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3" name="Text Box 85">
          <a:extLst>
            <a:ext uri="{FF2B5EF4-FFF2-40B4-BE49-F238E27FC236}">
              <a16:creationId xmlns:a16="http://schemas.microsoft.com/office/drawing/2014/main" id="{00000000-0008-0000-0000-00008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4" name="Text Box 87">
          <a:extLst>
            <a:ext uri="{FF2B5EF4-FFF2-40B4-BE49-F238E27FC236}">
              <a16:creationId xmlns:a16="http://schemas.microsoft.com/office/drawing/2014/main" id="{00000000-0008-0000-0000-00008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5" name="Text Box 93">
          <a:extLst>
            <a:ext uri="{FF2B5EF4-FFF2-40B4-BE49-F238E27FC236}">
              <a16:creationId xmlns:a16="http://schemas.microsoft.com/office/drawing/2014/main" id="{00000000-0008-0000-0000-00008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6" name="Text Box 85">
          <a:extLst>
            <a:ext uri="{FF2B5EF4-FFF2-40B4-BE49-F238E27FC236}">
              <a16:creationId xmlns:a16="http://schemas.microsoft.com/office/drawing/2014/main" id="{00000000-0008-0000-0000-00008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7" name="Text Box 87">
          <a:extLst>
            <a:ext uri="{FF2B5EF4-FFF2-40B4-BE49-F238E27FC236}">
              <a16:creationId xmlns:a16="http://schemas.microsoft.com/office/drawing/2014/main" id="{00000000-0008-0000-0000-00008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8" name="Text Box 93">
          <a:extLst>
            <a:ext uri="{FF2B5EF4-FFF2-40B4-BE49-F238E27FC236}">
              <a16:creationId xmlns:a16="http://schemas.microsoft.com/office/drawing/2014/main" id="{00000000-0008-0000-0000-00008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09" name="Text Box 85">
          <a:extLst>
            <a:ext uri="{FF2B5EF4-FFF2-40B4-BE49-F238E27FC236}">
              <a16:creationId xmlns:a16="http://schemas.microsoft.com/office/drawing/2014/main" id="{00000000-0008-0000-0000-00008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0" name="Text Box 87">
          <a:extLst>
            <a:ext uri="{FF2B5EF4-FFF2-40B4-BE49-F238E27FC236}">
              <a16:creationId xmlns:a16="http://schemas.microsoft.com/office/drawing/2014/main" id="{00000000-0008-0000-0000-00008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1" name="Text Box 93">
          <a:extLst>
            <a:ext uri="{FF2B5EF4-FFF2-40B4-BE49-F238E27FC236}">
              <a16:creationId xmlns:a16="http://schemas.microsoft.com/office/drawing/2014/main" id="{00000000-0008-0000-0000-00008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2" name="Text Box 85">
          <a:extLst>
            <a:ext uri="{FF2B5EF4-FFF2-40B4-BE49-F238E27FC236}">
              <a16:creationId xmlns:a16="http://schemas.microsoft.com/office/drawing/2014/main" id="{00000000-0008-0000-0000-00008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3" name="Text Box 87">
          <a:extLst>
            <a:ext uri="{FF2B5EF4-FFF2-40B4-BE49-F238E27FC236}">
              <a16:creationId xmlns:a16="http://schemas.microsoft.com/office/drawing/2014/main" id="{00000000-0008-0000-0000-00008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4" name="Text Box 93">
          <a:extLst>
            <a:ext uri="{FF2B5EF4-FFF2-40B4-BE49-F238E27FC236}">
              <a16:creationId xmlns:a16="http://schemas.microsoft.com/office/drawing/2014/main" id="{00000000-0008-0000-0000-00008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5" name="Text Box 85">
          <a:extLst>
            <a:ext uri="{FF2B5EF4-FFF2-40B4-BE49-F238E27FC236}">
              <a16:creationId xmlns:a16="http://schemas.microsoft.com/office/drawing/2014/main" id="{00000000-0008-0000-0000-00008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6" name="Text Box 87">
          <a:extLst>
            <a:ext uri="{FF2B5EF4-FFF2-40B4-BE49-F238E27FC236}">
              <a16:creationId xmlns:a16="http://schemas.microsoft.com/office/drawing/2014/main" id="{00000000-0008-0000-0000-00009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7" name="Text Box 93">
          <a:extLst>
            <a:ext uri="{FF2B5EF4-FFF2-40B4-BE49-F238E27FC236}">
              <a16:creationId xmlns:a16="http://schemas.microsoft.com/office/drawing/2014/main" id="{00000000-0008-0000-0000-00009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8" name="Text Box 85">
          <a:extLst>
            <a:ext uri="{FF2B5EF4-FFF2-40B4-BE49-F238E27FC236}">
              <a16:creationId xmlns:a16="http://schemas.microsoft.com/office/drawing/2014/main" id="{00000000-0008-0000-0000-00009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19" name="Text Box 87">
          <a:extLst>
            <a:ext uri="{FF2B5EF4-FFF2-40B4-BE49-F238E27FC236}">
              <a16:creationId xmlns:a16="http://schemas.microsoft.com/office/drawing/2014/main" id="{00000000-0008-0000-0000-00009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0" name="Text Box 93">
          <a:extLst>
            <a:ext uri="{FF2B5EF4-FFF2-40B4-BE49-F238E27FC236}">
              <a16:creationId xmlns:a16="http://schemas.microsoft.com/office/drawing/2014/main" id="{00000000-0008-0000-0000-00009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1" name="Text Box 85">
          <a:extLst>
            <a:ext uri="{FF2B5EF4-FFF2-40B4-BE49-F238E27FC236}">
              <a16:creationId xmlns:a16="http://schemas.microsoft.com/office/drawing/2014/main" id="{00000000-0008-0000-0000-00009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2" name="Text Box 87">
          <a:extLst>
            <a:ext uri="{FF2B5EF4-FFF2-40B4-BE49-F238E27FC236}">
              <a16:creationId xmlns:a16="http://schemas.microsoft.com/office/drawing/2014/main" id="{00000000-0008-0000-0000-00009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3" name="Text Box 93">
          <a:extLst>
            <a:ext uri="{FF2B5EF4-FFF2-40B4-BE49-F238E27FC236}">
              <a16:creationId xmlns:a16="http://schemas.microsoft.com/office/drawing/2014/main" id="{00000000-0008-0000-0000-00009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4" name="Text Box 85">
          <a:extLst>
            <a:ext uri="{FF2B5EF4-FFF2-40B4-BE49-F238E27FC236}">
              <a16:creationId xmlns:a16="http://schemas.microsoft.com/office/drawing/2014/main" id="{00000000-0008-0000-0000-00009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5" name="Text Box 87">
          <a:extLst>
            <a:ext uri="{FF2B5EF4-FFF2-40B4-BE49-F238E27FC236}">
              <a16:creationId xmlns:a16="http://schemas.microsoft.com/office/drawing/2014/main" id="{00000000-0008-0000-0000-00009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6" name="Text Box 93">
          <a:extLst>
            <a:ext uri="{FF2B5EF4-FFF2-40B4-BE49-F238E27FC236}">
              <a16:creationId xmlns:a16="http://schemas.microsoft.com/office/drawing/2014/main" id="{00000000-0008-0000-0000-00009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7" name="Text Box 85">
          <a:extLst>
            <a:ext uri="{FF2B5EF4-FFF2-40B4-BE49-F238E27FC236}">
              <a16:creationId xmlns:a16="http://schemas.microsoft.com/office/drawing/2014/main" id="{00000000-0008-0000-0000-00009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8" name="Text Box 87">
          <a:extLst>
            <a:ext uri="{FF2B5EF4-FFF2-40B4-BE49-F238E27FC236}">
              <a16:creationId xmlns:a16="http://schemas.microsoft.com/office/drawing/2014/main" id="{00000000-0008-0000-0000-00009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29" name="Text Box 93">
          <a:extLst>
            <a:ext uri="{FF2B5EF4-FFF2-40B4-BE49-F238E27FC236}">
              <a16:creationId xmlns:a16="http://schemas.microsoft.com/office/drawing/2014/main" id="{00000000-0008-0000-0000-00009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0" name="Text Box 85">
          <a:extLst>
            <a:ext uri="{FF2B5EF4-FFF2-40B4-BE49-F238E27FC236}">
              <a16:creationId xmlns:a16="http://schemas.microsoft.com/office/drawing/2014/main" id="{00000000-0008-0000-0000-00009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1" name="Text Box 87">
          <a:extLst>
            <a:ext uri="{FF2B5EF4-FFF2-40B4-BE49-F238E27FC236}">
              <a16:creationId xmlns:a16="http://schemas.microsoft.com/office/drawing/2014/main" id="{00000000-0008-0000-0000-00009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2" name="Text Box 93">
          <a:extLst>
            <a:ext uri="{FF2B5EF4-FFF2-40B4-BE49-F238E27FC236}">
              <a16:creationId xmlns:a16="http://schemas.microsoft.com/office/drawing/2014/main" id="{00000000-0008-0000-0000-0000A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3" name="Text Box 85">
          <a:extLst>
            <a:ext uri="{FF2B5EF4-FFF2-40B4-BE49-F238E27FC236}">
              <a16:creationId xmlns:a16="http://schemas.microsoft.com/office/drawing/2014/main" id="{00000000-0008-0000-0000-0000A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4" name="Text Box 87">
          <a:extLst>
            <a:ext uri="{FF2B5EF4-FFF2-40B4-BE49-F238E27FC236}">
              <a16:creationId xmlns:a16="http://schemas.microsoft.com/office/drawing/2014/main" id="{00000000-0008-0000-0000-0000A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5" name="Text Box 93">
          <a:extLst>
            <a:ext uri="{FF2B5EF4-FFF2-40B4-BE49-F238E27FC236}">
              <a16:creationId xmlns:a16="http://schemas.microsoft.com/office/drawing/2014/main" id="{00000000-0008-0000-0000-0000A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6" name="Text Box 85">
          <a:extLst>
            <a:ext uri="{FF2B5EF4-FFF2-40B4-BE49-F238E27FC236}">
              <a16:creationId xmlns:a16="http://schemas.microsoft.com/office/drawing/2014/main" id="{00000000-0008-0000-0000-0000A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7" name="Text Box 87">
          <a:extLst>
            <a:ext uri="{FF2B5EF4-FFF2-40B4-BE49-F238E27FC236}">
              <a16:creationId xmlns:a16="http://schemas.microsoft.com/office/drawing/2014/main" id="{00000000-0008-0000-0000-0000A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8" name="Text Box 93">
          <a:extLst>
            <a:ext uri="{FF2B5EF4-FFF2-40B4-BE49-F238E27FC236}">
              <a16:creationId xmlns:a16="http://schemas.microsoft.com/office/drawing/2014/main" id="{00000000-0008-0000-0000-0000A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39" name="Text Box 85">
          <a:extLst>
            <a:ext uri="{FF2B5EF4-FFF2-40B4-BE49-F238E27FC236}">
              <a16:creationId xmlns:a16="http://schemas.microsoft.com/office/drawing/2014/main" id="{00000000-0008-0000-0000-0000A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0" name="Text Box 87">
          <a:extLst>
            <a:ext uri="{FF2B5EF4-FFF2-40B4-BE49-F238E27FC236}">
              <a16:creationId xmlns:a16="http://schemas.microsoft.com/office/drawing/2014/main" id="{00000000-0008-0000-0000-0000A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1" name="Text Box 93">
          <a:extLst>
            <a:ext uri="{FF2B5EF4-FFF2-40B4-BE49-F238E27FC236}">
              <a16:creationId xmlns:a16="http://schemas.microsoft.com/office/drawing/2014/main" id="{00000000-0008-0000-0000-0000A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2" name="Text Box 85">
          <a:extLst>
            <a:ext uri="{FF2B5EF4-FFF2-40B4-BE49-F238E27FC236}">
              <a16:creationId xmlns:a16="http://schemas.microsoft.com/office/drawing/2014/main" id="{00000000-0008-0000-0000-0000A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3" name="Text Box 87">
          <a:extLst>
            <a:ext uri="{FF2B5EF4-FFF2-40B4-BE49-F238E27FC236}">
              <a16:creationId xmlns:a16="http://schemas.microsoft.com/office/drawing/2014/main" id="{00000000-0008-0000-0000-0000A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4" name="Text Box 93">
          <a:extLst>
            <a:ext uri="{FF2B5EF4-FFF2-40B4-BE49-F238E27FC236}">
              <a16:creationId xmlns:a16="http://schemas.microsoft.com/office/drawing/2014/main" id="{00000000-0008-0000-0000-0000A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5" name="Text Box 85">
          <a:extLst>
            <a:ext uri="{FF2B5EF4-FFF2-40B4-BE49-F238E27FC236}">
              <a16:creationId xmlns:a16="http://schemas.microsoft.com/office/drawing/2014/main" id="{00000000-0008-0000-0000-0000A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6" name="Text Box 87">
          <a:extLst>
            <a:ext uri="{FF2B5EF4-FFF2-40B4-BE49-F238E27FC236}">
              <a16:creationId xmlns:a16="http://schemas.microsoft.com/office/drawing/2014/main" id="{00000000-0008-0000-0000-0000A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7" name="Text Box 93">
          <a:extLst>
            <a:ext uri="{FF2B5EF4-FFF2-40B4-BE49-F238E27FC236}">
              <a16:creationId xmlns:a16="http://schemas.microsoft.com/office/drawing/2014/main" id="{00000000-0008-0000-0000-0000A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8" name="Text Box 85">
          <a:extLst>
            <a:ext uri="{FF2B5EF4-FFF2-40B4-BE49-F238E27FC236}">
              <a16:creationId xmlns:a16="http://schemas.microsoft.com/office/drawing/2014/main" id="{00000000-0008-0000-0000-0000B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49" name="Text Box 87">
          <a:extLst>
            <a:ext uri="{FF2B5EF4-FFF2-40B4-BE49-F238E27FC236}">
              <a16:creationId xmlns:a16="http://schemas.microsoft.com/office/drawing/2014/main" id="{00000000-0008-0000-0000-0000B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0" name="Text Box 93">
          <a:extLst>
            <a:ext uri="{FF2B5EF4-FFF2-40B4-BE49-F238E27FC236}">
              <a16:creationId xmlns:a16="http://schemas.microsoft.com/office/drawing/2014/main" id="{00000000-0008-0000-0000-0000B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1" name="Text Box 85">
          <a:extLst>
            <a:ext uri="{FF2B5EF4-FFF2-40B4-BE49-F238E27FC236}">
              <a16:creationId xmlns:a16="http://schemas.microsoft.com/office/drawing/2014/main" id="{00000000-0008-0000-0000-0000B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2" name="Text Box 87">
          <a:extLst>
            <a:ext uri="{FF2B5EF4-FFF2-40B4-BE49-F238E27FC236}">
              <a16:creationId xmlns:a16="http://schemas.microsoft.com/office/drawing/2014/main" id="{00000000-0008-0000-0000-0000B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3" name="Text Box 93">
          <a:extLst>
            <a:ext uri="{FF2B5EF4-FFF2-40B4-BE49-F238E27FC236}">
              <a16:creationId xmlns:a16="http://schemas.microsoft.com/office/drawing/2014/main" id="{00000000-0008-0000-0000-0000B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4" name="Text Box 85">
          <a:extLst>
            <a:ext uri="{FF2B5EF4-FFF2-40B4-BE49-F238E27FC236}">
              <a16:creationId xmlns:a16="http://schemas.microsoft.com/office/drawing/2014/main" id="{00000000-0008-0000-0000-0000B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5" name="Text Box 87">
          <a:extLst>
            <a:ext uri="{FF2B5EF4-FFF2-40B4-BE49-F238E27FC236}">
              <a16:creationId xmlns:a16="http://schemas.microsoft.com/office/drawing/2014/main" id="{00000000-0008-0000-0000-0000B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6" name="Text Box 93">
          <a:extLst>
            <a:ext uri="{FF2B5EF4-FFF2-40B4-BE49-F238E27FC236}">
              <a16:creationId xmlns:a16="http://schemas.microsoft.com/office/drawing/2014/main" id="{00000000-0008-0000-0000-0000B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7" name="Text Box 85">
          <a:extLst>
            <a:ext uri="{FF2B5EF4-FFF2-40B4-BE49-F238E27FC236}">
              <a16:creationId xmlns:a16="http://schemas.microsoft.com/office/drawing/2014/main" id="{00000000-0008-0000-0000-0000B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8" name="Text Box 87">
          <a:extLst>
            <a:ext uri="{FF2B5EF4-FFF2-40B4-BE49-F238E27FC236}">
              <a16:creationId xmlns:a16="http://schemas.microsoft.com/office/drawing/2014/main" id="{00000000-0008-0000-0000-0000B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59" name="Text Box 93">
          <a:extLst>
            <a:ext uri="{FF2B5EF4-FFF2-40B4-BE49-F238E27FC236}">
              <a16:creationId xmlns:a16="http://schemas.microsoft.com/office/drawing/2014/main" id="{00000000-0008-0000-0000-0000B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0" name="Text Box 85">
          <a:extLst>
            <a:ext uri="{FF2B5EF4-FFF2-40B4-BE49-F238E27FC236}">
              <a16:creationId xmlns:a16="http://schemas.microsoft.com/office/drawing/2014/main" id="{00000000-0008-0000-0000-0000B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1" name="Text Box 87">
          <a:extLst>
            <a:ext uri="{FF2B5EF4-FFF2-40B4-BE49-F238E27FC236}">
              <a16:creationId xmlns:a16="http://schemas.microsoft.com/office/drawing/2014/main" id="{00000000-0008-0000-0000-0000B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2" name="Text Box 93">
          <a:extLst>
            <a:ext uri="{FF2B5EF4-FFF2-40B4-BE49-F238E27FC236}">
              <a16:creationId xmlns:a16="http://schemas.microsoft.com/office/drawing/2014/main" id="{00000000-0008-0000-0000-0000BE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3" name="Text Box 85">
          <a:extLst>
            <a:ext uri="{FF2B5EF4-FFF2-40B4-BE49-F238E27FC236}">
              <a16:creationId xmlns:a16="http://schemas.microsoft.com/office/drawing/2014/main" id="{00000000-0008-0000-0000-0000BF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4" name="Text Box 87">
          <a:extLst>
            <a:ext uri="{FF2B5EF4-FFF2-40B4-BE49-F238E27FC236}">
              <a16:creationId xmlns:a16="http://schemas.microsoft.com/office/drawing/2014/main" id="{00000000-0008-0000-0000-0000C0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5" name="Text Box 93">
          <a:extLst>
            <a:ext uri="{FF2B5EF4-FFF2-40B4-BE49-F238E27FC236}">
              <a16:creationId xmlns:a16="http://schemas.microsoft.com/office/drawing/2014/main" id="{00000000-0008-0000-0000-0000C1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6" name="Text Box 85">
          <a:extLst>
            <a:ext uri="{FF2B5EF4-FFF2-40B4-BE49-F238E27FC236}">
              <a16:creationId xmlns:a16="http://schemas.microsoft.com/office/drawing/2014/main" id="{00000000-0008-0000-0000-0000C2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7" name="Text Box 87">
          <a:extLst>
            <a:ext uri="{FF2B5EF4-FFF2-40B4-BE49-F238E27FC236}">
              <a16:creationId xmlns:a16="http://schemas.microsoft.com/office/drawing/2014/main" id="{00000000-0008-0000-0000-0000C3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8" name="Text Box 93">
          <a:extLst>
            <a:ext uri="{FF2B5EF4-FFF2-40B4-BE49-F238E27FC236}">
              <a16:creationId xmlns:a16="http://schemas.microsoft.com/office/drawing/2014/main" id="{00000000-0008-0000-0000-0000C4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69" name="Text Box 85">
          <a:extLst>
            <a:ext uri="{FF2B5EF4-FFF2-40B4-BE49-F238E27FC236}">
              <a16:creationId xmlns:a16="http://schemas.microsoft.com/office/drawing/2014/main" id="{00000000-0008-0000-0000-0000C5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0" name="Text Box 87">
          <a:extLst>
            <a:ext uri="{FF2B5EF4-FFF2-40B4-BE49-F238E27FC236}">
              <a16:creationId xmlns:a16="http://schemas.microsoft.com/office/drawing/2014/main" id="{00000000-0008-0000-0000-0000C6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1" name="Text Box 93">
          <a:extLst>
            <a:ext uri="{FF2B5EF4-FFF2-40B4-BE49-F238E27FC236}">
              <a16:creationId xmlns:a16="http://schemas.microsoft.com/office/drawing/2014/main" id="{00000000-0008-0000-0000-0000C7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2" name="Text Box 85">
          <a:extLst>
            <a:ext uri="{FF2B5EF4-FFF2-40B4-BE49-F238E27FC236}">
              <a16:creationId xmlns:a16="http://schemas.microsoft.com/office/drawing/2014/main" id="{00000000-0008-0000-0000-0000C8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3" name="Text Box 87">
          <a:extLst>
            <a:ext uri="{FF2B5EF4-FFF2-40B4-BE49-F238E27FC236}">
              <a16:creationId xmlns:a16="http://schemas.microsoft.com/office/drawing/2014/main" id="{00000000-0008-0000-0000-0000C9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4" name="Text Box 93">
          <a:extLst>
            <a:ext uri="{FF2B5EF4-FFF2-40B4-BE49-F238E27FC236}">
              <a16:creationId xmlns:a16="http://schemas.microsoft.com/office/drawing/2014/main" id="{00000000-0008-0000-0000-0000CA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5" name="Text Box 85">
          <a:extLst>
            <a:ext uri="{FF2B5EF4-FFF2-40B4-BE49-F238E27FC236}">
              <a16:creationId xmlns:a16="http://schemas.microsoft.com/office/drawing/2014/main" id="{00000000-0008-0000-0000-0000CB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6" name="Text Box 87">
          <a:extLst>
            <a:ext uri="{FF2B5EF4-FFF2-40B4-BE49-F238E27FC236}">
              <a16:creationId xmlns:a16="http://schemas.microsoft.com/office/drawing/2014/main" id="{00000000-0008-0000-0000-0000CC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66675</xdr:colOff>
      <xdr:row>110</xdr:row>
      <xdr:rowOff>28575</xdr:rowOff>
    </xdr:to>
    <xdr:sp macro="" textlink="">
      <xdr:nvSpPr>
        <xdr:cNvPr id="3277" name="Text Box 93">
          <a:extLst>
            <a:ext uri="{FF2B5EF4-FFF2-40B4-BE49-F238E27FC236}">
              <a16:creationId xmlns:a16="http://schemas.microsoft.com/office/drawing/2014/main" id="{00000000-0008-0000-0000-0000CD0C0000}"/>
            </a:ext>
          </a:extLst>
        </xdr:cNvPr>
        <xdr:cNvSpPr txBox="1">
          <a:spLocks noChangeArrowheads="1"/>
        </xdr:cNvSpPr>
      </xdr:nvSpPr>
      <xdr:spPr bwMode="auto">
        <a:xfrm>
          <a:off x="352425" y="712946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78" name="Text Box 18">
          <a:extLst>
            <a:ext uri="{FF2B5EF4-FFF2-40B4-BE49-F238E27FC236}">
              <a16:creationId xmlns:a16="http://schemas.microsoft.com/office/drawing/2014/main" id="{00000000-0008-0000-0000-0000CE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79" name="Text Box 19">
          <a:extLst>
            <a:ext uri="{FF2B5EF4-FFF2-40B4-BE49-F238E27FC236}">
              <a16:creationId xmlns:a16="http://schemas.microsoft.com/office/drawing/2014/main" id="{00000000-0008-0000-0000-0000CF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80" name="Text Box 20">
          <a:extLst>
            <a:ext uri="{FF2B5EF4-FFF2-40B4-BE49-F238E27FC236}">
              <a16:creationId xmlns:a16="http://schemas.microsoft.com/office/drawing/2014/main" id="{00000000-0008-0000-0000-0000D0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1" name="Text Box 18">
          <a:extLst>
            <a:ext uri="{FF2B5EF4-FFF2-40B4-BE49-F238E27FC236}">
              <a16:creationId xmlns:a16="http://schemas.microsoft.com/office/drawing/2014/main" id="{00000000-0008-0000-0000-0000D1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2" name="Text Box 19">
          <a:extLst>
            <a:ext uri="{FF2B5EF4-FFF2-40B4-BE49-F238E27FC236}">
              <a16:creationId xmlns:a16="http://schemas.microsoft.com/office/drawing/2014/main" id="{00000000-0008-0000-0000-0000D2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83" name="Text Box 20">
          <a:extLst>
            <a:ext uri="{FF2B5EF4-FFF2-40B4-BE49-F238E27FC236}">
              <a16:creationId xmlns:a16="http://schemas.microsoft.com/office/drawing/2014/main" id="{00000000-0008-0000-0000-0000D3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4" name="Text Box 54">
          <a:extLst>
            <a:ext uri="{FF2B5EF4-FFF2-40B4-BE49-F238E27FC236}">
              <a16:creationId xmlns:a16="http://schemas.microsoft.com/office/drawing/2014/main" id="{00000000-0008-0000-0000-0000D4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5" name="Text Box 55">
          <a:extLst>
            <a:ext uri="{FF2B5EF4-FFF2-40B4-BE49-F238E27FC236}">
              <a16:creationId xmlns:a16="http://schemas.microsoft.com/office/drawing/2014/main" id="{00000000-0008-0000-0000-0000D5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86" name="Text Box 56">
          <a:extLst>
            <a:ext uri="{FF2B5EF4-FFF2-40B4-BE49-F238E27FC236}">
              <a16:creationId xmlns:a16="http://schemas.microsoft.com/office/drawing/2014/main" id="{00000000-0008-0000-0000-0000D6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7" name="Text Box 18">
          <a:extLst>
            <a:ext uri="{FF2B5EF4-FFF2-40B4-BE49-F238E27FC236}">
              <a16:creationId xmlns:a16="http://schemas.microsoft.com/office/drawing/2014/main" id="{00000000-0008-0000-0000-0000D7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88" name="Text Box 19">
          <a:extLst>
            <a:ext uri="{FF2B5EF4-FFF2-40B4-BE49-F238E27FC236}">
              <a16:creationId xmlns:a16="http://schemas.microsoft.com/office/drawing/2014/main" id="{00000000-0008-0000-0000-0000D8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89" name="Text Box 20">
          <a:extLst>
            <a:ext uri="{FF2B5EF4-FFF2-40B4-BE49-F238E27FC236}">
              <a16:creationId xmlns:a16="http://schemas.microsoft.com/office/drawing/2014/main" id="{00000000-0008-0000-0000-0000D9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90" name="Text Box 18">
          <a:extLst>
            <a:ext uri="{FF2B5EF4-FFF2-40B4-BE49-F238E27FC236}">
              <a16:creationId xmlns:a16="http://schemas.microsoft.com/office/drawing/2014/main" id="{00000000-0008-0000-0000-0000DA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91" name="Text Box 19">
          <a:extLst>
            <a:ext uri="{FF2B5EF4-FFF2-40B4-BE49-F238E27FC236}">
              <a16:creationId xmlns:a16="http://schemas.microsoft.com/office/drawing/2014/main" id="{00000000-0008-0000-0000-0000DB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92" name="Text Box 20">
          <a:extLst>
            <a:ext uri="{FF2B5EF4-FFF2-40B4-BE49-F238E27FC236}">
              <a16:creationId xmlns:a16="http://schemas.microsoft.com/office/drawing/2014/main" id="{00000000-0008-0000-0000-0000DC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93" name="Text Box 54">
          <a:extLst>
            <a:ext uri="{FF2B5EF4-FFF2-40B4-BE49-F238E27FC236}">
              <a16:creationId xmlns:a16="http://schemas.microsoft.com/office/drawing/2014/main" id="{00000000-0008-0000-0000-0000DD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294" name="Text Box 55">
          <a:extLst>
            <a:ext uri="{FF2B5EF4-FFF2-40B4-BE49-F238E27FC236}">
              <a16:creationId xmlns:a16="http://schemas.microsoft.com/office/drawing/2014/main" id="{00000000-0008-0000-0000-0000DE0C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47625</xdr:rowOff>
    </xdr:to>
    <xdr:sp macro="" textlink="">
      <xdr:nvSpPr>
        <xdr:cNvPr id="3295" name="Text Box 56">
          <a:extLst>
            <a:ext uri="{FF2B5EF4-FFF2-40B4-BE49-F238E27FC236}">
              <a16:creationId xmlns:a16="http://schemas.microsoft.com/office/drawing/2014/main" id="{00000000-0008-0000-0000-0000DF0C0000}"/>
            </a:ext>
          </a:extLst>
        </xdr:cNvPr>
        <xdr:cNvSpPr txBox="1">
          <a:spLocks noChangeArrowheads="1"/>
        </xdr:cNvSpPr>
      </xdr:nvSpPr>
      <xdr:spPr bwMode="auto">
        <a:xfrm>
          <a:off x="400050" y="71294625"/>
          <a:ext cx="2857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296" name="Text Box 18">
          <a:extLst>
            <a:ext uri="{FF2B5EF4-FFF2-40B4-BE49-F238E27FC236}">
              <a16:creationId xmlns:a16="http://schemas.microsoft.com/office/drawing/2014/main" id="{00000000-0008-0000-0000-0000E0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297" name="Text Box 19">
          <a:extLst>
            <a:ext uri="{FF2B5EF4-FFF2-40B4-BE49-F238E27FC236}">
              <a16:creationId xmlns:a16="http://schemas.microsoft.com/office/drawing/2014/main" id="{00000000-0008-0000-0000-0000E1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298" name="Text Box 20">
          <a:extLst>
            <a:ext uri="{FF2B5EF4-FFF2-40B4-BE49-F238E27FC236}">
              <a16:creationId xmlns:a16="http://schemas.microsoft.com/office/drawing/2014/main" id="{00000000-0008-0000-0000-0000E2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299" name="Text Box 18">
          <a:extLst>
            <a:ext uri="{FF2B5EF4-FFF2-40B4-BE49-F238E27FC236}">
              <a16:creationId xmlns:a16="http://schemas.microsoft.com/office/drawing/2014/main" id="{00000000-0008-0000-0000-0000E3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0" name="Text Box 19">
          <a:extLst>
            <a:ext uri="{FF2B5EF4-FFF2-40B4-BE49-F238E27FC236}">
              <a16:creationId xmlns:a16="http://schemas.microsoft.com/office/drawing/2014/main" id="{00000000-0008-0000-0000-0000E4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301" name="Text Box 20">
          <a:extLst>
            <a:ext uri="{FF2B5EF4-FFF2-40B4-BE49-F238E27FC236}">
              <a16:creationId xmlns:a16="http://schemas.microsoft.com/office/drawing/2014/main" id="{00000000-0008-0000-0000-0000E5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2" name="Text Box 54">
          <a:extLst>
            <a:ext uri="{FF2B5EF4-FFF2-40B4-BE49-F238E27FC236}">
              <a16:creationId xmlns:a16="http://schemas.microsoft.com/office/drawing/2014/main" id="{00000000-0008-0000-0000-0000E6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3" name="Text Box 55">
          <a:extLst>
            <a:ext uri="{FF2B5EF4-FFF2-40B4-BE49-F238E27FC236}">
              <a16:creationId xmlns:a16="http://schemas.microsoft.com/office/drawing/2014/main" id="{00000000-0008-0000-0000-0000E7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304" name="Text Box 56">
          <a:extLst>
            <a:ext uri="{FF2B5EF4-FFF2-40B4-BE49-F238E27FC236}">
              <a16:creationId xmlns:a16="http://schemas.microsoft.com/office/drawing/2014/main" id="{00000000-0008-0000-0000-0000E8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5" name="Text Box 18">
          <a:extLst>
            <a:ext uri="{FF2B5EF4-FFF2-40B4-BE49-F238E27FC236}">
              <a16:creationId xmlns:a16="http://schemas.microsoft.com/office/drawing/2014/main" id="{00000000-0008-0000-0000-0000E9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6" name="Text Box 19">
          <a:extLst>
            <a:ext uri="{FF2B5EF4-FFF2-40B4-BE49-F238E27FC236}">
              <a16:creationId xmlns:a16="http://schemas.microsoft.com/office/drawing/2014/main" id="{00000000-0008-0000-0000-0000EA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307" name="Text Box 20">
          <a:extLst>
            <a:ext uri="{FF2B5EF4-FFF2-40B4-BE49-F238E27FC236}">
              <a16:creationId xmlns:a16="http://schemas.microsoft.com/office/drawing/2014/main" id="{00000000-0008-0000-0000-0000EB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8" name="Text Box 18">
          <a:extLst>
            <a:ext uri="{FF2B5EF4-FFF2-40B4-BE49-F238E27FC236}">
              <a16:creationId xmlns:a16="http://schemas.microsoft.com/office/drawing/2014/main" id="{00000000-0008-0000-0000-0000EC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09" name="Text Box 19">
          <a:extLst>
            <a:ext uri="{FF2B5EF4-FFF2-40B4-BE49-F238E27FC236}">
              <a16:creationId xmlns:a16="http://schemas.microsoft.com/office/drawing/2014/main" id="{00000000-0008-0000-0000-0000ED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310" name="Text Box 20">
          <a:extLst>
            <a:ext uri="{FF2B5EF4-FFF2-40B4-BE49-F238E27FC236}">
              <a16:creationId xmlns:a16="http://schemas.microsoft.com/office/drawing/2014/main" id="{00000000-0008-0000-0000-0000EE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11" name="Text Box 54">
          <a:extLst>
            <a:ext uri="{FF2B5EF4-FFF2-40B4-BE49-F238E27FC236}">
              <a16:creationId xmlns:a16="http://schemas.microsoft.com/office/drawing/2014/main" id="{00000000-0008-0000-0000-0000EF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19050</xdr:rowOff>
    </xdr:to>
    <xdr:sp macro="" textlink="">
      <xdr:nvSpPr>
        <xdr:cNvPr id="3312" name="Text Box 55">
          <a:extLst>
            <a:ext uri="{FF2B5EF4-FFF2-40B4-BE49-F238E27FC236}">
              <a16:creationId xmlns:a16="http://schemas.microsoft.com/office/drawing/2014/main" id="{00000000-0008-0000-0000-0000F00C0000}"/>
            </a:ext>
          </a:extLst>
        </xdr:cNvPr>
        <xdr:cNvSpPr txBox="1">
          <a:spLocks noChangeArrowheads="1"/>
        </xdr:cNvSpPr>
      </xdr:nvSpPr>
      <xdr:spPr bwMode="auto">
        <a:xfrm>
          <a:off x="352425" y="712946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19050</xdr:rowOff>
    </xdr:to>
    <xdr:sp macro="" textlink="">
      <xdr:nvSpPr>
        <xdr:cNvPr id="3313" name="Text Box 56">
          <a:extLst>
            <a:ext uri="{FF2B5EF4-FFF2-40B4-BE49-F238E27FC236}">
              <a16:creationId xmlns:a16="http://schemas.microsoft.com/office/drawing/2014/main" id="{00000000-0008-0000-0000-0000F10C0000}"/>
            </a:ext>
          </a:extLst>
        </xdr:cNvPr>
        <xdr:cNvSpPr txBox="1">
          <a:spLocks noChangeArrowheads="1"/>
        </xdr:cNvSpPr>
      </xdr:nvSpPr>
      <xdr:spPr bwMode="auto">
        <a:xfrm>
          <a:off x="400050" y="71294625"/>
          <a:ext cx="3429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5" name="Text Box 2">
          <a:extLst>
            <a:ext uri="{FF2B5EF4-FFF2-40B4-BE49-F238E27FC236}">
              <a16:creationId xmlns:a16="http://schemas.microsoft.com/office/drawing/2014/main" id="{00000000-0008-0000-0000-0000F3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6" name="Text Box 3">
          <a:extLst>
            <a:ext uri="{FF2B5EF4-FFF2-40B4-BE49-F238E27FC236}">
              <a16:creationId xmlns:a16="http://schemas.microsoft.com/office/drawing/2014/main" id="{00000000-0008-0000-0000-0000F4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7" name="Text Box 4">
          <a:extLst>
            <a:ext uri="{FF2B5EF4-FFF2-40B4-BE49-F238E27FC236}">
              <a16:creationId xmlns:a16="http://schemas.microsoft.com/office/drawing/2014/main" id="{00000000-0008-0000-0000-0000F5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8" name="Text Box 5">
          <a:extLst>
            <a:ext uri="{FF2B5EF4-FFF2-40B4-BE49-F238E27FC236}">
              <a16:creationId xmlns:a16="http://schemas.microsoft.com/office/drawing/2014/main" id="{00000000-0008-0000-0000-0000F6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19" name="Text Box 6">
          <a:extLst>
            <a:ext uri="{FF2B5EF4-FFF2-40B4-BE49-F238E27FC236}">
              <a16:creationId xmlns:a16="http://schemas.microsoft.com/office/drawing/2014/main" id="{00000000-0008-0000-0000-0000F7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1" name="Text Box 2">
          <a:extLst>
            <a:ext uri="{FF2B5EF4-FFF2-40B4-BE49-F238E27FC236}">
              <a16:creationId xmlns:a16="http://schemas.microsoft.com/office/drawing/2014/main" id="{00000000-0008-0000-0000-0000F9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2" name="Text Box 3">
          <a:extLst>
            <a:ext uri="{FF2B5EF4-FFF2-40B4-BE49-F238E27FC236}">
              <a16:creationId xmlns:a16="http://schemas.microsoft.com/office/drawing/2014/main" id="{00000000-0008-0000-0000-0000FA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3" name="Text Box 4">
          <a:extLst>
            <a:ext uri="{FF2B5EF4-FFF2-40B4-BE49-F238E27FC236}">
              <a16:creationId xmlns:a16="http://schemas.microsoft.com/office/drawing/2014/main" id="{00000000-0008-0000-0000-0000FB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4" name="Text Box 5">
          <a:extLst>
            <a:ext uri="{FF2B5EF4-FFF2-40B4-BE49-F238E27FC236}">
              <a16:creationId xmlns:a16="http://schemas.microsoft.com/office/drawing/2014/main" id="{00000000-0008-0000-0000-0000FC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5" name="Text Box 6">
          <a:extLst>
            <a:ext uri="{FF2B5EF4-FFF2-40B4-BE49-F238E27FC236}">
              <a16:creationId xmlns:a16="http://schemas.microsoft.com/office/drawing/2014/main" id="{00000000-0008-0000-0000-0000FD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7" name="Text Box 2">
          <a:extLst>
            <a:ext uri="{FF2B5EF4-FFF2-40B4-BE49-F238E27FC236}">
              <a16:creationId xmlns:a16="http://schemas.microsoft.com/office/drawing/2014/main" id="{00000000-0008-0000-0000-0000FF0C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8" name="Text Box 3">
          <a:extLst>
            <a:ext uri="{FF2B5EF4-FFF2-40B4-BE49-F238E27FC236}">
              <a16:creationId xmlns:a16="http://schemas.microsoft.com/office/drawing/2014/main" id="{00000000-0008-0000-0000-000000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29" name="Text Box 4">
          <a:extLst>
            <a:ext uri="{FF2B5EF4-FFF2-40B4-BE49-F238E27FC236}">
              <a16:creationId xmlns:a16="http://schemas.microsoft.com/office/drawing/2014/main" id="{00000000-0008-0000-0000-000001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30" name="Text Box 5">
          <a:extLst>
            <a:ext uri="{FF2B5EF4-FFF2-40B4-BE49-F238E27FC236}">
              <a16:creationId xmlns:a16="http://schemas.microsoft.com/office/drawing/2014/main" id="{00000000-0008-0000-0000-000002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31" name="Text Box 6">
          <a:extLst>
            <a:ext uri="{FF2B5EF4-FFF2-40B4-BE49-F238E27FC236}">
              <a16:creationId xmlns:a16="http://schemas.microsoft.com/office/drawing/2014/main" id="{00000000-0008-0000-0000-000003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32" name="Text Box 1">
          <a:extLst>
            <a:ext uri="{FF2B5EF4-FFF2-40B4-BE49-F238E27FC236}">
              <a16:creationId xmlns:a16="http://schemas.microsoft.com/office/drawing/2014/main" id="{00000000-0008-0000-0000-000004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47625</xdr:rowOff>
    </xdr:to>
    <xdr:sp macro="" textlink="">
      <xdr:nvSpPr>
        <xdr:cNvPr id="3333" name="Text Box 2">
          <a:extLst>
            <a:ext uri="{FF2B5EF4-FFF2-40B4-BE49-F238E27FC236}">
              <a16:creationId xmlns:a16="http://schemas.microsoft.com/office/drawing/2014/main" id="{00000000-0008-0000-0000-0000050D0000}"/>
            </a:ext>
          </a:extLst>
        </xdr:cNvPr>
        <xdr:cNvSpPr txBox="1">
          <a:spLocks noChangeArrowheads="1"/>
        </xdr:cNvSpPr>
      </xdr:nvSpPr>
      <xdr:spPr bwMode="auto">
        <a:xfrm>
          <a:off x="352425" y="71294625"/>
          <a:ext cx="952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495300</xdr:colOff>
      <xdr:row>110</xdr:row>
      <xdr:rowOff>0</xdr:rowOff>
    </xdr:from>
    <xdr:to>
      <xdr:col>1</xdr:col>
      <xdr:colOff>571500</xdr:colOff>
      <xdr:row>110</xdr:row>
      <xdr:rowOff>76200</xdr:rowOff>
    </xdr:to>
    <xdr:sp macro="" textlink="">
      <xdr:nvSpPr>
        <xdr:cNvPr id="3334" name="Text Box 3">
          <a:extLst>
            <a:ext uri="{FF2B5EF4-FFF2-40B4-BE49-F238E27FC236}">
              <a16:creationId xmlns:a16="http://schemas.microsoft.com/office/drawing/2014/main" id="{00000000-0008-0000-0000-0000060D0000}"/>
            </a:ext>
          </a:extLst>
        </xdr:cNvPr>
        <xdr:cNvSpPr txBox="1">
          <a:spLocks noChangeArrowheads="1"/>
        </xdr:cNvSpPr>
      </xdr:nvSpPr>
      <xdr:spPr bwMode="auto">
        <a:xfrm>
          <a:off x="352425" y="71294625"/>
          <a:ext cx="5715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523875</xdr:colOff>
      <xdr:row>110</xdr:row>
      <xdr:rowOff>0</xdr:rowOff>
    </xdr:from>
    <xdr:to>
      <xdr:col>1</xdr:col>
      <xdr:colOff>942975</xdr:colOff>
      <xdr:row>110</xdr:row>
      <xdr:rowOff>44450</xdr:rowOff>
    </xdr:to>
    <xdr:sp macro="" textlink="">
      <xdr:nvSpPr>
        <xdr:cNvPr id="3335" name="Text Box 5">
          <a:extLst>
            <a:ext uri="{FF2B5EF4-FFF2-40B4-BE49-F238E27FC236}">
              <a16:creationId xmlns:a16="http://schemas.microsoft.com/office/drawing/2014/main" id="{00000000-0008-0000-0000-0000070D0000}"/>
            </a:ext>
          </a:extLst>
        </xdr:cNvPr>
        <xdr:cNvSpPr txBox="1">
          <a:spLocks noChangeArrowheads="1"/>
        </xdr:cNvSpPr>
      </xdr:nvSpPr>
      <xdr:spPr bwMode="auto">
        <a:xfrm flipV="1">
          <a:off x="876300" y="71294625"/>
          <a:ext cx="419100"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36" name="Text Box 8">
          <a:extLst>
            <a:ext uri="{FF2B5EF4-FFF2-40B4-BE49-F238E27FC236}">
              <a16:creationId xmlns:a16="http://schemas.microsoft.com/office/drawing/2014/main" id="{00000000-0008-0000-0000-00000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37" name="Text Box 9">
          <a:extLst>
            <a:ext uri="{FF2B5EF4-FFF2-40B4-BE49-F238E27FC236}">
              <a16:creationId xmlns:a16="http://schemas.microsoft.com/office/drawing/2014/main" id="{00000000-0008-0000-0000-00000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38" name="Text Box 11">
          <a:extLst>
            <a:ext uri="{FF2B5EF4-FFF2-40B4-BE49-F238E27FC236}">
              <a16:creationId xmlns:a16="http://schemas.microsoft.com/office/drawing/2014/main" id="{00000000-0008-0000-0000-00000A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39" name="Text Box 8">
          <a:extLst>
            <a:ext uri="{FF2B5EF4-FFF2-40B4-BE49-F238E27FC236}">
              <a16:creationId xmlns:a16="http://schemas.microsoft.com/office/drawing/2014/main" id="{00000000-0008-0000-0000-00000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0" name="Text Box 9">
          <a:extLst>
            <a:ext uri="{FF2B5EF4-FFF2-40B4-BE49-F238E27FC236}">
              <a16:creationId xmlns:a16="http://schemas.microsoft.com/office/drawing/2014/main" id="{00000000-0008-0000-0000-00000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41" name="Text Box 11">
          <a:extLst>
            <a:ext uri="{FF2B5EF4-FFF2-40B4-BE49-F238E27FC236}">
              <a16:creationId xmlns:a16="http://schemas.microsoft.com/office/drawing/2014/main" id="{00000000-0008-0000-0000-00000D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2" name="Text Box 8">
          <a:extLst>
            <a:ext uri="{FF2B5EF4-FFF2-40B4-BE49-F238E27FC236}">
              <a16:creationId xmlns:a16="http://schemas.microsoft.com/office/drawing/2014/main" id="{00000000-0008-0000-0000-00000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3" name="Text Box 9">
          <a:extLst>
            <a:ext uri="{FF2B5EF4-FFF2-40B4-BE49-F238E27FC236}">
              <a16:creationId xmlns:a16="http://schemas.microsoft.com/office/drawing/2014/main" id="{00000000-0008-0000-0000-00000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44" name="Text Box 11">
          <a:extLst>
            <a:ext uri="{FF2B5EF4-FFF2-40B4-BE49-F238E27FC236}">
              <a16:creationId xmlns:a16="http://schemas.microsoft.com/office/drawing/2014/main" id="{00000000-0008-0000-0000-000010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5" name="Text Box 8">
          <a:extLst>
            <a:ext uri="{FF2B5EF4-FFF2-40B4-BE49-F238E27FC236}">
              <a16:creationId xmlns:a16="http://schemas.microsoft.com/office/drawing/2014/main" id="{00000000-0008-0000-0000-00001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6" name="Text Box 9">
          <a:extLst>
            <a:ext uri="{FF2B5EF4-FFF2-40B4-BE49-F238E27FC236}">
              <a16:creationId xmlns:a16="http://schemas.microsoft.com/office/drawing/2014/main" id="{00000000-0008-0000-0000-00001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47" name="Text Box 11">
          <a:extLst>
            <a:ext uri="{FF2B5EF4-FFF2-40B4-BE49-F238E27FC236}">
              <a16:creationId xmlns:a16="http://schemas.microsoft.com/office/drawing/2014/main" id="{00000000-0008-0000-0000-000013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8" name="Text Box 8">
          <a:extLst>
            <a:ext uri="{FF2B5EF4-FFF2-40B4-BE49-F238E27FC236}">
              <a16:creationId xmlns:a16="http://schemas.microsoft.com/office/drawing/2014/main" id="{00000000-0008-0000-0000-00001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49" name="Text Box 9">
          <a:extLst>
            <a:ext uri="{FF2B5EF4-FFF2-40B4-BE49-F238E27FC236}">
              <a16:creationId xmlns:a16="http://schemas.microsoft.com/office/drawing/2014/main" id="{00000000-0008-0000-0000-00001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50" name="Text Box 11">
          <a:extLst>
            <a:ext uri="{FF2B5EF4-FFF2-40B4-BE49-F238E27FC236}">
              <a16:creationId xmlns:a16="http://schemas.microsoft.com/office/drawing/2014/main" id="{00000000-0008-0000-0000-000016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1" name="Text Box 8">
          <a:extLst>
            <a:ext uri="{FF2B5EF4-FFF2-40B4-BE49-F238E27FC236}">
              <a16:creationId xmlns:a16="http://schemas.microsoft.com/office/drawing/2014/main" id="{00000000-0008-0000-0000-00001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2" name="Text Box 9">
          <a:extLst>
            <a:ext uri="{FF2B5EF4-FFF2-40B4-BE49-F238E27FC236}">
              <a16:creationId xmlns:a16="http://schemas.microsoft.com/office/drawing/2014/main" id="{00000000-0008-0000-0000-00001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53" name="Text Box 11">
          <a:extLst>
            <a:ext uri="{FF2B5EF4-FFF2-40B4-BE49-F238E27FC236}">
              <a16:creationId xmlns:a16="http://schemas.microsoft.com/office/drawing/2014/main" id="{00000000-0008-0000-0000-000019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4" name="Text Box 8">
          <a:extLst>
            <a:ext uri="{FF2B5EF4-FFF2-40B4-BE49-F238E27FC236}">
              <a16:creationId xmlns:a16="http://schemas.microsoft.com/office/drawing/2014/main" id="{00000000-0008-0000-0000-00001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5" name="Text Box 9">
          <a:extLst>
            <a:ext uri="{FF2B5EF4-FFF2-40B4-BE49-F238E27FC236}">
              <a16:creationId xmlns:a16="http://schemas.microsoft.com/office/drawing/2014/main" id="{00000000-0008-0000-0000-00001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56" name="Text Box 11">
          <a:extLst>
            <a:ext uri="{FF2B5EF4-FFF2-40B4-BE49-F238E27FC236}">
              <a16:creationId xmlns:a16="http://schemas.microsoft.com/office/drawing/2014/main" id="{00000000-0008-0000-0000-00001C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7" name="Text Box 8">
          <a:extLst>
            <a:ext uri="{FF2B5EF4-FFF2-40B4-BE49-F238E27FC236}">
              <a16:creationId xmlns:a16="http://schemas.microsoft.com/office/drawing/2014/main" id="{00000000-0008-0000-0000-00001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58" name="Text Box 9">
          <a:extLst>
            <a:ext uri="{FF2B5EF4-FFF2-40B4-BE49-F238E27FC236}">
              <a16:creationId xmlns:a16="http://schemas.microsoft.com/office/drawing/2014/main" id="{00000000-0008-0000-0000-00001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59" name="Text Box 11">
          <a:extLst>
            <a:ext uri="{FF2B5EF4-FFF2-40B4-BE49-F238E27FC236}">
              <a16:creationId xmlns:a16="http://schemas.microsoft.com/office/drawing/2014/main" id="{00000000-0008-0000-0000-00001F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0" name="Text Box 8">
          <a:extLst>
            <a:ext uri="{FF2B5EF4-FFF2-40B4-BE49-F238E27FC236}">
              <a16:creationId xmlns:a16="http://schemas.microsoft.com/office/drawing/2014/main" id="{00000000-0008-0000-0000-00002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1" name="Text Box 9">
          <a:extLst>
            <a:ext uri="{FF2B5EF4-FFF2-40B4-BE49-F238E27FC236}">
              <a16:creationId xmlns:a16="http://schemas.microsoft.com/office/drawing/2014/main" id="{00000000-0008-0000-0000-00002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62" name="Text Box 11">
          <a:extLst>
            <a:ext uri="{FF2B5EF4-FFF2-40B4-BE49-F238E27FC236}">
              <a16:creationId xmlns:a16="http://schemas.microsoft.com/office/drawing/2014/main" id="{00000000-0008-0000-0000-000022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3" name="Text Box 8">
          <a:extLst>
            <a:ext uri="{FF2B5EF4-FFF2-40B4-BE49-F238E27FC236}">
              <a16:creationId xmlns:a16="http://schemas.microsoft.com/office/drawing/2014/main" id="{00000000-0008-0000-0000-00002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4" name="Text Box 9">
          <a:extLst>
            <a:ext uri="{FF2B5EF4-FFF2-40B4-BE49-F238E27FC236}">
              <a16:creationId xmlns:a16="http://schemas.microsoft.com/office/drawing/2014/main" id="{00000000-0008-0000-0000-00002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65" name="Text Box 11">
          <a:extLst>
            <a:ext uri="{FF2B5EF4-FFF2-40B4-BE49-F238E27FC236}">
              <a16:creationId xmlns:a16="http://schemas.microsoft.com/office/drawing/2014/main" id="{00000000-0008-0000-0000-000025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6" name="Text Box 8">
          <a:extLst>
            <a:ext uri="{FF2B5EF4-FFF2-40B4-BE49-F238E27FC236}">
              <a16:creationId xmlns:a16="http://schemas.microsoft.com/office/drawing/2014/main" id="{00000000-0008-0000-0000-00002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7" name="Text Box 9">
          <a:extLst>
            <a:ext uri="{FF2B5EF4-FFF2-40B4-BE49-F238E27FC236}">
              <a16:creationId xmlns:a16="http://schemas.microsoft.com/office/drawing/2014/main" id="{00000000-0008-0000-0000-00002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68" name="Text Box 11">
          <a:extLst>
            <a:ext uri="{FF2B5EF4-FFF2-40B4-BE49-F238E27FC236}">
              <a16:creationId xmlns:a16="http://schemas.microsoft.com/office/drawing/2014/main" id="{00000000-0008-0000-0000-000028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69" name="Text Box 8">
          <a:extLst>
            <a:ext uri="{FF2B5EF4-FFF2-40B4-BE49-F238E27FC236}">
              <a16:creationId xmlns:a16="http://schemas.microsoft.com/office/drawing/2014/main" id="{00000000-0008-0000-0000-00002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0" name="Text Box 9">
          <a:extLst>
            <a:ext uri="{FF2B5EF4-FFF2-40B4-BE49-F238E27FC236}">
              <a16:creationId xmlns:a16="http://schemas.microsoft.com/office/drawing/2014/main" id="{00000000-0008-0000-0000-00002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71" name="Text Box 11">
          <a:extLst>
            <a:ext uri="{FF2B5EF4-FFF2-40B4-BE49-F238E27FC236}">
              <a16:creationId xmlns:a16="http://schemas.microsoft.com/office/drawing/2014/main" id="{00000000-0008-0000-0000-00002B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2" name="Text Box 8">
          <a:extLst>
            <a:ext uri="{FF2B5EF4-FFF2-40B4-BE49-F238E27FC236}">
              <a16:creationId xmlns:a16="http://schemas.microsoft.com/office/drawing/2014/main" id="{00000000-0008-0000-0000-00002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3" name="Text Box 9">
          <a:extLst>
            <a:ext uri="{FF2B5EF4-FFF2-40B4-BE49-F238E27FC236}">
              <a16:creationId xmlns:a16="http://schemas.microsoft.com/office/drawing/2014/main" id="{00000000-0008-0000-0000-00002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74" name="Text Box 11">
          <a:extLst>
            <a:ext uri="{FF2B5EF4-FFF2-40B4-BE49-F238E27FC236}">
              <a16:creationId xmlns:a16="http://schemas.microsoft.com/office/drawing/2014/main" id="{00000000-0008-0000-0000-00002E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5" name="Text Box 8">
          <a:extLst>
            <a:ext uri="{FF2B5EF4-FFF2-40B4-BE49-F238E27FC236}">
              <a16:creationId xmlns:a16="http://schemas.microsoft.com/office/drawing/2014/main" id="{00000000-0008-0000-0000-00002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6" name="Text Box 9">
          <a:extLst>
            <a:ext uri="{FF2B5EF4-FFF2-40B4-BE49-F238E27FC236}">
              <a16:creationId xmlns:a16="http://schemas.microsoft.com/office/drawing/2014/main" id="{00000000-0008-0000-0000-00003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77" name="Text Box 11">
          <a:extLst>
            <a:ext uri="{FF2B5EF4-FFF2-40B4-BE49-F238E27FC236}">
              <a16:creationId xmlns:a16="http://schemas.microsoft.com/office/drawing/2014/main" id="{00000000-0008-0000-0000-000031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8" name="Text Box 8">
          <a:extLst>
            <a:ext uri="{FF2B5EF4-FFF2-40B4-BE49-F238E27FC236}">
              <a16:creationId xmlns:a16="http://schemas.microsoft.com/office/drawing/2014/main" id="{00000000-0008-0000-0000-00003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79" name="Text Box 9">
          <a:extLst>
            <a:ext uri="{FF2B5EF4-FFF2-40B4-BE49-F238E27FC236}">
              <a16:creationId xmlns:a16="http://schemas.microsoft.com/office/drawing/2014/main" id="{00000000-0008-0000-0000-00003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80" name="Text Box 11">
          <a:extLst>
            <a:ext uri="{FF2B5EF4-FFF2-40B4-BE49-F238E27FC236}">
              <a16:creationId xmlns:a16="http://schemas.microsoft.com/office/drawing/2014/main" id="{00000000-0008-0000-0000-000034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1" name="Text Box 8">
          <a:extLst>
            <a:ext uri="{FF2B5EF4-FFF2-40B4-BE49-F238E27FC236}">
              <a16:creationId xmlns:a16="http://schemas.microsoft.com/office/drawing/2014/main" id="{00000000-0008-0000-0000-00003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2" name="Text Box 9">
          <a:extLst>
            <a:ext uri="{FF2B5EF4-FFF2-40B4-BE49-F238E27FC236}">
              <a16:creationId xmlns:a16="http://schemas.microsoft.com/office/drawing/2014/main" id="{00000000-0008-0000-0000-00003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83" name="Text Box 11">
          <a:extLst>
            <a:ext uri="{FF2B5EF4-FFF2-40B4-BE49-F238E27FC236}">
              <a16:creationId xmlns:a16="http://schemas.microsoft.com/office/drawing/2014/main" id="{00000000-0008-0000-0000-000037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4" name="Text Box 8">
          <a:extLst>
            <a:ext uri="{FF2B5EF4-FFF2-40B4-BE49-F238E27FC236}">
              <a16:creationId xmlns:a16="http://schemas.microsoft.com/office/drawing/2014/main" id="{00000000-0008-0000-0000-00003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5" name="Text Box 9">
          <a:extLst>
            <a:ext uri="{FF2B5EF4-FFF2-40B4-BE49-F238E27FC236}">
              <a16:creationId xmlns:a16="http://schemas.microsoft.com/office/drawing/2014/main" id="{00000000-0008-0000-0000-00003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86" name="Text Box 11">
          <a:extLst>
            <a:ext uri="{FF2B5EF4-FFF2-40B4-BE49-F238E27FC236}">
              <a16:creationId xmlns:a16="http://schemas.microsoft.com/office/drawing/2014/main" id="{00000000-0008-0000-0000-00003A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7" name="Text Box 8">
          <a:extLst>
            <a:ext uri="{FF2B5EF4-FFF2-40B4-BE49-F238E27FC236}">
              <a16:creationId xmlns:a16="http://schemas.microsoft.com/office/drawing/2014/main" id="{00000000-0008-0000-0000-00003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88" name="Text Box 9">
          <a:extLst>
            <a:ext uri="{FF2B5EF4-FFF2-40B4-BE49-F238E27FC236}">
              <a16:creationId xmlns:a16="http://schemas.microsoft.com/office/drawing/2014/main" id="{00000000-0008-0000-0000-00003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89" name="Text Box 11">
          <a:extLst>
            <a:ext uri="{FF2B5EF4-FFF2-40B4-BE49-F238E27FC236}">
              <a16:creationId xmlns:a16="http://schemas.microsoft.com/office/drawing/2014/main" id="{00000000-0008-0000-0000-00003D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0" name="Text Box 8">
          <a:extLst>
            <a:ext uri="{FF2B5EF4-FFF2-40B4-BE49-F238E27FC236}">
              <a16:creationId xmlns:a16="http://schemas.microsoft.com/office/drawing/2014/main" id="{00000000-0008-0000-0000-00003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1" name="Text Box 9">
          <a:extLst>
            <a:ext uri="{FF2B5EF4-FFF2-40B4-BE49-F238E27FC236}">
              <a16:creationId xmlns:a16="http://schemas.microsoft.com/office/drawing/2014/main" id="{00000000-0008-0000-0000-00003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92" name="Text Box 11">
          <a:extLst>
            <a:ext uri="{FF2B5EF4-FFF2-40B4-BE49-F238E27FC236}">
              <a16:creationId xmlns:a16="http://schemas.microsoft.com/office/drawing/2014/main" id="{00000000-0008-0000-0000-000040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3" name="Text Box 8">
          <a:extLst>
            <a:ext uri="{FF2B5EF4-FFF2-40B4-BE49-F238E27FC236}">
              <a16:creationId xmlns:a16="http://schemas.microsoft.com/office/drawing/2014/main" id="{00000000-0008-0000-0000-00004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4" name="Text Box 9">
          <a:extLst>
            <a:ext uri="{FF2B5EF4-FFF2-40B4-BE49-F238E27FC236}">
              <a16:creationId xmlns:a16="http://schemas.microsoft.com/office/drawing/2014/main" id="{00000000-0008-0000-0000-00004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95" name="Text Box 11">
          <a:extLst>
            <a:ext uri="{FF2B5EF4-FFF2-40B4-BE49-F238E27FC236}">
              <a16:creationId xmlns:a16="http://schemas.microsoft.com/office/drawing/2014/main" id="{00000000-0008-0000-0000-000043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6" name="Text Box 8">
          <a:extLst>
            <a:ext uri="{FF2B5EF4-FFF2-40B4-BE49-F238E27FC236}">
              <a16:creationId xmlns:a16="http://schemas.microsoft.com/office/drawing/2014/main" id="{00000000-0008-0000-0000-00004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7" name="Text Box 9">
          <a:extLst>
            <a:ext uri="{FF2B5EF4-FFF2-40B4-BE49-F238E27FC236}">
              <a16:creationId xmlns:a16="http://schemas.microsoft.com/office/drawing/2014/main" id="{00000000-0008-0000-0000-00004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398" name="Text Box 11">
          <a:extLst>
            <a:ext uri="{FF2B5EF4-FFF2-40B4-BE49-F238E27FC236}">
              <a16:creationId xmlns:a16="http://schemas.microsoft.com/office/drawing/2014/main" id="{00000000-0008-0000-0000-000046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399" name="Text Box 8">
          <a:extLst>
            <a:ext uri="{FF2B5EF4-FFF2-40B4-BE49-F238E27FC236}">
              <a16:creationId xmlns:a16="http://schemas.microsoft.com/office/drawing/2014/main" id="{00000000-0008-0000-0000-00004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0" name="Text Box 9">
          <a:extLst>
            <a:ext uri="{FF2B5EF4-FFF2-40B4-BE49-F238E27FC236}">
              <a16:creationId xmlns:a16="http://schemas.microsoft.com/office/drawing/2014/main" id="{00000000-0008-0000-0000-00004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01" name="Text Box 11">
          <a:extLst>
            <a:ext uri="{FF2B5EF4-FFF2-40B4-BE49-F238E27FC236}">
              <a16:creationId xmlns:a16="http://schemas.microsoft.com/office/drawing/2014/main" id="{00000000-0008-0000-0000-000049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2" name="Text Box 8">
          <a:extLst>
            <a:ext uri="{FF2B5EF4-FFF2-40B4-BE49-F238E27FC236}">
              <a16:creationId xmlns:a16="http://schemas.microsoft.com/office/drawing/2014/main" id="{00000000-0008-0000-0000-00004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3" name="Text Box 9">
          <a:extLst>
            <a:ext uri="{FF2B5EF4-FFF2-40B4-BE49-F238E27FC236}">
              <a16:creationId xmlns:a16="http://schemas.microsoft.com/office/drawing/2014/main" id="{00000000-0008-0000-0000-00004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04" name="Text Box 11">
          <a:extLst>
            <a:ext uri="{FF2B5EF4-FFF2-40B4-BE49-F238E27FC236}">
              <a16:creationId xmlns:a16="http://schemas.microsoft.com/office/drawing/2014/main" id="{00000000-0008-0000-0000-00004C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5" name="Text Box 8">
          <a:extLst>
            <a:ext uri="{FF2B5EF4-FFF2-40B4-BE49-F238E27FC236}">
              <a16:creationId xmlns:a16="http://schemas.microsoft.com/office/drawing/2014/main" id="{00000000-0008-0000-0000-00004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6" name="Text Box 9">
          <a:extLst>
            <a:ext uri="{FF2B5EF4-FFF2-40B4-BE49-F238E27FC236}">
              <a16:creationId xmlns:a16="http://schemas.microsoft.com/office/drawing/2014/main" id="{00000000-0008-0000-0000-00004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07" name="Text Box 11">
          <a:extLst>
            <a:ext uri="{FF2B5EF4-FFF2-40B4-BE49-F238E27FC236}">
              <a16:creationId xmlns:a16="http://schemas.microsoft.com/office/drawing/2014/main" id="{00000000-0008-0000-0000-00004F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8" name="Text Box 8">
          <a:extLst>
            <a:ext uri="{FF2B5EF4-FFF2-40B4-BE49-F238E27FC236}">
              <a16:creationId xmlns:a16="http://schemas.microsoft.com/office/drawing/2014/main" id="{00000000-0008-0000-0000-00005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09" name="Text Box 9">
          <a:extLst>
            <a:ext uri="{FF2B5EF4-FFF2-40B4-BE49-F238E27FC236}">
              <a16:creationId xmlns:a16="http://schemas.microsoft.com/office/drawing/2014/main" id="{00000000-0008-0000-0000-00005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10" name="Text Box 11">
          <a:extLst>
            <a:ext uri="{FF2B5EF4-FFF2-40B4-BE49-F238E27FC236}">
              <a16:creationId xmlns:a16="http://schemas.microsoft.com/office/drawing/2014/main" id="{00000000-0008-0000-0000-000052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1" name="Text Box 8">
          <a:extLst>
            <a:ext uri="{FF2B5EF4-FFF2-40B4-BE49-F238E27FC236}">
              <a16:creationId xmlns:a16="http://schemas.microsoft.com/office/drawing/2014/main" id="{00000000-0008-0000-0000-00005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2" name="Text Box 9">
          <a:extLst>
            <a:ext uri="{FF2B5EF4-FFF2-40B4-BE49-F238E27FC236}">
              <a16:creationId xmlns:a16="http://schemas.microsoft.com/office/drawing/2014/main" id="{00000000-0008-0000-0000-00005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13" name="Text Box 11">
          <a:extLst>
            <a:ext uri="{FF2B5EF4-FFF2-40B4-BE49-F238E27FC236}">
              <a16:creationId xmlns:a16="http://schemas.microsoft.com/office/drawing/2014/main" id="{00000000-0008-0000-0000-000055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4" name="Text Box 8">
          <a:extLst>
            <a:ext uri="{FF2B5EF4-FFF2-40B4-BE49-F238E27FC236}">
              <a16:creationId xmlns:a16="http://schemas.microsoft.com/office/drawing/2014/main" id="{00000000-0008-0000-0000-00005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5" name="Text Box 9">
          <a:extLst>
            <a:ext uri="{FF2B5EF4-FFF2-40B4-BE49-F238E27FC236}">
              <a16:creationId xmlns:a16="http://schemas.microsoft.com/office/drawing/2014/main" id="{00000000-0008-0000-0000-00005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16" name="Text Box 11">
          <a:extLst>
            <a:ext uri="{FF2B5EF4-FFF2-40B4-BE49-F238E27FC236}">
              <a16:creationId xmlns:a16="http://schemas.microsoft.com/office/drawing/2014/main" id="{00000000-0008-0000-0000-000058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7" name="Text Box 8">
          <a:extLst>
            <a:ext uri="{FF2B5EF4-FFF2-40B4-BE49-F238E27FC236}">
              <a16:creationId xmlns:a16="http://schemas.microsoft.com/office/drawing/2014/main" id="{00000000-0008-0000-0000-00005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18" name="Text Box 9">
          <a:extLst>
            <a:ext uri="{FF2B5EF4-FFF2-40B4-BE49-F238E27FC236}">
              <a16:creationId xmlns:a16="http://schemas.microsoft.com/office/drawing/2014/main" id="{00000000-0008-0000-0000-00005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19" name="Text Box 11">
          <a:extLst>
            <a:ext uri="{FF2B5EF4-FFF2-40B4-BE49-F238E27FC236}">
              <a16:creationId xmlns:a16="http://schemas.microsoft.com/office/drawing/2014/main" id="{00000000-0008-0000-0000-00005B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0" name="Text Box 8">
          <a:extLst>
            <a:ext uri="{FF2B5EF4-FFF2-40B4-BE49-F238E27FC236}">
              <a16:creationId xmlns:a16="http://schemas.microsoft.com/office/drawing/2014/main" id="{00000000-0008-0000-0000-00005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1" name="Text Box 9">
          <a:extLst>
            <a:ext uri="{FF2B5EF4-FFF2-40B4-BE49-F238E27FC236}">
              <a16:creationId xmlns:a16="http://schemas.microsoft.com/office/drawing/2014/main" id="{00000000-0008-0000-0000-00005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22" name="Text Box 11">
          <a:extLst>
            <a:ext uri="{FF2B5EF4-FFF2-40B4-BE49-F238E27FC236}">
              <a16:creationId xmlns:a16="http://schemas.microsoft.com/office/drawing/2014/main" id="{00000000-0008-0000-0000-00005E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3" name="Text Box 8">
          <a:extLst>
            <a:ext uri="{FF2B5EF4-FFF2-40B4-BE49-F238E27FC236}">
              <a16:creationId xmlns:a16="http://schemas.microsoft.com/office/drawing/2014/main" id="{00000000-0008-0000-0000-00005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4" name="Text Box 9">
          <a:extLst>
            <a:ext uri="{FF2B5EF4-FFF2-40B4-BE49-F238E27FC236}">
              <a16:creationId xmlns:a16="http://schemas.microsoft.com/office/drawing/2014/main" id="{00000000-0008-0000-0000-00006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25" name="Text Box 11">
          <a:extLst>
            <a:ext uri="{FF2B5EF4-FFF2-40B4-BE49-F238E27FC236}">
              <a16:creationId xmlns:a16="http://schemas.microsoft.com/office/drawing/2014/main" id="{00000000-0008-0000-0000-000061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6" name="Text Box 8">
          <a:extLst>
            <a:ext uri="{FF2B5EF4-FFF2-40B4-BE49-F238E27FC236}">
              <a16:creationId xmlns:a16="http://schemas.microsoft.com/office/drawing/2014/main" id="{00000000-0008-0000-0000-00006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7" name="Text Box 9">
          <a:extLst>
            <a:ext uri="{FF2B5EF4-FFF2-40B4-BE49-F238E27FC236}">
              <a16:creationId xmlns:a16="http://schemas.microsoft.com/office/drawing/2014/main" id="{00000000-0008-0000-0000-00006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28" name="Text Box 11">
          <a:extLst>
            <a:ext uri="{FF2B5EF4-FFF2-40B4-BE49-F238E27FC236}">
              <a16:creationId xmlns:a16="http://schemas.microsoft.com/office/drawing/2014/main" id="{00000000-0008-0000-0000-000064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29" name="Text Box 8">
          <a:extLst>
            <a:ext uri="{FF2B5EF4-FFF2-40B4-BE49-F238E27FC236}">
              <a16:creationId xmlns:a16="http://schemas.microsoft.com/office/drawing/2014/main" id="{00000000-0008-0000-0000-00006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0" name="Text Box 9">
          <a:extLst>
            <a:ext uri="{FF2B5EF4-FFF2-40B4-BE49-F238E27FC236}">
              <a16:creationId xmlns:a16="http://schemas.microsoft.com/office/drawing/2014/main" id="{00000000-0008-0000-0000-00006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31" name="Text Box 11">
          <a:extLst>
            <a:ext uri="{FF2B5EF4-FFF2-40B4-BE49-F238E27FC236}">
              <a16:creationId xmlns:a16="http://schemas.microsoft.com/office/drawing/2014/main" id="{00000000-0008-0000-0000-000067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2" name="Text Box 8">
          <a:extLst>
            <a:ext uri="{FF2B5EF4-FFF2-40B4-BE49-F238E27FC236}">
              <a16:creationId xmlns:a16="http://schemas.microsoft.com/office/drawing/2014/main" id="{00000000-0008-0000-0000-00006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3" name="Text Box 9">
          <a:extLst>
            <a:ext uri="{FF2B5EF4-FFF2-40B4-BE49-F238E27FC236}">
              <a16:creationId xmlns:a16="http://schemas.microsoft.com/office/drawing/2014/main" id="{00000000-0008-0000-0000-00006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34" name="Text Box 11">
          <a:extLst>
            <a:ext uri="{FF2B5EF4-FFF2-40B4-BE49-F238E27FC236}">
              <a16:creationId xmlns:a16="http://schemas.microsoft.com/office/drawing/2014/main" id="{00000000-0008-0000-0000-00006A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5" name="Text Box 8">
          <a:extLst>
            <a:ext uri="{FF2B5EF4-FFF2-40B4-BE49-F238E27FC236}">
              <a16:creationId xmlns:a16="http://schemas.microsoft.com/office/drawing/2014/main" id="{00000000-0008-0000-0000-00006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6" name="Text Box 9">
          <a:extLst>
            <a:ext uri="{FF2B5EF4-FFF2-40B4-BE49-F238E27FC236}">
              <a16:creationId xmlns:a16="http://schemas.microsoft.com/office/drawing/2014/main" id="{00000000-0008-0000-0000-00006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37" name="Text Box 11">
          <a:extLst>
            <a:ext uri="{FF2B5EF4-FFF2-40B4-BE49-F238E27FC236}">
              <a16:creationId xmlns:a16="http://schemas.microsoft.com/office/drawing/2014/main" id="{00000000-0008-0000-0000-00006D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8" name="Text Box 8">
          <a:extLst>
            <a:ext uri="{FF2B5EF4-FFF2-40B4-BE49-F238E27FC236}">
              <a16:creationId xmlns:a16="http://schemas.microsoft.com/office/drawing/2014/main" id="{00000000-0008-0000-0000-00006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39" name="Text Box 9">
          <a:extLst>
            <a:ext uri="{FF2B5EF4-FFF2-40B4-BE49-F238E27FC236}">
              <a16:creationId xmlns:a16="http://schemas.microsoft.com/office/drawing/2014/main" id="{00000000-0008-0000-0000-00006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40" name="Text Box 11">
          <a:extLst>
            <a:ext uri="{FF2B5EF4-FFF2-40B4-BE49-F238E27FC236}">
              <a16:creationId xmlns:a16="http://schemas.microsoft.com/office/drawing/2014/main" id="{00000000-0008-0000-0000-000070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1" name="Text Box 8">
          <a:extLst>
            <a:ext uri="{FF2B5EF4-FFF2-40B4-BE49-F238E27FC236}">
              <a16:creationId xmlns:a16="http://schemas.microsoft.com/office/drawing/2014/main" id="{00000000-0008-0000-0000-00007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2" name="Text Box 9">
          <a:extLst>
            <a:ext uri="{FF2B5EF4-FFF2-40B4-BE49-F238E27FC236}">
              <a16:creationId xmlns:a16="http://schemas.microsoft.com/office/drawing/2014/main" id="{00000000-0008-0000-0000-00007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43" name="Text Box 11">
          <a:extLst>
            <a:ext uri="{FF2B5EF4-FFF2-40B4-BE49-F238E27FC236}">
              <a16:creationId xmlns:a16="http://schemas.microsoft.com/office/drawing/2014/main" id="{00000000-0008-0000-0000-000073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4" name="Text Box 8">
          <a:extLst>
            <a:ext uri="{FF2B5EF4-FFF2-40B4-BE49-F238E27FC236}">
              <a16:creationId xmlns:a16="http://schemas.microsoft.com/office/drawing/2014/main" id="{00000000-0008-0000-0000-00007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5" name="Text Box 9">
          <a:extLst>
            <a:ext uri="{FF2B5EF4-FFF2-40B4-BE49-F238E27FC236}">
              <a16:creationId xmlns:a16="http://schemas.microsoft.com/office/drawing/2014/main" id="{00000000-0008-0000-0000-00007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46" name="Text Box 11">
          <a:extLst>
            <a:ext uri="{FF2B5EF4-FFF2-40B4-BE49-F238E27FC236}">
              <a16:creationId xmlns:a16="http://schemas.microsoft.com/office/drawing/2014/main" id="{00000000-0008-0000-0000-000076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7" name="Text Box 8">
          <a:extLst>
            <a:ext uri="{FF2B5EF4-FFF2-40B4-BE49-F238E27FC236}">
              <a16:creationId xmlns:a16="http://schemas.microsoft.com/office/drawing/2014/main" id="{00000000-0008-0000-0000-00007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48" name="Text Box 9">
          <a:extLst>
            <a:ext uri="{FF2B5EF4-FFF2-40B4-BE49-F238E27FC236}">
              <a16:creationId xmlns:a16="http://schemas.microsoft.com/office/drawing/2014/main" id="{00000000-0008-0000-0000-00007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49" name="Text Box 11">
          <a:extLst>
            <a:ext uri="{FF2B5EF4-FFF2-40B4-BE49-F238E27FC236}">
              <a16:creationId xmlns:a16="http://schemas.microsoft.com/office/drawing/2014/main" id="{00000000-0008-0000-0000-000079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0" name="Text Box 8">
          <a:extLst>
            <a:ext uri="{FF2B5EF4-FFF2-40B4-BE49-F238E27FC236}">
              <a16:creationId xmlns:a16="http://schemas.microsoft.com/office/drawing/2014/main" id="{00000000-0008-0000-0000-00007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1" name="Text Box 9">
          <a:extLst>
            <a:ext uri="{FF2B5EF4-FFF2-40B4-BE49-F238E27FC236}">
              <a16:creationId xmlns:a16="http://schemas.microsoft.com/office/drawing/2014/main" id="{00000000-0008-0000-0000-00007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52" name="Text Box 11">
          <a:extLst>
            <a:ext uri="{FF2B5EF4-FFF2-40B4-BE49-F238E27FC236}">
              <a16:creationId xmlns:a16="http://schemas.microsoft.com/office/drawing/2014/main" id="{00000000-0008-0000-0000-00007C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3" name="Text Box 8">
          <a:extLst>
            <a:ext uri="{FF2B5EF4-FFF2-40B4-BE49-F238E27FC236}">
              <a16:creationId xmlns:a16="http://schemas.microsoft.com/office/drawing/2014/main" id="{00000000-0008-0000-0000-00007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4" name="Text Box 9">
          <a:extLst>
            <a:ext uri="{FF2B5EF4-FFF2-40B4-BE49-F238E27FC236}">
              <a16:creationId xmlns:a16="http://schemas.microsoft.com/office/drawing/2014/main" id="{00000000-0008-0000-0000-00007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55" name="Text Box 11">
          <a:extLst>
            <a:ext uri="{FF2B5EF4-FFF2-40B4-BE49-F238E27FC236}">
              <a16:creationId xmlns:a16="http://schemas.microsoft.com/office/drawing/2014/main" id="{00000000-0008-0000-0000-00007F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6" name="Text Box 8">
          <a:extLst>
            <a:ext uri="{FF2B5EF4-FFF2-40B4-BE49-F238E27FC236}">
              <a16:creationId xmlns:a16="http://schemas.microsoft.com/office/drawing/2014/main" id="{00000000-0008-0000-0000-00008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7" name="Text Box 9">
          <a:extLst>
            <a:ext uri="{FF2B5EF4-FFF2-40B4-BE49-F238E27FC236}">
              <a16:creationId xmlns:a16="http://schemas.microsoft.com/office/drawing/2014/main" id="{00000000-0008-0000-0000-00008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58" name="Text Box 11">
          <a:extLst>
            <a:ext uri="{FF2B5EF4-FFF2-40B4-BE49-F238E27FC236}">
              <a16:creationId xmlns:a16="http://schemas.microsoft.com/office/drawing/2014/main" id="{00000000-0008-0000-0000-000082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59" name="Text Box 8">
          <a:extLst>
            <a:ext uri="{FF2B5EF4-FFF2-40B4-BE49-F238E27FC236}">
              <a16:creationId xmlns:a16="http://schemas.microsoft.com/office/drawing/2014/main" id="{00000000-0008-0000-0000-00008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0" name="Text Box 9">
          <a:extLst>
            <a:ext uri="{FF2B5EF4-FFF2-40B4-BE49-F238E27FC236}">
              <a16:creationId xmlns:a16="http://schemas.microsoft.com/office/drawing/2014/main" id="{00000000-0008-0000-0000-00008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61" name="Text Box 11">
          <a:extLst>
            <a:ext uri="{FF2B5EF4-FFF2-40B4-BE49-F238E27FC236}">
              <a16:creationId xmlns:a16="http://schemas.microsoft.com/office/drawing/2014/main" id="{00000000-0008-0000-0000-000085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2" name="Text Box 8">
          <a:extLst>
            <a:ext uri="{FF2B5EF4-FFF2-40B4-BE49-F238E27FC236}">
              <a16:creationId xmlns:a16="http://schemas.microsoft.com/office/drawing/2014/main" id="{00000000-0008-0000-0000-00008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3" name="Text Box 9">
          <a:extLst>
            <a:ext uri="{FF2B5EF4-FFF2-40B4-BE49-F238E27FC236}">
              <a16:creationId xmlns:a16="http://schemas.microsoft.com/office/drawing/2014/main" id="{00000000-0008-0000-0000-00008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64" name="Text Box 11">
          <a:extLst>
            <a:ext uri="{FF2B5EF4-FFF2-40B4-BE49-F238E27FC236}">
              <a16:creationId xmlns:a16="http://schemas.microsoft.com/office/drawing/2014/main" id="{00000000-0008-0000-0000-000088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5" name="Text Box 8">
          <a:extLst>
            <a:ext uri="{FF2B5EF4-FFF2-40B4-BE49-F238E27FC236}">
              <a16:creationId xmlns:a16="http://schemas.microsoft.com/office/drawing/2014/main" id="{00000000-0008-0000-0000-00008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6" name="Text Box 9">
          <a:extLst>
            <a:ext uri="{FF2B5EF4-FFF2-40B4-BE49-F238E27FC236}">
              <a16:creationId xmlns:a16="http://schemas.microsoft.com/office/drawing/2014/main" id="{00000000-0008-0000-0000-00008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67" name="Text Box 11">
          <a:extLst>
            <a:ext uri="{FF2B5EF4-FFF2-40B4-BE49-F238E27FC236}">
              <a16:creationId xmlns:a16="http://schemas.microsoft.com/office/drawing/2014/main" id="{00000000-0008-0000-0000-00008B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8" name="Text Box 8">
          <a:extLst>
            <a:ext uri="{FF2B5EF4-FFF2-40B4-BE49-F238E27FC236}">
              <a16:creationId xmlns:a16="http://schemas.microsoft.com/office/drawing/2014/main" id="{00000000-0008-0000-0000-00008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69" name="Text Box 9">
          <a:extLst>
            <a:ext uri="{FF2B5EF4-FFF2-40B4-BE49-F238E27FC236}">
              <a16:creationId xmlns:a16="http://schemas.microsoft.com/office/drawing/2014/main" id="{00000000-0008-0000-0000-00008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70" name="Text Box 11">
          <a:extLst>
            <a:ext uri="{FF2B5EF4-FFF2-40B4-BE49-F238E27FC236}">
              <a16:creationId xmlns:a16="http://schemas.microsoft.com/office/drawing/2014/main" id="{00000000-0008-0000-0000-00008E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1" name="Text Box 8">
          <a:extLst>
            <a:ext uri="{FF2B5EF4-FFF2-40B4-BE49-F238E27FC236}">
              <a16:creationId xmlns:a16="http://schemas.microsoft.com/office/drawing/2014/main" id="{00000000-0008-0000-0000-00008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2" name="Text Box 9">
          <a:extLst>
            <a:ext uri="{FF2B5EF4-FFF2-40B4-BE49-F238E27FC236}">
              <a16:creationId xmlns:a16="http://schemas.microsoft.com/office/drawing/2014/main" id="{00000000-0008-0000-0000-00009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73" name="Text Box 11">
          <a:extLst>
            <a:ext uri="{FF2B5EF4-FFF2-40B4-BE49-F238E27FC236}">
              <a16:creationId xmlns:a16="http://schemas.microsoft.com/office/drawing/2014/main" id="{00000000-0008-0000-0000-000091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4" name="Text Box 8">
          <a:extLst>
            <a:ext uri="{FF2B5EF4-FFF2-40B4-BE49-F238E27FC236}">
              <a16:creationId xmlns:a16="http://schemas.microsoft.com/office/drawing/2014/main" id="{00000000-0008-0000-0000-00009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5" name="Text Box 9">
          <a:extLst>
            <a:ext uri="{FF2B5EF4-FFF2-40B4-BE49-F238E27FC236}">
              <a16:creationId xmlns:a16="http://schemas.microsoft.com/office/drawing/2014/main" id="{00000000-0008-0000-0000-00009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76" name="Text Box 11">
          <a:extLst>
            <a:ext uri="{FF2B5EF4-FFF2-40B4-BE49-F238E27FC236}">
              <a16:creationId xmlns:a16="http://schemas.microsoft.com/office/drawing/2014/main" id="{00000000-0008-0000-0000-000094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7" name="Text Box 8">
          <a:extLst>
            <a:ext uri="{FF2B5EF4-FFF2-40B4-BE49-F238E27FC236}">
              <a16:creationId xmlns:a16="http://schemas.microsoft.com/office/drawing/2014/main" id="{00000000-0008-0000-0000-00009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78" name="Text Box 9">
          <a:extLst>
            <a:ext uri="{FF2B5EF4-FFF2-40B4-BE49-F238E27FC236}">
              <a16:creationId xmlns:a16="http://schemas.microsoft.com/office/drawing/2014/main" id="{00000000-0008-0000-0000-00009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79" name="Text Box 11">
          <a:extLst>
            <a:ext uri="{FF2B5EF4-FFF2-40B4-BE49-F238E27FC236}">
              <a16:creationId xmlns:a16="http://schemas.microsoft.com/office/drawing/2014/main" id="{00000000-0008-0000-0000-000097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0" name="Text Box 8">
          <a:extLst>
            <a:ext uri="{FF2B5EF4-FFF2-40B4-BE49-F238E27FC236}">
              <a16:creationId xmlns:a16="http://schemas.microsoft.com/office/drawing/2014/main" id="{00000000-0008-0000-0000-00009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1" name="Text Box 9">
          <a:extLst>
            <a:ext uri="{FF2B5EF4-FFF2-40B4-BE49-F238E27FC236}">
              <a16:creationId xmlns:a16="http://schemas.microsoft.com/office/drawing/2014/main" id="{00000000-0008-0000-0000-00009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82" name="Text Box 11">
          <a:extLst>
            <a:ext uri="{FF2B5EF4-FFF2-40B4-BE49-F238E27FC236}">
              <a16:creationId xmlns:a16="http://schemas.microsoft.com/office/drawing/2014/main" id="{00000000-0008-0000-0000-00009A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3" name="Text Box 8">
          <a:extLst>
            <a:ext uri="{FF2B5EF4-FFF2-40B4-BE49-F238E27FC236}">
              <a16:creationId xmlns:a16="http://schemas.microsoft.com/office/drawing/2014/main" id="{00000000-0008-0000-0000-00009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4" name="Text Box 9">
          <a:extLst>
            <a:ext uri="{FF2B5EF4-FFF2-40B4-BE49-F238E27FC236}">
              <a16:creationId xmlns:a16="http://schemas.microsoft.com/office/drawing/2014/main" id="{00000000-0008-0000-0000-00009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85" name="Text Box 11">
          <a:extLst>
            <a:ext uri="{FF2B5EF4-FFF2-40B4-BE49-F238E27FC236}">
              <a16:creationId xmlns:a16="http://schemas.microsoft.com/office/drawing/2014/main" id="{00000000-0008-0000-0000-00009D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6" name="Text Box 8">
          <a:extLst>
            <a:ext uri="{FF2B5EF4-FFF2-40B4-BE49-F238E27FC236}">
              <a16:creationId xmlns:a16="http://schemas.microsoft.com/office/drawing/2014/main" id="{00000000-0008-0000-0000-00009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7" name="Text Box 9">
          <a:extLst>
            <a:ext uri="{FF2B5EF4-FFF2-40B4-BE49-F238E27FC236}">
              <a16:creationId xmlns:a16="http://schemas.microsoft.com/office/drawing/2014/main" id="{00000000-0008-0000-0000-00009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88" name="Text Box 11">
          <a:extLst>
            <a:ext uri="{FF2B5EF4-FFF2-40B4-BE49-F238E27FC236}">
              <a16:creationId xmlns:a16="http://schemas.microsoft.com/office/drawing/2014/main" id="{00000000-0008-0000-0000-0000A0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89" name="Text Box 8">
          <a:extLst>
            <a:ext uri="{FF2B5EF4-FFF2-40B4-BE49-F238E27FC236}">
              <a16:creationId xmlns:a16="http://schemas.microsoft.com/office/drawing/2014/main" id="{00000000-0008-0000-0000-0000A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0" name="Text Box 9">
          <a:extLst>
            <a:ext uri="{FF2B5EF4-FFF2-40B4-BE49-F238E27FC236}">
              <a16:creationId xmlns:a16="http://schemas.microsoft.com/office/drawing/2014/main" id="{00000000-0008-0000-0000-0000A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91" name="Text Box 11">
          <a:extLst>
            <a:ext uri="{FF2B5EF4-FFF2-40B4-BE49-F238E27FC236}">
              <a16:creationId xmlns:a16="http://schemas.microsoft.com/office/drawing/2014/main" id="{00000000-0008-0000-0000-0000A3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2" name="Text Box 8">
          <a:extLst>
            <a:ext uri="{FF2B5EF4-FFF2-40B4-BE49-F238E27FC236}">
              <a16:creationId xmlns:a16="http://schemas.microsoft.com/office/drawing/2014/main" id="{00000000-0008-0000-0000-0000A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3" name="Text Box 9">
          <a:extLst>
            <a:ext uri="{FF2B5EF4-FFF2-40B4-BE49-F238E27FC236}">
              <a16:creationId xmlns:a16="http://schemas.microsoft.com/office/drawing/2014/main" id="{00000000-0008-0000-0000-0000A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94" name="Text Box 11">
          <a:extLst>
            <a:ext uri="{FF2B5EF4-FFF2-40B4-BE49-F238E27FC236}">
              <a16:creationId xmlns:a16="http://schemas.microsoft.com/office/drawing/2014/main" id="{00000000-0008-0000-0000-0000A6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5" name="Text Box 8">
          <a:extLst>
            <a:ext uri="{FF2B5EF4-FFF2-40B4-BE49-F238E27FC236}">
              <a16:creationId xmlns:a16="http://schemas.microsoft.com/office/drawing/2014/main" id="{00000000-0008-0000-0000-0000A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6" name="Text Box 9">
          <a:extLst>
            <a:ext uri="{FF2B5EF4-FFF2-40B4-BE49-F238E27FC236}">
              <a16:creationId xmlns:a16="http://schemas.microsoft.com/office/drawing/2014/main" id="{00000000-0008-0000-0000-0000A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497" name="Text Box 11">
          <a:extLst>
            <a:ext uri="{FF2B5EF4-FFF2-40B4-BE49-F238E27FC236}">
              <a16:creationId xmlns:a16="http://schemas.microsoft.com/office/drawing/2014/main" id="{00000000-0008-0000-0000-0000A9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8" name="Text Box 8">
          <a:extLst>
            <a:ext uri="{FF2B5EF4-FFF2-40B4-BE49-F238E27FC236}">
              <a16:creationId xmlns:a16="http://schemas.microsoft.com/office/drawing/2014/main" id="{00000000-0008-0000-0000-0000A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499" name="Text Box 9">
          <a:extLst>
            <a:ext uri="{FF2B5EF4-FFF2-40B4-BE49-F238E27FC236}">
              <a16:creationId xmlns:a16="http://schemas.microsoft.com/office/drawing/2014/main" id="{00000000-0008-0000-0000-0000A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00" name="Text Box 11">
          <a:extLst>
            <a:ext uri="{FF2B5EF4-FFF2-40B4-BE49-F238E27FC236}">
              <a16:creationId xmlns:a16="http://schemas.microsoft.com/office/drawing/2014/main" id="{00000000-0008-0000-0000-0000AC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1" name="Text Box 8">
          <a:extLst>
            <a:ext uri="{FF2B5EF4-FFF2-40B4-BE49-F238E27FC236}">
              <a16:creationId xmlns:a16="http://schemas.microsoft.com/office/drawing/2014/main" id="{00000000-0008-0000-0000-0000A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2" name="Text Box 9">
          <a:extLst>
            <a:ext uri="{FF2B5EF4-FFF2-40B4-BE49-F238E27FC236}">
              <a16:creationId xmlns:a16="http://schemas.microsoft.com/office/drawing/2014/main" id="{00000000-0008-0000-0000-0000A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03" name="Text Box 11">
          <a:extLst>
            <a:ext uri="{FF2B5EF4-FFF2-40B4-BE49-F238E27FC236}">
              <a16:creationId xmlns:a16="http://schemas.microsoft.com/office/drawing/2014/main" id="{00000000-0008-0000-0000-0000AF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4" name="Text Box 8">
          <a:extLst>
            <a:ext uri="{FF2B5EF4-FFF2-40B4-BE49-F238E27FC236}">
              <a16:creationId xmlns:a16="http://schemas.microsoft.com/office/drawing/2014/main" id="{00000000-0008-0000-0000-0000B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5" name="Text Box 9">
          <a:extLst>
            <a:ext uri="{FF2B5EF4-FFF2-40B4-BE49-F238E27FC236}">
              <a16:creationId xmlns:a16="http://schemas.microsoft.com/office/drawing/2014/main" id="{00000000-0008-0000-0000-0000B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06" name="Text Box 11">
          <a:extLst>
            <a:ext uri="{FF2B5EF4-FFF2-40B4-BE49-F238E27FC236}">
              <a16:creationId xmlns:a16="http://schemas.microsoft.com/office/drawing/2014/main" id="{00000000-0008-0000-0000-0000B2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7" name="Text Box 8">
          <a:extLst>
            <a:ext uri="{FF2B5EF4-FFF2-40B4-BE49-F238E27FC236}">
              <a16:creationId xmlns:a16="http://schemas.microsoft.com/office/drawing/2014/main" id="{00000000-0008-0000-0000-0000B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08" name="Text Box 9">
          <a:extLst>
            <a:ext uri="{FF2B5EF4-FFF2-40B4-BE49-F238E27FC236}">
              <a16:creationId xmlns:a16="http://schemas.microsoft.com/office/drawing/2014/main" id="{00000000-0008-0000-0000-0000B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09" name="Text Box 11">
          <a:extLst>
            <a:ext uri="{FF2B5EF4-FFF2-40B4-BE49-F238E27FC236}">
              <a16:creationId xmlns:a16="http://schemas.microsoft.com/office/drawing/2014/main" id="{00000000-0008-0000-0000-0000B5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0" name="Text Box 8">
          <a:extLst>
            <a:ext uri="{FF2B5EF4-FFF2-40B4-BE49-F238E27FC236}">
              <a16:creationId xmlns:a16="http://schemas.microsoft.com/office/drawing/2014/main" id="{00000000-0008-0000-0000-0000B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1" name="Text Box 9">
          <a:extLst>
            <a:ext uri="{FF2B5EF4-FFF2-40B4-BE49-F238E27FC236}">
              <a16:creationId xmlns:a16="http://schemas.microsoft.com/office/drawing/2014/main" id="{00000000-0008-0000-0000-0000B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12" name="Text Box 11">
          <a:extLst>
            <a:ext uri="{FF2B5EF4-FFF2-40B4-BE49-F238E27FC236}">
              <a16:creationId xmlns:a16="http://schemas.microsoft.com/office/drawing/2014/main" id="{00000000-0008-0000-0000-0000B8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3" name="Text Box 8">
          <a:extLst>
            <a:ext uri="{FF2B5EF4-FFF2-40B4-BE49-F238E27FC236}">
              <a16:creationId xmlns:a16="http://schemas.microsoft.com/office/drawing/2014/main" id="{00000000-0008-0000-0000-0000B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4" name="Text Box 9">
          <a:extLst>
            <a:ext uri="{FF2B5EF4-FFF2-40B4-BE49-F238E27FC236}">
              <a16:creationId xmlns:a16="http://schemas.microsoft.com/office/drawing/2014/main" id="{00000000-0008-0000-0000-0000B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15" name="Text Box 11">
          <a:extLst>
            <a:ext uri="{FF2B5EF4-FFF2-40B4-BE49-F238E27FC236}">
              <a16:creationId xmlns:a16="http://schemas.microsoft.com/office/drawing/2014/main" id="{00000000-0008-0000-0000-0000BB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6" name="Text Box 8">
          <a:extLst>
            <a:ext uri="{FF2B5EF4-FFF2-40B4-BE49-F238E27FC236}">
              <a16:creationId xmlns:a16="http://schemas.microsoft.com/office/drawing/2014/main" id="{00000000-0008-0000-0000-0000B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7" name="Text Box 9">
          <a:extLst>
            <a:ext uri="{FF2B5EF4-FFF2-40B4-BE49-F238E27FC236}">
              <a16:creationId xmlns:a16="http://schemas.microsoft.com/office/drawing/2014/main" id="{00000000-0008-0000-0000-0000B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18" name="Text Box 11">
          <a:extLst>
            <a:ext uri="{FF2B5EF4-FFF2-40B4-BE49-F238E27FC236}">
              <a16:creationId xmlns:a16="http://schemas.microsoft.com/office/drawing/2014/main" id="{00000000-0008-0000-0000-0000BE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19" name="Text Box 8">
          <a:extLst>
            <a:ext uri="{FF2B5EF4-FFF2-40B4-BE49-F238E27FC236}">
              <a16:creationId xmlns:a16="http://schemas.microsoft.com/office/drawing/2014/main" id="{00000000-0008-0000-0000-0000B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0" name="Text Box 9">
          <a:extLst>
            <a:ext uri="{FF2B5EF4-FFF2-40B4-BE49-F238E27FC236}">
              <a16:creationId xmlns:a16="http://schemas.microsoft.com/office/drawing/2014/main" id="{00000000-0008-0000-0000-0000C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21" name="Text Box 11">
          <a:extLst>
            <a:ext uri="{FF2B5EF4-FFF2-40B4-BE49-F238E27FC236}">
              <a16:creationId xmlns:a16="http://schemas.microsoft.com/office/drawing/2014/main" id="{00000000-0008-0000-0000-0000C1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2" name="Text Box 8">
          <a:extLst>
            <a:ext uri="{FF2B5EF4-FFF2-40B4-BE49-F238E27FC236}">
              <a16:creationId xmlns:a16="http://schemas.microsoft.com/office/drawing/2014/main" id="{00000000-0008-0000-0000-0000C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3" name="Text Box 9">
          <a:extLst>
            <a:ext uri="{FF2B5EF4-FFF2-40B4-BE49-F238E27FC236}">
              <a16:creationId xmlns:a16="http://schemas.microsoft.com/office/drawing/2014/main" id="{00000000-0008-0000-0000-0000C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24" name="Text Box 11">
          <a:extLst>
            <a:ext uri="{FF2B5EF4-FFF2-40B4-BE49-F238E27FC236}">
              <a16:creationId xmlns:a16="http://schemas.microsoft.com/office/drawing/2014/main" id="{00000000-0008-0000-0000-0000C4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5" name="Text Box 8">
          <a:extLst>
            <a:ext uri="{FF2B5EF4-FFF2-40B4-BE49-F238E27FC236}">
              <a16:creationId xmlns:a16="http://schemas.microsoft.com/office/drawing/2014/main" id="{00000000-0008-0000-0000-0000C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6" name="Text Box 9">
          <a:extLst>
            <a:ext uri="{FF2B5EF4-FFF2-40B4-BE49-F238E27FC236}">
              <a16:creationId xmlns:a16="http://schemas.microsoft.com/office/drawing/2014/main" id="{00000000-0008-0000-0000-0000C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27" name="Text Box 11">
          <a:extLst>
            <a:ext uri="{FF2B5EF4-FFF2-40B4-BE49-F238E27FC236}">
              <a16:creationId xmlns:a16="http://schemas.microsoft.com/office/drawing/2014/main" id="{00000000-0008-0000-0000-0000C7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8" name="Text Box 8">
          <a:extLst>
            <a:ext uri="{FF2B5EF4-FFF2-40B4-BE49-F238E27FC236}">
              <a16:creationId xmlns:a16="http://schemas.microsoft.com/office/drawing/2014/main" id="{00000000-0008-0000-0000-0000C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29" name="Text Box 9">
          <a:extLst>
            <a:ext uri="{FF2B5EF4-FFF2-40B4-BE49-F238E27FC236}">
              <a16:creationId xmlns:a16="http://schemas.microsoft.com/office/drawing/2014/main" id="{00000000-0008-0000-0000-0000C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30" name="Text Box 11">
          <a:extLst>
            <a:ext uri="{FF2B5EF4-FFF2-40B4-BE49-F238E27FC236}">
              <a16:creationId xmlns:a16="http://schemas.microsoft.com/office/drawing/2014/main" id="{00000000-0008-0000-0000-0000CA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1" name="Text Box 8">
          <a:extLst>
            <a:ext uri="{FF2B5EF4-FFF2-40B4-BE49-F238E27FC236}">
              <a16:creationId xmlns:a16="http://schemas.microsoft.com/office/drawing/2014/main" id="{00000000-0008-0000-0000-0000C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2" name="Text Box 9">
          <a:extLst>
            <a:ext uri="{FF2B5EF4-FFF2-40B4-BE49-F238E27FC236}">
              <a16:creationId xmlns:a16="http://schemas.microsoft.com/office/drawing/2014/main" id="{00000000-0008-0000-0000-0000C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247650</xdr:colOff>
      <xdr:row>110</xdr:row>
      <xdr:rowOff>38100</xdr:rowOff>
    </xdr:to>
    <xdr:sp macro="" textlink="">
      <xdr:nvSpPr>
        <xdr:cNvPr id="3533" name="Text Box 11">
          <a:extLst>
            <a:ext uri="{FF2B5EF4-FFF2-40B4-BE49-F238E27FC236}">
              <a16:creationId xmlns:a16="http://schemas.microsoft.com/office/drawing/2014/main" id="{00000000-0008-0000-0000-0000CD0D0000}"/>
            </a:ext>
          </a:extLst>
        </xdr:cNvPr>
        <xdr:cNvSpPr txBox="1">
          <a:spLocks noChangeArrowheads="1"/>
        </xdr:cNvSpPr>
      </xdr:nvSpPr>
      <xdr:spPr bwMode="auto">
        <a:xfrm>
          <a:off x="400050" y="71294625"/>
          <a:ext cx="2000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4" name="Text Box 8">
          <a:extLst>
            <a:ext uri="{FF2B5EF4-FFF2-40B4-BE49-F238E27FC236}">
              <a16:creationId xmlns:a16="http://schemas.microsoft.com/office/drawing/2014/main" id="{00000000-0008-0000-0000-0000C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5" name="Text Box 9">
          <a:extLst>
            <a:ext uri="{FF2B5EF4-FFF2-40B4-BE49-F238E27FC236}">
              <a16:creationId xmlns:a16="http://schemas.microsoft.com/office/drawing/2014/main" id="{00000000-0008-0000-0000-0000C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36" name="Text Box 11">
          <a:extLst>
            <a:ext uri="{FF2B5EF4-FFF2-40B4-BE49-F238E27FC236}">
              <a16:creationId xmlns:a16="http://schemas.microsoft.com/office/drawing/2014/main" id="{00000000-0008-0000-0000-0000D0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7" name="Text Box 8">
          <a:extLst>
            <a:ext uri="{FF2B5EF4-FFF2-40B4-BE49-F238E27FC236}">
              <a16:creationId xmlns:a16="http://schemas.microsoft.com/office/drawing/2014/main" id="{00000000-0008-0000-0000-0000D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38" name="Text Box 9">
          <a:extLst>
            <a:ext uri="{FF2B5EF4-FFF2-40B4-BE49-F238E27FC236}">
              <a16:creationId xmlns:a16="http://schemas.microsoft.com/office/drawing/2014/main" id="{00000000-0008-0000-0000-0000D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39" name="Text Box 11">
          <a:extLst>
            <a:ext uri="{FF2B5EF4-FFF2-40B4-BE49-F238E27FC236}">
              <a16:creationId xmlns:a16="http://schemas.microsoft.com/office/drawing/2014/main" id="{00000000-0008-0000-0000-0000D3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0" name="Text Box 8">
          <a:extLst>
            <a:ext uri="{FF2B5EF4-FFF2-40B4-BE49-F238E27FC236}">
              <a16:creationId xmlns:a16="http://schemas.microsoft.com/office/drawing/2014/main" id="{00000000-0008-0000-0000-0000D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1" name="Text Box 9">
          <a:extLst>
            <a:ext uri="{FF2B5EF4-FFF2-40B4-BE49-F238E27FC236}">
              <a16:creationId xmlns:a16="http://schemas.microsoft.com/office/drawing/2014/main" id="{00000000-0008-0000-0000-0000D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42" name="Text Box 11">
          <a:extLst>
            <a:ext uri="{FF2B5EF4-FFF2-40B4-BE49-F238E27FC236}">
              <a16:creationId xmlns:a16="http://schemas.microsoft.com/office/drawing/2014/main" id="{00000000-0008-0000-0000-0000D6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3" name="Text Box 8">
          <a:extLst>
            <a:ext uri="{FF2B5EF4-FFF2-40B4-BE49-F238E27FC236}">
              <a16:creationId xmlns:a16="http://schemas.microsoft.com/office/drawing/2014/main" id="{00000000-0008-0000-0000-0000D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4" name="Text Box 9">
          <a:extLst>
            <a:ext uri="{FF2B5EF4-FFF2-40B4-BE49-F238E27FC236}">
              <a16:creationId xmlns:a16="http://schemas.microsoft.com/office/drawing/2014/main" id="{00000000-0008-0000-0000-0000D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45" name="Text Box 11">
          <a:extLst>
            <a:ext uri="{FF2B5EF4-FFF2-40B4-BE49-F238E27FC236}">
              <a16:creationId xmlns:a16="http://schemas.microsoft.com/office/drawing/2014/main" id="{00000000-0008-0000-0000-0000D9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6" name="Text Box 8">
          <a:extLst>
            <a:ext uri="{FF2B5EF4-FFF2-40B4-BE49-F238E27FC236}">
              <a16:creationId xmlns:a16="http://schemas.microsoft.com/office/drawing/2014/main" id="{00000000-0008-0000-0000-0000D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7" name="Text Box 9">
          <a:extLst>
            <a:ext uri="{FF2B5EF4-FFF2-40B4-BE49-F238E27FC236}">
              <a16:creationId xmlns:a16="http://schemas.microsoft.com/office/drawing/2014/main" id="{00000000-0008-0000-0000-0000D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48" name="Text Box 11">
          <a:extLst>
            <a:ext uri="{FF2B5EF4-FFF2-40B4-BE49-F238E27FC236}">
              <a16:creationId xmlns:a16="http://schemas.microsoft.com/office/drawing/2014/main" id="{00000000-0008-0000-0000-0000DC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49" name="Text Box 8">
          <a:extLst>
            <a:ext uri="{FF2B5EF4-FFF2-40B4-BE49-F238E27FC236}">
              <a16:creationId xmlns:a16="http://schemas.microsoft.com/office/drawing/2014/main" id="{00000000-0008-0000-0000-0000D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0" name="Text Box 9">
          <a:extLst>
            <a:ext uri="{FF2B5EF4-FFF2-40B4-BE49-F238E27FC236}">
              <a16:creationId xmlns:a16="http://schemas.microsoft.com/office/drawing/2014/main" id="{00000000-0008-0000-0000-0000D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51" name="Text Box 11">
          <a:extLst>
            <a:ext uri="{FF2B5EF4-FFF2-40B4-BE49-F238E27FC236}">
              <a16:creationId xmlns:a16="http://schemas.microsoft.com/office/drawing/2014/main" id="{00000000-0008-0000-0000-0000DF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2" name="Text Box 8">
          <a:extLst>
            <a:ext uri="{FF2B5EF4-FFF2-40B4-BE49-F238E27FC236}">
              <a16:creationId xmlns:a16="http://schemas.microsoft.com/office/drawing/2014/main" id="{00000000-0008-0000-0000-0000E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3" name="Text Box 9">
          <a:extLst>
            <a:ext uri="{FF2B5EF4-FFF2-40B4-BE49-F238E27FC236}">
              <a16:creationId xmlns:a16="http://schemas.microsoft.com/office/drawing/2014/main" id="{00000000-0008-0000-0000-0000E1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54" name="Text Box 11">
          <a:extLst>
            <a:ext uri="{FF2B5EF4-FFF2-40B4-BE49-F238E27FC236}">
              <a16:creationId xmlns:a16="http://schemas.microsoft.com/office/drawing/2014/main" id="{00000000-0008-0000-0000-0000E2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5" name="Text Box 8">
          <a:extLst>
            <a:ext uri="{FF2B5EF4-FFF2-40B4-BE49-F238E27FC236}">
              <a16:creationId xmlns:a16="http://schemas.microsoft.com/office/drawing/2014/main" id="{00000000-0008-0000-0000-0000E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6" name="Text Box 9">
          <a:extLst>
            <a:ext uri="{FF2B5EF4-FFF2-40B4-BE49-F238E27FC236}">
              <a16:creationId xmlns:a16="http://schemas.microsoft.com/office/drawing/2014/main" id="{00000000-0008-0000-0000-0000E4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57" name="Text Box 11">
          <a:extLst>
            <a:ext uri="{FF2B5EF4-FFF2-40B4-BE49-F238E27FC236}">
              <a16:creationId xmlns:a16="http://schemas.microsoft.com/office/drawing/2014/main" id="{00000000-0008-0000-0000-0000E5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8" name="Text Box 8">
          <a:extLst>
            <a:ext uri="{FF2B5EF4-FFF2-40B4-BE49-F238E27FC236}">
              <a16:creationId xmlns:a16="http://schemas.microsoft.com/office/drawing/2014/main" id="{00000000-0008-0000-0000-0000E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59" name="Text Box 9">
          <a:extLst>
            <a:ext uri="{FF2B5EF4-FFF2-40B4-BE49-F238E27FC236}">
              <a16:creationId xmlns:a16="http://schemas.microsoft.com/office/drawing/2014/main" id="{00000000-0008-0000-0000-0000E7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60" name="Text Box 11">
          <a:extLst>
            <a:ext uri="{FF2B5EF4-FFF2-40B4-BE49-F238E27FC236}">
              <a16:creationId xmlns:a16="http://schemas.microsoft.com/office/drawing/2014/main" id="{00000000-0008-0000-0000-0000E8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1" name="Text Box 8">
          <a:extLst>
            <a:ext uri="{FF2B5EF4-FFF2-40B4-BE49-F238E27FC236}">
              <a16:creationId xmlns:a16="http://schemas.microsoft.com/office/drawing/2014/main" id="{00000000-0008-0000-0000-0000E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2" name="Text Box 9">
          <a:extLst>
            <a:ext uri="{FF2B5EF4-FFF2-40B4-BE49-F238E27FC236}">
              <a16:creationId xmlns:a16="http://schemas.microsoft.com/office/drawing/2014/main" id="{00000000-0008-0000-0000-0000EA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63" name="Text Box 11">
          <a:extLst>
            <a:ext uri="{FF2B5EF4-FFF2-40B4-BE49-F238E27FC236}">
              <a16:creationId xmlns:a16="http://schemas.microsoft.com/office/drawing/2014/main" id="{00000000-0008-0000-0000-0000EB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4" name="Text Box 8">
          <a:extLst>
            <a:ext uri="{FF2B5EF4-FFF2-40B4-BE49-F238E27FC236}">
              <a16:creationId xmlns:a16="http://schemas.microsoft.com/office/drawing/2014/main" id="{00000000-0008-0000-0000-0000E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5" name="Text Box 9">
          <a:extLst>
            <a:ext uri="{FF2B5EF4-FFF2-40B4-BE49-F238E27FC236}">
              <a16:creationId xmlns:a16="http://schemas.microsoft.com/office/drawing/2014/main" id="{00000000-0008-0000-0000-0000ED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66" name="Text Box 11">
          <a:extLst>
            <a:ext uri="{FF2B5EF4-FFF2-40B4-BE49-F238E27FC236}">
              <a16:creationId xmlns:a16="http://schemas.microsoft.com/office/drawing/2014/main" id="{00000000-0008-0000-0000-0000EE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7" name="Text Box 8">
          <a:extLst>
            <a:ext uri="{FF2B5EF4-FFF2-40B4-BE49-F238E27FC236}">
              <a16:creationId xmlns:a16="http://schemas.microsoft.com/office/drawing/2014/main" id="{00000000-0008-0000-0000-0000E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68" name="Text Box 9">
          <a:extLst>
            <a:ext uri="{FF2B5EF4-FFF2-40B4-BE49-F238E27FC236}">
              <a16:creationId xmlns:a16="http://schemas.microsoft.com/office/drawing/2014/main" id="{00000000-0008-0000-0000-0000F0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69" name="Text Box 11">
          <a:extLst>
            <a:ext uri="{FF2B5EF4-FFF2-40B4-BE49-F238E27FC236}">
              <a16:creationId xmlns:a16="http://schemas.microsoft.com/office/drawing/2014/main" id="{00000000-0008-0000-0000-0000F1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0" name="Text Box 8">
          <a:extLst>
            <a:ext uri="{FF2B5EF4-FFF2-40B4-BE49-F238E27FC236}">
              <a16:creationId xmlns:a16="http://schemas.microsoft.com/office/drawing/2014/main" id="{00000000-0008-0000-0000-0000F2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1" name="Text Box 9">
          <a:extLst>
            <a:ext uri="{FF2B5EF4-FFF2-40B4-BE49-F238E27FC236}">
              <a16:creationId xmlns:a16="http://schemas.microsoft.com/office/drawing/2014/main" id="{00000000-0008-0000-0000-0000F3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72" name="Text Box 11">
          <a:extLst>
            <a:ext uri="{FF2B5EF4-FFF2-40B4-BE49-F238E27FC236}">
              <a16:creationId xmlns:a16="http://schemas.microsoft.com/office/drawing/2014/main" id="{00000000-0008-0000-0000-0000F4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3" name="Text Box 8">
          <a:extLst>
            <a:ext uri="{FF2B5EF4-FFF2-40B4-BE49-F238E27FC236}">
              <a16:creationId xmlns:a16="http://schemas.microsoft.com/office/drawing/2014/main" id="{00000000-0008-0000-0000-0000F5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4" name="Text Box 9">
          <a:extLst>
            <a:ext uri="{FF2B5EF4-FFF2-40B4-BE49-F238E27FC236}">
              <a16:creationId xmlns:a16="http://schemas.microsoft.com/office/drawing/2014/main" id="{00000000-0008-0000-0000-0000F6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75" name="Text Box 11">
          <a:extLst>
            <a:ext uri="{FF2B5EF4-FFF2-40B4-BE49-F238E27FC236}">
              <a16:creationId xmlns:a16="http://schemas.microsoft.com/office/drawing/2014/main" id="{00000000-0008-0000-0000-0000F7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6" name="Text Box 8">
          <a:extLst>
            <a:ext uri="{FF2B5EF4-FFF2-40B4-BE49-F238E27FC236}">
              <a16:creationId xmlns:a16="http://schemas.microsoft.com/office/drawing/2014/main" id="{00000000-0008-0000-0000-0000F8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7" name="Text Box 9">
          <a:extLst>
            <a:ext uri="{FF2B5EF4-FFF2-40B4-BE49-F238E27FC236}">
              <a16:creationId xmlns:a16="http://schemas.microsoft.com/office/drawing/2014/main" id="{00000000-0008-0000-0000-0000F9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78" name="Text Box 11">
          <a:extLst>
            <a:ext uri="{FF2B5EF4-FFF2-40B4-BE49-F238E27FC236}">
              <a16:creationId xmlns:a16="http://schemas.microsoft.com/office/drawing/2014/main" id="{00000000-0008-0000-0000-0000FA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79" name="Text Box 8">
          <a:extLst>
            <a:ext uri="{FF2B5EF4-FFF2-40B4-BE49-F238E27FC236}">
              <a16:creationId xmlns:a16="http://schemas.microsoft.com/office/drawing/2014/main" id="{00000000-0008-0000-0000-0000FB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0" name="Text Box 9">
          <a:extLst>
            <a:ext uri="{FF2B5EF4-FFF2-40B4-BE49-F238E27FC236}">
              <a16:creationId xmlns:a16="http://schemas.microsoft.com/office/drawing/2014/main" id="{00000000-0008-0000-0000-0000FC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81" name="Text Box 11">
          <a:extLst>
            <a:ext uri="{FF2B5EF4-FFF2-40B4-BE49-F238E27FC236}">
              <a16:creationId xmlns:a16="http://schemas.microsoft.com/office/drawing/2014/main" id="{00000000-0008-0000-0000-0000FD0D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2" name="Text Box 8">
          <a:extLst>
            <a:ext uri="{FF2B5EF4-FFF2-40B4-BE49-F238E27FC236}">
              <a16:creationId xmlns:a16="http://schemas.microsoft.com/office/drawing/2014/main" id="{00000000-0008-0000-0000-0000FE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3" name="Text Box 9">
          <a:extLst>
            <a:ext uri="{FF2B5EF4-FFF2-40B4-BE49-F238E27FC236}">
              <a16:creationId xmlns:a16="http://schemas.microsoft.com/office/drawing/2014/main" id="{00000000-0008-0000-0000-0000FF0D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84" name="Text Box 11">
          <a:extLst>
            <a:ext uri="{FF2B5EF4-FFF2-40B4-BE49-F238E27FC236}">
              <a16:creationId xmlns:a16="http://schemas.microsoft.com/office/drawing/2014/main" id="{00000000-0008-0000-0000-000000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5" name="Text Box 8">
          <a:extLst>
            <a:ext uri="{FF2B5EF4-FFF2-40B4-BE49-F238E27FC236}">
              <a16:creationId xmlns:a16="http://schemas.microsoft.com/office/drawing/2014/main" id="{00000000-0008-0000-0000-00000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6" name="Text Box 9">
          <a:extLst>
            <a:ext uri="{FF2B5EF4-FFF2-40B4-BE49-F238E27FC236}">
              <a16:creationId xmlns:a16="http://schemas.microsoft.com/office/drawing/2014/main" id="{00000000-0008-0000-0000-00000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87" name="Text Box 11">
          <a:extLst>
            <a:ext uri="{FF2B5EF4-FFF2-40B4-BE49-F238E27FC236}">
              <a16:creationId xmlns:a16="http://schemas.microsoft.com/office/drawing/2014/main" id="{00000000-0008-0000-0000-000003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8" name="Text Box 8">
          <a:extLst>
            <a:ext uri="{FF2B5EF4-FFF2-40B4-BE49-F238E27FC236}">
              <a16:creationId xmlns:a16="http://schemas.microsoft.com/office/drawing/2014/main" id="{00000000-0008-0000-0000-00000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89" name="Text Box 9">
          <a:extLst>
            <a:ext uri="{FF2B5EF4-FFF2-40B4-BE49-F238E27FC236}">
              <a16:creationId xmlns:a16="http://schemas.microsoft.com/office/drawing/2014/main" id="{00000000-0008-0000-0000-00000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90" name="Text Box 11">
          <a:extLst>
            <a:ext uri="{FF2B5EF4-FFF2-40B4-BE49-F238E27FC236}">
              <a16:creationId xmlns:a16="http://schemas.microsoft.com/office/drawing/2014/main" id="{00000000-0008-0000-0000-000006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1" name="Text Box 8">
          <a:extLst>
            <a:ext uri="{FF2B5EF4-FFF2-40B4-BE49-F238E27FC236}">
              <a16:creationId xmlns:a16="http://schemas.microsoft.com/office/drawing/2014/main" id="{00000000-0008-0000-0000-00000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2" name="Text Box 9">
          <a:extLst>
            <a:ext uri="{FF2B5EF4-FFF2-40B4-BE49-F238E27FC236}">
              <a16:creationId xmlns:a16="http://schemas.microsoft.com/office/drawing/2014/main" id="{00000000-0008-0000-0000-00000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93" name="Text Box 11">
          <a:extLst>
            <a:ext uri="{FF2B5EF4-FFF2-40B4-BE49-F238E27FC236}">
              <a16:creationId xmlns:a16="http://schemas.microsoft.com/office/drawing/2014/main" id="{00000000-0008-0000-0000-000009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4" name="Text Box 8">
          <a:extLst>
            <a:ext uri="{FF2B5EF4-FFF2-40B4-BE49-F238E27FC236}">
              <a16:creationId xmlns:a16="http://schemas.microsoft.com/office/drawing/2014/main" id="{00000000-0008-0000-0000-00000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5" name="Text Box 9">
          <a:extLst>
            <a:ext uri="{FF2B5EF4-FFF2-40B4-BE49-F238E27FC236}">
              <a16:creationId xmlns:a16="http://schemas.microsoft.com/office/drawing/2014/main" id="{00000000-0008-0000-0000-00000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96" name="Text Box 11">
          <a:extLst>
            <a:ext uri="{FF2B5EF4-FFF2-40B4-BE49-F238E27FC236}">
              <a16:creationId xmlns:a16="http://schemas.microsoft.com/office/drawing/2014/main" id="{00000000-0008-0000-0000-00000C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7" name="Text Box 8">
          <a:extLst>
            <a:ext uri="{FF2B5EF4-FFF2-40B4-BE49-F238E27FC236}">
              <a16:creationId xmlns:a16="http://schemas.microsoft.com/office/drawing/2014/main" id="{00000000-0008-0000-0000-00000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598" name="Text Box 9">
          <a:extLst>
            <a:ext uri="{FF2B5EF4-FFF2-40B4-BE49-F238E27FC236}">
              <a16:creationId xmlns:a16="http://schemas.microsoft.com/office/drawing/2014/main" id="{00000000-0008-0000-0000-00000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599" name="Text Box 11">
          <a:extLst>
            <a:ext uri="{FF2B5EF4-FFF2-40B4-BE49-F238E27FC236}">
              <a16:creationId xmlns:a16="http://schemas.microsoft.com/office/drawing/2014/main" id="{00000000-0008-0000-0000-00000F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0" name="Text Box 8">
          <a:extLst>
            <a:ext uri="{FF2B5EF4-FFF2-40B4-BE49-F238E27FC236}">
              <a16:creationId xmlns:a16="http://schemas.microsoft.com/office/drawing/2014/main" id="{00000000-0008-0000-0000-00001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1" name="Text Box 9">
          <a:extLst>
            <a:ext uri="{FF2B5EF4-FFF2-40B4-BE49-F238E27FC236}">
              <a16:creationId xmlns:a16="http://schemas.microsoft.com/office/drawing/2014/main" id="{00000000-0008-0000-0000-00001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02" name="Text Box 11">
          <a:extLst>
            <a:ext uri="{FF2B5EF4-FFF2-40B4-BE49-F238E27FC236}">
              <a16:creationId xmlns:a16="http://schemas.microsoft.com/office/drawing/2014/main" id="{00000000-0008-0000-0000-000012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3" name="Text Box 8">
          <a:extLst>
            <a:ext uri="{FF2B5EF4-FFF2-40B4-BE49-F238E27FC236}">
              <a16:creationId xmlns:a16="http://schemas.microsoft.com/office/drawing/2014/main" id="{00000000-0008-0000-0000-00001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4" name="Text Box 9">
          <a:extLst>
            <a:ext uri="{FF2B5EF4-FFF2-40B4-BE49-F238E27FC236}">
              <a16:creationId xmlns:a16="http://schemas.microsoft.com/office/drawing/2014/main" id="{00000000-0008-0000-0000-00001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05" name="Text Box 11">
          <a:extLst>
            <a:ext uri="{FF2B5EF4-FFF2-40B4-BE49-F238E27FC236}">
              <a16:creationId xmlns:a16="http://schemas.microsoft.com/office/drawing/2014/main" id="{00000000-0008-0000-0000-000015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6" name="Text Box 8">
          <a:extLst>
            <a:ext uri="{FF2B5EF4-FFF2-40B4-BE49-F238E27FC236}">
              <a16:creationId xmlns:a16="http://schemas.microsoft.com/office/drawing/2014/main" id="{00000000-0008-0000-0000-00001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7" name="Text Box 9">
          <a:extLst>
            <a:ext uri="{FF2B5EF4-FFF2-40B4-BE49-F238E27FC236}">
              <a16:creationId xmlns:a16="http://schemas.microsoft.com/office/drawing/2014/main" id="{00000000-0008-0000-0000-00001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08" name="Text Box 11">
          <a:extLst>
            <a:ext uri="{FF2B5EF4-FFF2-40B4-BE49-F238E27FC236}">
              <a16:creationId xmlns:a16="http://schemas.microsoft.com/office/drawing/2014/main" id="{00000000-0008-0000-0000-000018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09" name="Text Box 8">
          <a:extLst>
            <a:ext uri="{FF2B5EF4-FFF2-40B4-BE49-F238E27FC236}">
              <a16:creationId xmlns:a16="http://schemas.microsoft.com/office/drawing/2014/main" id="{00000000-0008-0000-0000-00001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0" name="Text Box 9">
          <a:extLst>
            <a:ext uri="{FF2B5EF4-FFF2-40B4-BE49-F238E27FC236}">
              <a16:creationId xmlns:a16="http://schemas.microsoft.com/office/drawing/2014/main" id="{00000000-0008-0000-0000-00001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11" name="Text Box 11">
          <a:extLst>
            <a:ext uri="{FF2B5EF4-FFF2-40B4-BE49-F238E27FC236}">
              <a16:creationId xmlns:a16="http://schemas.microsoft.com/office/drawing/2014/main" id="{00000000-0008-0000-0000-00001B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2" name="Text Box 8">
          <a:extLst>
            <a:ext uri="{FF2B5EF4-FFF2-40B4-BE49-F238E27FC236}">
              <a16:creationId xmlns:a16="http://schemas.microsoft.com/office/drawing/2014/main" id="{00000000-0008-0000-0000-00001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3" name="Text Box 9">
          <a:extLst>
            <a:ext uri="{FF2B5EF4-FFF2-40B4-BE49-F238E27FC236}">
              <a16:creationId xmlns:a16="http://schemas.microsoft.com/office/drawing/2014/main" id="{00000000-0008-0000-0000-00001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14" name="Text Box 11">
          <a:extLst>
            <a:ext uri="{FF2B5EF4-FFF2-40B4-BE49-F238E27FC236}">
              <a16:creationId xmlns:a16="http://schemas.microsoft.com/office/drawing/2014/main" id="{00000000-0008-0000-0000-00001E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5" name="Text Box 8">
          <a:extLst>
            <a:ext uri="{FF2B5EF4-FFF2-40B4-BE49-F238E27FC236}">
              <a16:creationId xmlns:a16="http://schemas.microsoft.com/office/drawing/2014/main" id="{00000000-0008-0000-0000-00001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6" name="Text Box 9">
          <a:extLst>
            <a:ext uri="{FF2B5EF4-FFF2-40B4-BE49-F238E27FC236}">
              <a16:creationId xmlns:a16="http://schemas.microsoft.com/office/drawing/2014/main" id="{00000000-0008-0000-0000-00002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17" name="Text Box 11">
          <a:extLst>
            <a:ext uri="{FF2B5EF4-FFF2-40B4-BE49-F238E27FC236}">
              <a16:creationId xmlns:a16="http://schemas.microsoft.com/office/drawing/2014/main" id="{00000000-0008-0000-0000-000021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8" name="Text Box 8">
          <a:extLst>
            <a:ext uri="{FF2B5EF4-FFF2-40B4-BE49-F238E27FC236}">
              <a16:creationId xmlns:a16="http://schemas.microsoft.com/office/drawing/2014/main" id="{00000000-0008-0000-0000-00002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19" name="Text Box 9">
          <a:extLst>
            <a:ext uri="{FF2B5EF4-FFF2-40B4-BE49-F238E27FC236}">
              <a16:creationId xmlns:a16="http://schemas.microsoft.com/office/drawing/2014/main" id="{00000000-0008-0000-0000-00002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20" name="Text Box 11">
          <a:extLst>
            <a:ext uri="{FF2B5EF4-FFF2-40B4-BE49-F238E27FC236}">
              <a16:creationId xmlns:a16="http://schemas.microsoft.com/office/drawing/2014/main" id="{00000000-0008-0000-0000-000024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1" name="Text Box 8">
          <a:extLst>
            <a:ext uri="{FF2B5EF4-FFF2-40B4-BE49-F238E27FC236}">
              <a16:creationId xmlns:a16="http://schemas.microsoft.com/office/drawing/2014/main" id="{00000000-0008-0000-0000-00002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2" name="Text Box 9">
          <a:extLst>
            <a:ext uri="{FF2B5EF4-FFF2-40B4-BE49-F238E27FC236}">
              <a16:creationId xmlns:a16="http://schemas.microsoft.com/office/drawing/2014/main" id="{00000000-0008-0000-0000-00002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23" name="Text Box 11">
          <a:extLst>
            <a:ext uri="{FF2B5EF4-FFF2-40B4-BE49-F238E27FC236}">
              <a16:creationId xmlns:a16="http://schemas.microsoft.com/office/drawing/2014/main" id="{00000000-0008-0000-0000-000027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4" name="Text Box 8">
          <a:extLst>
            <a:ext uri="{FF2B5EF4-FFF2-40B4-BE49-F238E27FC236}">
              <a16:creationId xmlns:a16="http://schemas.microsoft.com/office/drawing/2014/main" id="{00000000-0008-0000-0000-00002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5" name="Text Box 9">
          <a:extLst>
            <a:ext uri="{FF2B5EF4-FFF2-40B4-BE49-F238E27FC236}">
              <a16:creationId xmlns:a16="http://schemas.microsoft.com/office/drawing/2014/main" id="{00000000-0008-0000-0000-00002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26" name="Text Box 11">
          <a:extLst>
            <a:ext uri="{FF2B5EF4-FFF2-40B4-BE49-F238E27FC236}">
              <a16:creationId xmlns:a16="http://schemas.microsoft.com/office/drawing/2014/main" id="{00000000-0008-0000-0000-00002A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7" name="Text Box 8">
          <a:extLst>
            <a:ext uri="{FF2B5EF4-FFF2-40B4-BE49-F238E27FC236}">
              <a16:creationId xmlns:a16="http://schemas.microsoft.com/office/drawing/2014/main" id="{00000000-0008-0000-0000-00002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28" name="Text Box 9">
          <a:extLst>
            <a:ext uri="{FF2B5EF4-FFF2-40B4-BE49-F238E27FC236}">
              <a16:creationId xmlns:a16="http://schemas.microsoft.com/office/drawing/2014/main" id="{00000000-0008-0000-0000-00002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29" name="Text Box 11">
          <a:extLst>
            <a:ext uri="{FF2B5EF4-FFF2-40B4-BE49-F238E27FC236}">
              <a16:creationId xmlns:a16="http://schemas.microsoft.com/office/drawing/2014/main" id="{00000000-0008-0000-0000-00002D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0" name="Text Box 8">
          <a:extLst>
            <a:ext uri="{FF2B5EF4-FFF2-40B4-BE49-F238E27FC236}">
              <a16:creationId xmlns:a16="http://schemas.microsoft.com/office/drawing/2014/main" id="{00000000-0008-0000-0000-00002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1" name="Text Box 9">
          <a:extLst>
            <a:ext uri="{FF2B5EF4-FFF2-40B4-BE49-F238E27FC236}">
              <a16:creationId xmlns:a16="http://schemas.microsoft.com/office/drawing/2014/main" id="{00000000-0008-0000-0000-00002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32" name="Text Box 11">
          <a:extLst>
            <a:ext uri="{FF2B5EF4-FFF2-40B4-BE49-F238E27FC236}">
              <a16:creationId xmlns:a16="http://schemas.microsoft.com/office/drawing/2014/main" id="{00000000-0008-0000-0000-000030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3" name="Text Box 8">
          <a:extLst>
            <a:ext uri="{FF2B5EF4-FFF2-40B4-BE49-F238E27FC236}">
              <a16:creationId xmlns:a16="http://schemas.microsoft.com/office/drawing/2014/main" id="{00000000-0008-0000-0000-00003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4" name="Text Box 9">
          <a:extLst>
            <a:ext uri="{FF2B5EF4-FFF2-40B4-BE49-F238E27FC236}">
              <a16:creationId xmlns:a16="http://schemas.microsoft.com/office/drawing/2014/main" id="{00000000-0008-0000-0000-00003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35" name="Text Box 11">
          <a:extLst>
            <a:ext uri="{FF2B5EF4-FFF2-40B4-BE49-F238E27FC236}">
              <a16:creationId xmlns:a16="http://schemas.microsoft.com/office/drawing/2014/main" id="{00000000-0008-0000-0000-000033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6" name="Text Box 8">
          <a:extLst>
            <a:ext uri="{FF2B5EF4-FFF2-40B4-BE49-F238E27FC236}">
              <a16:creationId xmlns:a16="http://schemas.microsoft.com/office/drawing/2014/main" id="{00000000-0008-0000-0000-00003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7" name="Text Box 9">
          <a:extLst>
            <a:ext uri="{FF2B5EF4-FFF2-40B4-BE49-F238E27FC236}">
              <a16:creationId xmlns:a16="http://schemas.microsoft.com/office/drawing/2014/main" id="{00000000-0008-0000-0000-00003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38" name="Text Box 11">
          <a:extLst>
            <a:ext uri="{FF2B5EF4-FFF2-40B4-BE49-F238E27FC236}">
              <a16:creationId xmlns:a16="http://schemas.microsoft.com/office/drawing/2014/main" id="{00000000-0008-0000-0000-000036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39" name="Text Box 8">
          <a:extLst>
            <a:ext uri="{FF2B5EF4-FFF2-40B4-BE49-F238E27FC236}">
              <a16:creationId xmlns:a16="http://schemas.microsoft.com/office/drawing/2014/main" id="{00000000-0008-0000-0000-00003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0" name="Text Box 9">
          <a:extLst>
            <a:ext uri="{FF2B5EF4-FFF2-40B4-BE49-F238E27FC236}">
              <a16:creationId xmlns:a16="http://schemas.microsoft.com/office/drawing/2014/main" id="{00000000-0008-0000-0000-00003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41" name="Text Box 11">
          <a:extLst>
            <a:ext uri="{FF2B5EF4-FFF2-40B4-BE49-F238E27FC236}">
              <a16:creationId xmlns:a16="http://schemas.microsoft.com/office/drawing/2014/main" id="{00000000-0008-0000-0000-000039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2" name="Text Box 8">
          <a:extLst>
            <a:ext uri="{FF2B5EF4-FFF2-40B4-BE49-F238E27FC236}">
              <a16:creationId xmlns:a16="http://schemas.microsoft.com/office/drawing/2014/main" id="{00000000-0008-0000-0000-00003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3" name="Text Box 9">
          <a:extLst>
            <a:ext uri="{FF2B5EF4-FFF2-40B4-BE49-F238E27FC236}">
              <a16:creationId xmlns:a16="http://schemas.microsoft.com/office/drawing/2014/main" id="{00000000-0008-0000-0000-00003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44" name="Text Box 11">
          <a:extLst>
            <a:ext uri="{FF2B5EF4-FFF2-40B4-BE49-F238E27FC236}">
              <a16:creationId xmlns:a16="http://schemas.microsoft.com/office/drawing/2014/main" id="{00000000-0008-0000-0000-00003C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5" name="Text Box 8">
          <a:extLst>
            <a:ext uri="{FF2B5EF4-FFF2-40B4-BE49-F238E27FC236}">
              <a16:creationId xmlns:a16="http://schemas.microsoft.com/office/drawing/2014/main" id="{00000000-0008-0000-0000-00003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6" name="Text Box 9">
          <a:extLst>
            <a:ext uri="{FF2B5EF4-FFF2-40B4-BE49-F238E27FC236}">
              <a16:creationId xmlns:a16="http://schemas.microsoft.com/office/drawing/2014/main" id="{00000000-0008-0000-0000-00003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47" name="Text Box 11">
          <a:extLst>
            <a:ext uri="{FF2B5EF4-FFF2-40B4-BE49-F238E27FC236}">
              <a16:creationId xmlns:a16="http://schemas.microsoft.com/office/drawing/2014/main" id="{00000000-0008-0000-0000-00003F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8" name="Text Box 8">
          <a:extLst>
            <a:ext uri="{FF2B5EF4-FFF2-40B4-BE49-F238E27FC236}">
              <a16:creationId xmlns:a16="http://schemas.microsoft.com/office/drawing/2014/main" id="{00000000-0008-0000-0000-00004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49" name="Text Box 9">
          <a:extLst>
            <a:ext uri="{FF2B5EF4-FFF2-40B4-BE49-F238E27FC236}">
              <a16:creationId xmlns:a16="http://schemas.microsoft.com/office/drawing/2014/main" id="{00000000-0008-0000-0000-00004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50" name="Text Box 11">
          <a:extLst>
            <a:ext uri="{FF2B5EF4-FFF2-40B4-BE49-F238E27FC236}">
              <a16:creationId xmlns:a16="http://schemas.microsoft.com/office/drawing/2014/main" id="{00000000-0008-0000-0000-000042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1" name="Text Box 8">
          <a:extLst>
            <a:ext uri="{FF2B5EF4-FFF2-40B4-BE49-F238E27FC236}">
              <a16:creationId xmlns:a16="http://schemas.microsoft.com/office/drawing/2014/main" id="{00000000-0008-0000-0000-00004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2" name="Text Box 9">
          <a:extLst>
            <a:ext uri="{FF2B5EF4-FFF2-40B4-BE49-F238E27FC236}">
              <a16:creationId xmlns:a16="http://schemas.microsoft.com/office/drawing/2014/main" id="{00000000-0008-0000-0000-00004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53" name="Text Box 11">
          <a:extLst>
            <a:ext uri="{FF2B5EF4-FFF2-40B4-BE49-F238E27FC236}">
              <a16:creationId xmlns:a16="http://schemas.microsoft.com/office/drawing/2014/main" id="{00000000-0008-0000-0000-000045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4" name="Text Box 8">
          <a:extLst>
            <a:ext uri="{FF2B5EF4-FFF2-40B4-BE49-F238E27FC236}">
              <a16:creationId xmlns:a16="http://schemas.microsoft.com/office/drawing/2014/main" id="{00000000-0008-0000-0000-00004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5" name="Text Box 9">
          <a:extLst>
            <a:ext uri="{FF2B5EF4-FFF2-40B4-BE49-F238E27FC236}">
              <a16:creationId xmlns:a16="http://schemas.microsoft.com/office/drawing/2014/main" id="{00000000-0008-0000-0000-00004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56" name="Text Box 11">
          <a:extLst>
            <a:ext uri="{FF2B5EF4-FFF2-40B4-BE49-F238E27FC236}">
              <a16:creationId xmlns:a16="http://schemas.microsoft.com/office/drawing/2014/main" id="{00000000-0008-0000-0000-000048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7" name="Text Box 8">
          <a:extLst>
            <a:ext uri="{FF2B5EF4-FFF2-40B4-BE49-F238E27FC236}">
              <a16:creationId xmlns:a16="http://schemas.microsoft.com/office/drawing/2014/main" id="{00000000-0008-0000-0000-00004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58" name="Text Box 9">
          <a:extLst>
            <a:ext uri="{FF2B5EF4-FFF2-40B4-BE49-F238E27FC236}">
              <a16:creationId xmlns:a16="http://schemas.microsoft.com/office/drawing/2014/main" id="{00000000-0008-0000-0000-00004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59" name="Text Box 11">
          <a:extLst>
            <a:ext uri="{FF2B5EF4-FFF2-40B4-BE49-F238E27FC236}">
              <a16:creationId xmlns:a16="http://schemas.microsoft.com/office/drawing/2014/main" id="{00000000-0008-0000-0000-00004B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0" name="Text Box 8">
          <a:extLst>
            <a:ext uri="{FF2B5EF4-FFF2-40B4-BE49-F238E27FC236}">
              <a16:creationId xmlns:a16="http://schemas.microsoft.com/office/drawing/2014/main" id="{00000000-0008-0000-0000-00004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1" name="Text Box 9">
          <a:extLst>
            <a:ext uri="{FF2B5EF4-FFF2-40B4-BE49-F238E27FC236}">
              <a16:creationId xmlns:a16="http://schemas.microsoft.com/office/drawing/2014/main" id="{00000000-0008-0000-0000-00004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62" name="Text Box 11">
          <a:extLst>
            <a:ext uri="{FF2B5EF4-FFF2-40B4-BE49-F238E27FC236}">
              <a16:creationId xmlns:a16="http://schemas.microsoft.com/office/drawing/2014/main" id="{00000000-0008-0000-0000-00004E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3" name="Text Box 8">
          <a:extLst>
            <a:ext uri="{FF2B5EF4-FFF2-40B4-BE49-F238E27FC236}">
              <a16:creationId xmlns:a16="http://schemas.microsoft.com/office/drawing/2014/main" id="{00000000-0008-0000-0000-00004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4" name="Text Box 9">
          <a:extLst>
            <a:ext uri="{FF2B5EF4-FFF2-40B4-BE49-F238E27FC236}">
              <a16:creationId xmlns:a16="http://schemas.microsoft.com/office/drawing/2014/main" id="{00000000-0008-0000-0000-00005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65" name="Text Box 11">
          <a:extLst>
            <a:ext uri="{FF2B5EF4-FFF2-40B4-BE49-F238E27FC236}">
              <a16:creationId xmlns:a16="http://schemas.microsoft.com/office/drawing/2014/main" id="{00000000-0008-0000-0000-000051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6" name="Text Box 8">
          <a:extLst>
            <a:ext uri="{FF2B5EF4-FFF2-40B4-BE49-F238E27FC236}">
              <a16:creationId xmlns:a16="http://schemas.microsoft.com/office/drawing/2014/main" id="{00000000-0008-0000-0000-00005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7" name="Text Box 9">
          <a:extLst>
            <a:ext uri="{FF2B5EF4-FFF2-40B4-BE49-F238E27FC236}">
              <a16:creationId xmlns:a16="http://schemas.microsoft.com/office/drawing/2014/main" id="{00000000-0008-0000-0000-00005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68" name="Text Box 11">
          <a:extLst>
            <a:ext uri="{FF2B5EF4-FFF2-40B4-BE49-F238E27FC236}">
              <a16:creationId xmlns:a16="http://schemas.microsoft.com/office/drawing/2014/main" id="{00000000-0008-0000-0000-000054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69" name="Text Box 8">
          <a:extLst>
            <a:ext uri="{FF2B5EF4-FFF2-40B4-BE49-F238E27FC236}">
              <a16:creationId xmlns:a16="http://schemas.microsoft.com/office/drawing/2014/main" id="{00000000-0008-0000-0000-00005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0" name="Text Box 9">
          <a:extLst>
            <a:ext uri="{FF2B5EF4-FFF2-40B4-BE49-F238E27FC236}">
              <a16:creationId xmlns:a16="http://schemas.microsoft.com/office/drawing/2014/main" id="{00000000-0008-0000-0000-00005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71" name="Text Box 11">
          <a:extLst>
            <a:ext uri="{FF2B5EF4-FFF2-40B4-BE49-F238E27FC236}">
              <a16:creationId xmlns:a16="http://schemas.microsoft.com/office/drawing/2014/main" id="{00000000-0008-0000-0000-000057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2" name="Text Box 8">
          <a:extLst>
            <a:ext uri="{FF2B5EF4-FFF2-40B4-BE49-F238E27FC236}">
              <a16:creationId xmlns:a16="http://schemas.microsoft.com/office/drawing/2014/main" id="{00000000-0008-0000-0000-00005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3" name="Text Box 9">
          <a:extLst>
            <a:ext uri="{FF2B5EF4-FFF2-40B4-BE49-F238E27FC236}">
              <a16:creationId xmlns:a16="http://schemas.microsoft.com/office/drawing/2014/main" id="{00000000-0008-0000-0000-00005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74" name="Text Box 11">
          <a:extLst>
            <a:ext uri="{FF2B5EF4-FFF2-40B4-BE49-F238E27FC236}">
              <a16:creationId xmlns:a16="http://schemas.microsoft.com/office/drawing/2014/main" id="{00000000-0008-0000-0000-00005A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5" name="Text Box 8">
          <a:extLst>
            <a:ext uri="{FF2B5EF4-FFF2-40B4-BE49-F238E27FC236}">
              <a16:creationId xmlns:a16="http://schemas.microsoft.com/office/drawing/2014/main" id="{00000000-0008-0000-0000-00005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6" name="Text Box 9">
          <a:extLst>
            <a:ext uri="{FF2B5EF4-FFF2-40B4-BE49-F238E27FC236}">
              <a16:creationId xmlns:a16="http://schemas.microsoft.com/office/drawing/2014/main" id="{00000000-0008-0000-0000-00005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77" name="Text Box 11">
          <a:extLst>
            <a:ext uri="{FF2B5EF4-FFF2-40B4-BE49-F238E27FC236}">
              <a16:creationId xmlns:a16="http://schemas.microsoft.com/office/drawing/2014/main" id="{00000000-0008-0000-0000-00005D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8" name="Text Box 8">
          <a:extLst>
            <a:ext uri="{FF2B5EF4-FFF2-40B4-BE49-F238E27FC236}">
              <a16:creationId xmlns:a16="http://schemas.microsoft.com/office/drawing/2014/main" id="{00000000-0008-0000-0000-00005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79" name="Text Box 9">
          <a:extLst>
            <a:ext uri="{FF2B5EF4-FFF2-40B4-BE49-F238E27FC236}">
              <a16:creationId xmlns:a16="http://schemas.microsoft.com/office/drawing/2014/main" id="{00000000-0008-0000-0000-00005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80" name="Text Box 11">
          <a:extLst>
            <a:ext uri="{FF2B5EF4-FFF2-40B4-BE49-F238E27FC236}">
              <a16:creationId xmlns:a16="http://schemas.microsoft.com/office/drawing/2014/main" id="{00000000-0008-0000-0000-000060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1" name="Text Box 8">
          <a:extLst>
            <a:ext uri="{FF2B5EF4-FFF2-40B4-BE49-F238E27FC236}">
              <a16:creationId xmlns:a16="http://schemas.microsoft.com/office/drawing/2014/main" id="{00000000-0008-0000-0000-00006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2" name="Text Box 9">
          <a:extLst>
            <a:ext uri="{FF2B5EF4-FFF2-40B4-BE49-F238E27FC236}">
              <a16:creationId xmlns:a16="http://schemas.microsoft.com/office/drawing/2014/main" id="{00000000-0008-0000-0000-00006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83" name="Text Box 11">
          <a:extLst>
            <a:ext uri="{FF2B5EF4-FFF2-40B4-BE49-F238E27FC236}">
              <a16:creationId xmlns:a16="http://schemas.microsoft.com/office/drawing/2014/main" id="{00000000-0008-0000-0000-000063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4" name="Text Box 8">
          <a:extLst>
            <a:ext uri="{FF2B5EF4-FFF2-40B4-BE49-F238E27FC236}">
              <a16:creationId xmlns:a16="http://schemas.microsoft.com/office/drawing/2014/main" id="{00000000-0008-0000-0000-00006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5" name="Text Box 9">
          <a:extLst>
            <a:ext uri="{FF2B5EF4-FFF2-40B4-BE49-F238E27FC236}">
              <a16:creationId xmlns:a16="http://schemas.microsoft.com/office/drawing/2014/main" id="{00000000-0008-0000-0000-00006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86" name="Text Box 11">
          <a:extLst>
            <a:ext uri="{FF2B5EF4-FFF2-40B4-BE49-F238E27FC236}">
              <a16:creationId xmlns:a16="http://schemas.microsoft.com/office/drawing/2014/main" id="{00000000-0008-0000-0000-000066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7" name="Text Box 8">
          <a:extLst>
            <a:ext uri="{FF2B5EF4-FFF2-40B4-BE49-F238E27FC236}">
              <a16:creationId xmlns:a16="http://schemas.microsoft.com/office/drawing/2014/main" id="{00000000-0008-0000-0000-00006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88" name="Text Box 9">
          <a:extLst>
            <a:ext uri="{FF2B5EF4-FFF2-40B4-BE49-F238E27FC236}">
              <a16:creationId xmlns:a16="http://schemas.microsoft.com/office/drawing/2014/main" id="{00000000-0008-0000-0000-00006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89" name="Text Box 11">
          <a:extLst>
            <a:ext uri="{FF2B5EF4-FFF2-40B4-BE49-F238E27FC236}">
              <a16:creationId xmlns:a16="http://schemas.microsoft.com/office/drawing/2014/main" id="{00000000-0008-0000-0000-000069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0" name="Text Box 8">
          <a:extLst>
            <a:ext uri="{FF2B5EF4-FFF2-40B4-BE49-F238E27FC236}">
              <a16:creationId xmlns:a16="http://schemas.microsoft.com/office/drawing/2014/main" id="{00000000-0008-0000-0000-00006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1" name="Text Box 9">
          <a:extLst>
            <a:ext uri="{FF2B5EF4-FFF2-40B4-BE49-F238E27FC236}">
              <a16:creationId xmlns:a16="http://schemas.microsoft.com/office/drawing/2014/main" id="{00000000-0008-0000-0000-00006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92" name="Text Box 11">
          <a:extLst>
            <a:ext uri="{FF2B5EF4-FFF2-40B4-BE49-F238E27FC236}">
              <a16:creationId xmlns:a16="http://schemas.microsoft.com/office/drawing/2014/main" id="{00000000-0008-0000-0000-00006C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3" name="Text Box 8">
          <a:extLst>
            <a:ext uri="{FF2B5EF4-FFF2-40B4-BE49-F238E27FC236}">
              <a16:creationId xmlns:a16="http://schemas.microsoft.com/office/drawing/2014/main" id="{00000000-0008-0000-0000-00006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4" name="Text Box 9">
          <a:extLst>
            <a:ext uri="{FF2B5EF4-FFF2-40B4-BE49-F238E27FC236}">
              <a16:creationId xmlns:a16="http://schemas.microsoft.com/office/drawing/2014/main" id="{00000000-0008-0000-0000-00006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95" name="Text Box 11">
          <a:extLst>
            <a:ext uri="{FF2B5EF4-FFF2-40B4-BE49-F238E27FC236}">
              <a16:creationId xmlns:a16="http://schemas.microsoft.com/office/drawing/2014/main" id="{00000000-0008-0000-0000-00006F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6" name="Text Box 8">
          <a:extLst>
            <a:ext uri="{FF2B5EF4-FFF2-40B4-BE49-F238E27FC236}">
              <a16:creationId xmlns:a16="http://schemas.microsoft.com/office/drawing/2014/main" id="{00000000-0008-0000-0000-00007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7" name="Text Box 9">
          <a:extLst>
            <a:ext uri="{FF2B5EF4-FFF2-40B4-BE49-F238E27FC236}">
              <a16:creationId xmlns:a16="http://schemas.microsoft.com/office/drawing/2014/main" id="{00000000-0008-0000-0000-00007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698" name="Text Box 11">
          <a:extLst>
            <a:ext uri="{FF2B5EF4-FFF2-40B4-BE49-F238E27FC236}">
              <a16:creationId xmlns:a16="http://schemas.microsoft.com/office/drawing/2014/main" id="{00000000-0008-0000-0000-000072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699" name="Text Box 8">
          <a:extLst>
            <a:ext uri="{FF2B5EF4-FFF2-40B4-BE49-F238E27FC236}">
              <a16:creationId xmlns:a16="http://schemas.microsoft.com/office/drawing/2014/main" id="{00000000-0008-0000-0000-00007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0" name="Text Box 9">
          <a:extLst>
            <a:ext uri="{FF2B5EF4-FFF2-40B4-BE49-F238E27FC236}">
              <a16:creationId xmlns:a16="http://schemas.microsoft.com/office/drawing/2014/main" id="{00000000-0008-0000-0000-000074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01" name="Text Box 11">
          <a:extLst>
            <a:ext uri="{FF2B5EF4-FFF2-40B4-BE49-F238E27FC236}">
              <a16:creationId xmlns:a16="http://schemas.microsoft.com/office/drawing/2014/main" id="{00000000-0008-0000-0000-000075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2" name="Text Box 8">
          <a:extLst>
            <a:ext uri="{FF2B5EF4-FFF2-40B4-BE49-F238E27FC236}">
              <a16:creationId xmlns:a16="http://schemas.microsoft.com/office/drawing/2014/main" id="{00000000-0008-0000-0000-00007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3" name="Text Box 9">
          <a:extLst>
            <a:ext uri="{FF2B5EF4-FFF2-40B4-BE49-F238E27FC236}">
              <a16:creationId xmlns:a16="http://schemas.microsoft.com/office/drawing/2014/main" id="{00000000-0008-0000-0000-000077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04" name="Text Box 11">
          <a:extLst>
            <a:ext uri="{FF2B5EF4-FFF2-40B4-BE49-F238E27FC236}">
              <a16:creationId xmlns:a16="http://schemas.microsoft.com/office/drawing/2014/main" id="{00000000-0008-0000-0000-000078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5" name="Text Box 8">
          <a:extLst>
            <a:ext uri="{FF2B5EF4-FFF2-40B4-BE49-F238E27FC236}">
              <a16:creationId xmlns:a16="http://schemas.microsoft.com/office/drawing/2014/main" id="{00000000-0008-0000-0000-00007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6" name="Text Box 9">
          <a:extLst>
            <a:ext uri="{FF2B5EF4-FFF2-40B4-BE49-F238E27FC236}">
              <a16:creationId xmlns:a16="http://schemas.microsoft.com/office/drawing/2014/main" id="{00000000-0008-0000-0000-00007A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07" name="Text Box 11">
          <a:extLst>
            <a:ext uri="{FF2B5EF4-FFF2-40B4-BE49-F238E27FC236}">
              <a16:creationId xmlns:a16="http://schemas.microsoft.com/office/drawing/2014/main" id="{00000000-0008-0000-0000-00007B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8" name="Text Box 8">
          <a:extLst>
            <a:ext uri="{FF2B5EF4-FFF2-40B4-BE49-F238E27FC236}">
              <a16:creationId xmlns:a16="http://schemas.microsoft.com/office/drawing/2014/main" id="{00000000-0008-0000-0000-00007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09" name="Text Box 9">
          <a:extLst>
            <a:ext uri="{FF2B5EF4-FFF2-40B4-BE49-F238E27FC236}">
              <a16:creationId xmlns:a16="http://schemas.microsoft.com/office/drawing/2014/main" id="{00000000-0008-0000-0000-00007D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10" name="Text Box 11">
          <a:extLst>
            <a:ext uri="{FF2B5EF4-FFF2-40B4-BE49-F238E27FC236}">
              <a16:creationId xmlns:a16="http://schemas.microsoft.com/office/drawing/2014/main" id="{00000000-0008-0000-0000-00007E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1" name="Text Box 8">
          <a:extLst>
            <a:ext uri="{FF2B5EF4-FFF2-40B4-BE49-F238E27FC236}">
              <a16:creationId xmlns:a16="http://schemas.microsoft.com/office/drawing/2014/main" id="{00000000-0008-0000-0000-00007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2" name="Text Box 9">
          <a:extLst>
            <a:ext uri="{FF2B5EF4-FFF2-40B4-BE49-F238E27FC236}">
              <a16:creationId xmlns:a16="http://schemas.microsoft.com/office/drawing/2014/main" id="{00000000-0008-0000-0000-000080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13" name="Text Box 11">
          <a:extLst>
            <a:ext uri="{FF2B5EF4-FFF2-40B4-BE49-F238E27FC236}">
              <a16:creationId xmlns:a16="http://schemas.microsoft.com/office/drawing/2014/main" id="{00000000-0008-0000-0000-000081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4" name="Text Box 8">
          <a:extLst>
            <a:ext uri="{FF2B5EF4-FFF2-40B4-BE49-F238E27FC236}">
              <a16:creationId xmlns:a16="http://schemas.microsoft.com/office/drawing/2014/main" id="{00000000-0008-0000-0000-000082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5" name="Text Box 9">
          <a:extLst>
            <a:ext uri="{FF2B5EF4-FFF2-40B4-BE49-F238E27FC236}">
              <a16:creationId xmlns:a16="http://schemas.microsoft.com/office/drawing/2014/main" id="{00000000-0008-0000-0000-000083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16" name="Text Box 11">
          <a:extLst>
            <a:ext uri="{FF2B5EF4-FFF2-40B4-BE49-F238E27FC236}">
              <a16:creationId xmlns:a16="http://schemas.microsoft.com/office/drawing/2014/main" id="{00000000-0008-0000-0000-000084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7" name="Text Box 8">
          <a:extLst>
            <a:ext uri="{FF2B5EF4-FFF2-40B4-BE49-F238E27FC236}">
              <a16:creationId xmlns:a16="http://schemas.microsoft.com/office/drawing/2014/main" id="{00000000-0008-0000-0000-000085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18" name="Text Box 9">
          <a:extLst>
            <a:ext uri="{FF2B5EF4-FFF2-40B4-BE49-F238E27FC236}">
              <a16:creationId xmlns:a16="http://schemas.microsoft.com/office/drawing/2014/main" id="{00000000-0008-0000-0000-000086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19" name="Text Box 11">
          <a:extLst>
            <a:ext uri="{FF2B5EF4-FFF2-40B4-BE49-F238E27FC236}">
              <a16:creationId xmlns:a16="http://schemas.microsoft.com/office/drawing/2014/main" id="{00000000-0008-0000-0000-000087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0" name="Text Box 8">
          <a:extLst>
            <a:ext uri="{FF2B5EF4-FFF2-40B4-BE49-F238E27FC236}">
              <a16:creationId xmlns:a16="http://schemas.microsoft.com/office/drawing/2014/main" id="{00000000-0008-0000-0000-000088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1" name="Text Box 9">
          <a:extLst>
            <a:ext uri="{FF2B5EF4-FFF2-40B4-BE49-F238E27FC236}">
              <a16:creationId xmlns:a16="http://schemas.microsoft.com/office/drawing/2014/main" id="{00000000-0008-0000-0000-000089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22" name="Text Box 11">
          <a:extLst>
            <a:ext uri="{FF2B5EF4-FFF2-40B4-BE49-F238E27FC236}">
              <a16:creationId xmlns:a16="http://schemas.microsoft.com/office/drawing/2014/main" id="{00000000-0008-0000-0000-00008A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3" name="Text Box 8">
          <a:extLst>
            <a:ext uri="{FF2B5EF4-FFF2-40B4-BE49-F238E27FC236}">
              <a16:creationId xmlns:a16="http://schemas.microsoft.com/office/drawing/2014/main" id="{00000000-0008-0000-0000-00008B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4" name="Text Box 9">
          <a:extLst>
            <a:ext uri="{FF2B5EF4-FFF2-40B4-BE49-F238E27FC236}">
              <a16:creationId xmlns:a16="http://schemas.microsoft.com/office/drawing/2014/main" id="{00000000-0008-0000-0000-00008C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25" name="Text Box 11">
          <a:extLst>
            <a:ext uri="{FF2B5EF4-FFF2-40B4-BE49-F238E27FC236}">
              <a16:creationId xmlns:a16="http://schemas.microsoft.com/office/drawing/2014/main" id="{00000000-0008-0000-0000-00008D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6" name="Text Box 8">
          <a:extLst>
            <a:ext uri="{FF2B5EF4-FFF2-40B4-BE49-F238E27FC236}">
              <a16:creationId xmlns:a16="http://schemas.microsoft.com/office/drawing/2014/main" id="{00000000-0008-0000-0000-00008E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7" name="Text Box 9">
          <a:extLst>
            <a:ext uri="{FF2B5EF4-FFF2-40B4-BE49-F238E27FC236}">
              <a16:creationId xmlns:a16="http://schemas.microsoft.com/office/drawing/2014/main" id="{00000000-0008-0000-0000-00008F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28" name="Text Box 11">
          <a:extLst>
            <a:ext uri="{FF2B5EF4-FFF2-40B4-BE49-F238E27FC236}">
              <a16:creationId xmlns:a16="http://schemas.microsoft.com/office/drawing/2014/main" id="{00000000-0008-0000-0000-000090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38100</xdr:rowOff>
    </xdr:to>
    <xdr:sp macro="" textlink="">
      <xdr:nvSpPr>
        <xdr:cNvPr id="3729" name="Text Box 8">
          <a:extLst>
            <a:ext uri="{FF2B5EF4-FFF2-40B4-BE49-F238E27FC236}">
              <a16:creationId xmlns:a16="http://schemas.microsoft.com/office/drawing/2014/main" id="{00000000-0008-0000-0000-0000910E0000}"/>
            </a:ext>
          </a:extLst>
        </xdr:cNvPr>
        <xdr:cNvSpPr txBox="1">
          <a:spLocks noChangeArrowheads="1"/>
        </xdr:cNvSpPr>
      </xdr:nvSpPr>
      <xdr:spPr bwMode="auto">
        <a:xfrm>
          <a:off x="352425" y="7129462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110</xdr:row>
      <xdr:rowOff>0</xdr:rowOff>
    </xdr:from>
    <xdr:to>
      <xdr:col>1</xdr:col>
      <xdr:colOff>361950</xdr:colOff>
      <xdr:row>110</xdr:row>
      <xdr:rowOff>0</xdr:rowOff>
    </xdr:to>
    <xdr:sp macro="" textlink="">
      <xdr:nvSpPr>
        <xdr:cNvPr id="3730" name="Text Box 9">
          <a:extLst>
            <a:ext uri="{FF2B5EF4-FFF2-40B4-BE49-F238E27FC236}">
              <a16:creationId xmlns:a16="http://schemas.microsoft.com/office/drawing/2014/main" id="{00000000-0008-0000-0000-0000920E0000}"/>
            </a:ext>
          </a:extLst>
        </xdr:cNvPr>
        <xdr:cNvSpPr txBox="1">
          <a:spLocks noChangeArrowheads="1"/>
        </xdr:cNvSpPr>
      </xdr:nvSpPr>
      <xdr:spPr bwMode="auto">
        <a:xfrm>
          <a:off x="352425" y="71294625"/>
          <a:ext cx="361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257175</xdr:colOff>
      <xdr:row>110</xdr:row>
      <xdr:rowOff>38100</xdr:rowOff>
    </xdr:to>
    <xdr:sp macro="" textlink="">
      <xdr:nvSpPr>
        <xdr:cNvPr id="3731" name="Text Box 11">
          <a:extLst>
            <a:ext uri="{FF2B5EF4-FFF2-40B4-BE49-F238E27FC236}">
              <a16:creationId xmlns:a16="http://schemas.microsoft.com/office/drawing/2014/main" id="{00000000-0008-0000-0000-0000930E0000}"/>
            </a:ext>
          </a:extLst>
        </xdr:cNvPr>
        <xdr:cNvSpPr txBox="1">
          <a:spLocks noChangeArrowheads="1"/>
        </xdr:cNvSpPr>
      </xdr:nvSpPr>
      <xdr:spPr bwMode="auto">
        <a:xfrm>
          <a:off x="400050" y="71294625"/>
          <a:ext cx="2095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2" name="Text Box 18">
          <a:extLst>
            <a:ext uri="{FF2B5EF4-FFF2-40B4-BE49-F238E27FC236}">
              <a16:creationId xmlns:a16="http://schemas.microsoft.com/office/drawing/2014/main" id="{00000000-0008-0000-0000-000094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3" name="Text Box 19">
          <a:extLst>
            <a:ext uri="{FF2B5EF4-FFF2-40B4-BE49-F238E27FC236}">
              <a16:creationId xmlns:a16="http://schemas.microsoft.com/office/drawing/2014/main" id="{00000000-0008-0000-0000-000095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3734" name="Text Box 20">
          <a:extLst>
            <a:ext uri="{FF2B5EF4-FFF2-40B4-BE49-F238E27FC236}">
              <a16:creationId xmlns:a16="http://schemas.microsoft.com/office/drawing/2014/main" id="{00000000-0008-0000-0000-0000960E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5" name="Text Box 54">
          <a:extLst>
            <a:ext uri="{FF2B5EF4-FFF2-40B4-BE49-F238E27FC236}">
              <a16:creationId xmlns:a16="http://schemas.microsoft.com/office/drawing/2014/main" id="{00000000-0008-0000-0000-000097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6" name="Text Box 55">
          <a:extLst>
            <a:ext uri="{FF2B5EF4-FFF2-40B4-BE49-F238E27FC236}">
              <a16:creationId xmlns:a16="http://schemas.microsoft.com/office/drawing/2014/main" id="{00000000-0008-0000-0000-000098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3737" name="Text Box 56">
          <a:extLst>
            <a:ext uri="{FF2B5EF4-FFF2-40B4-BE49-F238E27FC236}">
              <a16:creationId xmlns:a16="http://schemas.microsoft.com/office/drawing/2014/main" id="{00000000-0008-0000-0000-0000990E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8" name="Text Box 18">
          <a:extLst>
            <a:ext uri="{FF2B5EF4-FFF2-40B4-BE49-F238E27FC236}">
              <a16:creationId xmlns:a16="http://schemas.microsoft.com/office/drawing/2014/main" id="{00000000-0008-0000-0000-00009A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39" name="Text Box 19">
          <a:extLst>
            <a:ext uri="{FF2B5EF4-FFF2-40B4-BE49-F238E27FC236}">
              <a16:creationId xmlns:a16="http://schemas.microsoft.com/office/drawing/2014/main" id="{00000000-0008-0000-0000-00009B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3740" name="Text Box 20">
          <a:extLst>
            <a:ext uri="{FF2B5EF4-FFF2-40B4-BE49-F238E27FC236}">
              <a16:creationId xmlns:a16="http://schemas.microsoft.com/office/drawing/2014/main" id="{00000000-0008-0000-0000-00009C0E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1" name="Text Box 18">
          <a:extLst>
            <a:ext uri="{FF2B5EF4-FFF2-40B4-BE49-F238E27FC236}">
              <a16:creationId xmlns:a16="http://schemas.microsoft.com/office/drawing/2014/main" id="{00000000-0008-0000-0000-00009D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2" name="Text Box 19">
          <a:extLst>
            <a:ext uri="{FF2B5EF4-FFF2-40B4-BE49-F238E27FC236}">
              <a16:creationId xmlns:a16="http://schemas.microsoft.com/office/drawing/2014/main" id="{00000000-0008-0000-0000-00009E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3743" name="Text Box 20">
          <a:extLst>
            <a:ext uri="{FF2B5EF4-FFF2-40B4-BE49-F238E27FC236}">
              <a16:creationId xmlns:a16="http://schemas.microsoft.com/office/drawing/2014/main" id="{00000000-0008-0000-0000-00009F0E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4" name="Text Box 54">
          <a:extLst>
            <a:ext uri="{FF2B5EF4-FFF2-40B4-BE49-F238E27FC236}">
              <a16:creationId xmlns:a16="http://schemas.microsoft.com/office/drawing/2014/main" id="{00000000-0008-0000-0000-0000A0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5" name="Text Box 55">
          <a:extLst>
            <a:ext uri="{FF2B5EF4-FFF2-40B4-BE49-F238E27FC236}">
              <a16:creationId xmlns:a16="http://schemas.microsoft.com/office/drawing/2014/main" id="{00000000-0008-0000-0000-0000A1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333375</xdr:colOff>
      <xdr:row>110</xdr:row>
      <xdr:rowOff>28575</xdr:rowOff>
    </xdr:to>
    <xdr:sp macro="" textlink="">
      <xdr:nvSpPr>
        <xdr:cNvPr id="3746" name="Text Box 56">
          <a:extLst>
            <a:ext uri="{FF2B5EF4-FFF2-40B4-BE49-F238E27FC236}">
              <a16:creationId xmlns:a16="http://schemas.microsoft.com/office/drawing/2014/main" id="{00000000-0008-0000-0000-0000A20E0000}"/>
            </a:ext>
          </a:extLst>
        </xdr:cNvPr>
        <xdr:cNvSpPr txBox="1">
          <a:spLocks noChangeArrowheads="1"/>
        </xdr:cNvSpPr>
      </xdr:nvSpPr>
      <xdr:spPr bwMode="auto">
        <a:xfrm>
          <a:off x="400050" y="71294625"/>
          <a:ext cx="2857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7" name="Text Box 18">
          <a:extLst>
            <a:ext uri="{FF2B5EF4-FFF2-40B4-BE49-F238E27FC236}">
              <a16:creationId xmlns:a16="http://schemas.microsoft.com/office/drawing/2014/main" id="{00000000-0008-0000-0000-0000A3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48" name="Text Box 19">
          <a:extLst>
            <a:ext uri="{FF2B5EF4-FFF2-40B4-BE49-F238E27FC236}">
              <a16:creationId xmlns:a16="http://schemas.microsoft.com/office/drawing/2014/main" id="{00000000-0008-0000-0000-0000A4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49" name="Text Box 20">
          <a:extLst>
            <a:ext uri="{FF2B5EF4-FFF2-40B4-BE49-F238E27FC236}">
              <a16:creationId xmlns:a16="http://schemas.microsoft.com/office/drawing/2014/main" id="{00000000-0008-0000-0000-0000A5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0" name="Text Box 18">
          <a:extLst>
            <a:ext uri="{FF2B5EF4-FFF2-40B4-BE49-F238E27FC236}">
              <a16:creationId xmlns:a16="http://schemas.microsoft.com/office/drawing/2014/main" id="{00000000-0008-0000-0000-0000A6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1" name="Text Box 19">
          <a:extLst>
            <a:ext uri="{FF2B5EF4-FFF2-40B4-BE49-F238E27FC236}">
              <a16:creationId xmlns:a16="http://schemas.microsoft.com/office/drawing/2014/main" id="{00000000-0008-0000-0000-0000A7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52" name="Text Box 20">
          <a:extLst>
            <a:ext uri="{FF2B5EF4-FFF2-40B4-BE49-F238E27FC236}">
              <a16:creationId xmlns:a16="http://schemas.microsoft.com/office/drawing/2014/main" id="{00000000-0008-0000-0000-0000A8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3" name="Text Box 54">
          <a:extLst>
            <a:ext uri="{FF2B5EF4-FFF2-40B4-BE49-F238E27FC236}">
              <a16:creationId xmlns:a16="http://schemas.microsoft.com/office/drawing/2014/main" id="{00000000-0008-0000-0000-0000A9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4" name="Text Box 55">
          <a:extLst>
            <a:ext uri="{FF2B5EF4-FFF2-40B4-BE49-F238E27FC236}">
              <a16:creationId xmlns:a16="http://schemas.microsoft.com/office/drawing/2014/main" id="{00000000-0008-0000-0000-0000AA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55" name="Text Box 56">
          <a:extLst>
            <a:ext uri="{FF2B5EF4-FFF2-40B4-BE49-F238E27FC236}">
              <a16:creationId xmlns:a16="http://schemas.microsoft.com/office/drawing/2014/main" id="{00000000-0008-0000-0000-0000AB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6" name="Text Box 18">
          <a:extLst>
            <a:ext uri="{FF2B5EF4-FFF2-40B4-BE49-F238E27FC236}">
              <a16:creationId xmlns:a16="http://schemas.microsoft.com/office/drawing/2014/main" id="{00000000-0008-0000-0000-0000AC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7" name="Text Box 19">
          <a:extLst>
            <a:ext uri="{FF2B5EF4-FFF2-40B4-BE49-F238E27FC236}">
              <a16:creationId xmlns:a16="http://schemas.microsoft.com/office/drawing/2014/main" id="{00000000-0008-0000-0000-0000AD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58" name="Text Box 20">
          <a:extLst>
            <a:ext uri="{FF2B5EF4-FFF2-40B4-BE49-F238E27FC236}">
              <a16:creationId xmlns:a16="http://schemas.microsoft.com/office/drawing/2014/main" id="{00000000-0008-0000-0000-0000AE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59" name="Text Box 18">
          <a:extLst>
            <a:ext uri="{FF2B5EF4-FFF2-40B4-BE49-F238E27FC236}">
              <a16:creationId xmlns:a16="http://schemas.microsoft.com/office/drawing/2014/main" id="{00000000-0008-0000-0000-0000AF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60" name="Text Box 19">
          <a:extLst>
            <a:ext uri="{FF2B5EF4-FFF2-40B4-BE49-F238E27FC236}">
              <a16:creationId xmlns:a16="http://schemas.microsoft.com/office/drawing/2014/main" id="{00000000-0008-0000-0000-0000B0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61" name="Text Box 20">
          <a:extLst>
            <a:ext uri="{FF2B5EF4-FFF2-40B4-BE49-F238E27FC236}">
              <a16:creationId xmlns:a16="http://schemas.microsoft.com/office/drawing/2014/main" id="{00000000-0008-0000-0000-0000B1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62" name="Text Box 54">
          <a:extLst>
            <a:ext uri="{FF2B5EF4-FFF2-40B4-BE49-F238E27FC236}">
              <a16:creationId xmlns:a16="http://schemas.microsoft.com/office/drawing/2014/main" id="{00000000-0008-0000-0000-0000B2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28575</xdr:rowOff>
    </xdr:to>
    <xdr:sp macro="" textlink="">
      <xdr:nvSpPr>
        <xdr:cNvPr id="3763" name="Text Box 55">
          <a:extLst>
            <a:ext uri="{FF2B5EF4-FFF2-40B4-BE49-F238E27FC236}">
              <a16:creationId xmlns:a16="http://schemas.microsoft.com/office/drawing/2014/main" id="{00000000-0008-0000-0000-0000B30E0000}"/>
            </a:ext>
          </a:extLst>
        </xdr:cNvPr>
        <xdr:cNvSpPr txBox="1">
          <a:spLocks noChangeArrowheads="1"/>
        </xdr:cNvSpPr>
      </xdr:nvSpPr>
      <xdr:spPr bwMode="auto">
        <a:xfrm>
          <a:off x="352425" y="7129462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390525</xdr:colOff>
      <xdr:row>110</xdr:row>
      <xdr:rowOff>28575</xdr:rowOff>
    </xdr:to>
    <xdr:sp macro="" textlink="">
      <xdr:nvSpPr>
        <xdr:cNvPr id="3764" name="Text Box 56">
          <a:extLst>
            <a:ext uri="{FF2B5EF4-FFF2-40B4-BE49-F238E27FC236}">
              <a16:creationId xmlns:a16="http://schemas.microsoft.com/office/drawing/2014/main" id="{00000000-0008-0000-0000-0000B40E0000}"/>
            </a:ext>
          </a:extLst>
        </xdr:cNvPr>
        <xdr:cNvSpPr txBox="1">
          <a:spLocks noChangeArrowheads="1"/>
        </xdr:cNvSpPr>
      </xdr:nvSpPr>
      <xdr:spPr bwMode="auto">
        <a:xfrm>
          <a:off x="400050" y="71294625"/>
          <a:ext cx="342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66" name="Text Box 2">
          <a:extLst>
            <a:ext uri="{FF2B5EF4-FFF2-40B4-BE49-F238E27FC236}">
              <a16:creationId xmlns:a16="http://schemas.microsoft.com/office/drawing/2014/main" id="{00000000-0008-0000-0000-0000B6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67" name="Text Box 3">
          <a:extLst>
            <a:ext uri="{FF2B5EF4-FFF2-40B4-BE49-F238E27FC236}">
              <a16:creationId xmlns:a16="http://schemas.microsoft.com/office/drawing/2014/main" id="{00000000-0008-0000-0000-0000B7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68" name="Text Box 4">
          <a:extLst>
            <a:ext uri="{FF2B5EF4-FFF2-40B4-BE49-F238E27FC236}">
              <a16:creationId xmlns:a16="http://schemas.microsoft.com/office/drawing/2014/main" id="{00000000-0008-0000-0000-0000B8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69" name="Text Box 5">
          <a:extLst>
            <a:ext uri="{FF2B5EF4-FFF2-40B4-BE49-F238E27FC236}">
              <a16:creationId xmlns:a16="http://schemas.microsoft.com/office/drawing/2014/main" id="{00000000-0008-0000-0000-0000B9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0" name="Text Box 6">
          <a:extLst>
            <a:ext uri="{FF2B5EF4-FFF2-40B4-BE49-F238E27FC236}">
              <a16:creationId xmlns:a16="http://schemas.microsoft.com/office/drawing/2014/main" id="{00000000-0008-0000-0000-0000BA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2" name="Text Box 2">
          <a:extLst>
            <a:ext uri="{FF2B5EF4-FFF2-40B4-BE49-F238E27FC236}">
              <a16:creationId xmlns:a16="http://schemas.microsoft.com/office/drawing/2014/main" id="{00000000-0008-0000-0000-0000BC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3" name="Text Box 3">
          <a:extLst>
            <a:ext uri="{FF2B5EF4-FFF2-40B4-BE49-F238E27FC236}">
              <a16:creationId xmlns:a16="http://schemas.microsoft.com/office/drawing/2014/main" id="{00000000-0008-0000-0000-0000BD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4" name="Text Box 4">
          <a:extLst>
            <a:ext uri="{FF2B5EF4-FFF2-40B4-BE49-F238E27FC236}">
              <a16:creationId xmlns:a16="http://schemas.microsoft.com/office/drawing/2014/main" id="{00000000-0008-0000-0000-0000BE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5" name="Text Box 5">
          <a:extLst>
            <a:ext uri="{FF2B5EF4-FFF2-40B4-BE49-F238E27FC236}">
              <a16:creationId xmlns:a16="http://schemas.microsoft.com/office/drawing/2014/main" id="{00000000-0008-0000-0000-0000BF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6" name="Text Box 6">
          <a:extLst>
            <a:ext uri="{FF2B5EF4-FFF2-40B4-BE49-F238E27FC236}">
              <a16:creationId xmlns:a16="http://schemas.microsoft.com/office/drawing/2014/main" id="{00000000-0008-0000-0000-0000C0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8" name="Text Box 2">
          <a:extLst>
            <a:ext uri="{FF2B5EF4-FFF2-40B4-BE49-F238E27FC236}">
              <a16:creationId xmlns:a16="http://schemas.microsoft.com/office/drawing/2014/main" id="{00000000-0008-0000-0000-0000C2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79" name="Text Box 3">
          <a:extLst>
            <a:ext uri="{FF2B5EF4-FFF2-40B4-BE49-F238E27FC236}">
              <a16:creationId xmlns:a16="http://schemas.microsoft.com/office/drawing/2014/main" id="{00000000-0008-0000-0000-0000C3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0" name="Text Box 4">
          <a:extLst>
            <a:ext uri="{FF2B5EF4-FFF2-40B4-BE49-F238E27FC236}">
              <a16:creationId xmlns:a16="http://schemas.microsoft.com/office/drawing/2014/main" id="{00000000-0008-0000-0000-0000C4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1" name="Text Box 5">
          <a:extLst>
            <a:ext uri="{FF2B5EF4-FFF2-40B4-BE49-F238E27FC236}">
              <a16:creationId xmlns:a16="http://schemas.microsoft.com/office/drawing/2014/main" id="{00000000-0008-0000-0000-0000C5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2" name="Text Box 6">
          <a:extLst>
            <a:ext uri="{FF2B5EF4-FFF2-40B4-BE49-F238E27FC236}">
              <a16:creationId xmlns:a16="http://schemas.microsoft.com/office/drawing/2014/main" id="{00000000-0008-0000-0000-0000C6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4" name="Text Box 2">
          <a:extLst>
            <a:ext uri="{FF2B5EF4-FFF2-40B4-BE49-F238E27FC236}">
              <a16:creationId xmlns:a16="http://schemas.microsoft.com/office/drawing/2014/main" id="{00000000-0008-0000-0000-0000C8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5" name="Text Box 3">
          <a:extLst>
            <a:ext uri="{FF2B5EF4-FFF2-40B4-BE49-F238E27FC236}">
              <a16:creationId xmlns:a16="http://schemas.microsoft.com/office/drawing/2014/main" id="{00000000-0008-0000-0000-0000C9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6" name="Text Box 4">
          <a:extLst>
            <a:ext uri="{FF2B5EF4-FFF2-40B4-BE49-F238E27FC236}">
              <a16:creationId xmlns:a16="http://schemas.microsoft.com/office/drawing/2014/main" id="{00000000-0008-0000-0000-0000CA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28575</xdr:rowOff>
    </xdr:to>
    <xdr:sp macro="" textlink="">
      <xdr:nvSpPr>
        <xdr:cNvPr id="3787" name="Text Box 5">
          <a:extLst>
            <a:ext uri="{FF2B5EF4-FFF2-40B4-BE49-F238E27FC236}">
              <a16:creationId xmlns:a16="http://schemas.microsoft.com/office/drawing/2014/main" id="{00000000-0008-0000-0000-0000CB0E0000}"/>
            </a:ext>
          </a:extLst>
        </xdr:cNvPr>
        <xdr:cNvSpPr txBox="1">
          <a:spLocks noChangeArrowheads="1"/>
        </xdr:cNvSpPr>
      </xdr:nvSpPr>
      <xdr:spPr bwMode="auto">
        <a:xfrm>
          <a:off x="352425" y="71294625"/>
          <a:ext cx="952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88" name="Text Box 18">
          <a:extLst>
            <a:ext uri="{FF2B5EF4-FFF2-40B4-BE49-F238E27FC236}">
              <a16:creationId xmlns:a16="http://schemas.microsoft.com/office/drawing/2014/main" id="{00000000-0008-0000-0000-0000CC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89" name="Text Box 19">
          <a:extLst>
            <a:ext uri="{FF2B5EF4-FFF2-40B4-BE49-F238E27FC236}">
              <a16:creationId xmlns:a16="http://schemas.microsoft.com/office/drawing/2014/main" id="{00000000-0008-0000-0000-0000CD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790" name="Text Box 20">
          <a:extLst>
            <a:ext uri="{FF2B5EF4-FFF2-40B4-BE49-F238E27FC236}">
              <a16:creationId xmlns:a16="http://schemas.microsoft.com/office/drawing/2014/main" id="{00000000-0008-0000-0000-0000CE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1" name="Text Box 18">
          <a:extLst>
            <a:ext uri="{FF2B5EF4-FFF2-40B4-BE49-F238E27FC236}">
              <a16:creationId xmlns:a16="http://schemas.microsoft.com/office/drawing/2014/main" id="{00000000-0008-0000-0000-0000CF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2" name="Text Box 19">
          <a:extLst>
            <a:ext uri="{FF2B5EF4-FFF2-40B4-BE49-F238E27FC236}">
              <a16:creationId xmlns:a16="http://schemas.microsoft.com/office/drawing/2014/main" id="{00000000-0008-0000-0000-0000D0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793" name="Text Box 20">
          <a:extLst>
            <a:ext uri="{FF2B5EF4-FFF2-40B4-BE49-F238E27FC236}">
              <a16:creationId xmlns:a16="http://schemas.microsoft.com/office/drawing/2014/main" id="{00000000-0008-0000-0000-0000D1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4" name="Text Box 54">
          <a:extLst>
            <a:ext uri="{FF2B5EF4-FFF2-40B4-BE49-F238E27FC236}">
              <a16:creationId xmlns:a16="http://schemas.microsoft.com/office/drawing/2014/main" id="{00000000-0008-0000-0000-0000D2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5" name="Text Box 55">
          <a:extLst>
            <a:ext uri="{FF2B5EF4-FFF2-40B4-BE49-F238E27FC236}">
              <a16:creationId xmlns:a16="http://schemas.microsoft.com/office/drawing/2014/main" id="{00000000-0008-0000-0000-0000D3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796" name="Text Box 56">
          <a:extLst>
            <a:ext uri="{FF2B5EF4-FFF2-40B4-BE49-F238E27FC236}">
              <a16:creationId xmlns:a16="http://schemas.microsoft.com/office/drawing/2014/main" id="{00000000-0008-0000-0000-0000D4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7" name="Text Box 18">
          <a:extLst>
            <a:ext uri="{FF2B5EF4-FFF2-40B4-BE49-F238E27FC236}">
              <a16:creationId xmlns:a16="http://schemas.microsoft.com/office/drawing/2014/main" id="{00000000-0008-0000-0000-0000D5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798" name="Text Box 19">
          <a:extLst>
            <a:ext uri="{FF2B5EF4-FFF2-40B4-BE49-F238E27FC236}">
              <a16:creationId xmlns:a16="http://schemas.microsoft.com/office/drawing/2014/main" id="{00000000-0008-0000-0000-0000D6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799" name="Text Box 20">
          <a:extLst>
            <a:ext uri="{FF2B5EF4-FFF2-40B4-BE49-F238E27FC236}">
              <a16:creationId xmlns:a16="http://schemas.microsoft.com/office/drawing/2014/main" id="{00000000-0008-0000-0000-0000D7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800" name="Text Box 18">
          <a:extLst>
            <a:ext uri="{FF2B5EF4-FFF2-40B4-BE49-F238E27FC236}">
              <a16:creationId xmlns:a16="http://schemas.microsoft.com/office/drawing/2014/main" id="{00000000-0008-0000-0000-0000D8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801" name="Text Box 19">
          <a:extLst>
            <a:ext uri="{FF2B5EF4-FFF2-40B4-BE49-F238E27FC236}">
              <a16:creationId xmlns:a16="http://schemas.microsoft.com/office/drawing/2014/main" id="{00000000-0008-0000-0000-0000D9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802" name="Text Box 20">
          <a:extLst>
            <a:ext uri="{FF2B5EF4-FFF2-40B4-BE49-F238E27FC236}">
              <a16:creationId xmlns:a16="http://schemas.microsoft.com/office/drawing/2014/main" id="{00000000-0008-0000-0000-0000DA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803" name="Text Box 54">
          <a:extLst>
            <a:ext uri="{FF2B5EF4-FFF2-40B4-BE49-F238E27FC236}">
              <a16:creationId xmlns:a16="http://schemas.microsoft.com/office/drawing/2014/main" id="{00000000-0008-0000-0000-0000DB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3804" name="Text Box 55">
          <a:extLst>
            <a:ext uri="{FF2B5EF4-FFF2-40B4-BE49-F238E27FC236}">
              <a16:creationId xmlns:a16="http://schemas.microsoft.com/office/drawing/2014/main" id="{00000000-0008-0000-0000-0000DC0E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3805" name="Text Box 56">
          <a:extLst>
            <a:ext uri="{FF2B5EF4-FFF2-40B4-BE49-F238E27FC236}">
              <a16:creationId xmlns:a16="http://schemas.microsoft.com/office/drawing/2014/main" id="{00000000-0008-0000-0000-0000DD0E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06" name="Text Box 18">
          <a:extLst>
            <a:ext uri="{FF2B5EF4-FFF2-40B4-BE49-F238E27FC236}">
              <a16:creationId xmlns:a16="http://schemas.microsoft.com/office/drawing/2014/main" id="{00000000-0008-0000-0000-0000DE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07" name="Text Box 19">
          <a:extLst>
            <a:ext uri="{FF2B5EF4-FFF2-40B4-BE49-F238E27FC236}">
              <a16:creationId xmlns:a16="http://schemas.microsoft.com/office/drawing/2014/main" id="{00000000-0008-0000-0000-0000DF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08" name="Text Box 20">
          <a:extLst>
            <a:ext uri="{FF2B5EF4-FFF2-40B4-BE49-F238E27FC236}">
              <a16:creationId xmlns:a16="http://schemas.microsoft.com/office/drawing/2014/main" id="{00000000-0008-0000-0000-0000E0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09" name="Text Box 18">
          <a:extLst>
            <a:ext uri="{FF2B5EF4-FFF2-40B4-BE49-F238E27FC236}">
              <a16:creationId xmlns:a16="http://schemas.microsoft.com/office/drawing/2014/main" id="{00000000-0008-0000-0000-0000E1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0" name="Text Box 19">
          <a:extLst>
            <a:ext uri="{FF2B5EF4-FFF2-40B4-BE49-F238E27FC236}">
              <a16:creationId xmlns:a16="http://schemas.microsoft.com/office/drawing/2014/main" id="{00000000-0008-0000-0000-0000E2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11" name="Text Box 20">
          <a:extLst>
            <a:ext uri="{FF2B5EF4-FFF2-40B4-BE49-F238E27FC236}">
              <a16:creationId xmlns:a16="http://schemas.microsoft.com/office/drawing/2014/main" id="{00000000-0008-0000-0000-0000E3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2" name="Text Box 54">
          <a:extLst>
            <a:ext uri="{FF2B5EF4-FFF2-40B4-BE49-F238E27FC236}">
              <a16:creationId xmlns:a16="http://schemas.microsoft.com/office/drawing/2014/main" id="{00000000-0008-0000-0000-0000E4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3" name="Text Box 55">
          <a:extLst>
            <a:ext uri="{FF2B5EF4-FFF2-40B4-BE49-F238E27FC236}">
              <a16:creationId xmlns:a16="http://schemas.microsoft.com/office/drawing/2014/main" id="{00000000-0008-0000-0000-0000E5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14" name="Text Box 56">
          <a:extLst>
            <a:ext uri="{FF2B5EF4-FFF2-40B4-BE49-F238E27FC236}">
              <a16:creationId xmlns:a16="http://schemas.microsoft.com/office/drawing/2014/main" id="{00000000-0008-0000-0000-0000E6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5" name="Text Box 18">
          <a:extLst>
            <a:ext uri="{FF2B5EF4-FFF2-40B4-BE49-F238E27FC236}">
              <a16:creationId xmlns:a16="http://schemas.microsoft.com/office/drawing/2014/main" id="{00000000-0008-0000-0000-0000E7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6" name="Text Box 19">
          <a:extLst>
            <a:ext uri="{FF2B5EF4-FFF2-40B4-BE49-F238E27FC236}">
              <a16:creationId xmlns:a16="http://schemas.microsoft.com/office/drawing/2014/main" id="{00000000-0008-0000-0000-0000E8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17" name="Text Box 20">
          <a:extLst>
            <a:ext uri="{FF2B5EF4-FFF2-40B4-BE49-F238E27FC236}">
              <a16:creationId xmlns:a16="http://schemas.microsoft.com/office/drawing/2014/main" id="{00000000-0008-0000-0000-0000E9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8" name="Text Box 18">
          <a:extLst>
            <a:ext uri="{FF2B5EF4-FFF2-40B4-BE49-F238E27FC236}">
              <a16:creationId xmlns:a16="http://schemas.microsoft.com/office/drawing/2014/main" id="{00000000-0008-0000-0000-0000EA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19" name="Text Box 19">
          <a:extLst>
            <a:ext uri="{FF2B5EF4-FFF2-40B4-BE49-F238E27FC236}">
              <a16:creationId xmlns:a16="http://schemas.microsoft.com/office/drawing/2014/main" id="{00000000-0008-0000-0000-0000EB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20" name="Text Box 20">
          <a:extLst>
            <a:ext uri="{FF2B5EF4-FFF2-40B4-BE49-F238E27FC236}">
              <a16:creationId xmlns:a16="http://schemas.microsoft.com/office/drawing/2014/main" id="{00000000-0008-0000-0000-0000EC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21" name="Text Box 54">
          <a:extLst>
            <a:ext uri="{FF2B5EF4-FFF2-40B4-BE49-F238E27FC236}">
              <a16:creationId xmlns:a16="http://schemas.microsoft.com/office/drawing/2014/main" id="{00000000-0008-0000-0000-0000ED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22" name="Text Box 55">
          <a:extLst>
            <a:ext uri="{FF2B5EF4-FFF2-40B4-BE49-F238E27FC236}">
              <a16:creationId xmlns:a16="http://schemas.microsoft.com/office/drawing/2014/main" id="{00000000-0008-0000-0000-0000EE0E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3823" name="Text Box 56">
          <a:extLst>
            <a:ext uri="{FF2B5EF4-FFF2-40B4-BE49-F238E27FC236}">
              <a16:creationId xmlns:a16="http://schemas.microsoft.com/office/drawing/2014/main" id="{00000000-0008-0000-0000-0000EF0E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5" name="Text Box 2">
          <a:extLst>
            <a:ext uri="{FF2B5EF4-FFF2-40B4-BE49-F238E27FC236}">
              <a16:creationId xmlns:a16="http://schemas.microsoft.com/office/drawing/2014/main" id="{00000000-0008-0000-0000-0000F1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6" name="Text Box 3">
          <a:extLst>
            <a:ext uri="{FF2B5EF4-FFF2-40B4-BE49-F238E27FC236}">
              <a16:creationId xmlns:a16="http://schemas.microsoft.com/office/drawing/2014/main" id="{00000000-0008-0000-0000-0000F2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7" name="Text Box 4">
          <a:extLst>
            <a:ext uri="{FF2B5EF4-FFF2-40B4-BE49-F238E27FC236}">
              <a16:creationId xmlns:a16="http://schemas.microsoft.com/office/drawing/2014/main" id="{00000000-0008-0000-0000-0000F3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8" name="Text Box 5">
          <a:extLst>
            <a:ext uri="{FF2B5EF4-FFF2-40B4-BE49-F238E27FC236}">
              <a16:creationId xmlns:a16="http://schemas.microsoft.com/office/drawing/2014/main" id="{00000000-0008-0000-0000-0000F4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29" name="Text Box 6">
          <a:extLst>
            <a:ext uri="{FF2B5EF4-FFF2-40B4-BE49-F238E27FC236}">
              <a16:creationId xmlns:a16="http://schemas.microsoft.com/office/drawing/2014/main" id="{00000000-0008-0000-0000-0000F5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1" name="Text Box 2">
          <a:extLst>
            <a:ext uri="{FF2B5EF4-FFF2-40B4-BE49-F238E27FC236}">
              <a16:creationId xmlns:a16="http://schemas.microsoft.com/office/drawing/2014/main" id="{00000000-0008-0000-0000-0000F7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2" name="Text Box 3">
          <a:extLst>
            <a:ext uri="{FF2B5EF4-FFF2-40B4-BE49-F238E27FC236}">
              <a16:creationId xmlns:a16="http://schemas.microsoft.com/office/drawing/2014/main" id="{00000000-0008-0000-0000-0000F8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3" name="Text Box 4">
          <a:extLst>
            <a:ext uri="{FF2B5EF4-FFF2-40B4-BE49-F238E27FC236}">
              <a16:creationId xmlns:a16="http://schemas.microsoft.com/office/drawing/2014/main" id="{00000000-0008-0000-0000-0000F9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4" name="Text Box 5">
          <a:extLst>
            <a:ext uri="{FF2B5EF4-FFF2-40B4-BE49-F238E27FC236}">
              <a16:creationId xmlns:a16="http://schemas.microsoft.com/office/drawing/2014/main" id="{00000000-0008-0000-0000-0000FA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5" name="Text Box 6">
          <a:extLst>
            <a:ext uri="{FF2B5EF4-FFF2-40B4-BE49-F238E27FC236}">
              <a16:creationId xmlns:a16="http://schemas.microsoft.com/office/drawing/2014/main" id="{00000000-0008-0000-0000-0000FB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6" name="Text Box 1">
          <a:extLst>
            <a:ext uri="{FF2B5EF4-FFF2-40B4-BE49-F238E27FC236}">
              <a16:creationId xmlns:a16="http://schemas.microsoft.com/office/drawing/2014/main" id="{00000000-0008-0000-0000-0000FC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7" name="Text Box 2">
          <a:extLst>
            <a:ext uri="{FF2B5EF4-FFF2-40B4-BE49-F238E27FC236}">
              <a16:creationId xmlns:a16="http://schemas.microsoft.com/office/drawing/2014/main" id="{00000000-0008-0000-0000-0000FD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8" name="Text Box 3">
          <a:extLst>
            <a:ext uri="{FF2B5EF4-FFF2-40B4-BE49-F238E27FC236}">
              <a16:creationId xmlns:a16="http://schemas.microsoft.com/office/drawing/2014/main" id="{00000000-0008-0000-0000-0000FE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39" name="Text Box 4">
          <a:extLst>
            <a:ext uri="{FF2B5EF4-FFF2-40B4-BE49-F238E27FC236}">
              <a16:creationId xmlns:a16="http://schemas.microsoft.com/office/drawing/2014/main" id="{00000000-0008-0000-0000-0000FF0E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0" name="Text Box 5">
          <a:extLst>
            <a:ext uri="{FF2B5EF4-FFF2-40B4-BE49-F238E27FC236}">
              <a16:creationId xmlns:a16="http://schemas.microsoft.com/office/drawing/2014/main" id="{00000000-0008-0000-0000-000000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1" name="Text Box 6">
          <a:extLst>
            <a:ext uri="{FF2B5EF4-FFF2-40B4-BE49-F238E27FC236}">
              <a16:creationId xmlns:a16="http://schemas.microsoft.com/office/drawing/2014/main" id="{00000000-0008-0000-0000-000001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3" name="Text Box 2">
          <a:extLst>
            <a:ext uri="{FF2B5EF4-FFF2-40B4-BE49-F238E27FC236}">
              <a16:creationId xmlns:a16="http://schemas.microsoft.com/office/drawing/2014/main" id="{00000000-0008-0000-0000-000003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4" name="Text Box 3">
          <a:extLst>
            <a:ext uri="{FF2B5EF4-FFF2-40B4-BE49-F238E27FC236}">
              <a16:creationId xmlns:a16="http://schemas.microsoft.com/office/drawing/2014/main" id="{00000000-0008-0000-0000-000004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5" name="Text Box 4">
          <a:extLst>
            <a:ext uri="{FF2B5EF4-FFF2-40B4-BE49-F238E27FC236}">
              <a16:creationId xmlns:a16="http://schemas.microsoft.com/office/drawing/2014/main" id="{00000000-0008-0000-0000-000005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6" name="Text Box 5">
          <a:extLst>
            <a:ext uri="{FF2B5EF4-FFF2-40B4-BE49-F238E27FC236}">
              <a16:creationId xmlns:a16="http://schemas.microsoft.com/office/drawing/2014/main" id="{00000000-0008-0000-0000-000006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3847" name="Text Box 6">
          <a:extLst>
            <a:ext uri="{FF2B5EF4-FFF2-40B4-BE49-F238E27FC236}">
              <a16:creationId xmlns:a16="http://schemas.microsoft.com/office/drawing/2014/main" id="{00000000-0008-0000-0000-0000070F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48" name="Text Box 8">
          <a:extLst>
            <a:ext uri="{FF2B5EF4-FFF2-40B4-BE49-F238E27FC236}">
              <a16:creationId xmlns:a16="http://schemas.microsoft.com/office/drawing/2014/main" id="{00000000-0008-0000-0000-00000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49" name="Text Box 9">
          <a:extLst>
            <a:ext uri="{FF2B5EF4-FFF2-40B4-BE49-F238E27FC236}">
              <a16:creationId xmlns:a16="http://schemas.microsoft.com/office/drawing/2014/main" id="{00000000-0008-0000-0000-00000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50" name="Text Box 11">
          <a:extLst>
            <a:ext uri="{FF2B5EF4-FFF2-40B4-BE49-F238E27FC236}">
              <a16:creationId xmlns:a16="http://schemas.microsoft.com/office/drawing/2014/main" id="{00000000-0008-0000-0000-00000A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1" name="Text Box 8">
          <a:extLst>
            <a:ext uri="{FF2B5EF4-FFF2-40B4-BE49-F238E27FC236}">
              <a16:creationId xmlns:a16="http://schemas.microsoft.com/office/drawing/2014/main" id="{00000000-0008-0000-0000-00000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2" name="Text Box 9">
          <a:extLst>
            <a:ext uri="{FF2B5EF4-FFF2-40B4-BE49-F238E27FC236}">
              <a16:creationId xmlns:a16="http://schemas.microsoft.com/office/drawing/2014/main" id="{00000000-0008-0000-0000-00000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53" name="Text Box 11">
          <a:extLst>
            <a:ext uri="{FF2B5EF4-FFF2-40B4-BE49-F238E27FC236}">
              <a16:creationId xmlns:a16="http://schemas.microsoft.com/office/drawing/2014/main" id="{00000000-0008-0000-0000-00000D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4" name="Text Box 8">
          <a:extLst>
            <a:ext uri="{FF2B5EF4-FFF2-40B4-BE49-F238E27FC236}">
              <a16:creationId xmlns:a16="http://schemas.microsoft.com/office/drawing/2014/main" id="{00000000-0008-0000-0000-00000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5" name="Text Box 9">
          <a:extLst>
            <a:ext uri="{FF2B5EF4-FFF2-40B4-BE49-F238E27FC236}">
              <a16:creationId xmlns:a16="http://schemas.microsoft.com/office/drawing/2014/main" id="{00000000-0008-0000-0000-00000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56" name="Text Box 11">
          <a:extLst>
            <a:ext uri="{FF2B5EF4-FFF2-40B4-BE49-F238E27FC236}">
              <a16:creationId xmlns:a16="http://schemas.microsoft.com/office/drawing/2014/main" id="{00000000-0008-0000-0000-000010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7" name="Text Box 8">
          <a:extLst>
            <a:ext uri="{FF2B5EF4-FFF2-40B4-BE49-F238E27FC236}">
              <a16:creationId xmlns:a16="http://schemas.microsoft.com/office/drawing/2014/main" id="{00000000-0008-0000-0000-00001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58" name="Text Box 9">
          <a:extLst>
            <a:ext uri="{FF2B5EF4-FFF2-40B4-BE49-F238E27FC236}">
              <a16:creationId xmlns:a16="http://schemas.microsoft.com/office/drawing/2014/main" id="{00000000-0008-0000-0000-00001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59" name="Text Box 11">
          <a:extLst>
            <a:ext uri="{FF2B5EF4-FFF2-40B4-BE49-F238E27FC236}">
              <a16:creationId xmlns:a16="http://schemas.microsoft.com/office/drawing/2014/main" id="{00000000-0008-0000-0000-000013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0" name="Text Box 8">
          <a:extLst>
            <a:ext uri="{FF2B5EF4-FFF2-40B4-BE49-F238E27FC236}">
              <a16:creationId xmlns:a16="http://schemas.microsoft.com/office/drawing/2014/main" id="{00000000-0008-0000-0000-00001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1" name="Text Box 9">
          <a:extLst>
            <a:ext uri="{FF2B5EF4-FFF2-40B4-BE49-F238E27FC236}">
              <a16:creationId xmlns:a16="http://schemas.microsoft.com/office/drawing/2014/main" id="{00000000-0008-0000-0000-00001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62" name="Text Box 11">
          <a:extLst>
            <a:ext uri="{FF2B5EF4-FFF2-40B4-BE49-F238E27FC236}">
              <a16:creationId xmlns:a16="http://schemas.microsoft.com/office/drawing/2014/main" id="{00000000-0008-0000-0000-000016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3" name="Text Box 8">
          <a:extLst>
            <a:ext uri="{FF2B5EF4-FFF2-40B4-BE49-F238E27FC236}">
              <a16:creationId xmlns:a16="http://schemas.microsoft.com/office/drawing/2014/main" id="{00000000-0008-0000-0000-00001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4" name="Text Box 9">
          <a:extLst>
            <a:ext uri="{FF2B5EF4-FFF2-40B4-BE49-F238E27FC236}">
              <a16:creationId xmlns:a16="http://schemas.microsoft.com/office/drawing/2014/main" id="{00000000-0008-0000-0000-00001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65" name="Text Box 11">
          <a:extLst>
            <a:ext uri="{FF2B5EF4-FFF2-40B4-BE49-F238E27FC236}">
              <a16:creationId xmlns:a16="http://schemas.microsoft.com/office/drawing/2014/main" id="{00000000-0008-0000-0000-000019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6" name="Text Box 8">
          <a:extLst>
            <a:ext uri="{FF2B5EF4-FFF2-40B4-BE49-F238E27FC236}">
              <a16:creationId xmlns:a16="http://schemas.microsoft.com/office/drawing/2014/main" id="{00000000-0008-0000-0000-00001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7" name="Text Box 9">
          <a:extLst>
            <a:ext uri="{FF2B5EF4-FFF2-40B4-BE49-F238E27FC236}">
              <a16:creationId xmlns:a16="http://schemas.microsoft.com/office/drawing/2014/main" id="{00000000-0008-0000-0000-00001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68" name="Text Box 11">
          <a:extLst>
            <a:ext uri="{FF2B5EF4-FFF2-40B4-BE49-F238E27FC236}">
              <a16:creationId xmlns:a16="http://schemas.microsoft.com/office/drawing/2014/main" id="{00000000-0008-0000-0000-00001C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69" name="Text Box 8">
          <a:extLst>
            <a:ext uri="{FF2B5EF4-FFF2-40B4-BE49-F238E27FC236}">
              <a16:creationId xmlns:a16="http://schemas.microsoft.com/office/drawing/2014/main" id="{00000000-0008-0000-0000-00001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0" name="Text Box 9">
          <a:extLst>
            <a:ext uri="{FF2B5EF4-FFF2-40B4-BE49-F238E27FC236}">
              <a16:creationId xmlns:a16="http://schemas.microsoft.com/office/drawing/2014/main" id="{00000000-0008-0000-0000-00001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71" name="Text Box 11">
          <a:extLst>
            <a:ext uri="{FF2B5EF4-FFF2-40B4-BE49-F238E27FC236}">
              <a16:creationId xmlns:a16="http://schemas.microsoft.com/office/drawing/2014/main" id="{00000000-0008-0000-0000-00001F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2" name="Text Box 8">
          <a:extLst>
            <a:ext uri="{FF2B5EF4-FFF2-40B4-BE49-F238E27FC236}">
              <a16:creationId xmlns:a16="http://schemas.microsoft.com/office/drawing/2014/main" id="{00000000-0008-0000-0000-00002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3" name="Text Box 9">
          <a:extLst>
            <a:ext uri="{FF2B5EF4-FFF2-40B4-BE49-F238E27FC236}">
              <a16:creationId xmlns:a16="http://schemas.microsoft.com/office/drawing/2014/main" id="{00000000-0008-0000-0000-00002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74" name="Text Box 11">
          <a:extLst>
            <a:ext uri="{FF2B5EF4-FFF2-40B4-BE49-F238E27FC236}">
              <a16:creationId xmlns:a16="http://schemas.microsoft.com/office/drawing/2014/main" id="{00000000-0008-0000-0000-000022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5" name="Text Box 8">
          <a:extLst>
            <a:ext uri="{FF2B5EF4-FFF2-40B4-BE49-F238E27FC236}">
              <a16:creationId xmlns:a16="http://schemas.microsoft.com/office/drawing/2014/main" id="{00000000-0008-0000-0000-00002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6" name="Text Box 9">
          <a:extLst>
            <a:ext uri="{FF2B5EF4-FFF2-40B4-BE49-F238E27FC236}">
              <a16:creationId xmlns:a16="http://schemas.microsoft.com/office/drawing/2014/main" id="{00000000-0008-0000-0000-00002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77" name="Text Box 11">
          <a:extLst>
            <a:ext uri="{FF2B5EF4-FFF2-40B4-BE49-F238E27FC236}">
              <a16:creationId xmlns:a16="http://schemas.microsoft.com/office/drawing/2014/main" id="{00000000-0008-0000-0000-000025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8" name="Text Box 8">
          <a:extLst>
            <a:ext uri="{FF2B5EF4-FFF2-40B4-BE49-F238E27FC236}">
              <a16:creationId xmlns:a16="http://schemas.microsoft.com/office/drawing/2014/main" id="{00000000-0008-0000-0000-00002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79" name="Text Box 9">
          <a:extLst>
            <a:ext uri="{FF2B5EF4-FFF2-40B4-BE49-F238E27FC236}">
              <a16:creationId xmlns:a16="http://schemas.microsoft.com/office/drawing/2014/main" id="{00000000-0008-0000-0000-00002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80" name="Text Box 11">
          <a:extLst>
            <a:ext uri="{FF2B5EF4-FFF2-40B4-BE49-F238E27FC236}">
              <a16:creationId xmlns:a16="http://schemas.microsoft.com/office/drawing/2014/main" id="{00000000-0008-0000-0000-000028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1" name="Text Box 8">
          <a:extLst>
            <a:ext uri="{FF2B5EF4-FFF2-40B4-BE49-F238E27FC236}">
              <a16:creationId xmlns:a16="http://schemas.microsoft.com/office/drawing/2014/main" id="{00000000-0008-0000-0000-00002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2" name="Text Box 9">
          <a:extLst>
            <a:ext uri="{FF2B5EF4-FFF2-40B4-BE49-F238E27FC236}">
              <a16:creationId xmlns:a16="http://schemas.microsoft.com/office/drawing/2014/main" id="{00000000-0008-0000-0000-00002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83" name="Text Box 11">
          <a:extLst>
            <a:ext uri="{FF2B5EF4-FFF2-40B4-BE49-F238E27FC236}">
              <a16:creationId xmlns:a16="http://schemas.microsoft.com/office/drawing/2014/main" id="{00000000-0008-0000-0000-00002B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4" name="Text Box 8">
          <a:extLst>
            <a:ext uri="{FF2B5EF4-FFF2-40B4-BE49-F238E27FC236}">
              <a16:creationId xmlns:a16="http://schemas.microsoft.com/office/drawing/2014/main" id="{00000000-0008-0000-0000-00002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5" name="Text Box 9">
          <a:extLst>
            <a:ext uri="{FF2B5EF4-FFF2-40B4-BE49-F238E27FC236}">
              <a16:creationId xmlns:a16="http://schemas.microsoft.com/office/drawing/2014/main" id="{00000000-0008-0000-0000-00002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86" name="Text Box 11">
          <a:extLst>
            <a:ext uri="{FF2B5EF4-FFF2-40B4-BE49-F238E27FC236}">
              <a16:creationId xmlns:a16="http://schemas.microsoft.com/office/drawing/2014/main" id="{00000000-0008-0000-0000-00002E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7" name="Text Box 8">
          <a:extLst>
            <a:ext uri="{FF2B5EF4-FFF2-40B4-BE49-F238E27FC236}">
              <a16:creationId xmlns:a16="http://schemas.microsoft.com/office/drawing/2014/main" id="{00000000-0008-0000-0000-00002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88" name="Text Box 9">
          <a:extLst>
            <a:ext uri="{FF2B5EF4-FFF2-40B4-BE49-F238E27FC236}">
              <a16:creationId xmlns:a16="http://schemas.microsoft.com/office/drawing/2014/main" id="{00000000-0008-0000-0000-00003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89" name="Text Box 11">
          <a:extLst>
            <a:ext uri="{FF2B5EF4-FFF2-40B4-BE49-F238E27FC236}">
              <a16:creationId xmlns:a16="http://schemas.microsoft.com/office/drawing/2014/main" id="{00000000-0008-0000-0000-000031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0" name="Text Box 8">
          <a:extLst>
            <a:ext uri="{FF2B5EF4-FFF2-40B4-BE49-F238E27FC236}">
              <a16:creationId xmlns:a16="http://schemas.microsoft.com/office/drawing/2014/main" id="{00000000-0008-0000-0000-00003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1" name="Text Box 9">
          <a:extLst>
            <a:ext uri="{FF2B5EF4-FFF2-40B4-BE49-F238E27FC236}">
              <a16:creationId xmlns:a16="http://schemas.microsoft.com/office/drawing/2014/main" id="{00000000-0008-0000-0000-00003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92" name="Text Box 11">
          <a:extLst>
            <a:ext uri="{FF2B5EF4-FFF2-40B4-BE49-F238E27FC236}">
              <a16:creationId xmlns:a16="http://schemas.microsoft.com/office/drawing/2014/main" id="{00000000-0008-0000-0000-000034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3" name="Text Box 8">
          <a:extLst>
            <a:ext uri="{FF2B5EF4-FFF2-40B4-BE49-F238E27FC236}">
              <a16:creationId xmlns:a16="http://schemas.microsoft.com/office/drawing/2014/main" id="{00000000-0008-0000-0000-00003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4" name="Text Box 9">
          <a:extLst>
            <a:ext uri="{FF2B5EF4-FFF2-40B4-BE49-F238E27FC236}">
              <a16:creationId xmlns:a16="http://schemas.microsoft.com/office/drawing/2014/main" id="{00000000-0008-0000-0000-00003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95" name="Text Box 11">
          <a:extLst>
            <a:ext uri="{FF2B5EF4-FFF2-40B4-BE49-F238E27FC236}">
              <a16:creationId xmlns:a16="http://schemas.microsoft.com/office/drawing/2014/main" id="{00000000-0008-0000-0000-000037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6" name="Text Box 8">
          <a:extLst>
            <a:ext uri="{FF2B5EF4-FFF2-40B4-BE49-F238E27FC236}">
              <a16:creationId xmlns:a16="http://schemas.microsoft.com/office/drawing/2014/main" id="{00000000-0008-0000-0000-00003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7" name="Text Box 9">
          <a:extLst>
            <a:ext uri="{FF2B5EF4-FFF2-40B4-BE49-F238E27FC236}">
              <a16:creationId xmlns:a16="http://schemas.microsoft.com/office/drawing/2014/main" id="{00000000-0008-0000-0000-00003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898" name="Text Box 11">
          <a:extLst>
            <a:ext uri="{FF2B5EF4-FFF2-40B4-BE49-F238E27FC236}">
              <a16:creationId xmlns:a16="http://schemas.microsoft.com/office/drawing/2014/main" id="{00000000-0008-0000-0000-00003A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899" name="Text Box 8">
          <a:extLst>
            <a:ext uri="{FF2B5EF4-FFF2-40B4-BE49-F238E27FC236}">
              <a16:creationId xmlns:a16="http://schemas.microsoft.com/office/drawing/2014/main" id="{00000000-0008-0000-0000-00003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0" name="Text Box 9">
          <a:extLst>
            <a:ext uri="{FF2B5EF4-FFF2-40B4-BE49-F238E27FC236}">
              <a16:creationId xmlns:a16="http://schemas.microsoft.com/office/drawing/2014/main" id="{00000000-0008-0000-0000-00003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01" name="Text Box 11">
          <a:extLst>
            <a:ext uri="{FF2B5EF4-FFF2-40B4-BE49-F238E27FC236}">
              <a16:creationId xmlns:a16="http://schemas.microsoft.com/office/drawing/2014/main" id="{00000000-0008-0000-0000-00003D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2" name="Text Box 8">
          <a:extLst>
            <a:ext uri="{FF2B5EF4-FFF2-40B4-BE49-F238E27FC236}">
              <a16:creationId xmlns:a16="http://schemas.microsoft.com/office/drawing/2014/main" id="{00000000-0008-0000-0000-00003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3" name="Text Box 9">
          <a:extLst>
            <a:ext uri="{FF2B5EF4-FFF2-40B4-BE49-F238E27FC236}">
              <a16:creationId xmlns:a16="http://schemas.microsoft.com/office/drawing/2014/main" id="{00000000-0008-0000-0000-00003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04" name="Text Box 11">
          <a:extLst>
            <a:ext uri="{FF2B5EF4-FFF2-40B4-BE49-F238E27FC236}">
              <a16:creationId xmlns:a16="http://schemas.microsoft.com/office/drawing/2014/main" id="{00000000-0008-0000-0000-000040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5" name="Text Box 8">
          <a:extLst>
            <a:ext uri="{FF2B5EF4-FFF2-40B4-BE49-F238E27FC236}">
              <a16:creationId xmlns:a16="http://schemas.microsoft.com/office/drawing/2014/main" id="{00000000-0008-0000-0000-00004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6" name="Text Box 9">
          <a:extLst>
            <a:ext uri="{FF2B5EF4-FFF2-40B4-BE49-F238E27FC236}">
              <a16:creationId xmlns:a16="http://schemas.microsoft.com/office/drawing/2014/main" id="{00000000-0008-0000-0000-00004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07" name="Text Box 11">
          <a:extLst>
            <a:ext uri="{FF2B5EF4-FFF2-40B4-BE49-F238E27FC236}">
              <a16:creationId xmlns:a16="http://schemas.microsoft.com/office/drawing/2014/main" id="{00000000-0008-0000-0000-000043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8" name="Text Box 8">
          <a:extLst>
            <a:ext uri="{FF2B5EF4-FFF2-40B4-BE49-F238E27FC236}">
              <a16:creationId xmlns:a16="http://schemas.microsoft.com/office/drawing/2014/main" id="{00000000-0008-0000-0000-00004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09" name="Text Box 9">
          <a:extLst>
            <a:ext uri="{FF2B5EF4-FFF2-40B4-BE49-F238E27FC236}">
              <a16:creationId xmlns:a16="http://schemas.microsoft.com/office/drawing/2014/main" id="{00000000-0008-0000-0000-00004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10" name="Text Box 11">
          <a:extLst>
            <a:ext uri="{FF2B5EF4-FFF2-40B4-BE49-F238E27FC236}">
              <a16:creationId xmlns:a16="http://schemas.microsoft.com/office/drawing/2014/main" id="{00000000-0008-0000-0000-000046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1" name="Text Box 8">
          <a:extLst>
            <a:ext uri="{FF2B5EF4-FFF2-40B4-BE49-F238E27FC236}">
              <a16:creationId xmlns:a16="http://schemas.microsoft.com/office/drawing/2014/main" id="{00000000-0008-0000-0000-00004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2" name="Text Box 9">
          <a:extLst>
            <a:ext uri="{FF2B5EF4-FFF2-40B4-BE49-F238E27FC236}">
              <a16:creationId xmlns:a16="http://schemas.microsoft.com/office/drawing/2014/main" id="{00000000-0008-0000-0000-00004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13" name="Text Box 11">
          <a:extLst>
            <a:ext uri="{FF2B5EF4-FFF2-40B4-BE49-F238E27FC236}">
              <a16:creationId xmlns:a16="http://schemas.microsoft.com/office/drawing/2014/main" id="{00000000-0008-0000-0000-000049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4" name="Text Box 8">
          <a:extLst>
            <a:ext uri="{FF2B5EF4-FFF2-40B4-BE49-F238E27FC236}">
              <a16:creationId xmlns:a16="http://schemas.microsoft.com/office/drawing/2014/main" id="{00000000-0008-0000-0000-00004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5" name="Text Box 9">
          <a:extLst>
            <a:ext uri="{FF2B5EF4-FFF2-40B4-BE49-F238E27FC236}">
              <a16:creationId xmlns:a16="http://schemas.microsoft.com/office/drawing/2014/main" id="{00000000-0008-0000-0000-00004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16" name="Text Box 11">
          <a:extLst>
            <a:ext uri="{FF2B5EF4-FFF2-40B4-BE49-F238E27FC236}">
              <a16:creationId xmlns:a16="http://schemas.microsoft.com/office/drawing/2014/main" id="{00000000-0008-0000-0000-00004C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7" name="Text Box 8">
          <a:extLst>
            <a:ext uri="{FF2B5EF4-FFF2-40B4-BE49-F238E27FC236}">
              <a16:creationId xmlns:a16="http://schemas.microsoft.com/office/drawing/2014/main" id="{00000000-0008-0000-0000-00004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18" name="Text Box 9">
          <a:extLst>
            <a:ext uri="{FF2B5EF4-FFF2-40B4-BE49-F238E27FC236}">
              <a16:creationId xmlns:a16="http://schemas.microsoft.com/office/drawing/2014/main" id="{00000000-0008-0000-0000-00004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19" name="Text Box 11">
          <a:extLst>
            <a:ext uri="{FF2B5EF4-FFF2-40B4-BE49-F238E27FC236}">
              <a16:creationId xmlns:a16="http://schemas.microsoft.com/office/drawing/2014/main" id="{00000000-0008-0000-0000-00004F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0" name="Text Box 8">
          <a:extLst>
            <a:ext uri="{FF2B5EF4-FFF2-40B4-BE49-F238E27FC236}">
              <a16:creationId xmlns:a16="http://schemas.microsoft.com/office/drawing/2014/main" id="{00000000-0008-0000-0000-00005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1" name="Text Box 9">
          <a:extLst>
            <a:ext uri="{FF2B5EF4-FFF2-40B4-BE49-F238E27FC236}">
              <a16:creationId xmlns:a16="http://schemas.microsoft.com/office/drawing/2014/main" id="{00000000-0008-0000-0000-00005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22" name="Text Box 11">
          <a:extLst>
            <a:ext uri="{FF2B5EF4-FFF2-40B4-BE49-F238E27FC236}">
              <a16:creationId xmlns:a16="http://schemas.microsoft.com/office/drawing/2014/main" id="{00000000-0008-0000-0000-000052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3" name="Text Box 8">
          <a:extLst>
            <a:ext uri="{FF2B5EF4-FFF2-40B4-BE49-F238E27FC236}">
              <a16:creationId xmlns:a16="http://schemas.microsoft.com/office/drawing/2014/main" id="{00000000-0008-0000-0000-00005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4" name="Text Box 9">
          <a:extLst>
            <a:ext uri="{FF2B5EF4-FFF2-40B4-BE49-F238E27FC236}">
              <a16:creationId xmlns:a16="http://schemas.microsoft.com/office/drawing/2014/main" id="{00000000-0008-0000-0000-00005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25" name="Text Box 11">
          <a:extLst>
            <a:ext uri="{FF2B5EF4-FFF2-40B4-BE49-F238E27FC236}">
              <a16:creationId xmlns:a16="http://schemas.microsoft.com/office/drawing/2014/main" id="{00000000-0008-0000-0000-000055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6" name="Text Box 8">
          <a:extLst>
            <a:ext uri="{FF2B5EF4-FFF2-40B4-BE49-F238E27FC236}">
              <a16:creationId xmlns:a16="http://schemas.microsoft.com/office/drawing/2014/main" id="{00000000-0008-0000-0000-00005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7" name="Text Box 9">
          <a:extLst>
            <a:ext uri="{FF2B5EF4-FFF2-40B4-BE49-F238E27FC236}">
              <a16:creationId xmlns:a16="http://schemas.microsoft.com/office/drawing/2014/main" id="{00000000-0008-0000-0000-00005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28" name="Text Box 11">
          <a:extLst>
            <a:ext uri="{FF2B5EF4-FFF2-40B4-BE49-F238E27FC236}">
              <a16:creationId xmlns:a16="http://schemas.microsoft.com/office/drawing/2014/main" id="{00000000-0008-0000-0000-000058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29" name="Text Box 8">
          <a:extLst>
            <a:ext uri="{FF2B5EF4-FFF2-40B4-BE49-F238E27FC236}">
              <a16:creationId xmlns:a16="http://schemas.microsoft.com/office/drawing/2014/main" id="{00000000-0008-0000-0000-00005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0" name="Text Box 9">
          <a:extLst>
            <a:ext uri="{FF2B5EF4-FFF2-40B4-BE49-F238E27FC236}">
              <a16:creationId xmlns:a16="http://schemas.microsoft.com/office/drawing/2014/main" id="{00000000-0008-0000-0000-00005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31" name="Text Box 11">
          <a:extLst>
            <a:ext uri="{FF2B5EF4-FFF2-40B4-BE49-F238E27FC236}">
              <a16:creationId xmlns:a16="http://schemas.microsoft.com/office/drawing/2014/main" id="{00000000-0008-0000-0000-00005B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2" name="Text Box 8">
          <a:extLst>
            <a:ext uri="{FF2B5EF4-FFF2-40B4-BE49-F238E27FC236}">
              <a16:creationId xmlns:a16="http://schemas.microsoft.com/office/drawing/2014/main" id="{00000000-0008-0000-0000-00005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3" name="Text Box 9">
          <a:extLst>
            <a:ext uri="{FF2B5EF4-FFF2-40B4-BE49-F238E27FC236}">
              <a16:creationId xmlns:a16="http://schemas.microsoft.com/office/drawing/2014/main" id="{00000000-0008-0000-0000-00005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34" name="Text Box 11">
          <a:extLst>
            <a:ext uri="{FF2B5EF4-FFF2-40B4-BE49-F238E27FC236}">
              <a16:creationId xmlns:a16="http://schemas.microsoft.com/office/drawing/2014/main" id="{00000000-0008-0000-0000-00005E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5" name="Text Box 8">
          <a:extLst>
            <a:ext uri="{FF2B5EF4-FFF2-40B4-BE49-F238E27FC236}">
              <a16:creationId xmlns:a16="http://schemas.microsoft.com/office/drawing/2014/main" id="{00000000-0008-0000-0000-00005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6" name="Text Box 9">
          <a:extLst>
            <a:ext uri="{FF2B5EF4-FFF2-40B4-BE49-F238E27FC236}">
              <a16:creationId xmlns:a16="http://schemas.microsoft.com/office/drawing/2014/main" id="{00000000-0008-0000-0000-00006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37" name="Text Box 11">
          <a:extLst>
            <a:ext uri="{FF2B5EF4-FFF2-40B4-BE49-F238E27FC236}">
              <a16:creationId xmlns:a16="http://schemas.microsoft.com/office/drawing/2014/main" id="{00000000-0008-0000-0000-000061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8" name="Text Box 8">
          <a:extLst>
            <a:ext uri="{FF2B5EF4-FFF2-40B4-BE49-F238E27FC236}">
              <a16:creationId xmlns:a16="http://schemas.microsoft.com/office/drawing/2014/main" id="{00000000-0008-0000-0000-00006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39" name="Text Box 9">
          <a:extLst>
            <a:ext uri="{FF2B5EF4-FFF2-40B4-BE49-F238E27FC236}">
              <a16:creationId xmlns:a16="http://schemas.microsoft.com/office/drawing/2014/main" id="{00000000-0008-0000-0000-00006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40" name="Text Box 11">
          <a:extLst>
            <a:ext uri="{FF2B5EF4-FFF2-40B4-BE49-F238E27FC236}">
              <a16:creationId xmlns:a16="http://schemas.microsoft.com/office/drawing/2014/main" id="{00000000-0008-0000-0000-000064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1" name="Text Box 8">
          <a:extLst>
            <a:ext uri="{FF2B5EF4-FFF2-40B4-BE49-F238E27FC236}">
              <a16:creationId xmlns:a16="http://schemas.microsoft.com/office/drawing/2014/main" id="{00000000-0008-0000-0000-00006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2" name="Text Box 9">
          <a:extLst>
            <a:ext uri="{FF2B5EF4-FFF2-40B4-BE49-F238E27FC236}">
              <a16:creationId xmlns:a16="http://schemas.microsoft.com/office/drawing/2014/main" id="{00000000-0008-0000-0000-00006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43" name="Text Box 11">
          <a:extLst>
            <a:ext uri="{FF2B5EF4-FFF2-40B4-BE49-F238E27FC236}">
              <a16:creationId xmlns:a16="http://schemas.microsoft.com/office/drawing/2014/main" id="{00000000-0008-0000-0000-000067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4" name="Text Box 8">
          <a:extLst>
            <a:ext uri="{FF2B5EF4-FFF2-40B4-BE49-F238E27FC236}">
              <a16:creationId xmlns:a16="http://schemas.microsoft.com/office/drawing/2014/main" id="{00000000-0008-0000-0000-00006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5" name="Text Box 9">
          <a:extLst>
            <a:ext uri="{FF2B5EF4-FFF2-40B4-BE49-F238E27FC236}">
              <a16:creationId xmlns:a16="http://schemas.microsoft.com/office/drawing/2014/main" id="{00000000-0008-0000-0000-00006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46" name="Text Box 11">
          <a:extLst>
            <a:ext uri="{FF2B5EF4-FFF2-40B4-BE49-F238E27FC236}">
              <a16:creationId xmlns:a16="http://schemas.microsoft.com/office/drawing/2014/main" id="{00000000-0008-0000-0000-00006A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7" name="Text Box 8">
          <a:extLst>
            <a:ext uri="{FF2B5EF4-FFF2-40B4-BE49-F238E27FC236}">
              <a16:creationId xmlns:a16="http://schemas.microsoft.com/office/drawing/2014/main" id="{00000000-0008-0000-0000-00006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48" name="Text Box 9">
          <a:extLst>
            <a:ext uri="{FF2B5EF4-FFF2-40B4-BE49-F238E27FC236}">
              <a16:creationId xmlns:a16="http://schemas.microsoft.com/office/drawing/2014/main" id="{00000000-0008-0000-0000-00006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49" name="Text Box 11">
          <a:extLst>
            <a:ext uri="{FF2B5EF4-FFF2-40B4-BE49-F238E27FC236}">
              <a16:creationId xmlns:a16="http://schemas.microsoft.com/office/drawing/2014/main" id="{00000000-0008-0000-0000-00006D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0" name="Text Box 8">
          <a:extLst>
            <a:ext uri="{FF2B5EF4-FFF2-40B4-BE49-F238E27FC236}">
              <a16:creationId xmlns:a16="http://schemas.microsoft.com/office/drawing/2014/main" id="{00000000-0008-0000-0000-00006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1" name="Text Box 9">
          <a:extLst>
            <a:ext uri="{FF2B5EF4-FFF2-40B4-BE49-F238E27FC236}">
              <a16:creationId xmlns:a16="http://schemas.microsoft.com/office/drawing/2014/main" id="{00000000-0008-0000-0000-00006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52" name="Text Box 11">
          <a:extLst>
            <a:ext uri="{FF2B5EF4-FFF2-40B4-BE49-F238E27FC236}">
              <a16:creationId xmlns:a16="http://schemas.microsoft.com/office/drawing/2014/main" id="{00000000-0008-0000-0000-000070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3" name="Text Box 8">
          <a:extLst>
            <a:ext uri="{FF2B5EF4-FFF2-40B4-BE49-F238E27FC236}">
              <a16:creationId xmlns:a16="http://schemas.microsoft.com/office/drawing/2014/main" id="{00000000-0008-0000-0000-00007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4" name="Text Box 9">
          <a:extLst>
            <a:ext uri="{FF2B5EF4-FFF2-40B4-BE49-F238E27FC236}">
              <a16:creationId xmlns:a16="http://schemas.microsoft.com/office/drawing/2014/main" id="{00000000-0008-0000-0000-00007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55" name="Text Box 11">
          <a:extLst>
            <a:ext uri="{FF2B5EF4-FFF2-40B4-BE49-F238E27FC236}">
              <a16:creationId xmlns:a16="http://schemas.microsoft.com/office/drawing/2014/main" id="{00000000-0008-0000-0000-000073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6" name="Text Box 8">
          <a:extLst>
            <a:ext uri="{FF2B5EF4-FFF2-40B4-BE49-F238E27FC236}">
              <a16:creationId xmlns:a16="http://schemas.microsoft.com/office/drawing/2014/main" id="{00000000-0008-0000-0000-00007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7" name="Text Box 9">
          <a:extLst>
            <a:ext uri="{FF2B5EF4-FFF2-40B4-BE49-F238E27FC236}">
              <a16:creationId xmlns:a16="http://schemas.microsoft.com/office/drawing/2014/main" id="{00000000-0008-0000-0000-00007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58" name="Text Box 11">
          <a:extLst>
            <a:ext uri="{FF2B5EF4-FFF2-40B4-BE49-F238E27FC236}">
              <a16:creationId xmlns:a16="http://schemas.microsoft.com/office/drawing/2014/main" id="{00000000-0008-0000-0000-000076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59" name="Text Box 8">
          <a:extLst>
            <a:ext uri="{FF2B5EF4-FFF2-40B4-BE49-F238E27FC236}">
              <a16:creationId xmlns:a16="http://schemas.microsoft.com/office/drawing/2014/main" id="{00000000-0008-0000-0000-00007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0" name="Text Box 9">
          <a:extLst>
            <a:ext uri="{FF2B5EF4-FFF2-40B4-BE49-F238E27FC236}">
              <a16:creationId xmlns:a16="http://schemas.microsoft.com/office/drawing/2014/main" id="{00000000-0008-0000-0000-00007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61" name="Text Box 11">
          <a:extLst>
            <a:ext uri="{FF2B5EF4-FFF2-40B4-BE49-F238E27FC236}">
              <a16:creationId xmlns:a16="http://schemas.microsoft.com/office/drawing/2014/main" id="{00000000-0008-0000-0000-000079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2" name="Text Box 8">
          <a:extLst>
            <a:ext uri="{FF2B5EF4-FFF2-40B4-BE49-F238E27FC236}">
              <a16:creationId xmlns:a16="http://schemas.microsoft.com/office/drawing/2014/main" id="{00000000-0008-0000-0000-00007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3" name="Text Box 9">
          <a:extLst>
            <a:ext uri="{FF2B5EF4-FFF2-40B4-BE49-F238E27FC236}">
              <a16:creationId xmlns:a16="http://schemas.microsoft.com/office/drawing/2014/main" id="{00000000-0008-0000-0000-00007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64" name="Text Box 11">
          <a:extLst>
            <a:ext uri="{FF2B5EF4-FFF2-40B4-BE49-F238E27FC236}">
              <a16:creationId xmlns:a16="http://schemas.microsoft.com/office/drawing/2014/main" id="{00000000-0008-0000-0000-00007C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5" name="Text Box 8">
          <a:extLst>
            <a:ext uri="{FF2B5EF4-FFF2-40B4-BE49-F238E27FC236}">
              <a16:creationId xmlns:a16="http://schemas.microsoft.com/office/drawing/2014/main" id="{00000000-0008-0000-0000-00007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6" name="Text Box 9">
          <a:extLst>
            <a:ext uri="{FF2B5EF4-FFF2-40B4-BE49-F238E27FC236}">
              <a16:creationId xmlns:a16="http://schemas.microsoft.com/office/drawing/2014/main" id="{00000000-0008-0000-0000-00007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67" name="Text Box 11">
          <a:extLst>
            <a:ext uri="{FF2B5EF4-FFF2-40B4-BE49-F238E27FC236}">
              <a16:creationId xmlns:a16="http://schemas.microsoft.com/office/drawing/2014/main" id="{00000000-0008-0000-0000-00007F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8" name="Text Box 8">
          <a:extLst>
            <a:ext uri="{FF2B5EF4-FFF2-40B4-BE49-F238E27FC236}">
              <a16:creationId xmlns:a16="http://schemas.microsoft.com/office/drawing/2014/main" id="{00000000-0008-0000-0000-00008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69" name="Text Box 9">
          <a:extLst>
            <a:ext uri="{FF2B5EF4-FFF2-40B4-BE49-F238E27FC236}">
              <a16:creationId xmlns:a16="http://schemas.microsoft.com/office/drawing/2014/main" id="{00000000-0008-0000-0000-00008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70" name="Text Box 11">
          <a:extLst>
            <a:ext uri="{FF2B5EF4-FFF2-40B4-BE49-F238E27FC236}">
              <a16:creationId xmlns:a16="http://schemas.microsoft.com/office/drawing/2014/main" id="{00000000-0008-0000-0000-000082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1" name="Text Box 8">
          <a:extLst>
            <a:ext uri="{FF2B5EF4-FFF2-40B4-BE49-F238E27FC236}">
              <a16:creationId xmlns:a16="http://schemas.microsoft.com/office/drawing/2014/main" id="{00000000-0008-0000-0000-00008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2" name="Text Box 9">
          <a:extLst>
            <a:ext uri="{FF2B5EF4-FFF2-40B4-BE49-F238E27FC236}">
              <a16:creationId xmlns:a16="http://schemas.microsoft.com/office/drawing/2014/main" id="{00000000-0008-0000-0000-00008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73" name="Text Box 11">
          <a:extLst>
            <a:ext uri="{FF2B5EF4-FFF2-40B4-BE49-F238E27FC236}">
              <a16:creationId xmlns:a16="http://schemas.microsoft.com/office/drawing/2014/main" id="{00000000-0008-0000-0000-000085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4" name="Text Box 8">
          <a:extLst>
            <a:ext uri="{FF2B5EF4-FFF2-40B4-BE49-F238E27FC236}">
              <a16:creationId xmlns:a16="http://schemas.microsoft.com/office/drawing/2014/main" id="{00000000-0008-0000-0000-00008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5" name="Text Box 9">
          <a:extLst>
            <a:ext uri="{FF2B5EF4-FFF2-40B4-BE49-F238E27FC236}">
              <a16:creationId xmlns:a16="http://schemas.microsoft.com/office/drawing/2014/main" id="{00000000-0008-0000-0000-00008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76" name="Text Box 11">
          <a:extLst>
            <a:ext uri="{FF2B5EF4-FFF2-40B4-BE49-F238E27FC236}">
              <a16:creationId xmlns:a16="http://schemas.microsoft.com/office/drawing/2014/main" id="{00000000-0008-0000-0000-000088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7" name="Text Box 8">
          <a:extLst>
            <a:ext uri="{FF2B5EF4-FFF2-40B4-BE49-F238E27FC236}">
              <a16:creationId xmlns:a16="http://schemas.microsoft.com/office/drawing/2014/main" id="{00000000-0008-0000-0000-00008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78" name="Text Box 9">
          <a:extLst>
            <a:ext uri="{FF2B5EF4-FFF2-40B4-BE49-F238E27FC236}">
              <a16:creationId xmlns:a16="http://schemas.microsoft.com/office/drawing/2014/main" id="{00000000-0008-0000-0000-00008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79" name="Text Box 11">
          <a:extLst>
            <a:ext uri="{FF2B5EF4-FFF2-40B4-BE49-F238E27FC236}">
              <a16:creationId xmlns:a16="http://schemas.microsoft.com/office/drawing/2014/main" id="{00000000-0008-0000-0000-00008B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0" name="Text Box 8">
          <a:extLst>
            <a:ext uri="{FF2B5EF4-FFF2-40B4-BE49-F238E27FC236}">
              <a16:creationId xmlns:a16="http://schemas.microsoft.com/office/drawing/2014/main" id="{00000000-0008-0000-0000-00008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1" name="Text Box 9">
          <a:extLst>
            <a:ext uri="{FF2B5EF4-FFF2-40B4-BE49-F238E27FC236}">
              <a16:creationId xmlns:a16="http://schemas.microsoft.com/office/drawing/2014/main" id="{00000000-0008-0000-0000-00008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82" name="Text Box 11">
          <a:extLst>
            <a:ext uri="{FF2B5EF4-FFF2-40B4-BE49-F238E27FC236}">
              <a16:creationId xmlns:a16="http://schemas.microsoft.com/office/drawing/2014/main" id="{00000000-0008-0000-0000-00008E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3" name="Text Box 8">
          <a:extLst>
            <a:ext uri="{FF2B5EF4-FFF2-40B4-BE49-F238E27FC236}">
              <a16:creationId xmlns:a16="http://schemas.microsoft.com/office/drawing/2014/main" id="{00000000-0008-0000-0000-00008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4" name="Text Box 9">
          <a:extLst>
            <a:ext uri="{FF2B5EF4-FFF2-40B4-BE49-F238E27FC236}">
              <a16:creationId xmlns:a16="http://schemas.microsoft.com/office/drawing/2014/main" id="{00000000-0008-0000-0000-00009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85" name="Text Box 11">
          <a:extLst>
            <a:ext uri="{FF2B5EF4-FFF2-40B4-BE49-F238E27FC236}">
              <a16:creationId xmlns:a16="http://schemas.microsoft.com/office/drawing/2014/main" id="{00000000-0008-0000-0000-000091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6" name="Text Box 8">
          <a:extLst>
            <a:ext uri="{FF2B5EF4-FFF2-40B4-BE49-F238E27FC236}">
              <a16:creationId xmlns:a16="http://schemas.microsoft.com/office/drawing/2014/main" id="{00000000-0008-0000-0000-00009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7" name="Text Box 9">
          <a:extLst>
            <a:ext uri="{FF2B5EF4-FFF2-40B4-BE49-F238E27FC236}">
              <a16:creationId xmlns:a16="http://schemas.microsoft.com/office/drawing/2014/main" id="{00000000-0008-0000-0000-00009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88" name="Text Box 11">
          <a:extLst>
            <a:ext uri="{FF2B5EF4-FFF2-40B4-BE49-F238E27FC236}">
              <a16:creationId xmlns:a16="http://schemas.microsoft.com/office/drawing/2014/main" id="{00000000-0008-0000-0000-000094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89" name="Text Box 8">
          <a:extLst>
            <a:ext uri="{FF2B5EF4-FFF2-40B4-BE49-F238E27FC236}">
              <a16:creationId xmlns:a16="http://schemas.microsoft.com/office/drawing/2014/main" id="{00000000-0008-0000-0000-00009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0" name="Text Box 9">
          <a:extLst>
            <a:ext uri="{FF2B5EF4-FFF2-40B4-BE49-F238E27FC236}">
              <a16:creationId xmlns:a16="http://schemas.microsoft.com/office/drawing/2014/main" id="{00000000-0008-0000-0000-00009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91" name="Text Box 11">
          <a:extLst>
            <a:ext uri="{FF2B5EF4-FFF2-40B4-BE49-F238E27FC236}">
              <a16:creationId xmlns:a16="http://schemas.microsoft.com/office/drawing/2014/main" id="{00000000-0008-0000-0000-000097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2" name="Text Box 8">
          <a:extLst>
            <a:ext uri="{FF2B5EF4-FFF2-40B4-BE49-F238E27FC236}">
              <a16:creationId xmlns:a16="http://schemas.microsoft.com/office/drawing/2014/main" id="{00000000-0008-0000-0000-00009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3" name="Text Box 9">
          <a:extLst>
            <a:ext uri="{FF2B5EF4-FFF2-40B4-BE49-F238E27FC236}">
              <a16:creationId xmlns:a16="http://schemas.microsoft.com/office/drawing/2014/main" id="{00000000-0008-0000-0000-00009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94" name="Text Box 11">
          <a:extLst>
            <a:ext uri="{FF2B5EF4-FFF2-40B4-BE49-F238E27FC236}">
              <a16:creationId xmlns:a16="http://schemas.microsoft.com/office/drawing/2014/main" id="{00000000-0008-0000-0000-00009A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5" name="Text Box 8">
          <a:extLst>
            <a:ext uri="{FF2B5EF4-FFF2-40B4-BE49-F238E27FC236}">
              <a16:creationId xmlns:a16="http://schemas.microsoft.com/office/drawing/2014/main" id="{00000000-0008-0000-0000-00009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6" name="Text Box 9">
          <a:extLst>
            <a:ext uri="{FF2B5EF4-FFF2-40B4-BE49-F238E27FC236}">
              <a16:creationId xmlns:a16="http://schemas.microsoft.com/office/drawing/2014/main" id="{00000000-0008-0000-0000-00009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3997" name="Text Box 11">
          <a:extLst>
            <a:ext uri="{FF2B5EF4-FFF2-40B4-BE49-F238E27FC236}">
              <a16:creationId xmlns:a16="http://schemas.microsoft.com/office/drawing/2014/main" id="{00000000-0008-0000-0000-00009D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8" name="Text Box 8">
          <a:extLst>
            <a:ext uri="{FF2B5EF4-FFF2-40B4-BE49-F238E27FC236}">
              <a16:creationId xmlns:a16="http://schemas.microsoft.com/office/drawing/2014/main" id="{00000000-0008-0000-0000-00009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3999" name="Text Box 9">
          <a:extLst>
            <a:ext uri="{FF2B5EF4-FFF2-40B4-BE49-F238E27FC236}">
              <a16:creationId xmlns:a16="http://schemas.microsoft.com/office/drawing/2014/main" id="{00000000-0008-0000-0000-00009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00" name="Text Box 11">
          <a:extLst>
            <a:ext uri="{FF2B5EF4-FFF2-40B4-BE49-F238E27FC236}">
              <a16:creationId xmlns:a16="http://schemas.microsoft.com/office/drawing/2014/main" id="{00000000-0008-0000-0000-0000A0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1" name="Text Box 8">
          <a:extLst>
            <a:ext uri="{FF2B5EF4-FFF2-40B4-BE49-F238E27FC236}">
              <a16:creationId xmlns:a16="http://schemas.microsoft.com/office/drawing/2014/main" id="{00000000-0008-0000-0000-0000A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2" name="Text Box 9">
          <a:extLst>
            <a:ext uri="{FF2B5EF4-FFF2-40B4-BE49-F238E27FC236}">
              <a16:creationId xmlns:a16="http://schemas.microsoft.com/office/drawing/2014/main" id="{00000000-0008-0000-0000-0000A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03" name="Text Box 11">
          <a:extLst>
            <a:ext uri="{FF2B5EF4-FFF2-40B4-BE49-F238E27FC236}">
              <a16:creationId xmlns:a16="http://schemas.microsoft.com/office/drawing/2014/main" id="{00000000-0008-0000-0000-0000A3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4" name="Text Box 8">
          <a:extLst>
            <a:ext uri="{FF2B5EF4-FFF2-40B4-BE49-F238E27FC236}">
              <a16:creationId xmlns:a16="http://schemas.microsoft.com/office/drawing/2014/main" id="{00000000-0008-0000-0000-0000A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5" name="Text Box 9">
          <a:extLst>
            <a:ext uri="{FF2B5EF4-FFF2-40B4-BE49-F238E27FC236}">
              <a16:creationId xmlns:a16="http://schemas.microsoft.com/office/drawing/2014/main" id="{00000000-0008-0000-0000-0000A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06" name="Text Box 11">
          <a:extLst>
            <a:ext uri="{FF2B5EF4-FFF2-40B4-BE49-F238E27FC236}">
              <a16:creationId xmlns:a16="http://schemas.microsoft.com/office/drawing/2014/main" id="{00000000-0008-0000-0000-0000A6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7" name="Text Box 8">
          <a:extLst>
            <a:ext uri="{FF2B5EF4-FFF2-40B4-BE49-F238E27FC236}">
              <a16:creationId xmlns:a16="http://schemas.microsoft.com/office/drawing/2014/main" id="{00000000-0008-0000-0000-0000A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08" name="Text Box 9">
          <a:extLst>
            <a:ext uri="{FF2B5EF4-FFF2-40B4-BE49-F238E27FC236}">
              <a16:creationId xmlns:a16="http://schemas.microsoft.com/office/drawing/2014/main" id="{00000000-0008-0000-0000-0000A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09" name="Text Box 11">
          <a:extLst>
            <a:ext uri="{FF2B5EF4-FFF2-40B4-BE49-F238E27FC236}">
              <a16:creationId xmlns:a16="http://schemas.microsoft.com/office/drawing/2014/main" id="{00000000-0008-0000-0000-0000A9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0" name="Text Box 8">
          <a:extLst>
            <a:ext uri="{FF2B5EF4-FFF2-40B4-BE49-F238E27FC236}">
              <a16:creationId xmlns:a16="http://schemas.microsoft.com/office/drawing/2014/main" id="{00000000-0008-0000-0000-0000A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1" name="Text Box 9">
          <a:extLst>
            <a:ext uri="{FF2B5EF4-FFF2-40B4-BE49-F238E27FC236}">
              <a16:creationId xmlns:a16="http://schemas.microsoft.com/office/drawing/2014/main" id="{00000000-0008-0000-0000-0000A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12" name="Text Box 11">
          <a:extLst>
            <a:ext uri="{FF2B5EF4-FFF2-40B4-BE49-F238E27FC236}">
              <a16:creationId xmlns:a16="http://schemas.microsoft.com/office/drawing/2014/main" id="{00000000-0008-0000-0000-0000AC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3" name="Text Box 8">
          <a:extLst>
            <a:ext uri="{FF2B5EF4-FFF2-40B4-BE49-F238E27FC236}">
              <a16:creationId xmlns:a16="http://schemas.microsoft.com/office/drawing/2014/main" id="{00000000-0008-0000-0000-0000A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4" name="Text Box 9">
          <a:extLst>
            <a:ext uri="{FF2B5EF4-FFF2-40B4-BE49-F238E27FC236}">
              <a16:creationId xmlns:a16="http://schemas.microsoft.com/office/drawing/2014/main" id="{00000000-0008-0000-0000-0000A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15" name="Text Box 11">
          <a:extLst>
            <a:ext uri="{FF2B5EF4-FFF2-40B4-BE49-F238E27FC236}">
              <a16:creationId xmlns:a16="http://schemas.microsoft.com/office/drawing/2014/main" id="{00000000-0008-0000-0000-0000AF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6" name="Text Box 8">
          <a:extLst>
            <a:ext uri="{FF2B5EF4-FFF2-40B4-BE49-F238E27FC236}">
              <a16:creationId xmlns:a16="http://schemas.microsoft.com/office/drawing/2014/main" id="{00000000-0008-0000-0000-0000B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7" name="Text Box 9">
          <a:extLst>
            <a:ext uri="{FF2B5EF4-FFF2-40B4-BE49-F238E27FC236}">
              <a16:creationId xmlns:a16="http://schemas.microsoft.com/office/drawing/2014/main" id="{00000000-0008-0000-0000-0000B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18" name="Text Box 11">
          <a:extLst>
            <a:ext uri="{FF2B5EF4-FFF2-40B4-BE49-F238E27FC236}">
              <a16:creationId xmlns:a16="http://schemas.microsoft.com/office/drawing/2014/main" id="{00000000-0008-0000-0000-0000B2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19" name="Text Box 8">
          <a:extLst>
            <a:ext uri="{FF2B5EF4-FFF2-40B4-BE49-F238E27FC236}">
              <a16:creationId xmlns:a16="http://schemas.microsoft.com/office/drawing/2014/main" id="{00000000-0008-0000-0000-0000B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0" name="Text Box 9">
          <a:extLst>
            <a:ext uri="{FF2B5EF4-FFF2-40B4-BE49-F238E27FC236}">
              <a16:creationId xmlns:a16="http://schemas.microsoft.com/office/drawing/2014/main" id="{00000000-0008-0000-0000-0000B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21" name="Text Box 11">
          <a:extLst>
            <a:ext uri="{FF2B5EF4-FFF2-40B4-BE49-F238E27FC236}">
              <a16:creationId xmlns:a16="http://schemas.microsoft.com/office/drawing/2014/main" id="{00000000-0008-0000-0000-0000B5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2" name="Text Box 8">
          <a:extLst>
            <a:ext uri="{FF2B5EF4-FFF2-40B4-BE49-F238E27FC236}">
              <a16:creationId xmlns:a16="http://schemas.microsoft.com/office/drawing/2014/main" id="{00000000-0008-0000-0000-0000B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3" name="Text Box 9">
          <a:extLst>
            <a:ext uri="{FF2B5EF4-FFF2-40B4-BE49-F238E27FC236}">
              <a16:creationId xmlns:a16="http://schemas.microsoft.com/office/drawing/2014/main" id="{00000000-0008-0000-0000-0000B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24" name="Text Box 11">
          <a:extLst>
            <a:ext uri="{FF2B5EF4-FFF2-40B4-BE49-F238E27FC236}">
              <a16:creationId xmlns:a16="http://schemas.microsoft.com/office/drawing/2014/main" id="{00000000-0008-0000-0000-0000B8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5" name="Text Box 8">
          <a:extLst>
            <a:ext uri="{FF2B5EF4-FFF2-40B4-BE49-F238E27FC236}">
              <a16:creationId xmlns:a16="http://schemas.microsoft.com/office/drawing/2014/main" id="{00000000-0008-0000-0000-0000B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6" name="Text Box 9">
          <a:extLst>
            <a:ext uri="{FF2B5EF4-FFF2-40B4-BE49-F238E27FC236}">
              <a16:creationId xmlns:a16="http://schemas.microsoft.com/office/drawing/2014/main" id="{00000000-0008-0000-0000-0000B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27" name="Text Box 11">
          <a:extLst>
            <a:ext uri="{FF2B5EF4-FFF2-40B4-BE49-F238E27FC236}">
              <a16:creationId xmlns:a16="http://schemas.microsoft.com/office/drawing/2014/main" id="{00000000-0008-0000-0000-0000BB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8" name="Text Box 8">
          <a:extLst>
            <a:ext uri="{FF2B5EF4-FFF2-40B4-BE49-F238E27FC236}">
              <a16:creationId xmlns:a16="http://schemas.microsoft.com/office/drawing/2014/main" id="{00000000-0008-0000-0000-0000B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29" name="Text Box 9">
          <a:extLst>
            <a:ext uri="{FF2B5EF4-FFF2-40B4-BE49-F238E27FC236}">
              <a16:creationId xmlns:a16="http://schemas.microsoft.com/office/drawing/2014/main" id="{00000000-0008-0000-0000-0000B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30" name="Text Box 11">
          <a:extLst>
            <a:ext uri="{FF2B5EF4-FFF2-40B4-BE49-F238E27FC236}">
              <a16:creationId xmlns:a16="http://schemas.microsoft.com/office/drawing/2014/main" id="{00000000-0008-0000-0000-0000BE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1" name="Text Box 8">
          <a:extLst>
            <a:ext uri="{FF2B5EF4-FFF2-40B4-BE49-F238E27FC236}">
              <a16:creationId xmlns:a16="http://schemas.microsoft.com/office/drawing/2014/main" id="{00000000-0008-0000-0000-0000B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2" name="Text Box 9">
          <a:extLst>
            <a:ext uri="{FF2B5EF4-FFF2-40B4-BE49-F238E27FC236}">
              <a16:creationId xmlns:a16="http://schemas.microsoft.com/office/drawing/2014/main" id="{00000000-0008-0000-0000-0000C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33" name="Text Box 11">
          <a:extLst>
            <a:ext uri="{FF2B5EF4-FFF2-40B4-BE49-F238E27FC236}">
              <a16:creationId xmlns:a16="http://schemas.microsoft.com/office/drawing/2014/main" id="{00000000-0008-0000-0000-0000C1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4" name="Text Box 8">
          <a:extLst>
            <a:ext uri="{FF2B5EF4-FFF2-40B4-BE49-F238E27FC236}">
              <a16:creationId xmlns:a16="http://schemas.microsoft.com/office/drawing/2014/main" id="{00000000-0008-0000-0000-0000C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5" name="Text Box 9">
          <a:extLst>
            <a:ext uri="{FF2B5EF4-FFF2-40B4-BE49-F238E27FC236}">
              <a16:creationId xmlns:a16="http://schemas.microsoft.com/office/drawing/2014/main" id="{00000000-0008-0000-0000-0000C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36" name="Text Box 11">
          <a:extLst>
            <a:ext uri="{FF2B5EF4-FFF2-40B4-BE49-F238E27FC236}">
              <a16:creationId xmlns:a16="http://schemas.microsoft.com/office/drawing/2014/main" id="{00000000-0008-0000-0000-0000C4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7" name="Text Box 8">
          <a:extLst>
            <a:ext uri="{FF2B5EF4-FFF2-40B4-BE49-F238E27FC236}">
              <a16:creationId xmlns:a16="http://schemas.microsoft.com/office/drawing/2014/main" id="{00000000-0008-0000-0000-0000C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38" name="Text Box 9">
          <a:extLst>
            <a:ext uri="{FF2B5EF4-FFF2-40B4-BE49-F238E27FC236}">
              <a16:creationId xmlns:a16="http://schemas.microsoft.com/office/drawing/2014/main" id="{00000000-0008-0000-0000-0000C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39" name="Text Box 11">
          <a:extLst>
            <a:ext uri="{FF2B5EF4-FFF2-40B4-BE49-F238E27FC236}">
              <a16:creationId xmlns:a16="http://schemas.microsoft.com/office/drawing/2014/main" id="{00000000-0008-0000-0000-0000C7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0" name="Text Box 8">
          <a:extLst>
            <a:ext uri="{FF2B5EF4-FFF2-40B4-BE49-F238E27FC236}">
              <a16:creationId xmlns:a16="http://schemas.microsoft.com/office/drawing/2014/main" id="{00000000-0008-0000-0000-0000C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1" name="Text Box 9">
          <a:extLst>
            <a:ext uri="{FF2B5EF4-FFF2-40B4-BE49-F238E27FC236}">
              <a16:creationId xmlns:a16="http://schemas.microsoft.com/office/drawing/2014/main" id="{00000000-0008-0000-0000-0000C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42" name="Text Box 11">
          <a:extLst>
            <a:ext uri="{FF2B5EF4-FFF2-40B4-BE49-F238E27FC236}">
              <a16:creationId xmlns:a16="http://schemas.microsoft.com/office/drawing/2014/main" id="{00000000-0008-0000-0000-0000CA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3" name="Text Box 8">
          <a:extLst>
            <a:ext uri="{FF2B5EF4-FFF2-40B4-BE49-F238E27FC236}">
              <a16:creationId xmlns:a16="http://schemas.microsoft.com/office/drawing/2014/main" id="{00000000-0008-0000-0000-0000C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4" name="Text Box 9">
          <a:extLst>
            <a:ext uri="{FF2B5EF4-FFF2-40B4-BE49-F238E27FC236}">
              <a16:creationId xmlns:a16="http://schemas.microsoft.com/office/drawing/2014/main" id="{00000000-0008-0000-0000-0000C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219075</xdr:colOff>
      <xdr:row>110</xdr:row>
      <xdr:rowOff>47625</xdr:rowOff>
    </xdr:to>
    <xdr:sp macro="" textlink="">
      <xdr:nvSpPr>
        <xdr:cNvPr id="4045" name="Text Box 11">
          <a:extLst>
            <a:ext uri="{FF2B5EF4-FFF2-40B4-BE49-F238E27FC236}">
              <a16:creationId xmlns:a16="http://schemas.microsoft.com/office/drawing/2014/main" id="{00000000-0008-0000-0000-0000CD0F0000}"/>
            </a:ext>
          </a:extLst>
        </xdr:cNvPr>
        <xdr:cNvSpPr txBox="1">
          <a:spLocks noChangeArrowheads="1"/>
        </xdr:cNvSpPr>
      </xdr:nvSpPr>
      <xdr:spPr bwMode="auto">
        <a:xfrm>
          <a:off x="400050" y="71294625"/>
          <a:ext cx="17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6" name="Text Box 8">
          <a:extLst>
            <a:ext uri="{FF2B5EF4-FFF2-40B4-BE49-F238E27FC236}">
              <a16:creationId xmlns:a16="http://schemas.microsoft.com/office/drawing/2014/main" id="{00000000-0008-0000-0000-0000C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7" name="Text Box 9">
          <a:extLst>
            <a:ext uri="{FF2B5EF4-FFF2-40B4-BE49-F238E27FC236}">
              <a16:creationId xmlns:a16="http://schemas.microsoft.com/office/drawing/2014/main" id="{00000000-0008-0000-0000-0000C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48" name="Text Box 11">
          <a:extLst>
            <a:ext uri="{FF2B5EF4-FFF2-40B4-BE49-F238E27FC236}">
              <a16:creationId xmlns:a16="http://schemas.microsoft.com/office/drawing/2014/main" id="{00000000-0008-0000-0000-0000D0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49" name="Text Box 8">
          <a:extLst>
            <a:ext uri="{FF2B5EF4-FFF2-40B4-BE49-F238E27FC236}">
              <a16:creationId xmlns:a16="http://schemas.microsoft.com/office/drawing/2014/main" id="{00000000-0008-0000-0000-0000D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0" name="Text Box 9">
          <a:extLst>
            <a:ext uri="{FF2B5EF4-FFF2-40B4-BE49-F238E27FC236}">
              <a16:creationId xmlns:a16="http://schemas.microsoft.com/office/drawing/2014/main" id="{00000000-0008-0000-0000-0000D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51" name="Text Box 11">
          <a:extLst>
            <a:ext uri="{FF2B5EF4-FFF2-40B4-BE49-F238E27FC236}">
              <a16:creationId xmlns:a16="http://schemas.microsoft.com/office/drawing/2014/main" id="{00000000-0008-0000-0000-0000D3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2" name="Text Box 8">
          <a:extLst>
            <a:ext uri="{FF2B5EF4-FFF2-40B4-BE49-F238E27FC236}">
              <a16:creationId xmlns:a16="http://schemas.microsoft.com/office/drawing/2014/main" id="{00000000-0008-0000-0000-0000D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3" name="Text Box 9">
          <a:extLst>
            <a:ext uri="{FF2B5EF4-FFF2-40B4-BE49-F238E27FC236}">
              <a16:creationId xmlns:a16="http://schemas.microsoft.com/office/drawing/2014/main" id="{00000000-0008-0000-0000-0000D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54" name="Text Box 11">
          <a:extLst>
            <a:ext uri="{FF2B5EF4-FFF2-40B4-BE49-F238E27FC236}">
              <a16:creationId xmlns:a16="http://schemas.microsoft.com/office/drawing/2014/main" id="{00000000-0008-0000-0000-0000D6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5" name="Text Box 8">
          <a:extLst>
            <a:ext uri="{FF2B5EF4-FFF2-40B4-BE49-F238E27FC236}">
              <a16:creationId xmlns:a16="http://schemas.microsoft.com/office/drawing/2014/main" id="{00000000-0008-0000-0000-0000D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6" name="Text Box 9">
          <a:extLst>
            <a:ext uri="{FF2B5EF4-FFF2-40B4-BE49-F238E27FC236}">
              <a16:creationId xmlns:a16="http://schemas.microsoft.com/office/drawing/2014/main" id="{00000000-0008-0000-0000-0000D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57" name="Text Box 11">
          <a:extLst>
            <a:ext uri="{FF2B5EF4-FFF2-40B4-BE49-F238E27FC236}">
              <a16:creationId xmlns:a16="http://schemas.microsoft.com/office/drawing/2014/main" id="{00000000-0008-0000-0000-0000D9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8" name="Text Box 8">
          <a:extLst>
            <a:ext uri="{FF2B5EF4-FFF2-40B4-BE49-F238E27FC236}">
              <a16:creationId xmlns:a16="http://schemas.microsoft.com/office/drawing/2014/main" id="{00000000-0008-0000-0000-0000D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59" name="Text Box 9">
          <a:extLst>
            <a:ext uri="{FF2B5EF4-FFF2-40B4-BE49-F238E27FC236}">
              <a16:creationId xmlns:a16="http://schemas.microsoft.com/office/drawing/2014/main" id="{00000000-0008-0000-0000-0000D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60" name="Text Box 11">
          <a:extLst>
            <a:ext uri="{FF2B5EF4-FFF2-40B4-BE49-F238E27FC236}">
              <a16:creationId xmlns:a16="http://schemas.microsoft.com/office/drawing/2014/main" id="{00000000-0008-0000-0000-0000DC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1" name="Text Box 8">
          <a:extLst>
            <a:ext uri="{FF2B5EF4-FFF2-40B4-BE49-F238E27FC236}">
              <a16:creationId xmlns:a16="http://schemas.microsoft.com/office/drawing/2014/main" id="{00000000-0008-0000-0000-0000D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2" name="Text Box 9">
          <a:extLst>
            <a:ext uri="{FF2B5EF4-FFF2-40B4-BE49-F238E27FC236}">
              <a16:creationId xmlns:a16="http://schemas.microsoft.com/office/drawing/2014/main" id="{00000000-0008-0000-0000-0000D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63" name="Text Box 11">
          <a:extLst>
            <a:ext uri="{FF2B5EF4-FFF2-40B4-BE49-F238E27FC236}">
              <a16:creationId xmlns:a16="http://schemas.microsoft.com/office/drawing/2014/main" id="{00000000-0008-0000-0000-0000DF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4" name="Text Box 8">
          <a:extLst>
            <a:ext uri="{FF2B5EF4-FFF2-40B4-BE49-F238E27FC236}">
              <a16:creationId xmlns:a16="http://schemas.microsoft.com/office/drawing/2014/main" id="{00000000-0008-0000-0000-0000E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5" name="Text Box 9">
          <a:extLst>
            <a:ext uri="{FF2B5EF4-FFF2-40B4-BE49-F238E27FC236}">
              <a16:creationId xmlns:a16="http://schemas.microsoft.com/office/drawing/2014/main" id="{00000000-0008-0000-0000-0000E1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66" name="Text Box 11">
          <a:extLst>
            <a:ext uri="{FF2B5EF4-FFF2-40B4-BE49-F238E27FC236}">
              <a16:creationId xmlns:a16="http://schemas.microsoft.com/office/drawing/2014/main" id="{00000000-0008-0000-0000-0000E2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7" name="Text Box 8">
          <a:extLst>
            <a:ext uri="{FF2B5EF4-FFF2-40B4-BE49-F238E27FC236}">
              <a16:creationId xmlns:a16="http://schemas.microsoft.com/office/drawing/2014/main" id="{00000000-0008-0000-0000-0000E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68" name="Text Box 9">
          <a:extLst>
            <a:ext uri="{FF2B5EF4-FFF2-40B4-BE49-F238E27FC236}">
              <a16:creationId xmlns:a16="http://schemas.microsoft.com/office/drawing/2014/main" id="{00000000-0008-0000-0000-0000E4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69" name="Text Box 11">
          <a:extLst>
            <a:ext uri="{FF2B5EF4-FFF2-40B4-BE49-F238E27FC236}">
              <a16:creationId xmlns:a16="http://schemas.microsoft.com/office/drawing/2014/main" id="{00000000-0008-0000-0000-0000E5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0" name="Text Box 8">
          <a:extLst>
            <a:ext uri="{FF2B5EF4-FFF2-40B4-BE49-F238E27FC236}">
              <a16:creationId xmlns:a16="http://schemas.microsoft.com/office/drawing/2014/main" id="{00000000-0008-0000-0000-0000E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1" name="Text Box 9">
          <a:extLst>
            <a:ext uri="{FF2B5EF4-FFF2-40B4-BE49-F238E27FC236}">
              <a16:creationId xmlns:a16="http://schemas.microsoft.com/office/drawing/2014/main" id="{00000000-0008-0000-0000-0000E7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72" name="Text Box 11">
          <a:extLst>
            <a:ext uri="{FF2B5EF4-FFF2-40B4-BE49-F238E27FC236}">
              <a16:creationId xmlns:a16="http://schemas.microsoft.com/office/drawing/2014/main" id="{00000000-0008-0000-0000-0000E8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3" name="Text Box 8">
          <a:extLst>
            <a:ext uri="{FF2B5EF4-FFF2-40B4-BE49-F238E27FC236}">
              <a16:creationId xmlns:a16="http://schemas.microsoft.com/office/drawing/2014/main" id="{00000000-0008-0000-0000-0000E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4" name="Text Box 9">
          <a:extLst>
            <a:ext uri="{FF2B5EF4-FFF2-40B4-BE49-F238E27FC236}">
              <a16:creationId xmlns:a16="http://schemas.microsoft.com/office/drawing/2014/main" id="{00000000-0008-0000-0000-0000EA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75" name="Text Box 11">
          <a:extLst>
            <a:ext uri="{FF2B5EF4-FFF2-40B4-BE49-F238E27FC236}">
              <a16:creationId xmlns:a16="http://schemas.microsoft.com/office/drawing/2014/main" id="{00000000-0008-0000-0000-0000EB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6" name="Text Box 8">
          <a:extLst>
            <a:ext uri="{FF2B5EF4-FFF2-40B4-BE49-F238E27FC236}">
              <a16:creationId xmlns:a16="http://schemas.microsoft.com/office/drawing/2014/main" id="{00000000-0008-0000-0000-0000E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7" name="Text Box 9">
          <a:extLst>
            <a:ext uri="{FF2B5EF4-FFF2-40B4-BE49-F238E27FC236}">
              <a16:creationId xmlns:a16="http://schemas.microsoft.com/office/drawing/2014/main" id="{00000000-0008-0000-0000-0000ED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78" name="Text Box 11">
          <a:extLst>
            <a:ext uri="{FF2B5EF4-FFF2-40B4-BE49-F238E27FC236}">
              <a16:creationId xmlns:a16="http://schemas.microsoft.com/office/drawing/2014/main" id="{00000000-0008-0000-0000-0000EE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79" name="Text Box 8">
          <a:extLst>
            <a:ext uri="{FF2B5EF4-FFF2-40B4-BE49-F238E27FC236}">
              <a16:creationId xmlns:a16="http://schemas.microsoft.com/office/drawing/2014/main" id="{00000000-0008-0000-0000-0000E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0" name="Text Box 9">
          <a:extLst>
            <a:ext uri="{FF2B5EF4-FFF2-40B4-BE49-F238E27FC236}">
              <a16:creationId xmlns:a16="http://schemas.microsoft.com/office/drawing/2014/main" id="{00000000-0008-0000-0000-0000F0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81" name="Text Box 11">
          <a:extLst>
            <a:ext uri="{FF2B5EF4-FFF2-40B4-BE49-F238E27FC236}">
              <a16:creationId xmlns:a16="http://schemas.microsoft.com/office/drawing/2014/main" id="{00000000-0008-0000-0000-0000F1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2" name="Text Box 8">
          <a:extLst>
            <a:ext uri="{FF2B5EF4-FFF2-40B4-BE49-F238E27FC236}">
              <a16:creationId xmlns:a16="http://schemas.microsoft.com/office/drawing/2014/main" id="{00000000-0008-0000-0000-0000F2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3" name="Text Box 9">
          <a:extLst>
            <a:ext uri="{FF2B5EF4-FFF2-40B4-BE49-F238E27FC236}">
              <a16:creationId xmlns:a16="http://schemas.microsoft.com/office/drawing/2014/main" id="{00000000-0008-0000-0000-0000F3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84" name="Text Box 11">
          <a:extLst>
            <a:ext uri="{FF2B5EF4-FFF2-40B4-BE49-F238E27FC236}">
              <a16:creationId xmlns:a16="http://schemas.microsoft.com/office/drawing/2014/main" id="{00000000-0008-0000-0000-0000F4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5" name="Text Box 8">
          <a:extLst>
            <a:ext uri="{FF2B5EF4-FFF2-40B4-BE49-F238E27FC236}">
              <a16:creationId xmlns:a16="http://schemas.microsoft.com/office/drawing/2014/main" id="{00000000-0008-0000-0000-0000F5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6" name="Text Box 9">
          <a:extLst>
            <a:ext uri="{FF2B5EF4-FFF2-40B4-BE49-F238E27FC236}">
              <a16:creationId xmlns:a16="http://schemas.microsoft.com/office/drawing/2014/main" id="{00000000-0008-0000-0000-0000F6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87" name="Text Box 11">
          <a:extLst>
            <a:ext uri="{FF2B5EF4-FFF2-40B4-BE49-F238E27FC236}">
              <a16:creationId xmlns:a16="http://schemas.microsoft.com/office/drawing/2014/main" id="{00000000-0008-0000-0000-0000F7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8" name="Text Box 8">
          <a:extLst>
            <a:ext uri="{FF2B5EF4-FFF2-40B4-BE49-F238E27FC236}">
              <a16:creationId xmlns:a16="http://schemas.microsoft.com/office/drawing/2014/main" id="{00000000-0008-0000-0000-0000F8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89" name="Text Box 9">
          <a:extLst>
            <a:ext uri="{FF2B5EF4-FFF2-40B4-BE49-F238E27FC236}">
              <a16:creationId xmlns:a16="http://schemas.microsoft.com/office/drawing/2014/main" id="{00000000-0008-0000-0000-0000F9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90" name="Text Box 11">
          <a:extLst>
            <a:ext uri="{FF2B5EF4-FFF2-40B4-BE49-F238E27FC236}">
              <a16:creationId xmlns:a16="http://schemas.microsoft.com/office/drawing/2014/main" id="{00000000-0008-0000-0000-0000FA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1" name="Text Box 8">
          <a:extLst>
            <a:ext uri="{FF2B5EF4-FFF2-40B4-BE49-F238E27FC236}">
              <a16:creationId xmlns:a16="http://schemas.microsoft.com/office/drawing/2014/main" id="{00000000-0008-0000-0000-0000FB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2" name="Text Box 9">
          <a:extLst>
            <a:ext uri="{FF2B5EF4-FFF2-40B4-BE49-F238E27FC236}">
              <a16:creationId xmlns:a16="http://schemas.microsoft.com/office/drawing/2014/main" id="{00000000-0008-0000-0000-0000FC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93" name="Text Box 11">
          <a:extLst>
            <a:ext uri="{FF2B5EF4-FFF2-40B4-BE49-F238E27FC236}">
              <a16:creationId xmlns:a16="http://schemas.microsoft.com/office/drawing/2014/main" id="{00000000-0008-0000-0000-0000FD0F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4" name="Text Box 8">
          <a:extLst>
            <a:ext uri="{FF2B5EF4-FFF2-40B4-BE49-F238E27FC236}">
              <a16:creationId xmlns:a16="http://schemas.microsoft.com/office/drawing/2014/main" id="{00000000-0008-0000-0000-0000FE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5" name="Text Box 9">
          <a:extLst>
            <a:ext uri="{FF2B5EF4-FFF2-40B4-BE49-F238E27FC236}">
              <a16:creationId xmlns:a16="http://schemas.microsoft.com/office/drawing/2014/main" id="{00000000-0008-0000-0000-0000FF0F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96" name="Text Box 11">
          <a:extLst>
            <a:ext uri="{FF2B5EF4-FFF2-40B4-BE49-F238E27FC236}">
              <a16:creationId xmlns:a16="http://schemas.microsoft.com/office/drawing/2014/main" id="{00000000-0008-0000-0000-000000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7" name="Text Box 8">
          <a:extLst>
            <a:ext uri="{FF2B5EF4-FFF2-40B4-BE49-F238E27FC236}">
              <a16:creationId xmlns:a16="http://schemas.microsoft.com/office/drawing/2014/main" id="{00000000-0008-0000-0000-00000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098" name="Text Box 9">
          <a:extLst>
            <a:ext uri="{FF2B5EF4-FFF2-40B4-BE49-F238E27FC236}">
              <a16:creationId xmlns:a16="http://schemas.microsoft.com/office/drawing/2014/main" id="{00000000-0008-0000-0000-00000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099" name="Text Box 11">
          <a:extLst>
            <a:ext uri="{FF2B5EF4-FFF2-40B4-BE49-F238E27FC236}">
              <a16:creationId xmlns:a16="http://schemas.microsoft.com/office/drawing/2014/main" id="{00000000-0008-0000-0000-000003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0" name="Text Box 8">
          <a:extLst>
            <a:ext uri="{FF2B5EF4-FFF2-40B4-BE49-F238E27FC236}">
              <a16:creationId xmlns:a16="http://schemas.microsoft.com/office/drawing/2014/main" id="{00000000-0008-0000-0000-00000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1" name="Text Box 9">
          <a:extLst>
            <a:ext uri="{FF2B5EF4-FFF2-40B4-BE49-F238E27FC236}">
              <a16:creationId xmlns:a16="http://schemas.microsoft.com/office/drawing/2014/main" id="{00000000-0008-0000-0000-00000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02" name="Text Box 11">
          <a:extLst>
            <a:ext uri="{FF2B5EF4-FFF2-40B4-BE49-F238E27FC236}">
              <a16:creationId xmlns:a16="http://schemas.microsoft.com/office/drawing/2014/main" id="{00000000-0008-0000-0000-000006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3" name="Text Box 8">
          <a:extLst>
            <a:ext uri="{FF2B5EF4-FFF2-40B4-BE49-F238E27FC236}">
              <a16:creationId xmlns:a16="http://schemas.microsoft.com/office/drawing/2014/main" id="{00000000-0008-0000-0000-00000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4" name="Text Box 9">
          <a:extLst>
            <a:ext uri="{FF2B5EF4-FFF2-40B4-BE49-F238E27FC236}">
              <a16:creationId xmlns:a16="http://schemas.microsoft.com/office/drawing/2014/main" id="{00000000-0008-0000-0000-00000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05" name="Text Box 11">
          <a:extLst>
            <a:ext uri="{FF2B5EF4-FFF2-40B4-BE49-F238E27FC236}">
              <a16:creationId xmlns:a16="http://schemas.microsoft.com/office/drawing/2014/main" id="{00000000-0008-0000-0000-000009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6" name="Text Box 8">
          <a:extLst>
            <a:ext uri="{FF2B5EF4-FFF2-40B4-BE49-F238E27FC236}">
              <a16:creationId xmlns:a16="http://schemas.microsoft.com/office/drawing/2014/main" id="{00000000-0008-0000-0000-00000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7" name="Text Box 9">
          <a:extLst>
            <a:ext uri="{FF2B5EF4-FFF2-40B4-BE49-F238E27FC236}">
              <a16:creationId xmlns:a16="http://schemas.microsoft.com/office/drawing/2014/main" id="{00000000-0008-0000-0000-00000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08" name="Text Box 11">
          <a:extLst>
            <a:ext uri="{FF2B5EF4-FFF2-40B4-BE49-F238E27FC236}">
              <a16:creationId xmlns:a16="http://schemas.microsoft.com/office/drawing/2014/main" id="{00000000-0008-0000-0000-00000C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09" name="Text Box 8">
          <a:extLst>
            <a:ext uri="{FF2B5EF4-FFF2-40B4-BE49-F238E27FC236}">
              <a16:creationId xmlns:a16="http://schemas.microsoft.com/office/drawing/2014/main" id="{00000000-0008-0000-0000-00000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0" name="Text Box 9">
          <a:extLst>
            <a:ext uri="{FF2B5EF4-FFF2-40B4-BE49-F238E27FC236}">
              <a16:creationId xmlns:a16="http://schemas.microsoft.com/office/drawing/2014/main" id="{00000000-0008-0000-0000-00000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11" name="Text Box 11">
          <a:extLst>
            <a:ext uri="{FF2B5EF4-FFF2-40B4-BE49-F238E27FC236}">
              <a16:creationId xmlns:a16="http://schemas.microsoft.com/office/drawing/2014/main" id="{00000000-0008-0000-0000-00000F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2" name="Text Box 8">
          <a:extLst>
            <a:ext uri="{FF2B5EF4-FFF2-40B4-BE49-F238E27FC236}">
              <a16:creationId xmlns:a16="http://schemas.microsoft.com/office/drawing/2014/main" id="{00000000-0008-0000-0000-00001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3" name="Text Box 9">
          <a:extLst>
            <a:ext uri="{FF2B5EF4-FFF2-40B4-BE49-F238E27FC236}">
              <a16:creationId xmlns:a16="http://schemas.microsoft.com/office/drawing/2014/main" id="{00000000-0008-0000-0000-00001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14" name="Text Box 11">
          <a:extLst>
            <a:ext uri="{FF2B5EF4-FFF2-40B4-BE49-F238E27FC236}">
              <a16:creationId xmlns:a16="http://schemas.microsoft.com/office/drawing/2014/main" id="{00000000-0008-0000-0000-000012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5" name="Text Box 8">
          <a:extLst>
            <a:ext uri="{FF2B5EF4-FFF2-40B4-BE49-F238E27FC236}">
              <a16:creationId xmlns:a16="http://schemas.microsoft.com/office/drawing/2014/main" id="{00000000-0008-0000-0000-00001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6" name="Text Box 9">
          <a:extLst>
            <a:ext uri="{FF2B5EF4-FFF2-40B4-BE49-F238E27FC236}">
              <a16:creationId xmlns:a16="http://schemas.microsoft.com/office/drawing/2014/main" id="{00000000-0008-0000-0000-00001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17" name="Text Box 11">
          <a:extLst>
            <a:ext uri="{FF2B5EF4-FFF2-40B4-BE49-F238E27FC236}">
              <a16:creationId xmlns:a16="http://schemas.microsoft.com/office/drawing/2014/main" id="{00000000-0008-0000-0000-000015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8" name="Text Box 8">
          <a:extLst>
            <a:ext uri="{FF2B5EF4-FFF2-40B4-BE49-F238E27FC236}">
              <a16:creationId xmlns:a16="http://schemas.microsoft.com/office/drawing/2014/main" id="{00000000-0008-0000-0000-00001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19" name="Text Box 9">
          <a:extLst>
            <a:ext uri="{FF2B5EF4-FFF2-40B4-BE49-F238E27FC236}">
              <a16:creationId xmlns:a16="http://schemas.microsoft.com/office/drawing/2014/main" id="{00000000-0008-0000-0000-00001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20" name="Text Box 11">
          <a:extLst>
            <a:ext uri="{FF2B5EF4-FFF2-40B4-BE49-F238E27FC236}">
              <a16:creationId xmlns:a16="http://schemas.microsoft.com/office/drawing/2014/main" id="{00000000-0008-0000-0000-000018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1" name="Text Box 8">
          <a:extLst>
            <a:ext uri="{FF2B5EF4-FFF2-40B4-BE49-F238E27FC236}">
              <a16:creationId xmlns:a16="http://schemas.microsoft.com/office/drawing/2014/main" id="{00000000-0008-0000-0000-00001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2" name="Text Box 9">
          <a:extLst>
            <a:ext uri="{FF2B5EF4-FFF2-40B4-BE49-F238E27FC236}">
              <a16:creationId xmlns:a16="http://schemas.microsoft.com/office/drawing/2014/main" id="{00000000-0008-0000-0000-00001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23" name="Text Box 11">
          <a:extLst>
            <a:ext uri="{FF2B5EF4-FFF2-40B4-BE49-F238E27FC236}">
              <a16:creationId xmlns:a16="http://schemas.microsoft.com/office/drawing/2014/main" id="{00000000-0008-0000-0000-00001B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4" name="Text Box 8">
          <a:extLst>
            <a:ext uri="{FF2B5EF4-FFF2-40B4-BE49-F238E27FC236}">
              <a16:creationId xmlns:a16="http://schemas.microsoft.com/office/drawing/2014/main" id="{00000000-0008-0000-0000-00001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5" name="Text Box 9">
          <a:extLst>
            <a:ext uri="{FF2B5EF4-FFF2-40B4-BE49-F238E27FC236}">
              <a16:creationId xmlns:a16="http://schemas.microsoft.com/office/drawing/2014/main" id="{00000000-0008-0000-0000-00001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26" name="Text Box 11">
          <a:extLst>
            <a:ext uri="{FF2B5EF4-FFF2-40B4-BE49-F238E27FC236}">
              <a16:creationId xmlns:a16="http://schemas.microsoft.com/office/drawing/2014/main" id="{00000000-0008-0000-0000-00001E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7" name="Text Box 8">
          <a:extLst>
            <a:ext uri="{FF2B5EF4-FFF2-40B4-BE49-F238E27FC236}">
              <a16:creationId xmlns:a16="http://schemas.microsoft.com/office/drawing/2014/main" id="{00000000-0008-0000-0000-00001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28" name="Text Box 9">
          <a:extLst>
            <a:ext uri="{FF2B5EF4-FFF2-40B4-BE49-F238E27FC236}">
              <a16:creationId xmlns:a16="http://schemas.microsoft.com/office/drawing/2014/main" id="{00000000-0008-0000-0000-00002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29" name="Text Box 11">
          <a:extLst>
            <a:ext uri="{FF2B5EF4-FFF2-40B4-BE49-F238E27FC236}">
              <a16:creationId xmlns:a16="http://schemas.microsoft.com/office/drawing/2014/main" id="{00000000-0008-0000-0000-000021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0" name="Text Box 8">
          <a:extLst>
            <a:ext uri="{FF2B5EF4-FFF2-40B4-BE49-F238E27FC236}">
              <a16:creationId xmlns:a16="http://schemas.microsoft.com/office/drawing/2014/main" id="{00000000-0008-0000-0000-00002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1" name="Text Box 9">
          <a:extLst>
            <a:ext uri="{FF2B5EF4-FFF2-40B4-BE49-F238E27FC236}">
              <a16:creationId xmlns:a16="http://schemas.microsoft.com/office/drawing/2014/main" id="{00000000-0008-0000-0000-00002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32" name="Text Box 11">
          <a:extLst>
            <a:ext uri="{FF2B5EF4-FFF2-40B4-BE49-F238E27FC236}">
              <a16:creationId xmlns:a16="http://schemas.microsoft.com/office/drawing/2014/main" id="{00000000-0008-0000-0000-000024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3" name="Text Box 8">
          <a:extLst>
            <a:ext uri="{FF2B5EF4-FFF2-40B4-BE49-F238E27FC236}">
              <a16:creationId xmlns:a16="http://schemas.microsoft.com/office/drawing/2014/main" id="{00000000-0008-0000-0000-00002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4" name="Text Box 9">
          <a:extLst>
            <a:ext uri="{FF2B5EF4-FFF2-40B4-BE49-F238E27FC236}">
              <a16:creationId xmlns:a16="http://schemas.microsoft.com/office/drawing/2014/main" id="{00000000-0008-0000-0000-00002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35" name="Text Box 11">
          <a:extLst>
            <a:ext uri="{FF2B5EF4-FFF2-40B4-BE49-F238E27FC236}">
              <a16:creationId xmlns:a16="http://schemas.microsoft.com/office/drawing/2014/main" id="{00000000-0008-0000-0000-000027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6" name="Text Box 8">
          <a:extLst>
            <a:ext uri="{FF2B5EF4-FFF2-40B4-BE49-F238E27FC236}">
              <a16:creationId xmlns:a16="http://schemas.microsoft.com/office/drawing/2014/main" id="{00000000-0008-0000-0000-00002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7" name="Text Box 9">
          <a:extLst>
            <a:ext uri="{FF2B5EF4-FFF2-40B4-BE49-F238E27FC236}">
              <a16:creationId xmlns:a16="http://schemas.microsoft.com/office/drawing/2014/main" id="{00000000-0008-0000-0000-00002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38" name="Text Box 11">
          <a:extLst>
            <a:ext uri="{FF2B5EF4-FFF2-40B4-BE49-F238E27FC236}">
              <a16:creationId xmlns:a16="http://schemas.microsoft.com/office/drawing/2014/main" id="{00000000-0008-0000-0000-00002A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39" name="Text Box 8">
          <a:extLst>
            <a:ext uri="{FF2B5EF4-FFF2-40B4-BE49-F238E27FC236}">
              <a16:creationId xmlns:a16="http://schemas.microsoft.com/office/drawing/2014/main" id="{00000000-0008-0000-0000-00002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0" name="Text Box 9">
          <a:extLst>
            <a:ext uri="{FF2B5EF4-FFF2-40B4-BE49-F238E27FC236}">
              <a16:creationId xmlns:a16="http://schemas.microsoft.com/office/drawing/2014/main" id="{00000000-0008-0000-0000-00002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41" name="Text Box 11">
          <a:extLst>
            <a:ext uri="{FF2B5EF4-FFF2-40B4-BE49-F238E27FC236}">
              <a16:creationId xmlns:a16="http://schemas.microsoft.com/office/drawing/2014/main" id="{00000000-0008-0000-0000-00002D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2" name="Text Box 8">
          <a:extLst>
            <a:ext uri="{FF2B5EF4-FFF2-40B4-BE49-F238E27FC236}">
              <a16:creationId xmlns:a16="http://schemas.microsoft.com/office/drawing/2014/main" id="{00000000-0008-0000-0000-00002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3" name="Text Box 9">
          <a:extLst>
            <a:ext uri="{FF2B5EF4-FFF2-40B4-BE49-F238E27FC236}">
              <a16:creationId xmlns:a16="http://schemas.microsoft.com/office/drawing/2014/main" id="{00000000-0008-0000-0000-00002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44" name="Text Box 11">
          <a:extLst>
            <a:ext uri="{FF2B5EF4-FFF2-40B4-BE49-F238E27FC236}">
              <a16:creationId xmlns:a16="http://schemas.microsoft.com/office/drawing/2014/main" id="{00000000-0008-0000-0000-000030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5" name="Text Box 8">
          <a:extLst>
            <a:ext uri="{FF2B5EF4-FFF2-40B4-BE49-F238E27FC236}">
              <a16:creationId xmlns:a16="http://schemas.microsoft.com/office/drawing/2014/main" id="{00000000-0008-0000-0000-00003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6" name="Text Box 9">
          <a:extLst>
            <a:ext uri="{FF2B5EF4-FFF2-40B4-BE49-F238E27FC236}">
              <a16:creationId xmlns:a16="http://schemas.microsoft.com/office/drawing/2014/main" id="{00000000-0008-0000-0000-00003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47" name="Text Box 11">
          <a:extLst>
            <a:ext uri="{FF2B5EF4-FFF2-40B4-BE49-F238E27FC236}">
              <a16:creationId xmlns:a16="http://schemas.microsoft.com/office/drawing/2014/main" id="{00000000-0008-0000-0000-000033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8" name="Text Box 8">
          <a:extLst>
            <a:ext uri="{FF2B5EF4-FFF2-40B4-BE49-F238E27FC236}">
              <a16:creationId xmlns:a16="http://schemas.microsoft.com/office/drawing/2014/main" id="{00000000-0008-0000-0000-00003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49" name="Text Box 9">
          <a:extLst>
            <a:ext uri="{FF2B5EF4-FFF2-40B4-BE49-F238E27FC236}">
              <a16:creationId xmlns:a16="http://schemas.microsoft.com/office/drawing/2014/main" id="{00000000-0008-0000-0000-00003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50" name="Text Box 11">
          <a:extLst>
            <a:ext uri="{FF2B5EF4-FFF2-40B4-BE49-F238E27FC236}">
              <a16:creationId xmlns:a16="http://schemas.microsoft.com/office/drawing/2014/main" id="{00000000-0008-0000-0000-000036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1" name="Text Box 8">
          <a:extLst>
            <a:ext uri="{FF2B5EF4-FFF2-40B4-BE49-F238E27FC236}">
              <a16:creationId xmlns:a16="http://schemas.microsoft.com/office/drawing/2014/main" id="{00000000-0008-0000-0000-00003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2" name="Text Box 9">
          <a:extLst>
            <a:ext uri="{FF2B5EF4-FFF2-40B4-BE49-F238E27FC236}">
              <a16:creationId xmlns:a16="http://schemas.microsoft.com/office/drawing/2014/main" id="{00000000-0008-0000-0000-00003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53" name="Text Box 11">
          <a:extLst>
            <a:ext uri="{FF2B5EF4-FFF2-40B4-BE49-F238E27FC236}">
              <a16:creationId xmlns:a16="http://schemas.microsoft.com/office/drawing/2014/main" id="{00000000-0008-0000-0000-000039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4" name="Text Box 8">
          <a:extLst>
            <a:ext uri="{FF2B5EF4-FFF2-40B4-BE49-F238E27FC236}">
              <a16:creationId xmlns:a16="http://schemas.microsoft.com/office/drawing/2014/main" id="{00000000-0008-0000-0000-00003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5" name="Text Box 9">
          <a:extLst>
            <a:ext uri="{FF2B5EF4-FFF2-40B4-BE49-F238E27FC236}">
              <a16:creationId xmlns:a16="http://schemas.microsoft.com/office/drawing/2014/main" id="{00000000-0008-0000-0000-00003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56" name="Text Box 11">
          <a:extLst>
            <a:ext uri="{FF2B5EF4-FFF2-40B4-BE49-F238E27FC236}">
              <a16:creationId xmlns:a16="http://schemas.microsoft.com/office/drawing/2014/main" id="{00000000-0008-0000-0000-00003C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7" name="Text Box 8">
          <a:extLst>
            <a:ext uri="{FF2B5EF4-FFF2-40B4-BE49-F238E27FC236}">
              <a16:creationId xmlns:a16="http://schemas.microsoft.com/office/drawing/2014/main" id="{00000000-0008-0000-0000-00003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58" name="Text Box 9">
          <a:extLst>
            <a:ext uri="{FF2B5EF4-FFF2-40B4-BE49-F238E27FC236}">
              <a16:creationId xmlns:a16="http://schemas.microsoft.com/office/drawing/2014/main" id="{00000000-0008-0000-0000-00003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59" name="Text Box 11">
          <a:extLst>
            <a:ext uri="{FF2B5EF4-FFF2-40B4-BE49-F238E27FC236}">
              <a16:creationId xmlns:a16="http://schemas.microsoft.com/office/drawing/2014/main" id="{00000000-0008-0000-0000-00003F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0" name="Text Box 8">
          <a:extLst>
            <a:ext uri="{FF2B5EF4-FFF2-40B4-BE49-F238E27FC236}">
              <a16:creationId xmlns:a16="http://schemas.microsoft.com/office/drawing/2014/main" id="{00000000-0008-0000-0000-00004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1" name="Text Box 9">
          <a:extLst>
            <a:ext uri="{FF2B5EF4-FFF2-40B4-BE49-F238E27FC236}">
              <a16:creationId xmlns:a16="http://schemas.microsoft.com/office/drawing/2014/main" id="{00000000-0008-0000-0000-00004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62" name="Text Box 11">
          <a:extLst>
            <a:ext uri="{FF2B5EF4-FFF2-40B4-BE49-F238E27FC236}">
              <a16:creationId xmlns:a16="http://schemas.microsoft.com/office/drawing/2014/main" id="{00000000-0008-0000-0000-000042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3" name="Text Box 8">
          <a:extLst>
            <a:ext uri="{FF2B5EF4-FFF2-40B4-BE49-F238E27FC236}">
              <a16:creationId xmlns:a16="http://schemas.microsoft.com/office/drawing/2014/main" id="{00000000-0008-0000-0000-00004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4" name="Text Box 9">
          <a:extLst>
            <a:ext uri="{FF2B5EF4-FFF2-40B4-BE49-F238E27FC236}">
              <a16:creationId xmlns:a16="http://schemas.microsoft.com/office/drawing/2014/main" id="{00000000-0008-0000-0000-00004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65" name="Text Box 11">
          <a:extLst>
            <a:ext uri="{FF2B5EF4-FFF2-40B4-BE49-F238E27FC236}">
              <a16:creationId xmlns:a16="http://schemas.microsoft.com/office/drawing/2014/main" id="{00000000-0008-0000-0000-000045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6" name="Text Box 8">
          <a:extLst>
            <a:ext uri="{FF2B5EF4-FFF2-40B4-BE49-F238E27FC236}">
              <a16:creationId xmlns:a16="http://schemas.microsoft.com/office/drawing/2014/main" id="{00000000-0008-0000-0000-00004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7" name="Text Box 9">
          <a:extLst>
            <a:ext uri="{FF2B5EF4-FFF2-40B4-BE49-F238E27FC236}">
              <a16:creationId xmlns:a16="http://schemas.microsoft.com/office/drawing/2014/main" id="{00000000-0008-0000-0000-00004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68" name="Text Box 11">
          <a:extLst>
            <a:ext uri="{FF2B5EF4-FFF2-40B4-BE49-F238E27FC236}">
              <a16:creationId xmlns:a16="http://schemas.microsoft.com/office/drawing/2014/main" id="{00000000-0008-0000-0000-000048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69" name="Text Box 8">
          <a:extLst>
            <a:ext uri="{FF2B5EF4-FFF2-40B4-BE49-F238E27FC236}">
              <a16:creationId xmlns:a16="http://schemas.microsoft.com/office/drawing/2014/main" id="{00000000-0008-0000-0000-00004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0" name="Text Box 9">
          <a:extLst>
            <a:ext uri="{FF2B5EF4-FFF2-40B4-BE49-F238E27FC236}">
              <a16:creationId xmlns:a16="http://schemas.microsoft.com/office/drawing/2014/main" id="{00000000-0008-0000-0000-00004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71" name="Text Box 11">
          <a:extLst>
            <a:ext uri="{FF2B5EF4-FFF2-40B4-BE49-F238E27FC236}">
              <a16:creationId xmlns:a16="http://schemas.microsoft.com/office/drawing/2014/main" id="{00000000-0008-0000-0000-00004B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2" name="Text Box 8">
          <a:extLst>
            <a:ext uri="{FF2B5EF4-FFF2-40B4-BE49-F238E27FC236}">
              <a16:creationId xmlns:a16="http://schemas.microsoft.com/office/drawing/2014/main" id="{00000000-0008-0000-0000-00004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3" name="Text Box 9">
          <a:extLst>
            <a:ext uri="{FF2B5EF4-FFF2-40B4-BE49-F238E27FC236}">
              <a16:creationId xmlns:a16="http://schemas.microsoft.com/office/drawing/2014/main" id="{00000000-0008-0000-0000-00004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74" name="Text Box 11">
          <a:extLst>
            <a:ext uri="{FF2B5EF4-FFF2-40B4-BE49-F238E27FC236}">
              <a16:creationId xmlns:a16="http://schemas.microsoft.com/office/drawing/2014/main" id="{00000000-0008-0000-0000-00004E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5" name="Text Box 8">
          <a:extLst>
            <a:ext uri="{FF2B5EF4-FFF2-40B4-BE49-F238E27FC236}">
              <a16:creationId xmlns:a16="http://schemas.microsoft.com/office/drawing/2014/main" id="{00000000-0008-0000-0000-00004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6" name="Text Box 9">
          <a:extLst>
            <a:ext uri="{FF2B5EF4-FFF2-40B4-BE49-F238E27FC236}">
              <a16:creationId xmlns:a16="http://schemas.microsoft.com/office/drawing/2014/main" id="{00000000-0008-0000-0000-00005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77" name="Text Box 11">
          <a:extLst>
            <a:ext uri="{FF2B5EF4-FFF2-40B4-BE49-F238E27FC236}">
              <a16:creationId xmlns:a16="http://schemas.microsoft.com/office/drawing/2014/main" id="{00000000-0008-0000-0000-000051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8" name="Text Box 8">
          <a:extLst>
            <a:ext uri="{FF2B5EF4-FFF2-40B4-BE49-F238E27FC236}">
              <a16:creationId xmlns:a16="http://schemas.microsoft.com/office/drawing/2014/main" id="{00000000-0008-0000-0000-00005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79" name="Text Box 9">
          <a:extLst>
            <a:ext uri="{FF2B5EF4-FFF2-40B4-BE49-F238E27FC236}">
              <a16:creationId xmlns:a16="http://schemas.microsoft.com/office/drawing/2014/main" id="{00000000-0008-0000-0000-00005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80" name="Text Box 11">
          <a:extLst>
            <a:ext uri="{FF2B5EF4-FFF2-40B4-BE49-F238E27FC236}">
              <a16:creationId xmlns:a16="http://schemas.microsoft.com/office/drawing/2014/main" id="{00000000-0008-0000-0000-000054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1" name="Text Box 8">
          <a:extLst>
            <a:ext uri="{FF2B5EF4-FFF2-40B4-BE49-F238E27FC236}">
              <a16:creationId xmlns:a16="http://schemas.microsoft.com/office/drawing/2014/main" id="{00000000-0008-0000-0000-00005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2" name="Text Box 9">
          <a:extLst>
            <a:ext uri="{FF2B5EF4-FFF2-40B4-BE49-F238E27FC236}">
              <a16:creationId xmlns:a16="http://schemas.microsoft.com/office/drawing/2014/main" id="{00000000-0008-0000-0000-00005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83" name="Text Box 11">
          <a:extLst>
            <a:ext uri="{FF2B5EF4-FFF2-40B4-BE49-F238E27FC236}">
              <a16:creationId xmlns:a16="http://schemas.microsoft.com/office/drawing/2014/main" id="{00000000-0008-0000-0000-000057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4" name="Text Box 8">
          <a:extLst>
            <a:ext uri="{FF2B5EF4-FFF2-40B4-BE49-F238E27FC236}">
              <a16:creationId xmlns:a16="http://schemas.microsoft.com/office/drawing/2014/main" id="{00000000-0008-0000-0000-00005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5" name="Text Box 9">
          <a:extLst>
            <a:ext uri="{FF2B5EF4-FFF2-40B4-BE49-F238E27FC236}">
              <a16:creationId xmlns:a16="http://schemas.microsoft.com/office/drawing/2014/main" id="{00000000-0008-0000-0000-00005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86" name="Text Box 11">
          <a:extLst>
            <a:ext uri="{FF2B5EF4-FFF2-40B4-BE49-F238E27FC236}">
              <a16:creationId xmlns:a16="http://schemas.microsoft.com/office/drawing/2014/main" id="{00000000-0008-0000-0000-00005A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7" name="Text Box 8">
          <a:extLst>
            <a:ext uri="{FF2B5EF4-FFF2-40B4-BE49-F238E27FC236}">
              <a16:creationId xmlns:a16="http://schemas.microsoft.com/office/drawing/2014/main" id="{00000000-0008-0000-0000-00005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88" name="Text Box 9">
          <a:extLst>
            <a:ext uri="{FF2B5EF4-FFF2-40B4-BE49-F238E27FC236}">
              <a16:creationId xmlns:a16="http://schemas.microsoft.com/office/drawing/2014/main" id="{00000000-0008-0000-0000-00005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89" name="Text Box 11">
          <a:extLst>
            <a:ext uri="{FF2B5EF4-FFF2-40B4-BE49-F238E27FC236}">
              <a16:creationId xmlns:a16="http://schemas.microsoft.com/office/drawing/2014/main" id="{00000000-0008-0000-0000-00005D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0" name="Text Box 8">
          <a:extLst>
            <a:ext uri="{FF2B5EF4-FFF2-40B4-BE49-F238E27FC236}">
              <a16:creationId xmlns:a16="http://schemas.microsoft.com/office/drawing/2014/main" id="{00000000-0008-0000-0000-00005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1" name="Text Box 9">
          <a:extLst>
            <a:ext uri="{FF2B5EF4-FFF2-40B4-BE49-F238E27FC236}">
              <a16:creationId xmlns:a16="http://schemas.microsoft.com/office/drawing/2014/main" id="{00000000-0008-0000-0000-00005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92" name="Text Box 11">
          <a:extLst>
            <a:ext uri="{FF2B5EF4-FFF2-40B4-BE49-F238E27FC236}">
              <a16:creationId xmlns:a16="http://schemas.microsoft.com/office/drawing/2014/main" id="{00000000-0008-0000-0000-000060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3" name="Text Box 8">
          <a:extLst>
            <a:ext uri="{FF2B5EF4-FFF2-40B4-BE49-F238E27FC236}">
              <a16:creationId xmlns:a16="http://schemas.microsoft.com/office/drawing/2014/main" id="{00000000-0008-0000-0000-00006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4" name="Text Box 9">
          <a:extLst>
            <a:ext uri="{FF2B5EF4-FFF2-40B4-BE49-F238E27FC236}">
              <a16:creationId xmlns:a16="http://schemas.microsoft.com/office/drawing/2014/main" id="{00000000-0008-0000-0000-00006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95" name="Text Box 11">
          <a:extLst>
            <a:ext uri="{FF2B5EF4-FFF2-40B4-BE49-F238E27FC236}">
              <a16:creationId xmlns:a16="http://schemas.microsoft.com/office/drawing/2014/main" id="{00000000-0008-0000-0000-000063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6" name="Text Box 8">
          <a:extLst>
            <a:ext uri="{FF2B5EF4-FFF2-40B4-BE49-F238E27FC236}">
              <a16:creationId xmlns:a16="http://schemas.microsoft.com/office/drawing/2014/main" id="{00000000-0008-0000-0000-00006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7" name="Text Box 9">
          <a:extLst>
            <a:ext uri="{FF2B5EF4-FFF2-40B4-BE49-F238E27FC236}">
              <a16:creationId xmlns:a16="http://schemas.microsoft.com/office/drawing/2014/main" id="{00000000-0008-0000-0000-00006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198" name="Text Box 11">
          <a:extLst>
            <a:ext uri="{FF2B5EF4-FFF2-40B4-BE49-F238E27FC236}">
              <a16:creationId xmlns:a16="http://schemas.microsoft.com/office/drawing/2014/main" id="{00000000-0008-0000-0000-000066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199" name="Text Box 8">
          <a:extLst>
            <a:ext uri="{FF2B5EF4-FFF2-40B4-BE49-F238E27FC236}">
              <a16:creationId xmlns:a16="http://schemas.microsoft.com/office/drawing/2014/main" id="{00000000-0008-0000-0000-00006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0" name="Text Box 9">
          <a:extLst>
            <a:ext uri="{FF2B5EF4-FFF2-40B4-BE49-F238E27FC236}">
              <a16:creationId xmlns:a16="http://schemas.microsoft.com/office/drawing/2014/main" id="{00000000-0008-0000-0000-00006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01" name="Text Box 11">
          <a:extLst>
            <a:ext uri="{FF2B5EF4-FFF2-40B4-BE49-F238E27FC236}">
              <a16:creationId xmlns:a16="http://schemas.microsoft.com/office/drawing/2014/main" id="{00000000-0008-0000-0000-000069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2" name="Text Box 8">
          <a:extLst>
            <a:ext uri="{FF2B5EF4-FFF2-40B4-BE49-F238E27FC236}">
              <a16:creationId xmlns:a16="http://schemas.microsoft.com/office/drawing/2014/main" id="{00000000-0008-0000-0000-00006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3" name="Text Box 9">
          <a:extLst>
            <a:ext uri="{FF2B5EF4-FFF2-40B4-BE49-F238E27FC236}">
              <a16:creationId xmlns:a16="http://schemas.microsoft.com/office/drawing/2014/main" id="{00000000-0008-0000-0000-00006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04" name="Text Box 11">
          <a:extLst>
            <a:ext uri="{FF2B5EF4-FFF2-40B4-BE49-F238E27FC236}">
              <a16:creationId xmlns:a16="http://schemas.microsoft.com/office/drawing/2014/main" id="{00000000-0008-0000-0000-00006C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5" name="Text Box 8">
          <a:extLst>
            <a:ext uri="{FF2B5EF4-FFF2-40B4-BE49-F238E27FC236}">
              <a16:creationId xmlns:a16="http://schemas.microsoft.com/office/drawing/2014/main" id="{00000000-0008-0000-0000-00006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6" name="Text Box 9">
          <a:extLst>
            <a:ext uri="{FF2B5EF4-FFF2-40B4-BE49-F238E27FC236}">
              <a16:creationId xmlns:a16="http://schemas.microsoft.com/office/drawing/2014/main" id="{00000000-0008-0000-0000-00006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07" name="Text Box 11">
          <a:extLst>
            <a:ext uri="{FF2B5EF4-FFF2-40B4-BE49-F238E27FC236}">
              <a16:creationId xmlns:a16="http://schemas.microsoft.com/office/drawing/2014/main" id="{00000000-0008-0000-0000-00006F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8" name="Text Box 8">
          <a:extLst>
            <a:ext uri="{FF2B5EF4-FFF2-40B4-BE49-F238E27FC236}">
              <a16:creationId xmlns:a16="http://schemas.microsoft.com/office/drawing/2014/main" id="{00000000-0008-0000-0000-00007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09" name="Text Box 9">
          <a:extLst>
            <a:ext uri="{FF2B5EF4-FFF2-40B4-BE49-F238E27FC236}">
              <a16:creationId xmlns:a16="http://schemas.microsoft.com/office/drawing/2014/main" id="{00000000-0008-0000-0000-00007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10" name="Text Box 11">
          <a:extLst>
            <a:ext uri="{FF2B5EF4-FFF2-40B4-BE49-F238E27FC236}">
              <a16:creationId xmlns:a16="http://schemas.microsoft.com/office/drawing/2014/main" id="{00000000-0008-0000-0000-000072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1" name="Text Box 8">
          <a:extLst>
            <a:ext uri="{FF2B5EF4-FFF2-40B4-BE49-F238E27FC236}">
              <a16:creationId xmlns:a16="http://schemas.microsoft.com/office/drawing/2014/main" id="{00000000-0008-0000-0000-00007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2" name="Text Box 9">
          <a:extLst>
            <a:ext uri="{FF2B5EF4-FFF2-40B4-BE49-F238E27FC236}">
              <a16:creationId xmlns:a16="http://schemas.microsoft.com/office/drawing/2014/main" id="{00000000-0008-0000-0000-000074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13" name="Text Box 11">
          <a:extLst>
            <a:ext uri="{FF2B5EF4-FFF2-40B4-BE49-F238E27FC236}">
              <a16:creationId xmlns:a16="http://schemas.microsoft.com/office/drawing/2014/main" id="{00000000-0008-0000-0000-000075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4" name="Text Box 8">
          <a:extLst>
            <a:ext uri="{FF2B5EF4-FFF2-40B4-BE49-F238E27FC236}">
              <a16:creationId xmlns:a16="http://schemas.microsoft.com/office/drawing/2014/main" id="{00000000-0008-0000-0000-00007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5" name="Text Box 9">
          <a:extLst>
            <a:ext uri="{FF2B5EF4-FFF2-40B4-BE49-F238E27FC236}">
              <a16:creationId xmlns:a16="http://schemas.microsoft.com/office/drawing/2014/main" id="{00000000-0008-0000-0000-00007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16" name="Text Box 11">
          <a:extLst>
            <a:ext uri="{FF2B5EF4-FFF2-40B4-BE49-F238E27FC236}">
              <a16:creationId xmlns:a16="http://schemas.microsoft.com/office/drawing/2014/main" id="{00000000-0008-0000-0000-000078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7" name="Text Box 8">
          <a:extLst>
            <a:ext uri="{FF2B5EF4-FFF2-40B4-BE49-F238E27FC236}">
              <a16:creationId xmlns:a16="http://schemas.microsoft.com/office/drawing/2014/main" id="{00000000-0008-0000-0000-00007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18" name="Text Box 9">
          <a:extLst>
            <a:ext uri="{FF2B5EF4-FFF2-40B4-BE49-F238E27FC236}">
              <a16:creationId xmlns:a16="http://schemas.microsoft.com/office/drawing/2014/main" id="{00000000-0008-0000-0000-00007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19" name="Text Box 11">
          <a:extLst>
            <a:ext uri="{FF2B5EF4-FFF2-40B4-BE49-F238E27FC236}">
              <a16:creationId xmlns:a16="http://schemas.microsoft.com/office/drawing/2014/main" id="{00000000-0008-0000-0000-00007B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0" name="Text Box 8">
          <a:extLst>
            <a:ext uri="{FF2B5EF4-FFF2-40B4-BE49-F238E27FC236}">
              <a16:creationId xmlns:a16="http://schemas.microsoft.com/office/drawing/2014/main" id="{00000000-0008-0000-0000-00007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1" name="Text Box 9">
          <a:extLst>
            <a:ext uri="{FF2B5EF4-FFF2-40B4-BE49-F238E27FC236}">
              <a16:creationId xmlns:a16="http://schemas.microsoft.com/office/drawing/2014/main" id="{00000000-0008-0000-0000-00007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22" name="Text Box 11">
          <a:extLst>
            <a:ext uri="{FF2B5EF4-FFF2-40B4-BE49-F238E27FC236}">
              <a16:creationId xmlns:a16="http://schemas.microsoft.com/office/drawing/2014/main" id="{00000000-0008-0000-0000-00007E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3" name="Text Box 8">
          <a:extLst>
            <a:ext uri="{FF2B5EF4-FFF2-40B4-BE49-F238E27FC236}">
              <a16:creationId xmlns:a16="http://schemas.microsoft.com/office/drawing/2014/main" id="{00000000-0008-0000-0000-00007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4" name="Text Box 9">
          <a:extLst>
            <a:ext uri="{FF2B5EF4-FFF2-40B4-BE49-F238E27FC236}">
              <a16:creationId xmlns:a16="http://schemas.microsoft.com/office/drawing/2014/main" id="{00000000-0008-0000-0000-00008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25" name="Text Box 11">
          <a:extLst>
            <a:ext uri="{FF2B5EF4-FFF2-40B4-BE49-F238E27FC236}">
              <a16:creationId xmlns:a16="http://schemas.microsoft.com/office/drawing/2014/main" id="{00000000-0008-0000-0000-000081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6" name="Text Box 8">
          <a:extLst>
            <a:ext uri="{FF2B5EF4-FFF2-40B4-BE49-F238E27FC236}">
              <a16:creationId xmlns:a16="http://schemas.microsoft.com/office/drawing/2014/main" id="{00000000-0008-0000-0000-00008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7" name="Text Box 9">
          <a:extLst>
            <a:ext uri="{FF2B5EF4-FFF2-40B4-BE49-F238E27FC236}">
              <a16:creationId xmlns:a16="http://schemas.microsoft.com/office/drawing/2014/main" id="{00000000-0008-0000-0000-00008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28" name="Text Box 11">
          <a:extLst>
            <a:ext uri="{FF2B5EF4-FFF2-40B4-BE49-F238E27FC236}">
              <a16:creationId xmlns:a16="http://schemas.microsoft.com/office/drawing/2014/main" id="{00000000-0008-0000-0000-000084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29" name="Text Box 8">
          <a:extLst>
            <a:ext uri="{FF2B5EF4-FFF2-40B4-BE49-F238E27FC236}">
              <a16:creationId xmlns:a16="http://schemas.microsoft.com/office/drawing/2014/main" id="{00000000-0008-0000-0000-00008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0" name="Text Box 9">
          <a:extLst>
            <a:ext uri="{FF2B5EF4-FFF2-40B4-BE49-F238E27FC236}">
              <a16:creationId xmlns:a16="http://schemas.microsoft.com/office/drawing/2014/main" id="{00000000-0008-0000-0000-00008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31" name="Text Box 11">
          <a:extLst>
            <a:ext uri="{FF2B5EF4-FFF2-40B4-BE49-F238E27FC236}">
              <a16:creationId xmlns:a16="http://schemas.microsoft.com/office/drawing/2014/main" id="{00000000-0008-0000-0000-000087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2" name="Text Box 8">
          <a:extLst>
            <a:ext uri="{FF2B5EF4-FFF2-40B4-BE49-F238E27FC236}">
              <a16:creationId xmlns:a16="http://schemas.microsoft.com/office/drawing/2014/main" id="{00000000-0008-0000-0000-000088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3" name="Text Box 9">
          <a:extLst>
            <a:ext uri="{FF2B5EF4-FFF2-40B4-BE49-F238E27FC236}">
              <a16:creationId xmlns:a16="http://schemas.microsoft.com/office/drawing/2014/main" id="{00000000-0008-0000-0000-00008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34" name="Text Box 11">
          <a:extLst>
            <a:ext uri="{FF2B5EF4-FFF2-40B4-BE49-F238E27FC236}">
              <a16:creationId xmlns:a16="http://schemas.microsoft.com/office/drawing/2014/main" id="{00000000-0008-0000-0000-00008A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5" name="Text Box 8">
          <a:extLst>
            <a:ext uri="{FF2B5EF4-FFF2-40B4-BE49-F238E27FC236}">
              <a16:creationId xmlns:a16="http://schemas.microsoft.com/office/drawing/2014/main" id="{00000000-0008-0000-0000-00008B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6" name="Text Box 9">
          <a:extLst>
            <a:ext uri="{FF2B5EF4-FFF2-40B4-BE49-F238E27FC236}">
              <a16:creationId xmlns:a16="http://schemas.microsoft.com/office/drawing/2014/main" id="{00000000-0008-0000-0000-00008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37" name="Text Box 11">
          <a:extLst>
            <a:ext uri="{FF2B5EF4-FFF2-40B4-BE49-F238E27FC236}">
              <a16:creationId xmlns:a16="http://schemas.microsoft.com/office/drawing/2014/main" id="{00000000-0008-0000-0000-00008D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8" name="Text Box 8">
          <a:extLst>
            <a:ext uri="{FF2B5EF4-FFF2-40B4-BE49-F238E27FC236}">
              <a16:creationId xmlns:a16="http://schemas.microsoft.com/office/drawing/2014/main" id="{00000000-0008-0000-0000-00008E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39" name="Text Box 9">
          <a:extLst>
            <a:ext uri="{FF2B5EF4-FFF2-40B4-BE49-F238E27FC236}">
              <a16:creationId xmlns:a16="http://schemas.microsoft.com/office/drawing/2014/main" id="{00000000-0008-0000-0000-00008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40" name="Text Box 11">
          <a:extLst>
            <a:ext uri="{FF2B5EF4-FFF2-40B4-BE49-F238E27FC236}">
              <a16:creationId xmlns:a16="http://schemas.microsoft.com/office/drawing/2014/main" id="{00000000-0008-0000-0000-000090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41" name="Text Box 8">
          <a:extLst>
            <a:ext uri="{FF2B5EF4-FFF2-40B4-BE49-F238E27FC236}">
              <a16:creationId xmlns:a16="http://schemas.microsoft.com/office/drawing/2014/main" id="{00000000-0008-0000-0000-000091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42" name="Text Box 9">
          <a:extLst>
            <a:ext uri="{FF2B5EF4-FFF2-40B4-BE49-F238E27FC236}">
              <a16:creationId xmlns:a16="http://schemas.microsoft.com/office/drawing/2014/main" id="{00000000-0008-0000-0000-00009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228600</xdr:colOff>
      <xdr:row>110</xdr:row>
      <xdr:rowOff>47625</xdr:rowOff>
    </xdr:to>
    <xdr:sp macro="" textlink="">
      <xdr:nvSpPr>
        <xdr:cNvPr id="4243" name="Text Box 11">
          <a:extLst>
            <a:ext uri="{FF2B5EF4-FFF2-40B4-BE49-F238E27FC236}">
              <a16:creationId xmlns:a16="http://schemas.microsoft.com/office/drawing/2014/main" id="{00000000-0008-0000-0000-000093100000}"/>
            </a:ext>
          </a:extLst>
        </xdr:cNvPr>
        <xdr:cNvSpPr txBox="1">
          <a:spLocks noChangeArrowheads="1"/>
        </xdr:cNvSpPr>
      </xdr:nvSpPr>
      <xdr:spPr bwMode="auto">
        <a:xfrm>
          <a:off x="400050" y="71294625"/>
          <a:ext cx="180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44" name="Text Box 18">
          <a:extLst>
            <a:ext uri="{FF2B5EF4-FFF2-40B4-BE49-F238E27FC236}">
              <a16:creationId xmlns:a16="http://schemas.microsoft.com/office/drawing/2014/main" id="{00000000-0008-0000-0000-000094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45" name="Text Box 19">
          <a:extLst>
            <a:ext uri="{FF2B5EF4-FFF2-40B4-BE49-F238E27FC236}">
              <a16:creationId xmlns:a16="http://schemas.microsoft.com/office/drawing/2014/main" id="{00000000-0008-0000-0000-000095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46" name="Text Box 20">
          <a:extLst>
            <a:ext uri="{FF2B5EF4-FFF2-40B4-BE49-F238E27FC236}">
              <a16:creationId xmlns:a16="http://schemas.microsoft.com/office/drawing/2014/main" id="{00000000-0008-0000-0000-000096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47" name="Text Box 18">
          <a:extLst>
            <a:ext uri="{FF2B5EF4-FFF2-40B4-BE49-F238E27FC236}">
              <a16:creationId xmlns:a16="http://schemas.microsoft.com/office/drawing/2014/main" id="{00000000-0008-0000-0000-000097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48" name="Text Box 19">
          <a:extLst>
            <a:ext uri="{FF2B5EF4-FFF2-40B4-BE49-F238E27FC236}">
              <a16:creationId xmlns:a16="http://schemas.microsoft.com/office/drawing/2014/main" id="{00000000-0008-0000-0000-000098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49" name="Text Box 20">
          <a:extLst>
            <a:ext uri="{FF2B5EF4-FFF2-40B4-BE49-F238E27FC236}">
              <a16:creationId xmlns:a16="http://schemas.microsoft.com/office/drawing/2014/main" id="{00000000-0008-0000-0000-000099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0" name="Text Box 54">
          <a:extLst>
            <a:ext uri="{FF2B5EF4-FFF2-40B4-BE49-F238E27FC236}">
              <a16:creationId xmlns:a16="http://schemas.microsoft.com/office/drawing/2014/main" id="{00000000-0008-0000-0000-00009A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1" name="Text Box 55">
          <a:extLst>
            <a:ext uri="{FF2B5EF4-FFF2-40B4-BE49-F238E27FC236}">
              <a16:creationId xmlns:a16="http://schemas.microsoft.com/office/drawing/2014/main" id="{00000000-0008-0000-0000-00009B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52" name="Text Box 56">
          <a:extLst>
            <a:ext uri="{FF2B5EF4-FFF2-40B4-BE49-F238E27FC236}">
              <a16:creationId xmlns:a16="http://schemas.microsoft.com/office/drawing/2014/main" id="{00000000-0008-0000-0000-00009C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3" name="Text Box 18">
          <a:extLst>
            <a:ext uri="{FF2B5EF4-FFF2-40B4-BE49-F238E27FC236}">
              <a16:creationId xmlns:a16="http://schemas.microsoft.com/office/drawing/2014/main" id="{00000000-0008-0000-0000-00009D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4" name="Text Box 19">
          <a:extLst>
            <a:ext uri="{FF2B5EF4-FFF2-40B4-BE49-F238E27FC236}">
              <a16:creationId xmlns:a16="http://schemas.microsoft.com/office/drawing/2014/main" id="{00000000-0008-0000-0000-00009E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55" name="Text Box 20">
          <a:extLst>
            <a:ext uri="{FF2B5EF4-FFF2-40B4-BE49-F238E27FC236}">
              <a16:creationId xmlns:a16="http://schemas.microsoft.com/office/drawing/2014/main" id="{00000000-0008-0000-0000-00009F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6" name="Text Box 18">
          <a:extLst>
            <a:ext uri="{FF2B5EF4-FFF2-40B4-BE49-F238E27FC236}">
              <a16:creationId xmlns:a16="http://schemas.microsoft.com/office/drawing/2014/main" id="{00000000-0008-0000-0000-0000A0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7" name="Text Box 19">
          <a:extLst>
            <a:ext uri="{FF2B5EF4-FFF2-40B4-BE49-F238E27FC236}">
              <a16:creationId xmlns:a16="http://schemas.microsoft.com/office/drawing/2014/main" id="{00000000-0008-0000-0000-0000A1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58" name="Text Box 20">
          <a:extLst>
            <a:ext uri="{FF2B5EF4-FFF2-40B4-BE49-F238E27FC236}">
              <a16:creationId xmlns:a16="http://schemas.microsoft.com/office/drawing/2014/main" id="{00000000-0008-0000-0000-0000A2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59" name="Text Box 54">
          <a:extLst>
            <a:ext uri="{FF2B5EF4-FFF2-40B4-BE49-F238E27FC236}">
              <a16:creationId xmlns:a16="http://schemas.microsoft.com/office/drawing/2014/main" id="{00000000-0008-0000-0000-0000A3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66675</xdr:rowOff>
    </xdr:to>
    <xdr:sp macro="" textlink="">
      <xdr:nvSpPr>
        <xdr:cNvPr id="4260" name="Text Box 55">
          <a:extLst>
            <a:ext uri="{FF2B5EF4-FFF2-40B4-BE49-F238E27FC236}">
              <a16:creationId xmlns:a16="http://schemas.microsoft.com/office/drawing/2014/main" id="{00000000-0008-0000-0000-0000A4100000}"/>
            </a:ext>
          </a:extLst>
        </xdr:cNvPr>
        <xdr:cNvSpPr txBox="1">
          <a:spLocks noChangeArrowheads="1"/>
        </xdr:cNvSpPr>
      </xdr:nvSpPr>
      <xdr:spPr bwMode="auto">
        <a:xfrm>
          <a:off x="352425" y="71294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304800</xdr:colOff>
      <xdr:row>110</xdr:row>
      <xdr:rowOff>66675</xdr:rowOff>
    </xdr:to>
    <xdr:sp macro="" textlink="">
      <xdr:nvSpPr>
        <xdr:cNvPr id="4261" name="Text Box 56">
          <a:extLst>
            <a:ext uri="{FF2B5EF4-FFF2-40B4-BE49-F238E27FC236}">
              <a16:creationId xmlns:a16="http://schemas.microsoft.com/office/drawing/2014/main" id="{00000000-0008-0000-0000-0000A5100000}"/>
            </a:ext>
          </a:extLst>
        </xdr:cNvPr>
        <xdr:cNvSpPr txBox="1">
          <a:spLocks noChangeArrowheads="1"/>
        </xdr:cNvSpPr>
      </xdr:nvSpPr>
      <xdr:spPr bwMode="auto">
        <a:xfrm>
          <a:off x="400050" y="71294625"/>
          <a:ext cx="2571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2" name="Text Box 18">
          <a:extLst>
            <a:ext uri="{FF2B5EF4-FFF2-40B4-BE49-F238E27FC236}">
              <a16:creationId xmlns:a16="http://schemas.microsoft.com/office/drawing/2014/main" id="{00000000-0008-0000-0000-0000A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3" name="Text Box 19">
          <a:extLst>
            <a:ext uri="{FF2B5EF4-FFF2-40B4-BE49-F238E27FC236}">
              <a16:creationId xmlns:a16="http://schemas.microsoft.com/office/drawing/2014/main" id="{00000000-0008-0000-0000-0000A7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64" name="Text Box 20">
          <a:extLst>
            <a:ext uri="{FF2B5EF4-FFF2-40B4-BE49-F238E27FC236}">
              <a16:creationId xmlns:a16="http://schemas.microsoft.com/office/drawing/2014/main" id="{00000000-0008-0000-0000-0000A8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5" name="Text Box 18">
          <a:extLst>
            <a:ext uri="{FF2B5EF4-FFF2-40B4-BE49-F238E27FC236}">
              <a16:creationId xmlns:a16="http://schemas.microsoft.com/office/drawing/2014/main" id="{00000000-0008-0000-0000-0000A9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6" name="Text Box 19">
          <a:extLst>
            <a:ext uri="{FF2B5EF4-FFF2-40B4-BE49-F238E27FC236}">
              <a16:creationId xmlns:a16="http://schemas.microsoft.com/office/drawing/2014/main" id="{00000000-0008-0000-0000-0000AA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67" name="Text Box 20">
          <a:extLst>
            <a:ext uri="{FF2B5EF4-FFF2-40B4-BE49-F238E27FC236}">
              <a16:creationId xmlns:a16="http://schemas.microsoft.com/office/drawing/2014/main" id="{00000000-0008-0000-0000-0000AB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8" name="Text Box 54">
          <a:extLst>
            <a:ext uri="{FF2B5EF4-FFF2-40B4-BE49-F238E27FC236}">
              <a16:creationId xmlns:a16="http://schemas.microsoft.com/office/drawing/2014/main" id="{00000000-0008-0000-0000-0000AC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69" name="Text Box 55">
          <a:extLst>
            <a:ext uri="{FF2B5EF4-FFF2-40B4-BE49-F238E27FC236}">
              <a16:creationId xmlns:a16="http://schemas.microsoft.com/office/drawing/2014/main" id="{00000000-0008-0000-0000-0000AD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70" name="Text Box 56">
          <a:extLst>
            <a:ext uri="{FF2B5EF4-FFF2-40B4-BE49-F238E27FC236}">
              <a16:creationId xmlns:a16="http://schemas.microsoft.com/office/drawing/2014/main" id="{00000000-0008-0000-0000-0000AE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1" name="Text Box 18">
          <a:extLst>
            <a:ext uri="{FF2B5EF4-FFF2-40B4-BE49-F238E27FC236}">
              <a16:creationId xmlns:a16="http://schemas.microsoft.com/office/drawing/2014/main" id="{00000000-0008-0000-0000-0000AF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2" name="Text Box 19">
          <a:extLst>
            <a:ext uri="{FF2B5EF4-FFF2-40B4-BE49-F238E27FC236}">
              <a16:creationId xmlns:a16="http://schemas.microsoft.com/office/drawing/2014/main" id="{00000000-0008-0000-0000-0000B0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73" name="Text Box 20">
          <a:extLst>
            <a:ext uri="{FF2B5EF4-FFF2-40B4-BE49-F238E27FC236}">
              <a16:creationId xmlns:a16="http://schemas.microsoft.com/office/drawing/2014/main" id="{00000000-0008-0000-0000-0000B1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4" name="Text Box 18">
          <a:extLst>
            <a:ext uri="{FF2B5EF4-FFF2-40B4-BE49-F238E27FC236}">
              <a16:creationId xmlns:a16="http://schemas.microsoft.com/office/drawing/2014/main" id="{00000000-0008-0000-0000-0000B2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5" name="Text Box 19">
          <a:extLst>
            <a:ext uri="{FF2B5EF4-FFF2-40B4-BE49-F238E27FC236}">
              <a16:creationId xmlns:a16="http://schemas.microsoft.com/office/drawing/2014/main" id="{00000000-0008-0000-0000-0000B3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76" name="Text Box 20">
          <a:extLst>
            <a:ext uri="{FF2B5EF4-FFF2-40B4-BE49-F238E27FC236}">
              <a16:creationId xmlns:a16="http://schemas.microsoft.com/office/drawing/2014/main" id="{00000000-0008-0000-0000-0000B4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7" name="Text Box 54">
          <a:extLst>
            <a:ext uri="{FF2B5EF4-FFF2-40B4-BE49-F238E27FC236}">
              <a16:creationId xmlns:a16="http://schemas.microsoft.com/office/drawing/2014/main" id="{00000000-0008-0000-0000-0000B5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76200</xdr:colOff>
      <xdr:row>110</xdr:row>
      <xdr:rowOff>47625</xdr:rowOff>
    </xdr:to>
    <xdr:sp macro="" textlink="">
      <xdr:nvSpPr>
        <xdr:cNvPr id="4278" name="Text Box 55">
          <a:extLst>
            <a:ext uri="{FF2B5EF4-FFF2-40B4-BE49-F238E27FC236}">
              <a16:creationId xmlns:a16="http://schemas.microsoft.com/office/drawing/2014/main" id="{00000000-0008-0000-0000-0000B6100000}"/>
            </a:ext>
          </a:extLst>
        </xdr:cNvPr>
        <xdr:cNvSpPr txBox="1">
          <a:spLocks noChangeArrowheads="1"/>
        </xdr:cNvSpPr>
      </xdr:nvSpPr>
      <xdr:spPr bwMode="auto">
        <a:xfrm>
          <a:off x="352425" y="71294625"/>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47625</xdr:colOff>
      <xdr:row>110</xdr:row>
      <xdr:rowOff>0</xdr:rowOff>
    </xdr:from>
    <xdr:to>
      <xdr:col>1</xdr:col>
      <xdr:colOff>361950</xdr:colOff>
      <xdr:row>110</xdr:row>
      <xdr:rowOff>47625</xdr:rowOff>
    </xdr:to>
    <xdr:sp macro="" textlink="">
      <xdr:nvSpPr>
        <xdr:cNvPr id="4279" name="Text Box 56">
          <a:extLst>
            <a:ext uri="{FF2B5EF4-FFF2-40B4-BE49-F238E27FC236}">
              <a16:creationId xmlns:a16="http://schemas.microsoft.com/office/drawing/2014/main" id="{00000000-0008-0000-0000-0000B7100000}"/>
            </a:ext>
          </a:extLst>
        </xdr:cNvPr>
        <xdr:cNvSpPr txBox="1">
          <a:spLocks noChangeArrowheads="1"/>
        </xdr:cNvSpPr>
      </xdr:nvSpPr>
      <xdr:spPr bwMode="auto">
        <a:xfrm>
          <a:off x="400050" y="71294625"/>
          <a:ext cx="3143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1" name="Text Box 2">
          <a:extLst>
            <a:ext uri="{FF2B5EF4-FFF2-40B4-BE49-F238E27FC236}">
              <a16:creationId xmlns:a16="http://schemas.microsoft.com/office/drawing/2014/main" id="{00000000-0008-0000-0000-0000B9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2" name="Text Box 3">
          <a:extLst>
            <a:ext uri="{FF2B5EF4-FFF2-40B4-BE49-F238E27FC236}">
              <a16:creationId xmlns:a16="http://schemas.microsoft.com/office/drawing/2014/main" id="{00000000-0008-0000-0000-0000BA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3" name="Text Box 4">
          <a:extLst>
            <a:ext uri="{FF2B5EF4-FFF2-40B4-BE49-F238E27FC236}">
              <a16:creationId xmlns:a16="http://schemas.microsoft.com/office/drawing/2014/main" id="{00000000-0008-0000-0000-0000BB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4" name="Text Box 5">
          <a:extLst>
            <a:ext uri="{FF2B5EF4-FFF2-40B4-BE49-F238E27FC236}">
              <a16:creationId xmlns:a16="http://schemas.microsoft.com/office/drawing/2014/main" id="{00000000-0008-0000-0000-0000BC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5" name="Text Box 6">
          <a:extLst>
            <a:ext uri="{FF2B5EF4-FFF2-40B4-BE49-F238E27FC236}">
              <a16:creationId xmlns:a16="http://schemas.microsoft.com/office/drawing/2014/main" id="{00000000-0008-0000-0000-0000BD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6" name="Text Box 1">
          <a:extLst>
            <a:ext uri="{FF2B5EF4-FFF2-40B4-BE49-F238E27FC236}">
              <a16:creationId xmlns:a16="http://schemas.microsoft.com/office/drawing/2014/main" id="{00000000-0008-0000-0000-0000BE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7" name="Text Box 2">
          <a:extLst>
            <a:ext uri="{FF2B5EF4-FFF2-40B4-BE49-F238E27FC236}">
              <a16:creationId xmlns:a16="http://schemas.microsoft.com/office/drawing/2014/main" id="{00000000-0008-0000-0000-0000BF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8" name="Text Box 3">
          <a:extLst>
            <a:ext uri="{FF2B5EF4-FFF2-40B4-BE49-F238E27FC236}">
              <a16:creationId xmlns:a16="http://schemas.microsoft.com/office/drawing/2014/main" id="{00000000-0008-0000-0000-0000C0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89" name="Text Box 4">
          <a:extLst>
            <a:ext uri="{FF2B5EF4-FFF2-40B4-BE49-F238E27FC236}">
              <a16:creationId xmlns:a16="http://schemas.microsoft.com/office/drawing/2014/main" id="{00000000-0008-0000-0000-0000C1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0" name="Text Box 5">
          <a:extLst>
            <a:ext uri="{FF2B5EF4-FFF2-40B4-BE49-F238E27FC236}">
              <a16:creationId xmlns:a16="http://schemas.microsoft.com/office/drawing/2014/main" id="{00000000-0008-0000-0000-0000C2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1" name="Text Box 6">
          <a:extLst>
            <a:ext uri="{FF2B5EF4-FFF2-40B4-BE49-F238E27FC236}">
              <a16:creationId xmlns:a16="http://schemas.microsoft.com/office/drawing/2014/main" id="{00000000-0008-0000-0000-0000C3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2" name="Text Box 1">
          <a:extLst>
            <a:ext uri="{FF2B5EF4-FFF2-40B4-BE49-F238E27FC236}">
              <a16:creationId xmlns:a16="http://schemas.microsoft.com/office/drawing/2014/main" id="{00000000-0008-0000-0000-0000C4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3" name="Text Box 2">
          <a:extLst>
            <a:ext uri="{FF2B5EF4-FFF2-40B4-BE49-F238E27FC236}">
              <a16:creationId xmlns:a16="http://schemas.microsoft.com/office/drawing/2014/main" id="{00000000-0008-0000-0000-0000C5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4" name="Text Box 3">
          <a:extLst>
            <a:ext uri="{FF2B5EF4-FFF2-40B4-BE49-F238E27FC236}">
              <a16:creationId xmlns:a16="http://schemas.microsoft.com/office/drawing/2014/main" id="{00000000-0008-0000-0000-0000C6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5" name="Text Box 4">
          <a:extLst>
            <a:ext uri="{FF2B5EF4-FFF2-40B4-BE49-F238E27FC236}">
              <a16:creationId xmlns:a16="http://schemas.microsoft.com/office/drawing/2014/main" id="{00000000-0008-0000-0000-0000C7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6" name="Text Box 5">
          <a:extLst>
            <a:ext uri="{FF2B5EF4-FFF2-40B4-BE49-F238E27FC236}">
              <a16:creationId xmlns:a16="http://schemas.microsoft.com/office/drawing/2014/main" id="{00000000-0008-0000-0000-0000C8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7" name="Text Box 6">
          <a:extLst>
            <a:ext uri="{FF2B5EF4-FFF2-40B4-BE49-F238E27FC236}">
              <a16:creationId xmlns:a16="http://schemas.microsoft.com/office/drawing/2014/main" id="{00000000-0008-0000-0000-0000C9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8" name="Text Box 1">
          <a:extLst>
            <a:ext uri="{FF2B5EF4-FFF2-40B4-BE49-F238E27FC236}">
              <a16:creationId xmlns:a16="http://schemas.microsoft.com/office/drawing/2014/main" id="{00000000-0008-0000-0000-0000CA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299" name="Text Box 2">
          <a:extLst>
            <a:ext uri="{FF2B5EF4-FFF2-40B4-BE49-F238E27FC236}">
              <a16:creationId xmlns:a16="http://schemas.microsoft.com/office/drawing/2014/main" id="{00000000-0008-0000-0000-0000CB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300" name="Text Box 3">
          <a:extLst>
            <a:ext uri="{FF2B5EF4-FFF2-40B4-BE49-F238E27FC236}">
              <a16:creationId xmlns:a16="http://schemas.microsoft.com/office/drawing/2014/main" id="{00000000-0008-0000-0000-0000CC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301" name="Text Box 4">
          <a:extLst>
            <a:ext uri="{FF2B5EF4-FFF2-40B4-BE49-F238E27FC236}">
              <a16:creationId xmlns:a16="http://schemas.microsoft.com/office/drawing/2014/main" id="{00000000-0008-0000-0000-0000CD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110</xdr:row>
      <xdr:rowOff>0</xdr:rowOff>
    </xdr:from>
    <xdr:to>
      <xdr:col>1</xdr:col>
      <xdr:colOff>95250</xdr:colOff>
      <xdr:row>110</xdr:row>
      <xdr:rowOff>66675</xdr:rowOff>
    </xdr:to>
    <xdr:sp macro="" textlink="">
      <xdr:nvSpPr>
        <xdr:cNvPr id="4302" name="Text Box 6">
          <a:extLst>
            <a:ext uri="{FF2B5EF4-FFF2-40B4-BE49-F238E27FC236}">
              <a16:creationId xmlns:a16="http://schemas.microsoft.com/office/drawing/2014/main" id="{00000000-0008-0000-0000-0000CE100000}"/>
            </a:ext>
          </a:extLst>
        </xdr:cNvPr>
        <xdr:cNvSpPr txBox="1">
          <a:spLocks noChangeArrowheads="1"/>
        </xdr:cNvSpPr>
      </xdr:nvSpPr>
      <xdr:spPr bwMode="auto">
        <a:xfrm>
          <a:off x="352425" y="71294625"/>
          <a:ext cx="95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409575</xdr:colOff>
      <xdr:row>107</xdr:row>
      <xdr:rowOff>9525</xdr:rowOff>
    </xdr:from>
    <xdr:to>
      <xdr:col>1</xdr:col>
      <xdr:colOff>276225</xdr:colOff>
      <xdr:row>107</xdr:row>
      <xdr:rowOff>9525</xdr:rowOff>
    </xdr:to>
    <xdr:sp macro="" textlink="">
      <xdr:nvSpPr>
        <xdr:cNvPr id="4303" name="Text Box 9">
          <a:extLst>
            <a:ext uri="{FF2B5EF4-FFF2-40B4-BE49-F238E27FC236}">
              <a16:creationId xmlns:a16="http://schemas.microsoft.com/office/drawing/2014/main" id="{00000000-0008-0000-0000-0000CF100000}"/>
            </a:ext>
          </a:extLst>
        </xdr:cNvPr>
        <xdr:cNvSpPr txBox="1">
          <a:spLocks noChangeArrowheads="1"/>
        </xdr:cNvSpPr>
      </xdr:nvSpPr>
      <xdr:spPr bwMode="auto">
        <a:xfrm>
          <a:off x="352425" y="69456300"/>
          <a:ext cx="276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Documents\Zalo%20Received%20Files\Ban%20Dan%20toc\2b.%20PL%20danh%20muc%20du%20an%20dau%20tu%20kem%20CV%20680%20BD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Documents\Zalo%20Received%20Files\138.1.%20Ph&#7909;%20bi&#7875;u%20k&#232;m%20theo%20-%20(S&#7917;a%20theo%20s&#7889;%20li&#7879;u%20ph&#242;ng%20L&#27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sers\Admin\Downloads\1.%20BANG%20TINH%20TOAN%20TIEU%20CHI%20PHAN%20BO%20VON%20GIAI%20DOAN%202021-2025%20(huy&#7879;n%20Kon%20R&#7851;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Downloads\2.%20BANG%20TINH%20TOAN%20TIEU%20CHI%20PHAN%20BO%20DU%20TOAN%20NGAN%20SACH%20NAM%202022%20(huy&#7879;n%20Kon%20R&#7851;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BanDantocKT\AppData\Local\Temp\VNPT%20Plugin\Phu%20bieu%20kem%20theo%20VB733%20dang%20ky%20danh%20muc%20(b&#7893;%20sung%20ch&#7911;%20&#273;&#7847;u%20t&#432;,%20&#273;&#7889;i%20&#7913;ng).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UONG%20TRINH%20MUC%20TIEU\HO%20SO%20TRINH\1.%20BANG%20TINH%20TOAN%20TIEU%20CHI%20PHAN%20BO%20VON%20GIAI%20DOAN%202021-2025%20(sua%20theo%20y%20kien%20H&#272;ND%20t&#7881;n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UONG%20TRINH%20MUC%20TIEU\HO%20SO%20TRINH\2.%20BANG%20TINH%20TOAN%20TIEU%20CHI%20PHAN%20BO%20DU%20TOAN%20NGAN%20SACH%20NAM%202022%20(sua%20theo%20y%20kien%20H&#272;ND%20tin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V-M(Bdinh)"/>
      <sheetName val="PT ksat"/>
      <sheetName val="LUONG KS"/>
      <sheetName val="May"/>
      <sheetName val="heso"/>
      <sheetName val="Chi tiết Goc -AB"/>
      <sheetName val="SILICATE"/>
      <sheetName val="cot_xa"/>
      <sheetName val="MTO REV.2(ARMOR)"/>
      <sheetName val="Sheet3"/>
      <sheetName val="??-BLDG"/>
      <sheetName val="NhanCong"/>
      <sheetName val="Ts"/>
      <sheetName val="A1.8 NhIII (1050k)"/>
      <sheetName val="Nhan cong nhom I"/>
      <sheetName val="Luong TT05"/>
      <sheetName val="10_VC đ. ngắn"/>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PTDG"/>
      <sheetName val="THDT"/>
      <sheetName val="VAT LIEU"/>
      <sheetName val="DTCT"/>
      <sheetName val="ranh hong"/>
      <sheetName val="TT35"/>
      <sheetName val="DATA"/>
      <sheetName val="luong"/>
      <sheetName val="gVL"/>
      <sheetName val="Sheet1"/>
      <sheetName val="ND"/>
      <sheetName val="Equipment"/>
      <sheetName val="DT_THAU"/>
      <sheetName val="DGVL"/>
      <sheetName val="__-B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TD"/>
      <sheetName val="Cong n"/>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sheetData sheetId="1368"/>
      <sheetData sheetId="1369"/>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sheetData sheetId="15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조명시설"/>
      <sheetName val="Sheet1"/>
      <sheetName val="DON GIA CAN THO"/>
      <sheetName val="Don gia chi tiet"/>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BETON"/>
      <sheetName val="24-ACMV"/>
      <sheetName val="May"/>
      <sheetName val="VL"/>
      <sheetName val="dnc4"/>
      <sheetName val="갑지"/>
      <sheetName val="Adix A"/>
      <sheetName val="침하계"/>
      <sheetName val="dg67-1"/>
      <sheetName val="DM 6061"/>
      <sheetName val="Gia"/>
      <sheetName val="dm366"/>
      <sheetName val="DG thep ma kem"/>
      <sheetName val="Don_gia"/>
      <sheetName val="DON_GIA_TRAM_(3)"/>
      <sheetName val="7606_DZ"/>
      <sheetName val="TONG_HOP_VL-NC_TT"/>
      <sheetName val="CHITIET_VL-NC-TT_-1p"/>
      <sheetName val="KPVC-BD_"/>
      <sheetName val="CTG"/>
      <sheetName val="Du_lieu"/>
      <sheetName val="project management"/>
      <sheetName val="DG7606DZ"/>
      <sheetName val="실행철강하도"/>
      <sheetName val="집계표"/>
      <sheetName val="Ng.hàng xà+bulong"/>
      <sheetName val="TBA"/>
      <sheetName val="TH_CNO"/>
      <sheetName val="NK_CHUNG"/>
      <sheetName val="CBKC-110"/>
      <sheetName val="DM1776"/>
      <sheetName val="DM228"/>
      <sheetName val="DM4970"/>
      <sheetName val="Camay_DP"/>
      <sheetName val="So doi chieu LC"/>
      <sheetName val="chiet tinh"/>
      <sheetName val="phuluc1"/>
      <sheetName val="KPTH-T12"/>
      <sheetName val="Thamgia-T10"/>
      <sheetName val="Đầu vào"/>
      <sheetName val="Ts"/>
      <sheetName val="PTDG"/>
      <sheetName val="K95"/>
      <sheetName val="K98"/>
      <sheetName val="A1.CN"/>
      <sheetName val="chitimc"/>
      <sheetName val="giathanh1"/>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SL"/>
      <sheetName val="CT-35"/>
      <sheetName val="CT-0.4KV"/>
      <sheetName val="Data Input"/>
      <sheetName val="damgiua"/>
      <sheetName val="dgct"/>
      <sheetName val="4.PTDG"/>
      <sheetName val="366"/>
      <sheetName val="DG-VL"/>
      <sheetName val="PTDGCT"/>
      <sheetName val="bt19"/>
      <sheetName val="Btr25"/>
      <sheetName val="Keothep"/>
      <sheetName val="Re-bar"/>
      <sheetName val="DLDTLN"/>
      <sheetName val="Dulieu"/>
      <sheetName val="6787CWFASE2CASE2_00.xls"/>
      <sheetName val="T&amp;D"/>
      <sheetName val="list"/>
      <sheetName val="XD"/>
      <sheetName val="Cuongricc"/>
      <sheetName val="CT vat lieu"/>
      <sheetName val="vcdngan"/>
      <sheetName val="DG DZ"/>
      <sheetName val="DG TBA"/>
      <sheetName val="DGXD"/>
      <sheetName val="????"/>
      <sheetName val="TONG HOP T5 1998"/>
      <sheetName val="A1, May"/>
      <sheetName val="Máy"/>
      <sheetName val="Vat lieu"/>
      <sheetName val="DTXL"/>
      <sheetName val="EIRR&gt;1&lt;1"/>
      <sheetName val="EIRR&gt; 2"/>
      <sheetName val="EIRR&lt;2"/>
      <sheetName val="Cp&gt;10-Ln&lt;10"/>
      <sheetName val="Ln&lt;20"/>
      <sheetName val="차액보증"/>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WT-LIST"/>
      <sheetName val="EXTERNAL"/>
      <sheetName val="Trạm biến áp"/>
      <sheetName val="Đơn Giá "/>
      <sheetName val="Chi tiet XD TBA"/>
      <sheetName val="Giá"/>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KL Chi tiết Xây tô"/>
      <sheetName val="Sheet2"/>
      <sheetName val="Chi tiet"/>
      <sheetName val="07Base Cost"/>
      <sheetName val="DonGiaLD"/>
      <sheetName val="7606-TBA"/>
      <sheetName val="7606-ĐZ"/>
      <sheetName val="DM 67"/>
      <sheetName val="負荷集計（断熱不燃）"/>
      <sheetName val="Duc_bk"/>
      <sheetName val="CE(E)"/>
      <sheetName val="CE(M)"/>
      <sheetName val="Project Data"/>
      <sheetName val="Phan khai KLuong"/>
      <sheetName val="Duphong"/>
      <sheetName val="Bill 1_Quy dinh chung"/>
      <sheetName val="1.R18 BF"/>
      <sheetName val="A"/>
      <sheetName val="G"/>
      <sheetName val="F-B"/>
      <sheetName val="H-J"/>
      <sheetName val="6.External works-R18"/>
      <sheetName val="chiettinh"/>
      <sheetName val="INFO"/>
      <sheetName val="Summary"/>
      <sheetName val="Chi tiet KL"/>
      <sheetName val="Tổng hợp KL"/>
      <sheetName val="갑지1"/>
      <sheetName val="BM"/>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rrem"/>
      <sheetName val="Xay lapduongR3"/>
      <sheetName val="CANDOI"/>
      <sheetName val="MATK"/>
      <sheetName val="NHATKY"/>
      <sheetName val="Standardwerte"/>
      <sheetName val="base"/>
      <sheetName val="DGG"/>
      <sheetName val="INDEX"/>
      <sheetName val="Area Cal"/>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PAGE 1"/>
      <sheetName val="BKBANRA"/>
      <sheetName val="BKMUAVAO"/>
      <sheetName val="GAEYO"/>
      <sheetName val="Đầu tư"/>
      <sheetName val="DL"/>
      <sheetName val="실행"/>
      <sheetName val="BIDDING-SUM"/>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Bill-04 ket cau thap- UNI"/>
      <sheetName val="DTICH"/>
      <sheetName val="Loại Vật tư"/>
      <sheetName val="tonghop"/>
      <sheetName val="DATA2"/>
      <sheetName val="PEDESB"/>
      <sheetName val="TH Vat tu"/>
      <sheetName val="Cửa"/>
      <sheetName val="dg tphcm"/>
      <sheetName val="DUCVIETPQ"/>
      <sheetName val="INFOR-ST"/>
      <sheetName val="T.KÊ K.CẤU"/>
      <sheetName val="Bill 01 - CTN"/>
      <sheetName val="Bill 2.2 Villa 2 beds"/>
      <sheetName val="D&amp;W"/>
      <sheetName val="Bang trong luong rieng thep"/>
      <sheetName val="LEGEND"/>
      <sheetName val="6PILE  (돌출)"/>
      <sheetName val="6MONTHS"/>
      <sheetName val="???S"/>
      <sheetName val="???"/>
      <sheetName val="??"/>
      <sheetName val="HÐ ngoài"/>
      <sheetName val="??????"/>
      <sheetName val="HÐ_ngoài"/>
      <sheetName val="gia cong tac"/>
      <sheetName val="____"/>
      <sheetName val="Measure 1306"/>
      <sheetName val="0"/>
      <sheetName val="NVL"/>
      <sheetName val="PU_ITALY_3"/>
      <sheetName val="Tro_giup3"/>
      <sheetName val="TH_DZ353"/>
      <sheetName val="CHITIET_VL-NC-TT_-1p1"/>
      <sheetName val="TONG_HOP_VL-NC_TT1"/>
      <sheetName val="KPVC-BD_1"/>
      <sheetName val="Don_gia1"/>
      <sheetName val="DON_GIA_TRAM_(3)1"/>
      <sheetName val="DON_GIA_CAN_THO3"/>
      <sheetName val="Don_gia_chi_tiet1"/>
      <sheetName val="7606_DZ1"/>
      <sheetName val="project_management"/>
      <sheetName val="MAIN_GATE_HOUSE"/>
      <sheetName val="REINF_"/>
      <sheetName val="Rates_2009"/>
      <sheetName val="Du_toan"/>
      <sheetName val="Commercial_value"/>
      <sheetName val="Ky_Lam_Bridge"/>
      <sheetName val="Provisional_Sums_Item"/>
      <sheetName val="Gas_Pressure_Welding"/>
      <sheetName val="General_Item&amp;General_Requiremen"/>
      <sheetName val="General_Items"/>
      <sheetName val="Regenral_Requirements"/>
      <sheetName val="chiet_tinh"/>
      <sheetName val="Ng_hàng_xà+bulong"/>
      <sheetName val="TONG_HOP_VL-NC"/>
      <sheetName val="Bang_KL"/>
      <sheetName val="MH_RATE"/>
      <sheetName val="Lcau_-_Lxuc"/>
      <sheetName val="Note"/>
      <sheetName val="DLdauvao"/>
      <sheetName val="CẤP THOÁT NƯỚC"/>
      <sheetName val="PRI-LS"/>
      <sheetName val="NKC6"/>
      <sheetName val="Cước VC + ĐM CP Tư vấn"/>
      <sheetName val="Hệ số"/>
      <sheetName val="DG-TNHC-85"/>
      <sheetName val="Dia"/>
      <sheetName val="SP10"/>
      <sheetName val="THDT goi thau TB"/>
      <sheetName val="Tien do TV"/>
      <sheetName val="QD957"/>
      <sheetName val="Harga ME "/>
      <sheetName val="토공"/>
      <sheetName val="Alat"/>
      <sheetName val="Analisa Gabungan"/>
      <sheetName val="Sub"/>
      <sheetName val="I-KAMAR"/>
      <sheetName val="TH MTC"/>
      <sheetName val="TH N.Cong"/>
      <sheetName val="Gia vat tu"/>
      <sheetName val="Ca máy"/>
      <sheetName val="Dự toán"/>
      <sheetName val="Đơn Giá TH"/>
      <sheetName val="Nhân công"/>
      <sheetName val="Phân tích"/>
      <sheetName val="C.P Thiết bị"/>
      <sheetName val="T.H Kinh phí"/>
      <sheetName val="Vật tư"/>
      <sheetName val="Trang bìa"/>
      <sheetName val="CT_vat_lieu"/>
      <sheetName val="DM_6061"/>
      <sheetName val="DG_thep_ma_kem"/>
      <sheetName val="DG_DZ"/>
      <sheetName val="DG_TBA"/>
      <sheetName val="Data_Input"/>
      <sheetName val="DG7606"/>
      <sheetName val="GV1-D13 (Casement door)"/>
      <sheetName val="MTL$-INTER"/>
      <sheetName val="DK"/>
      <sheetName val="Isolasi Luar Dalam"/>
      <sheetName val="Isolasi Luar"/>
      <sheetName val="Setting"/>
      <sheetName val="Settings"/>
      <sheetName val="Door and window"/>
      <sheetName val="DETAIL "/>
      <sheetName val="Luong NII"/>
      <sheetName val="Cpbetong"/>
      <sheetName val="366fun"/>
      <sheetName val="DM_60606061"/>
      <sheetName val="DINH MUC THI NGHIEM"/>
      <sheetName val="CUOCVC"/>
      <sheetName val="Luong NI"/>
      <sheetName val="Vatlieu"/>
      <sheetName val="CT"/>
      <sheetName val="DTCTchung"/>
      <sheetName val="Don gia chi tiet DIEN 2"/>
      <sheetName val="NEW-PANEL"/>
      <sheetName val="___S"/>
      <sheetName val="___"/>
      <sheetName val="__"/>
      <sheetName val="______"/>
      <sheetName val="GTTBA"/>
      <sheetName val="Chenh lech ca may"/>
      <sheetName val="TLg CN&amp;Laixe"/>
      <sheetName val="TLg CN&amp;Laixe (2)"/>
      <sheetName val="TLg Laitau"/>
      <sheetName val="TLg Laitau (2)"/>
      <sheetName val="Equipment list (PAC)"/>
      <sheetName val="計算条件"/>
      <sheetName val="TINH KHOI LUONG"/>
      <sheetName val="DATA BASE"/>
      <sheetName val="Mat_Source"/>
      <sheetName val="入力作成表"/>
      <sheetName val="CPA"/>
      <sheetName val="Sheet4"/>
      <sheetName val="Supplier"/>
      <sheetName val=" Bill.5-Earthing.2 - Add Works"/>
      <sheetName val="DTXD"/>
      <sheetName val="JP_List"/>
      <sheetName val="SUBS"/>
      <sheetName val="Feeds"/>
      <sheetName val="final list 2005"/>
      <sheetName val="final_list_2005"/>
      <sheetName val="WORKINGS"/>
      <sheetName val="LV data"/>
      <sheetName val="ESTI."/>
      <sheetName val="CPDDII"/>
      <sheetName val="KHOI LUONG"/>
      <sheetName val="Hardware"/>
      <sheetName val="HWW"/>
      <sheetName val="DGsuyrong"/>
      <sheetName val="PhanTichVua"/>
      <sheetName val="PhanTichVT"/>
      <sheetName val="KhoiluongDT"/>
      <sheetName val="CT1"/>
      <sheetName val="DG1426"/>
      <sheetName val="KH-Q1,Q2,01"/>
      <sheetName val="Dlieu dau vao"/>
      <sheetName val="7606"/>
      <sheetName val="OT"/>
      <sheetName val="Income Statement"/>
      <sheetName val="Shareholders' Equity"/>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A1_CN"/>
      <sheetName val="Đầu_vào"/>
      <sheetName val="Gia_vat_tu"/>
      <sheetName val="Income_Statement"/>
      <sheetName val="Shareholders'_Equity"/>
      <sheetName val="Bang 3_Chi tiet phan Dz"/>
      <sheetName val="bridge # 1"/>
      <sheetName val="TK-COL"/>
      <sheetName val="02_Dulieu_Cua"/>
      <sheetName val="HMCV"/>
      <sheetName val="CauKien"/>
      <sheetName val="KL san lap"/>
      <sheetName val="PS-Labour_M"/>
      <sheetName val="SEX"/>
      <sheetName val="HVAC.BLOCK B4"/>
      <sheetName val="subcon sched"/>
      <sheetName val="VND"/>
      <sheetName val="Buy vs. Lease Car"/>
      <sheetName val="daf-3(OK)"/>
      <sheetName val="daf-7(OK)"/>
      <sheetName val="SourceData"/>
      <sheetName val="新规"/>
      <sheetName val="Master"/>
      <sheetName val="BẢNG KHỐI LƯỢNG TỔNG HỢP"/>
      <sheetName val="TH_CPTB"/>
      <sheetName val="CP Khac cuoc VC"/>
      <sheetName val="Code"/>
      <sheetName val="Budget Code"/>
      <sheetName val="CTKL KTX HT"/>
      <sheetName val="PRE (E)"/>
      <sheetName val="2.Chiet tinh"/>
      <sheetName val="NHÀ NHẬP LIỆU"/>
      <sheetName val="MÓNG SILO"/>
      <sheetName val="Z"/>
      <sheetName val="Tong du toan"/>
      <sheetName val="Bill 2 - ketcau"/>
      <sheetName val="A1"/>
      <sheetName val="IBASE"/>
      <sheetName val="DANHMUC"/>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DM_4970"/>
      <sheetName val="don_giaQB"/>
      <sheetName val="dm 366"/>
      <sheetName val="DM 6060"/>
      <sheetName val="DM7606"/>
      <sheetName val="XDM22"/>
      <sheetName val="DinhMuc"/>
      <sheetName val="Gvlch"/>
      <sheetName val="DGLX"/>
      <sheetName val="TK-TUBU"/>
      <sheetName val="DGIA"/>
      <sheetName val="TT"/>
      <sheetName val="D &amp; W sizes"/>
      <sheetName val="Formwork"/>
      <sheetName val="Phan_khai_KLuong"/>
      <sheetName val="Bill_1_Quy_dinh_chung"/>
      <sheetName val="1_R18_BF"/>
      <sheetName val="6_External_works-R18"/>
      <sheetName val="Project_Data"/>
      <sheetName val="chieu_day_san"/>
      <sheetName val="Podium_Concrete_Works"/>
      <sheetName val="KLCT-_TOWER"/>
      <sheetName val="KLCT-_PODIUM"/>
      <sheetName val="Gia_thanh_chuoi_su"/>
      <sheetName val="Tiep_dia"/>
      <sheetName val="Don_gia_vung_III-Can_Tho"/>
      <sheetName val="Area_Cal"/>
      <sheetName val="Elect_(3)"/>
      <sheetName val="plan&amp;section_of_foundation"/>
      <sheetName val="design_criteria"/>
      <sheetName val="Bond_수수료_계산_포맷"/>
      <sheetName val="ITB_COST"/>
      <sheetName val="PAGE_1"/>
      <sheetName val="6PILE__(돌출)"/>
      <sheetName val="HÐ_ngoài1"/>
      <sheetName val="EIRR&gt;_2"/>
      <sheetName val="DETAIL_"/>
      <sheetName val="DG 1426"/>
      <sheetName val="Dongia7606new"/>
      <sheetName val="dgtn"/>
      <sheetName val="VC.xd"/>
      <sheetName val="Gia.VLTB"/>
      <sheetName val="B.Luong"/>
      <sheetName val="C.May"/>
      <sheetName val="7606(TT01)"/>
      <sheetName val="7606TBA(TT01)"/>
      <sheetName val="DG7606TBA"/>
      <sheetName val="CTTN"/>
      <sheetName val="Luong_Cnhan"/>
      <sheetName val="DMTN"/>
      <sheetName val="VatTU"/>
      <sheetName val="DM_336cai tao"/>
      <sheetName val="Thongtin"/>
      <sheetName val="Theo doi Doanh thu 2017"/>
      <sheetName val="DGiaT"/>
      <sheetName val="DGiaTN"/>
      <sheetName val="Chi tiet lan can"/>
      <sheetName val="Main"/>
      <sheetName val="DL ĐẦU VÀO"/>
      <sheetName val="경비2내역"/>
      <sheetName val="project_management1"/>
      <sheetName val="REINF_1"/>
      <sheetName val="Rates_20091"/>
      <sheetName val="Du_toan1"/>
      <sheetName val="MAIN_GATE_HOUSE1"/>
      <sheetName val="Commercial_value1"/>
      <sheetName val="chiet_tinh1"/>
      <sheetName val="Bang_KL1"/>
      <sheetName val="TONG_HOP_VL-NC1"/>
      <sheetName val="MH_RATE1"/>
      <sheetName val="Lcau_-_Lxuc1"/>
      <sheetName val="DM_67"/>
      <sheetName val="Unit_Div6"/>
      <sheetName val="Purchase Order"/>
      <sheetName val="6787CWFASE2CASE2_00_xls"/>
      <sheetName val="Xay_lapduongR3"/>
      <sheetName val="A6,MAY"/>
      <sheetName val="dutoan"/>
      <sheetName val="dghn"/>
      <sheetName val="Loại_Vật_tư"/>
      <sheetName val="Đầu_tư"/>
      <sheetName val="dg_tphcm"/>
      <sheetName val="T_KÊ_K_CẤU"/>
      <sheetName val="4_PTDG"/>
      <sheetName val="A1,_May"/>
      <sheetName val="Vat_lieu"/>
      <sheetName val="Door_and_window"/>
      <sheetName val="wsLists"/>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BOQ THAN"/>
      <sheetName val="Analisa &amp; Upah"/>
      <sheetName val="CTEMCOST"/>
      <sheetName val="DongiaVL2"/>
      <sheetName val="Active"/>
      <sheetName val="PMS"/>
      <sheetName val="1_MV"/>
      <sheetName val="Ktmo"/>
      <sheetName val="Du lieu"/>
      <sheetName val="Cash2"/>
      <sheetName val="Markup"/>
      <sheetName val="BOQ건축"/>
      <sheetName val="BocXep"/>
      <sheetName val="VCBo"/>
      <sheetName val="VCThuy"/>
      <sheetName val="Phan tich"/>
      <sheetName val="INPUT-STR"/>
      <sheetName val="REF"/>
      <sheetName val="CT Thang Mo"/>
      <sheetName val="CT  PL"/>
      <sheetName val="dongia _2_"/>
      <sheetName val="FAB별"/>
      <sheetName val="Thép CKN"/>
      <sheetName val="GOC-KO IN"/>
      <sheetName val="TMinh"/>
      <sheetName val="MAU 8A"/>
      <sheetName val="MAU 8B"/>
      <sheetName val="MAU 9"/>
      <sheetName val="MAU 10"/>
      <sheetName val="TLuong"/>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cash budget"/>
      <sheetName val="Criteria"/>
      <sheetName val="ICGSIP"/>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Chenh_lech_ca_may"/>
      <sheetName val="TLg_CN&amp;Laixe"/>
      <sheetName val="TLg_CN&amp;Laixe_(2)"/>
      <sheetName val="TLg_Laitau"/>
      <sheetName val="TLg_Laitau_(2)"/>
      <sheetName val="Bang_3_Chi_tiet_phan_Dz"/>
      <sheetName val="KHOI_LUONG"/>
      <sheetName val="TH_MTC"/>
      <sheetName val="TH_N_Cong"/>
      <sheetName val="Chi_tiet"/>
      <sheetName val="PRE_(E)"/>
      <sheetName val="subcon_sched"/>
      <sheetName val="HVAC_BLOCK_B4"/>
      <sheetName val="SORT"/>
      <sheetName val="Luong_NII"/>
      <sheetName val="DINH_MUC_THI_NGHIEM"/>
      <sheetName val="Luong_NI"/>
      <sheetName val="THCT"/>
      <sheetName val="DM-1776"/>
      <sheetName val="Kê 0,4"/>
      <sheetName val="TH 0,4"/>
      <sheetName val="Kê 22"/>
      <sheetName val="TH 22"/>
      <sheetName val="TBA CAI TAO"/>
      <sheetName val="TBA XDM"/>
      <sheetName val="V-N-M"/>
      <sheetName val="TONG HOP DU TOAN"/>
      <sheetName val="Thop XAY DUNG"/>
      <sheetName val="CP HANG MUC CHUNG"/>
      <sheetName val="thiet bi"/>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DG-1776KV4"/>
      <sheetName val="DG 4970"/>
      <sheetName val="TDTKP"/>
      <sheetName val="DK-KH"/>
      <sheetName val="DG Chi tiet"/>
      <sheetName val="Dự thầu"/>
      <sheetName val="Nhap VT oto"/>
      <sheetName val="gtrinh"/>
      <sheetName val="Cotthep.NPT"/>
      <sheetName val="vl.nc.mtc"/>
      <sheetName val="DMSC"/>
      <sheetName val="Heso DZ"/>
      <sheetName val="DGiaDZ"/>
      <sheetName val="Gia VT-TB"/>
      <sheetName val="noi suy xa"/>
      <sheetName val="noi suy xa thu hoi"/>
      <sheetName val="Chi tiet -tong 9 thang"/>
      <sheetName val="BangMa"/>
      <sheetName val="DK1.Don gia"/>
      <sheetName val="02. PTDG"/>
      <sheetName val="外気負荷"/>
      <sheetName val="Chiết tính"/>
      <sheetName val="Don gia (khong in)"/>
      <sheetName val="1.MONG 1-2"/>
      <sheetName val="TB NẶNG"/>
      <sheetName val="Du tru CP-Bieu 01"/>
      <sheetName val="MTL(AG)"/>
      <sheetName val="Hao phí"/>
      <sheetName val=" 1710 HOINGHINLD"/>
      <sheetName val="99"/>
      <sheetName val="99 (2)"/>
      <sheetName val="134 "/>
      <sheetName val="cuocbd"/>
      <sheetName val="CUOC"/>
      <sheetName val="#REF!"/>
      <sheetName val="CTKL_KTX_HT"/>
      <sheetName val="NHÀ_NHẬP_LIỆU"/>
      <sheetName val="MÓNG_SILO"/>
      <sheetName val="CP_Khac_cuoc_VC"/>
      <sheetName val="Budget_Code"/>
      <sheetName val="BẢNG_KHỐI_LƯỢNG_TỔNG_HỢP"/>
      <sheetName val="2_Chiet_tinh"/>
      <sheetName val="M1-XL-1c"/>
      <sheetName val="THKL"/>
      <sheetName val="sort2"/>
      <sheetName val="소일위대가코드표"/>
      <sheetName val="DATA1"/>
      <sheetName val="wk prgs"/>
      <sheetName val="Dongiaxd"/>
      <sheetName val="Structure data"/>
      <sheetName val="Specs"/>
      <sheetName val="Data.Wall"/>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Ma don vi"/>
      <sheetName val="bang cc"/>
      <sheetName val="Pric塅䕃"/>
      <sheetName val="DZ 22K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refreshError="1"/>
      <sheetData sheetId="435" refreshError="1"/>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sheetData sheetId="462"/>
      <sheetData sheetId="463"/>
      <sheetData sheetId="464"/>
      <sheetData sheetId="465"/>
      <sheetData sheetId="466"/>
      <sheetData sheetId="467" refreshError="1"/>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refreshError="1"/>
      <sheetData sheetId="503" refreshError="1"/>
      <sheetData sheetId="504" refreshError="1"/>
      <sheetData sheetId="505" refreshError="1"/>
      <sheetData sheetId="506"/>
      <sheetData sheetId="507" refreshError="1"/>
      <sheetData sheetId="508" refreshError="1"/>
      <sheetData sheetId="509"/>
      <sheetData sheetId="510"/>
      <sheetData sheetId="511"/>
      <sheetData sheetId="512"/>
      <sheetData sheetId="513"/>
      <sheetData sheetId="514" refreshError="1"/>
      <sheetData sheetId="515" refreshError="1"/>
      <sheetData sheetId="516" refreshError="1"/>
      <sheetData sheetId="517"/>
      <sheetData sheetId="518"/>
      <sheetData sheetId="519" refreshError="1"/>
      <sheetData sheetId="520"/>
      <sheetData sheetId="521" refreshError="1"/>
      <sheetData sheetId="522" refreshError="1"/>
      <sheetData sheetId="523"/>
      <sheetData sheetId="524"/>
      <sheetData sheetId="525" refreshError="1"/>
      <sheetData sheetId="526" refreshError="1"/>
      <sheetData sheetId="527"/>
      <sheetData sheetId="528" refreshError="1"/>
      <sheetData sheetId="529"/>
      <sheetData sheetId="530"/>
      <sheetData sheetId="531" refreshError="1"/>
      <sheetData sheetId="532"/>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ow r="9">
          <cell r="A9" t="str">
            <v>A</v>
          </cell>
        </row>
      </sheetData>
      <sheetData sheetId="620">
        <row r="9">
          <cell r="A9" t="str">
            <v>A</v>
          </cell>
        </row>
      </sheetData>
      <sheetData sheetId="621">
        <row r="9">
          <cell r="A9" t="str">
            <v>A</v>
          </cell>
        </row>
      </sheetData>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ow r="9">
          <cell r="A9" t="str">
            <v>A</v>
          </cell>
        </row>
      </sheetData>
      <sheetData sheetId="735" refreshError="1"/>
      <sheetData sheetId="736" refreshError="1"/>
      <sheetData sheetId="737">
        <row r="9">
          <cell r="A9" t="str">
            <v>A</v>
          </cell>
        </row>
      </sheetData>
      <sheetData sheetId="738">
        <row r="9">
          <cell r="A9" t="str">
            <v>A</v>
          </cell>
        </row>
      </sheetData>
      <sheetData sheetId="739"/>
      <sheetData sheetId="740">
        <row r="9">
          <cell r="A9" t="str">
            <v>A</v>
          </cell>
        </row>
      </sheetData>
      <sheetData sheetId="741"/>
      <sheetData sheetId="742"/>
      <sheetData sheetId="743">
        <row r="9">
          <cell r="A9" t="str">
            <v>A</v>
          </cell>
        </row>
      </sheetData>
      <sheetData sheetId="744">
        <row r="9">
          <cell r="A9" t="str">
            <v>A</v>
          </cell>
        </row>
      </sheetData>
      <sheetData sheetId="745">
        <row r="9">
          <cell r="A9" t="str">
            <v>A</v>
          </cell>
        </row>
      </sheetData>
      <sheetData sheetId="746">
        <row r="9">
          <cell r="A9" t="str">
            <v>A</v>
          </cell>
        </row>
      </sheetData>
      <sheetData sheetId="747">
        <row r="9">
          <cell r="A9" t="str">
            <v>A</v>
          </cell>
        </row>
      </sheetData>
      <sheetData sheetId="748">
        <row r="9">
          <cell r="A9" t="str">
            <v>A</v>
          </cell>
        </row>
      </sheetData>
      <sheetData sheetId="749">
        <row r="9">
          <cell r="A9" t="str">
            <v>A</v>
          </cell>
        </row>
      </sheetData>
      <sheetData sheetId="750">
        <row r="9">
          <cell r="A9" t="str">
            <v>A</v>
          </cell>
        </row>
      </sheetData>
      <sheetData sheetId="751"/>
      <sheetData sheetId="752">
        <row r="9">
          <cell r="A9" t="str">
            <v>A</v>
          </cell>
        </row>
      </sheetData>
      <sheetData sheetId="753">
        <row r="9">
          <cell r="A9" t="str">
            <v>A</v>
          </cell>
        </row>
      </sheetData>
      <sheetData sheetId="754">
        <row r="9">
          <cell r="A9" t="str">
            <v>A</v>
          </cell>
        </row>
      </sheetData>
      <sheetData sheetId="755">
        <row r="9">
          <cell r="A9" t="str">
            <v>A</v>
          </cell>
        </row>
      </sheetData>
      <sheetData sheetId="756">
        <row r="9">
          <cell r="A9" t="str">
            <v>A</v>
          </cell>
        </row>
      </sheetData>
      <sheetData sheetId="757">
        <row r="9">
          <cell r="A9" t="str">
            <v>A</v>
          </cell>
        </row>
      </sheetData>
      <sheetData sheetId="758">
        <row r="9">
          <cell r="A9" t="str">
            <v>A</v>
          </cell>
        </row>
      </sheetData>
      <sheetData sheetId="759">
        <row r="9">
          <cell r="A9" t="str">
            <v>A</v>
          </cell>
        </row>
      </sheetData>
      <sheetData sheetId="760">
        <row r="9">
          <cell r="A9" t="str">
            <v>A</v>
          </cell>
        </row>
      </sheetData>
      <sheetData sheetId="761">
        <row r="9">
          <cell r="A9" t="str">
            <v>A</v>
          </cell>
        </row>
      </sheetData>
      <sheetData sheetId="762">
        <row r="9">
          <cell r="A9" t="str">
            <v>A</v>
          </cell>
        </row>
      </sheetData>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sheetData sheetId="853"/>
      <sheetData sheetId="854"/>
      <sheetData sheetId="855"/>
      <sheetData sheetId="856"/>
      <sheetData sheetId="857"/>
      <sheetData sheetId="858"/>
      <sheetData sheetId="859"/>
      <sheetData sheetId="860"/>
      <sheetData sheetId="861"/>
      <sheetData sheetId="862">
        <row r="9">
          <cell r="A9" t="str">
            <v>A</v>
          </cell>
        </row>
      </sheetData>
      <sheetData sheetId="863">
        <row r="9">
          <cell r="A9" t="str">
            <v>A</v>
          </cell>
        </row>
      </sheetData>
      <sheetData sheetId="864" refreshError="1"/>
      <sheetData sheetId="865" refreshError="1"/>
      <sheetData sheetId="866" refreshError="1"/>
      <sheetData sheetId="867" refreshError="1"/>
      <sheetData sheetId="868" refreshError="1"/>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heetName val="PL III.1 đầu tư"/>
      <sheetName val="1. SỞ VH"/>
      <sheetName val="2. SỞ Y TẾ"/>
      <sheetName val="3. Sở GD"/>
      <sheetName val="4. SỞ THÔNG TIN TT"/>
      <sheetName val="5, TMR"/>
      <sheetName val="6. SA THẦY"/>
      <sheetName val="7, IA HDRAI"/>
      <sheetName val="8. ĐĂK HÀ"/>
      <sheetName val="9, ĐĂK TÔ"/>
      <sheetName val="10. ĐAK GLEL"/>
      <sheetName val="11. KON RẪY"/>
      <sheetName val="12. SỞ NNPTNT"/>
      <sheetName val="13, KON PLÔNG"/>
      <sheetName val="14, NGOC HOI"/>
      <sheetName val="15. TPKT"/>
      <sheetName val="114km ký"/>
      <sheetName val="CAC DON VI BAO CAO"/>
    </sheetNames>
    <sheetDataSet>
      <sheetData sheetId="0"/>
      <sheetData sheetId="1"/>
      <sheetData sheetId="2"/>
      <sheetData sheetId="3"/>
      <sheetData sheetId="4"/>
      <sheetData sheetId="5"/>
      <sheetData sheetId="6"/>
      <sheetData sheetId="7"/>
      <sheetData sheetId="8">
        <row r="21">
          <cell r="B21" t="str">
            <v>Công trình cấp nước sinh hoạt tại điểm dân cư thôn 7 xã Ia Tơi</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I 21-25"/>
      <sheetName val="PL I.1 21-25"/>
      <sheetName val="PL I.2 21-25"/>
      <sheetName val="PL I.3 21-25"/>
      <sheetName val="PL I.3 NTM ĐTPT 2021"/>
      <sheetName val="PL I.4 NTM ĐTPT 2022, 22-25"/>
      <sheetName val="PL II 21-25"/>
      <sheetName val="PL III 21-25"/>
      <sheetName val="Danh mục dư kiến giai đoạn 2021"/>
    </sheetNames>
    <sheetDataSet>
      <sheetData sheetId="0"/>
      <sheetData sheetId="1"/>
      <sheetData sheetId="2"/>
      <sheetData sheetId="3"/>
      <sheetData sheetId="4"/>
      <sheetData sheetId="5"/>
      <sheetData sheetId="6"/>
      <sheetData sheetId="7"/>
      <sheetData sheetId="8">
        <row r="16">
          <cell r="B16" t="str">
            <v>Công trình cấp nước sinh hoạt tập trung tại điểm dân cư số 7 mở rộng thôn 3</v>
          </cell>
          <cell r="C16" t="str">
            <v>UBND xã Ia Đal</v>
          </cell>
          <cell r="D16" t="str">
            <v>Thôn 3, Xã Ia Đal</v>
          </cell>
          <cell r="E16">
            <v>2022</v>
          </cell>
          <cell r="F16" t="str">
            <v>Cấp nước sinh hoạt</v>
          </cell>
          <cell r="G16" t="str">
            <v>Đầu tư giếng khoan,  bể chứa nước, hệ thống ống dẫn nước sạch về điểm cấp nước và các hạng mục phụ trợ khác</v>
          </cell>
        </row>
        <row r="17">
          <cell r="B17" t="str">
            <v>Công trình cấp nước sinh hoạt tập trung tại thôn 7</v>
          </cell>
          <cell r="C17" t="str">
            <v>UBND xã Ia Đal</v>
          </cell>
          <cell r="D17" t="str">
            <v>Thôn 7, Xã Ia Đal</v>
          </cell>
          <cell r="E17">
            <v>2022</v>
          </cell>
          <cell r="F17" t="str">
            <v>Cấp nước sinh hoạt</v>
          </cell>
          <cell r="G17" t="str">
            <v>Đầu tư giếng khoan,  bể chứa nước, hệ thống ống dẫn nước sạch về điểm cấp nước và các hạng mục phụ trợ khác</v>
          </cell>
        </row>
        <row r="18">
          <cell r="B18" t="str">
            <v>Công trình cấp nước sinh hoạt tập trung tại thôn 6</v>
          </cell>
          <cell r="C18" t="str">
            <v>UBND xã Ia Đal</v>
          </cell>
          <cell r="D18" t="str">
            <v>Thôn 6, Xã Ia Đal</v>
          </cell>
          <cell r="E18" t="str">
            <v>2023-</v>
          </cell>
          <cell r="F18" t="str">
            <v>Cấp nước sinh hoạt</v>
          </cell>
          <cell r="G18" t="str">
            <v>Đầu tư giếng khoan,  bể chứa nước, hệ thống ống dẫn nước sạch về điểm cấp nước và các hạng mục phụ trợ khác</v>
          </cell>
        </row>
        <row r="19">
          <cell r="B19" t="str">
            <v>Công trình cấp nước sinh hoạt tập trung tại thôn 4</v>
          </cell>
          <cell r="C19" t="str">
            <v>UBND xã Ia Đal</v>
          </cell>
          <cell r="D19" t="str">
            <v>Thôn 4, Xã Ia Đal</v>
          </cell>
          <cell r="E19" t="str">
            <v>2024-</v>
          </cell>
          <cell r="F19" t="str">
            <v>Cấp nước sinh hoạt</v>
          </cell>
          <cell r="G19" t="str">
            <v>Đầu tư giếng khoan,  bể chứa nước, hệ thống ống dẫn nước sạch về điểm cấp nước và các hạng mục phụ trợ khác</v>
          </cell>
        </row>
        <row r="20">
          <cell r="B20" t="str">
            <v>Công trình cấp nước sinh hoạt tập trung tại thôn 1</v>
          </cell>
          <cell r="C20" t="str">
            <v>UBND xã Ia Đal</v>
          </cell>
          <cell r="D20" t="str">
            <v>Thôn 1, Xã Ia Đal</v>
          </cell>
          <cell r="E20" t="str">
            <v>2024-</v>
          </cell>
          <cell r="F20" t="str">
            <v>Cấp nước sinh hoạt</v>
          </cell>
          <cell r="G20" t="str">
            <v>Đầu tư giếng khoan,  bể chứa nước, hệ thống ống dẫn nước sạch về điểm cấp nước và các hạng mục phụ trợ khác</v>
          </cell>
        </row>
        <row r="21">
          <cell r="B21" t="str">
            <v>Công trình cấp nước sinh hoạt tập trung tại thôn Ia Der</v>
          </cell>
          <cell r="C21" t="str">
            <v>UBND xã Ia Đal</v>
          </cell>
          <cell r="D21" t="str">
            <v>Thôn Ia Der, Xã Ia Đal</v>
          </cell>
          <cell r="E21">
            <v>2025</v>
          </cell>
          <cell r="F21" t="str">
            <v>Cấp nước sinh hoạt</v>
          </cell>
          <cell r="G21" t="str">
            <v>Đầu tư giếng khoan,  bể chứa nước, hệ thống ống dẫn nước sạch về điểm cấp nước và các hạng mục phụ trợ khác</v>
          </cell>
        </row>
        <row r="23">
          <cell r="B23" t="str">
            <v>Công trình cấp nước sinh hoạt tại điểm dân cư thôn 8 xã Ia Tơi</v>
          </cell>
          <cell r="C23" t="str">
            <v>UBND xã Ia Tơi</v>
          </cell>
          <cell r="D23" t="str">
            <v>Thôn 8, xã Ia Tơi</v>
          </cell>
          <cell r="E23">
            <v>2022</v>
          </cell>
          <cell r="F23" t="str">
            <v xml:space="preserve">Cấp nước sinh hoạt cho người dân </v>
          </cell>
          <cell r="G23" t="str">
            <v>Đầu tư mới 02 giếng khoang, hệ thống đường ông và bể chứa</v>
          </cell>
        </row>
        <row r="24">
          <cell r="B24" t="str">
            <v>Công trình cấp nước sinh hoạt tại điểm dân cư thôn 7 xã Ia Tơi</v>
          </cell>
          <cell r="C24" t="str">
            <v>UBND xã Ia Tơi</v>
          </cell>
          <cell r="D24" t="str">
            <v>Thôn 7, xã Ia Tơi</v>
          </cell>
          <cell r="E24" t="str">
            <v>2023-</v>
          </cell>
          <cell r="F24" t="str">
            <v xml:space="preserve">Cấp nước sinh hoạt cho người dân </v>
          </cell>
          <cell r="G24" t="str">
            <v>Đầu tư mới 02 giếng khoang, hệ thống đường ông và bể chứa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DỰ ÁN"/>
      <sheetName val="2021-2025"/>
      <sheetName val="Dự án 1"/>
      <sheetName val="Dự án 4"/>
      <sheetName val="Dự án 5 - TDA1"/>
      <sheetName val="Dự án 6"/>
      <sheetName val="Dự án 10 - TDA2"/>
      <sheetName val="So lieu dan so, HN, HCN 2019"/>
    </sheetNames>
    <sheetDataSet>
      <sheetData sheetId="0"/>
      <sheetData sheetId="1"/>
      <sheetData sheetId="2">
        <row r="6">
          <cell r="N6">
            <v>5954</v>
          </cell>
        </row>
      </sheetData>
      <sheetData sheetId="3">
        <row r="7">
          <cell r="AA7">
            <v>26873</v>
          </cell>
        </row>
      </sheetData>
      <sheetData sheetId="4"/>
      <sheetData sheetId="5"/>
      <sheetData sheetId="6">
        <row r="6">
          <cell r="I6">
            <v>349</v>
          </cell>
        </row>
        <row r="7">
          <cell r="I7">
            <v>349</v>
          </cell>
        </row>
        <row r="8">
          <cell r="I8">
            <v>349</v>
          </cell>
        </row>
        <row r="9">
          <cell r="I9">
            <v>349</v>
          </cell>
        </row>
        <row r="10">
          <cell r="I10">
            <v>12</v>
          </cell>
        </row>
        <row r="11">
          <cell r="I11">
            <v>12</v>
          </cell>
        </row>
        <row r="12">
          <cell r="I12">
            <v>23</v>
          </cell>
        </row>
      </sheetData>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10 DỰ ÁN"/>
      <sheetName val="Dự án 1"/>
      <sheetName val="Dự án 3 - TDA1"/>
      <sheetName val="Dự án 3 - TDA2 (chuỗi giá trị)"/>
      <sheetName val="Dự án 4"/>
      <sheetName val="Dự án 5 - TDA1"/>
      <sheetName val="Dự án 5 - TDA2 - ND 2"/>
      <sheetName val="Dự án 5 - TDA3"/>
      <sheetName val="Dự án 5 - TDA4"/>
      <sheetName val="Dự án 6"/>
      <sheetName val="Dự án 8"/>
      <sheetName val="Dự án 9 - TDA2"/>
      <sheetName val="Dự án 10 - TDA1"/>
      <sheetName val="Dự án 10 - TDA2"/>
      <sheetName val="Dự án 10 - TDA3"/>
      <sheetName val="So lieu dan so, HN, HCN 2019"/>
    </sheetNames>
    <sheetDataSet>
      <sheetData sheetId="0"/>
      <sheetData sheetId="1"/>
      <sheetData sheetId="2">
        <row r="6">
          <cell r="N6">
            <v>1721</v>
          </cell>
        </row>
      </sheetData>
      <sheetData sheetId="3"/>
      <sheetData sheetId="4"/>
      <sheetData sheetId="5">
        <row r="6">
          <cell r="AA6">
            <v>4836</v>
          </cell>
        </row>
        <row r="9">
          <cell r="AA9">
            <v>1813</v>
          </cell>
        </row>
        <row r="10">
          <cell r="AA10">
            <v>1891</v>
          </cell>
        </row>
        <row r="11">
          <cell r="AA11">
            <v>1945</v>
          </cell>
        </row>
        <row r="12">
          <cell r="AA12">
            <v>1951</v>
          </cell>
        </row>
      </sheetData>
      <sheetData sheetId="6"/>
      <sheetData sheetId="7"/>
      <sheetData sheetId="8"/>
      <sheetData sheetId="9"/>
      <sheetData sheetId="10"/>
      <sheetData sheetId="11"/>
      <sheetData sheetId="12"/>
      <sheetData sheetId="13"/>
      <sheetData sheetId="14">
        <row r="6">
          <cell r="I6">
            <v>63</v>
          </cell>
        </row>
        <row r="7">
          <cell r="I7">
            <v>63</v>
          </cell>
        </row>
        <row r="8">
          <cell r="I8">
            <v>63</v>
          </cell>
        </row>
        <row r="9">
          <cell r="I9">
            <v>63</v>
          </cell>
        </row>
        <row r="10">
          <cell r="I10">
            <v>2</v>
          </cell>
        </row>
        <row r="11">
          <cell r="I11">
            <v>2</v>
          </cell>
        </row>
        <row r="12">
          <cell r="I12">
            <v>4</v>
          </cell>
        </row>
      </sheetData>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2025"/>
    </sheetNames>
    <sheetDataSet>
      <sheetData sheetId="0">
        <row r="29">
          <cell r="C29" t="str">
            <v>UBND xã Đăk Tờ Re</v>
          </cell>
        </row>
        <row r="30">
          <cell r="C30" t="str">
            <v>UBND xã Đăk Tờ Re</v>
          </cell>
        </row>
        <row r="31">
          <cell r="C31" t="str">
            <v>UBND xã Đăk Tờ Re</v>
          </cell>
        </row>
        <row r="32">
          <cell r="C32" t="str">
            <v>UBND xã Đăk Tờ Re</v>
          </cell>
        </row>
        <row r="33">
          <cell r="C33" t="str">
            <v>UBND xã Đăk Tờ Re</v>
          </cell>
        </row>
        <row r="34">
          <cell r="C34" t="str">
            <v>UBND xã Đăk Tờ Re</v>
          </cell>
        </row>
        <row r="35">
          <cell r="C35" t="str">
            <v>UBND xã Đăk Tờ Re</v>
          </cell>
        </row>
        <row r="36">
          <cell r="C36" t="str">
            <v>UBND xã Đăk Tờ Re</v>
          </cell>
        </row>
        <row r="38">
          <cell r="C38" t="str">
            <v>UBND xã Đăk Kôi</v>
          </cell>
        </row>
        <row r="39">
          <cell r="C39" t="str">
            <v>UBND xã Đăk Kôi</v>
          </cell>
        </row>
        <row r="40">
          <cell r="C40" t="str">
            <v>UBND xã Đăk Kôi</v>
          </cell>
        </row>
        <row r="41">
          <cell r="C41" t="str">
            <v>UBND xã Đăk Kôi</v>
          </cell>
        </row>
        <row r="42">
          <cell r="C42" t="str">
            <v>UBND xã Đăk Kôi</v>
          </cell>
        </row>
        <row r="43">
          <cell r="C43" t="str">
            <v>UBND xã Đăk Kôi</v>
          </cell>
        </row>
        <row r="44">
          <cell r="C44" t="str">
            <v>UBND xã Đăk Kôi</v>
          </cell>
        </row>
        <row r="45">
          <cell r="C45" t="str">
            <v>UBND xã Đăk Kôi</v>
          </cell>
        </row>
        <row r="46">
          <cell r="C46" t="str">
            <v>UBND xã Đăk Kôi</v>
          </cell>
        </row>
        <row r="48">
          <cell r="C48" t="str">
            <v>UBND thị trấn Đăk Rve</v>
          </cell>
        </row>
        <row r="49">
          <cell r="C49" t="str">
            <v>UBND thị trấn Đăk Rve</v>
          </cell>
        </row>
        <row r="50">
          <cell r="C50" t="str">
            <v>UBND thị trấn Đăk Rve</v>
          </cell>
        </row>
        <row r="51">
          <cell r="C51" t="str">
            <v>UBND thị trấn Đăk Rve</v>
          </cell>
        </row>
        <row r="52">
          <cell r="C52" t="str">
            <v>UBND thị trấn Đăk Rve</v>
          </cell>
        </row>
        <row r="53">
          <cell r="C53" t="str">
            <v>UBND thị trấn Đăk Rve</v>
          </cell>
        </row>
        <row r="55">
          <cell r="C55" t="str">
            <v>UBND xã Đăk Pne</v>
          </cell>
        </row>
        <row r="56">
          <cell r="C56" t="str">
            <v>UBND xã Đăk Pne</v>
          </cell>
        </row>
        <row r="57">
          <cell r="C57" t="str">
            <v>UBND xã Đăk Pne</v>
          </cell>
        </row>
        <row r="58">
          <cell r="C58" t="str">
            <v>UBND xã Đăk Pne</v>
          </cell>
        </row>
        <row r="59">
          <cell r="C59" t="str">
            <v>UBND xã Đăk Pne</v>
          </cell>
        </row>
        <row r="62">
          <cell r="C62" t="str">
            <v>UBND xã Đăk Tơ Lung</v>
          </cell>
        </row>
        <row r="63">
          <cell r="C63" t="str">
            <v>UBND xã Đăk Tơ Lung</v>
          </cell>
        </row>
        <row r="64">
          <cell r="C64" t="str">
            <v>UBND xã Đăk Tơ Lung</v>
          </cell>
        </row>
        <row r="65">
          <cell r="C65" t="str">
            <v>UBND xã Đăk Tơ Lung</v>
          </cell>
        </row>
        <row r="66">
          <cell r="C66" t="str">
            <v>UBND xã Đăk Tơ Lung</v>
          </cell>
        </row>
        <row r="67">
          <cell r="C67" t="str">
            <v>UBND xã Đăk Tơ Lung</v>
          </cell>
        </row>
        <row r="68">
          <cell r="C68" t="str">
            <v>UBND xã Đăk Tơ Lung</v>
          </cell>
        </row>
        <row r="69">
          <cell r="C69" t="str">
            <v>UBND xã Đăk Tơ Lung</v>
          </cell>
        </row>
        <row r="70">
          <cell r="C70" t="str">
            <v>UBND xã Đăk Tơ Lung</v>
          </cell>
        </row>
        <row r="71">
          <cell r="C71" t="str">
            <v>UBND xã Đăk Tơ Lung</v>
          </cell>
        </row>
        <row r="72">
          <cell r="C72" t="str">
            <v>UBND xã Đăk Tơ Lung</v>
          </cell>
        </row>
        <row r="73">
          <cell r="C73" t="str">
            <v>UBND xã Đăk Tơ Lung</v>
          </cell>
        </row>
        <row r="74">
          <cell r="C74" t="str">
            <v>UBND xã Đăk Tơ Lung</v>
          </cell>
        </row>
        <row r="75">
          <cell r="C75" t="str">
            <v>UBND xã Đăk Tơ Lung</v>
          </cell>
        </row>
        <row r="76">
          <cell r="C76" t="str">
            <v>UBND xã Đăk Tơ Lung</v>
          </cell>
        </row>
        <row r="77">
          <cell r="C77" t="str">
            <v>UBND xã Đăk Tơ Lung</v>
          </cell>
        </row>
        <row r="78">
          <cell r="C78" t="str">
            <v>UBND xã Đăk Tơ Lung</v>
          </cell>
        </row>
        <row r="79">
          <cell r="C79" t="str">
            <v>UBND xã Đăk Tơ Lung</v>
          </cell>
        </row>
        <row r="80">
          <cell r="C80" t="str">
            <v>UBND xã Đăk Tơ Lung</v>
          </cell>
        </row>
        <row r="81">
          <cell r="C81" t="str">
            <v>UBND xã Đăk Tơ Lung</v>
          </cell>
        </row>
        <row r="83">
          <cell r="C83" t="str">
            <v>UBND xã Tân Lập</v>
          </cell>
        </row>
        <row r="84">
          <cell r="C84" t="str">
            <v>UBND xã Tân Lập</v>
          </cell>
        </row>
        <row r="85">
          <cell r="C85" t="str">
            <v>UBND xã Tân Lập</v>
          </cell>
        </row>
        <row r="86">
          <cell r="C86" t="str">
            <v>UBND xã Tân Lập</v>
          </cell>
        </row>
        <row r="87">
          <cell r="C87" t="str">
            <v>UBND xã Tân Lập</v>
          </cell>
        </row>
        <row r="88">
          <cell r="C88" t="str">
            <v>UBND xã Tân Lập</v>
          </cell>
        </row>
        <row r="89">
          <cell r="C89" t="str">
            <v>UBND xã Tân Lập</v>
          </cell>
        </row>
        <row r="90">
          <cell r="C90" t="str">
            <v>UBND xã Tân Lập</v>
          </cell>
        </row>
        <row r="91">
          <cell r="C91" t="str">
            <v>UBND xã Tân Lập</v>
          </cell>
        </row>
        <row r="92">
          <cell r="C92" t="str">
            <v>UBND xã Tân Lập</v>
          </cell>
        </row>
        <row r="94">
          <cell r="C94" t="str">
            <v>UBND xã Đăk Ruồng</v>
          </cell>
        </row>
        <row r="95">
          <cell r="C95" t="str">
            <v>UBND xã Đăk Ruồng</v>
          </cell>
        </row>
        <row r="97">
          <cell r="C97" t="str">
            <v>UBND huyện</v>
          </cell>
        </row>
        <row r="98">
          <cell r="C98" t="str">
            <v>UBND huyện</v>
          </cell>
        </row>
        <row r="99">
          <cell r="C99" t="str">
            <v>UBND huyện</v>
          </cell>
        </row>
        <row r="100">
          <cell r="C100" t="str">
            <v>UBND huyện</v>
          </cell>
        </row>
        <row r="101">
          <cell r="C101" t="str">
            <v>UBND huyện</v>
          </cell>
        </row>
        <row r="102">
          <cell r="C102" t="str">
            <v>UBND huyện</v>
          </cell>
        </row>
        <row r="103">
          <cell r="C103" t="str">
            <v>UBND huyện</v>
          </cell>
        </row>
        <row r="104">
          <cell r="C104" t="str">
            <v>UBND huyện</v>
          </cell>
        </row>
        <row r="105">
          <cell r="C105" t="str">
            <v>UBND huyện</v>
          </cell>
        </row>
        <row r="106">
          <cell r="C106" t="str">
            <v>UBND huyện</v>
          </cell>
        </row>
        <row r="107">
          <cell r="C107" t="str">
            <v>UBND huyện</v>
          </cell>
        </row>
        <row r="108">
          <cell r="C108" t="str">
            <v>UBND huyện</v>
          </cell>
        </row>
        <row r="109">
          <cell r="C109" t="str">
            <v>UBND huyện</v>
          </cell>
        </row>
        <row r="110">
          <cell r="C110" t="str">
            <v>UBND huyện</v>
          </cell>
        </row>
        <row r="111">
          <cell r="C111" t="str">
            <v>UBND huyện</v>
          </cell>
        </row>
        <row r="118">
          <cell r="C118" t="str">
            <v>UBND thị trấn Đăk Rve</v>
          </cell>
        </row>
        <row r="119">
          <cell r="C119" t="str">
            <v>UBND xã Đăk Tờ Re</v>
          </cell>
        </row>
        <row r="120">
          <cell r="C120" t="str">
            <v>UBND xã Đăk Kôi</v>
          </cell>
        </row>
        <row r="121">
          <cell r="C121" t="str">
            <v>UBND xã Đăk Pne</v>
          </cell>
        </row>
        <row r="122">
          <cell r="C122" t="str">
            <v>UBND xã Tân Lập</v>
          </cell>
        </row>
        <row r="123">
          <cell r="C123" t="str">
            <v>UBND xã Đăk Ruồng</v>
          </cell>
        </row>
        <row r="124">
          <cell r="C124" t="str">
            <v>UBND xã Đăk Tơ Lung</v>
          </cell>
        </row>
        <row r="128">
          <cell r="C128" t="str">
            <v>UBND thị trấn Đăk Rve</v>
          </cell>
        </row>
        <row r="129">
          <cell r="C129" t="str">
            <v>UBND xã Đăk Tờ Re</v>
          </cell>
        </row>
        <row r="130">
          <cell r="C130" t="str">
            <v>UBND xã Đăk Kôi</v>
          </cell>
        </row>
        <row r="131">
          <cell r="C131" t="str">
            <v>UBND xã Đăk Pne</v>
          </cell>
        </row>
        <row r="132">
          <cell r="C132" t="str">
            <v>UBND xã Tân Lập</v>
          </cell>
        </row>
        <row r="133">
          <cell r="C133" t="str">
            <v>UBND xã Đăk Ruồng</v>
          </cell>
        </row>
        <row r="134">
          <cell r="C134" t="str">
            <v>UBND xã Đăk Tơ Lung</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DỰ ÁN"/>
      <sheetName val="2021-2025"/>
      <sheetName val="Dự án 1"/>
      <sheetName val="Dự án 2"/>
      <sheetName val="Dự án 4"/>
      <sheetName val="Dự án 5 - TDA1"/>
      <sheetName val="Dự án 6"/>
      <sheetName val="Dự án 10 - TDA2"/>
      <sheetName val="So lieu dan so, HN, HCN 2019"/>
    </sheetNames>
    <sheetDataSet>
      <sheetData sheetId="0" refreshError="1"/>
      <sheetData sheetId="1" refreshError="1"/>
      <sheetData sheetId="2" refreshError="1"/>
      <sheetData sheetId="3" refreshError="1"/>
      <sheetData sheetId="4">
        <row r="70">
          <cell r="AA70">
            <v>15398</v>
          </cell>
        </row>
      </sheetData>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2"/>
      <sheetName val="10 DỰ ÁN"/>
      <sheetName val="Dự án 1"/>
      <sheetName val="Dự án 2"/>
      <sheetName val="Dự án 3 - TDA1"/>
      <sheetName val="Dự án 3 - TDA2 (chuỗi giá trị)"/>
      <sheetName val="Dự án 4"/>
      <sheetName val="Dự án 5 - TDA1"/>
      <sheetName val="Dự án 5 - TDA2 - ND 2"/>
      <sheetName val="Dự án 5 - TDA3"/>
      <sheetName val="Dự án 5 - TDA4"/>
      <sheetName val="Dự án 6"/>
      <sheetName val="Dự án 8"/>
      <sheetName val="Dự án 9 - TDA2"/>
      <sheetName val="Dự án 10 - TDA1"/>
      <sheetName val="Dự án 10 - TDA2"/>
      <sheetName val="Dự án 10 - TDA3"/>
      <sheetName val="So lieu dan so, HN, HCN 2019"/>
    </sheetNames>
    <sheetDataSet>
      <sheetData sheetId="0" refreshError="1"/>
      <sheetData sheetId="1" refreshError="1"/>
      <sheetData sheetId="2" refreshError="1"/>
      <sheetData sheetId="3" refreshError="1"/>
      <sheetData sheetId="4" refreshError="1"/>
      <sheetData sheetId="5" refreshError="1"/>
      <sheetData sheetId="6">
        <row r="70">
          <cell r="AA70">
            <v>2771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9"/>
  <sheetViews>
    <sheetView tabSelected="1" zoomScale="98" zoomScaleNormal="98" workbookViewId="0">
      <selection activeCell="A3" sqref="A3:E3"/>
    </sheetView>
  </sheetViews>
  <sheetFormatPr defaultRowHeight="12.7" outlineLevelRow="1"/>
  <cols>
    <col min="1" max="1" width="6.41015625" style="649" customWidth="1"/>
    <col min="2" max="2" width="63.5859375" style="926" customWidth="1"/>
    <col min="3" max="3" width="18.703125" style="927" customWidth="1"/>
    <col min="4" max="4" width="15.29296875" style="927" customWidth="1"/>
    <col min="5" max="5" width="12" style="649" customWidth="1"/>
    <col min="6" max="235" width="9.1171875" style="649"/>
    <col min="236" max="236" width="4.1171875" style="649" customWidth="1"/>
    <col min="237" max="237" width="42" style="649" customWidth="1"/>
    <col min="238" max="240" width="8.87890625" style="649" customWidth="1"/>
    <col min="241" max="241" width="14.1171875" style="649" customWidth="1"/>
    <col min="242" max="242" width="14.87890625" style="649" customWidth="1"/>
    <col min="243" max="244" width="9.41015625" style="649" customWidth="1"/>
    <col min="245" max="246" width="11.29296875" style="649" customWidth="1"/>
    <col min="247" max="248" width="9.41015625" style="649" customWidth="1"/>
    <col min="249" max="249" width="11.5859375" style="649" customWidth="1"/>
    <col min="250" max="250" width="7.703125" style="649" customWidth="1"/>
    <col min="251" max="491" width="9.1171875" style="649"/>
    <col min="492" max="492" width="4.1171875" style="649" customWidth="1"/>
    <col min="493" max="493" width="42" style="649" customWidth="1"/>
    <col min="494" max="496" width="8.87890625" style="649" customWidth="1"/>
    <col min="497" max="497" width="14.1171875" style="649" customWidth="1"/>
    <col min="498" max="498" width="14.87890625" style="649" customWidth="1"/>
    <col min="499" max="500" width="9.41015625" style="649" customWidth="1"/>
    <col min="501" max="502" width="11.29296875" style="649" customWidth="1"/>
    <col min="503" max="504" width="9.41015625" style="649" customWidth="1"/>
    <col min="505" max="505" width="11.5859375" style="649" customWidth="1"/>
    <col min="506" max="506" width="7.703125" style="649" customWidth="1"/>
    <col min="507" max="747" width="9.1171875" style="649"/>
    <col min="748" max="748" width="4.1171875" style="649" customWidth="1"/>
    <col min="749" max="749" width="42" style="649" customWidth="1"/>
    <col min="750" max="752" width="8.87890625" style="649" customWidth="1"/>
    <col min="753" max="753" width="14.1171875" style="649" customWidth="1"/>
    <col min="754" max="754" width="14.87890625" style="649" customWidth="1"/>
    <col min="755" max="756" width="9.41015625" style="649" customWidth="1"/>
    <col min="757" max="758" width="11.29296875" style="649" customWidth="1"/>
    <col min="759" max="760" width="9.41015625" style="649" customWidth="1"/>
    <col min="761" max="761" width="11.5859375" style="649" customWidth="1"/>
    <col min="762" max="762" width="7.703125" style="649" customWidth="1"/>
    <col min="763" max="1003" width="9.1171875" style="649"/>
    <col min="1004" max="1004" width="4.1171875" style="649" customWidth="1"/>
    <col min="1005" max="1005" width="42" style="649" customWidth="1"/>
    <col min="1006" max="1008" width="8.87890625" style="649" customWidth="1"/>
    <col min="1009" max="1009" width="14.1171875" style="649" customWidth="1"/>
    <col min="1010" max="1010" width="14.87890625" style="649" customWidth="1"/>
    <col min="1011" max="1012" width="9.41015625" style="649" customWidth="1"/>
    <col min="1013" max="1014" width="11.29296875" style="649" customWidth="1"/>
    <col min="1015" max="1016" width="9.41015625" style="649" customWidth="1"/>
    <col min="1017" max="1017" width="11.5859375" style="649" customWidth="1"/>
    <col min="1018" max="1018" width="7.703125" style="649" customWidth="1"/>
    <col min="1019" max="1259" width="9.1171875" style="649"/>
    <col min="1260" max="1260" width="4.1171875" style="649" customWidth="1"/>
    <col min="1261" max="1261" width="42" style="649" customWidth="1"/>
    <col min="1262" max="1264" width="8.87890625" style="649" customWidth="1"/>
    <col min="1265" max="1265" width="14.1171875" style="649" customWidth="1"/>
    <col min="1266" max="1266" width="14.87890625" style="649" customWidth="1"/>
    <col min="1267" max="1268" width="9.41015625" style="649" customWidth="1"/>
    <col min="1269" max="1270" width="11.29296875" style="649" customWidth="1"/>
    <col min="1271" max="1272" width="9.41015625" style="649" customWidth="1"/>
    <col min="1273" max="1273" width="11.5859375" style="649" customWidth="1"/>
    <col min="1274" max="1274" width="7.703125" style="649" customWidth="1"/>
    <col min="1275" max="1515" width="9.1171875" style="649"/>
    <col min="1516" max="1516" width="4.1171875" style="649" customWidth="1"/>
    <col min="1517" max="1517" width="42" style="649" customWidth="1"/>
    <col min="1518" max="1520" width="8.87890625" style="649" customWidth="1"/>
    <col min="1521" max="1521" width="14.1171875" style="649" customWidth="1"/>
    <col min="1522" max="1522" width="14.87890625" style="649" customWidth="1"/>
    <col min="1523" max="1524" width="9.41015625" style="649" customWidth="1"/>
    <col min="1525" max="1526" width="11.29296875" style="649" customWidth="1"/>
    <col min="1527" max="1528" width="9.41015625" style="649" customWidth="1"/>
    <col min="1529" max="1529" width="11.5859375" style="649" customWidth="1"/>
    <col min="1530" max="1530" width="7.703125" style="649" customWidth="1"/>
    <col min="1531" max="1771" width="9.1171875" style="649"/>
    <col min="1772" max="1772" width="4.1171875" style="649" customWidth="1"/>
    <col min="1773" max="1773" width="42" style="649" customWidth="1"/>
    <col min="1774" max="1776" width="8.87890625" style="649" customWidth="1"/>
    <col min="1777" max="1777" width="14.1171875" style="649" customWidth="1"/>
    <col min="1778" max="1778" width="14.87890625" style="649" customWidth="1"/>
    <col min="1779" max="1780" width="9.41015625" style="649" customWidth="1"/>
    <col min="1781" max="1782" width="11.29296875" style="649" customWidth="1"/>
    <col min="1783" max="1784" width="9.41015625" style="649" customWidth="1"/>
    <col min="1785" max="1785" width="11.5859375" style="649" customWidth="1"/>
    <col min="1786" max="1786" width="7.703125" style="649" customWidth="1"/>
    <col min="1787" max="2027" width="9.1171875" style="649"/>
    <col min="2028" max="2028" width="4.1171875" style="649" customWidth="1"/>
    <col min="2029" max="2029" width="42" style="649" customWidth="1"/>
    <col min="2030" max="2032" width="8.87890625" style="649" customWidth="1"/>
    <col min="2033" max="2033" width="14.1171875" style="649" customWidth="1"/>
    <col min="2034" max="2034" width="14.87890625" style="649" customWidth="1"/>
    <col min="2035" max="2036" width="9.41015625" style="649" customWidth="1"/>
    <col min="2037" max="2038" width="11.29296875" style="649" customWidth="1"/>
    <col min="2039" max="2040" width="9.41015625" style="649" customWidth="1"/>
    <col min="2041" max="2041" width="11.5859375" style="649" customWidth="1"/>
    <col min="2042" max="2042" width="7.703125" style="649" customWidth="1"/>
    <col min="2043" max="2283" width="9.1171875" style="649"/>
    <col min="2284" max="2284" width="4.1171875" style="649" customWidth="1"/>
    <col min="2285" max="2285" width="42" style="649" customWidth="1"/>
    <col min="2286" max="2288" width="8.87890625" style="649" customWidth="1"/>
    <col min="2289" max="2289" width="14.1171875" style="649" customWidth="1"/>
    <col min="2290" max="2290" width="14.87890625" style="649" customWidth="1"/>
    <col min="2291" max="2292" width="9.41015625" style="649" customWidth="1"/>
    <col min="2293" max="2294" width="11.29296875" style="649" customWidth="1"/>
    <col min="2295" max="2296" width="9.41015625" style="649" customWidth="1"/>
    <col min="2297" max="2297" width="11.5859375" style="649" customWidth="1"/>
    <col min="2298" max="2298" width="7.703125" style="649" customWidth="1"/>
    <col min="2299" max="2539" width="9.1171875" style="649"/>
    <col min="2540" max="2540" width="4.1171875" style="649" customWidth="1"/>
    <col min="2541" max="2541" width="42" style="649" customWidth="1"/>
    <col min="2542" max="2544" width="8.87890625" style="649" customWidth="1"/>
    <col min="2545" max="2545" width="14.1171875" style="649" customWidth="1"/>
    <col min="2546" max="2546" width="14.87890625" style="649" customWidth="1"/>
    <col min="2547" max="2548" width="9.41015625" style="649" customWidth="1"/>
    <col min="2549" max="2550" width="11.29296875" style="649" customWidth="1"/>
    <col min="2551" max="2552" width="9.41015625" style="649" customWidth="1"/>
    <col min="2553" max="2553" width="11.5859375" style="649" customWidth="1"/>
    <col min="2554" max="2554" width="7.703125" style="649" customWidth="1"/>
    <col min="2555" max="2795" width="9.1171875" style="649"/>
    <col min="2796" max="2796" width="4.1171875" style="649" customWidth="1"/>
    <col min="2797" max="2797" width="42" style="649" customWidth="1"/>
    <col min="2798" max="2800" width="8.87890625" style="649" customWidth="1"/>
    <col min="2801" max="2801" width="14.1171875" style="649" customWidth="1"/>
    <col min="2802" max="2802" width="14.87890625" style="649" customWidth="1"/>
    <col min="2803" max="2804" width="9.41015625" style="649" customWidth="1"/>
    <col min="2805" max="2806" width="11.29296875" style="649" customWidth="1"/>
    <col min="2807" max="2808" width="9.41015625" style="649" customWidth="1"/>
    <col min="2809" max="2809" width="11.5859375" style="649" customWidth="1"/>
    <col min="2810" max="2810" width="7.703125" style="649" customWidth="1"/>
    <col min="2811" max="3051" width="9.1171875" style="649"/>
    <col min="3052" max="3052" width="4.1171875" style="649" customWidth="1"/>
    <col min="3053" max="3053" width="42" style="649" customWidth="1"/>
    <col min="3054" max="3056" width="8.87890625" style="649" customWidth="1"/>
    <col min="3057" max="3057" width="14.1171875" style="649" customWidth="1"/>
    <col min="3058" max="3058" width="14.87890625" style="649" customWidth="1"/>
    <col min="3059" max="3060" width="9.41015625" style="649" customWidth="1"/>
    <col min="3061" max="3062" width="11.29296875" style="649" customWidth="1"/>
    <col min="3063" max="3064" width="9.41015625" style="649" customWidth="1"/>
    <col min="3065" max="3065" width="11.5859375" style="649" customWidth="1"/>
    <col min="3066" max="3066" width="7.703125" style="649" customWidth="1"/>
    <col min="3067" max="3307" width="9.1171875" style="649"/>
    <col min="3308" max="3308" width="4.1171875" style="649" customWidth="1"/>
    <col min="3309" max="3309" width="42" style="649" customWidth="1"/>
    <col min="3310" max="3312" width="8.87890625" style="649" customWidth="1"/>
    <col min="3313" max="3313" width="14.1171875" style="649" customWidth="1"/>
    <col min="3314" max="3314" width="14.87890625" style="649" customWidth="1"/>
    <col min="3315" max="3316" width="9.41015625" style="649" customWidth="1"/>
    <col min="3317" max="3318" width="11.29296875" style="649" customWidth="1"/>
    <col min="3319" max="3320" width="9.41015625" style="649" customWidth="1"/>
    <col min="3321" max="3321" width="11.5859375" style="649" customWidth="1"/>
    <col min="3322" max="3322" width="7.703125" style="649" customWidth="1"/>
    <col min="3323" max="3563" width="9.1171875" style="649"/>
    <col min="3564" max="3564" width="4.1171875" style="649" customWidth="1"/>
    <col min="3565" max="3565" width="42" style="649" customWidth="1"/>
    <col min="3566" max="3568" width="8.87890625" style="649" customWidth="1"/>
    <col min="3569" max="3569" width="14.1171875" style="649" customWidth="1"/>
    <col min="3570" max="3570" width="14.87890625" style="649" customWidth="1"/>
    <col min="3571" max="3572" width="9.41015625" style="649" customWidth="1"/>
    <col min="3573" max="3574" width="11.29296875" style="649" customWidth="1"/>
    <col min="3575" max="3576" width="9.41015625" style="649" customWidth="1"/>
    <col min="3577" max="3577" width="11.5859375" style="649" customWidth="1"/>
    <col min="3578" max="3578" width="7.703125" style="649" customWidth="1"/>
    <col min="3579" max="3819" width="9.1171875" style="649"/>
    <col min="3820" max="3820" width="4.1171875" style="649" customWidth="1"/>
    <col min="3821" max="3821" width="42" style="649" customWidth="1"/>
    <col min="3822" max="3824" width="8.87890625" style="649" customWidth="1"/>
    <col min="3825" max="3825" width="14.1171875" style="649" customWidth="1"/>
    <col min="3826" max="3826" width="14.87890625" style="649" customWidth="1"/>
    <col min="3827" max="3828" width="9.41015625" style="649" customWidth="1"/>
    <col min="3829" max="3830" width="11.29296875" style="649" customWidth="1"/>
    <col min="3831" max="3832" width="9.41015625" style="649" customWidth="1"/>
    <col min="3833" max="3833" width="11.5859375" style="649" customWidth="1"/>
    <col min="3834" max="3834" width="7.703125" style="649" customWidth="1"/>
    <col min="3835" max="4075" width="9.1171875" style="649"/>
    <col min="4076" max="4076" width="4.1171875" style="649" customWidth="1"/>
    <col min="4077" max="4077" width="42" style="649" customWidth="1"/>
    <col min="4078" max="4080" width="8.87890625" style="649" customWidth="1"/>
    <col min="4081" max="4081" width="14.1171875" style="649" customWidth="1"/>
    <col min="4082" max="4082" width="14.87890625" style="649" customWidth="1"/>
    <col min="4083" max="4084" width="9.41015625" style="649" customWidth="1"/>
    <col min="4085" max="4086" width="11.29296875" style="649" customWidth="1"/>
    <col min="4087" max="4088" width="9.41015625" style="649" customWidth="1"/>
    <col min="4089" max="4089" width="11.5859375" style="649" customWidth="1"/>
    <col min="4090" max="4090" width="7.703125" style="649" customWidth="1"/>
    <col min="4091" max="4331" width="9.1171875" style="649"/>
    <col min="4332" max="4332" width="4.1171875" style="649" customWidth="1"/>
    <col min="4333" max="4333" width="42" style="649" customWidth="1"/>
    <col min="4334" max="4336" width="8.87890625" style="649" customWidth="1"/>
    <col min="4337" max="4337" width="14.1171875" style="649" customWidth="1"/>
    <col min="4338" max="4338" width="14.87890625" style="649" customWidth="1"/>
    <col min="4339" max="4340" width="9.41015625" style="649" customWidth="1"/>
    <col min="4341" max="4342" width="11.29296875" style="649" customWidth="1"/>
    <col min="4343" max="4344" width="9.41015625" style="649" customWidth="1"/>
    <col min="4345" max="4345" width="11.5859375" style="649" customWidth="1"/>
    <col min="4346" max="4346" width="7.703125" style="649" customWidth="1"/>
    <col min="4347" max="4587" width="9.1171875" style="649"/>
    <col min="4588" max="4588" width="4.1171875" style="649" customWidth="1"/>
    <col min="4589" max="4589" width="42" style="649" customWidth="1"/>
    <col min="4590" max="4592" width="8.87890625" style="649" customWidth="1"/>
    <col min="4593" max="4593" width="14.1171875" style="649" customWidth="1"/>
    <col min="4594" max="4594" width="14.87890625" style="649" customWidth="1"/>
    <col min="4595" max="4596" width="9.41015625" style="649" customWidth="1"/>
    <col min="4597" max="4598" width="11.29296875" style="649" customWidth="1"/>
    <col min="4599" max="4600" width="9.41015625" style="649" customWidth="1"/>
    <col min="4601" max="4601" width="11.5859375" style="649" customWidth="1"/>
    <col min="4602" max="4602" width="7.703125" style="649" customWidth="1"/>
    <col min="4603" max="4843" width="9.1171875" style="649"/>
    <col min="4844" max="4844" width="4.1171875" style="649" customWidth="1"/>
    <col min="4845" max="4845" width="42" style="649" customWidth="1"/>
    <col min="4846" max="4848" width="8.87890625" style="649" customWidth="1"/>
    <col min="4849" max="4849" width="14.1171875" style="649" customWidth="1"/>
    <col min="4850" max="4850" width="14.87890625" style="649" customWidth="1"/>
    <col min="4851" max="4852" width="9.41015625" style="649" customWidth="1"/>
    <col min="4853" max="4854" width="11.29296875" style="649" customWidth="1"/>
    <col min="4855" max="4856" width="9.41015625" style="649" customWidth="1"/>
    <col min="4857" max="4857" width="11.5859375" style="649" customWidth="1"/>
    <col min="4858" max="4858" width="7.703125" style="649" customWidth="1"/>
    <col min="4859" max="5099" width="9.1171875" style="649"/>
    <col min="5100" max="5100" width="4.1171875" style="649" customWidth="1"/>
    <col min="5101" max="5101" width="42" style="649" customWidth="1"/>
    <col min="5102" max="5104" width="8.87890625" style="649" customWidth="1"/>
    <col min="5105" max="5105" width="14.1171875" style="649" customWidth="1"/>
    <col min="5106" max="5106" width="14.87890625" style="649" customWidth="1"/>
    <col min="5107" max="5108" width="9.41015625" style="649" customWidth="1"/>
    <col min="5109" max="5110" width="11.29296875" style="649" customWidth="1"/>
    <col min="5111" max="5112" width="9.41015625" style="649" customWidth="1"/>
    <col min="5113" max="5113" width="11.5859375" style="649" customWidth="1"/>
    <col min="5114" max="5114" width="7.703125" style="649" customWidth="1"/>
    <col min="5115" max="5355" width="9.1171875" style="649"/>
    <col min="5356" max="5356" width="4.1171875" style="649" customWidth="1"/>
    <col min="5357" max="5357" width="42" style="649" customWidth="1"/>
    <col min="5358" max="5360" width="8.87890625" style="649" customWidth="1"/>
    <col min="5361" max="5361" width="14.1171875" style="649" customWidth="1"/>
    <col min="5362" max="5362" width="14.87890625" style="649" customWidth="1"/>
    <col min="5363" max="5364" width="9.41015625" style="649" customWidth="1"/>
    <col min="5365" max="5366" width="11.29296875" style="649" customWidth="1"/>
    <col min="5367" max="5368" width="9.41015625" style="649" customWidth="1"/>
    <col min="5369" max="5369" width="11.5859375" style="649" customWidth="1"/>
    <col min="5370" max="5370" width="7.703125" style="649" customWidth="1"/>
    <col min="5371" max="5611" width="9.1171875" style="649"/>
    <col min="5612" max="5612" width="4.1171875" style="649" customWidth="1"/>
    <col min="5613" max="5613" width="42" style="649" customWidth="1"/>
    <col min="5614" max="5616" width="8.87890625" style="649" customWidth="1"/>
    <col min="5617" max="5617" width="14.1171875" style="649" customWidth="1"/>
    <col min="5618" max="5618" width="14.87890625" style="649" customWidth="1"/>
    <col min="5619" max="5620" width="9.41015625" style="649" customWidth="1"/>
    <col min="5621" max="5622" width="11.29296875" style="649" customWidth="1"/>
    <col min="5623" max="5624" width="9.41015625" style="649" customWidth="1"/>
    <col min="5625" max="5625" width="11.5859375" style="649" customWidth="1"/>
    <col min="5626" max="5626" width="7.703125" style="649" customWidth="1"/>
    <col min="5627" max="5867" width="9.1171875" style="649"/>
    <col min="5868" max="5868" width="4.1171875" style="649" customWidth="1"/>
    <col min="5869" max="5869" width="42" style="649" customWidth="1"/>
    <col min="5870" max="5872" width="8.87890625" style="649" customWidth="1"/>
    <col min="5873" max="5873" width="14.1171875" style="649" customWidth="1"/>
    <col min="5874" max="5874" width="14.87890625" style="649" customWidth="1"/>
    <col min="5875" max="5876" width="9.41015625" style="649" customWidth="1"/>
    <col min="5877" max="5878" width="11.29296875" style="649" customWidth="1"/>
    <col min="5879" max="5880" width="9.41015625" style="649" customWidth="1"/>
    <col min="5881" max="5881" width="11.5859375" style="649" customWidth="1"/>
    <col min="5882" max="5882" width="7.703125" style="649" customWidth="1"/>
    <col min="5883" max="6123" width="9.1171875" style="649"/>
    <col min="6124" max="6124" width="4.1171875" style="649" customWidth="1"/>
    <col min="6125" max="6125" width="42" style="649" customWidth="1"/>
    <col min="6126" max="6128" width="8.87890625" style="649" customWidth="1"/>
    <col min="6129" max="6129" width="14.1171875" style="649" customWidth="1"/>
    <col min="6130" max="6130" width="14.87890625" style="649" customWidth="1"/>
    <col min="6131" max="6132" width="9.41015625" style="649" customWidth="1"/>
    <col min="6133" max="6134" width="11.29296875" style="649" customWidth="1"/>
    <col min="6135" max="6136" width="9.41015625" style="649" customWidth="1"/>
    <col min="6137" max="6137" width="11.5859375" style="649" customWidth="1"/>
    <col min="6138" max="6138" width="7.703125" style="649" customWidth="1"/>
    <col min="6139" max="6379" width="9.1171875" style="649"/>
    <col min="6380" max="6380" width="4.1171875" style="649" customWidth="1"/>
    <col min="6381" max="6381" width="42" style="649" customWidth="1"/>
    <col min="6382" max="6384" width="8.87890625" style="649" customWidth="1"/>
    <col min="6385" max="6385" width="14.1171875" style="649" customWidth="1"/>
    <col min="6386" max="6386" width="14.87890625" style="649" customWidth="1"/>
    <col min="6387" max="6388" width="9.41015625" style="649" customWidth="1"/>
    <col min="6389" max="6390" width="11.29296875" style="649" customWidth="1"/>
    <col min="6391" max="6392" width="9.41015625" style="649" customWidth="1"/>
    <col min="6393" max="6393" width="11.5859375" style="649" customWidth="1"/>
    <col min="6394" max="6394" width="7.703125" style="649" customWidth="1"/>
    <col min="6395" max="6635" width="9.1171875" style="649"/>
    <col min="6636" max="6636" width="4.1171875" style="649" customWidth="1"/>
    <col min="6637" max="6637" width="42" style="649" customWidth="1"/>
    <col min="6638" max="6640" width="8.87890625" style="649" customWidth="1"/>
    <col min="6641" max="6641" width="14.1171875" style="649" customWidth="1"/>
    <col min="6642" max="6642" width="14.87890625" style="649" customWidth="1"/>
    <col min="6643" max="6644" width="9.41015625" style="649" customWidth="1"/>
    <col min="6645" max="6646" width="11.29296875" style="649" customWidth="1"/>
    <col min="6647" max="6648" width="9.41015625" style="649" customWidth="1"/>
    <col min="6649" max="6649" width="11.5859375" style="649" customWidth="1"/>
    <col min="6650" max="6650" width="7.703125" style="649" customWidth="1"/>
    <col min="6651" max="6891" width="9.1171875" style="649"/>
    <col min="6892" max="6892" width="4.1171875" style="649" customWidth="1"/>
    <col min="6893" max="6893" width="42" style="649" customWidth="1"/>
    <col min="6894" max="6896" width="8.87890625" style="649" customWidth="1"/>
    <col min="6897" max="6897" width="14.1171875" style="649" customWidth="1"/>
    <col min="6898" max="6898" width="14.87890625" style="649" customWidth="1"/>
    <col min="6899" max="6900" width="9.41015625" style="649" customWidth="1"/>
    <col min="6901" max="6902" width="11.29296875" style="649" customWidth="1"/>
    <col min="6903" max="6904" width="9.41015625" style="649" customWidth="1"/>
    <col min="6905" max="6905" width="11.5859375" style="649" customWidth="1"/>
    <col min="6906" max="6906" width="7.703125" style="649" customWidth="1"/>
    <col min="6907" max="7147" width="9.1171875" style="649"/>
    <col min="7148" max="7148" width="4.1171875" style="649" customWidth="1"/>
    <col min="7149" max="7149" width="42" style="649" customWidth="1"/>
    <col min="7150" max="7152" width="8.87890625" style="649" customWidth="1"/>
    <col min="7153" max="7153" width="14.1171875" style="649" customWidth="1"/>
    <col min="7154" max="7154" width="14.87890625" style="649" customWidth="1"/>
    <col min="7155" max="7156" width="9.41015625" style="649" customWidth="1"/>
    <col min="7157" max="7158" width="11.29296875" style="649" customWidth="1"/>
    <col min="7159" max="7160" width="9.41015625" style="649" customWidth="1"/>
    <col min="7161" max="7161" width="11.5859375" style="649" customWidth="1"/>
    <col min="7162" max="7162" width="7.703125" style="649" customWidth="1"/>
    <col min="7163" max="7403" width="9.1171875" style="649"/>
    <col min="7404" max="7404" width="4.1171875" style="649" customWidth="1"/>
    <col min="7405" max="7405" width="42" style="649" customWidth="1"/>
    <col min="7406" max="7408" width="8.87890625" style="649" customWidth="1"/>
    <col min="7409" max="7409" width="14.1171875" style="649" customWidth="1"/>
    <col min="7410" max="7410" width="14.87890625" style="649" customWidth="1"/>
    <col min="7411" max="7412" width="9.41015625" style="649" customWidth="1"/>
    <col min="7413" max="7414" width="11.29296875" style="649" customWidth="1"/>
    <col min="7415" max="7416" width="9.41015625" style="649" customWidth="1"/>
    <col min="7417" max="7417" width="11.5859375" style="649" customWidth="1"/>
    <col min="7418" max="7418" width="7.703125" style="649" customWidth="1"/>
    <col min="7419" max="7659" width="9.1171875" style="649"/>
    <col min="7660" max="7660" width="4.1171875" style="649" customWidth="1"/>
    <col min="7661" max="7661" width="42" style="649" customWidth="1"/>
    <col min="7662" max="7664" width="8.87890625" style="649" customWidth="1"/>
    <col min="7665" max="7665" width="14.1171875" style="649" customWidth="1"/>
    <col min="7666" max="7666" width="14.87890625" style="649" customWidth="1"/>
    <col min="7667" max="7668" width="9.41015625" style="649" customWidth="1"/>
    <col min="7669" max="7670" width="11.29296875" style="649" customWidth="1"/>
    <col min="7671" max="7672" width="9.41015625" style="649" customWidth="1"/>
    <col min="7673" max="7673" width="11.5859375" style="649" customWidth="1"/>
    <col min="7674" max="7674" width="7.703125" style="649" customWidth="1"/>
    <col min="7675" max="7915" width="9.1171875" style="649"/>
    <col min="7916" max="7916" width="4.1171875" style="649" customWidth="1"/>
    <col min="7917" max="7917" width="42" style="649" customWidth="1"/>
    <col min="7918" max="7920" width="8.87890625" style="649" customWidth="1"/>
    <col min="7921" max="7921" width="14.1171875" style="649" customWidth="1"/>
    <col min="7922" max="7922" width="14.87890625" style="649" customWidth="1"/>
    <col min="7923" max="7924" width="9.41015625" style="649" customWidth="1"/>
    <col min="7925" max="7926" width="11.29296875" style="649" customWidth="1"/>
    <col min="7927" max="7928" width="9.41015625" style="649" customWidth="1"/>
    <col min="7929" max="7929" width="11.5859375" style="649" customWidth="1"/>
    <col min="7930" max="7930" width="7.703125" style="649" customWidth="1"/>
    <col min="7931" max="8171" width="9.1171875" style="649"/>
    <col min="8172" max="8172" width="4.1171875" style="649" customWidth="1"/>
    <col min="8173" max="8173" width="42" style="649" customWidth="1"/>
    <col min="8174" max="8176" width="8.87890625" style="649" customWidth="1"/>
    <col min="8177" max="8177" width="14.1171875" style="649" customWidth="1"/>
    <col min="8178" max="8178" width="14.87890625" style="649" customWidth="1"/>
    <col min="8179" max="8180" width="9.41015625" style="649" customWidth="1"/>
    <col min="8181" max="8182" width="11.29296875" style="649" customWidth="1"/>
    <col min="8183" max="8184" width="9.41015625" style="649" customWidth="1"/>
    <col min="8185" max="8185" width="11.5859375" style="649" customWidth="1"/>
    <col min="8186" max="8186" width="7.703125" style="649" customWidth="1"/>
    <col min="8187" max="8427" width="9.1171875" style="649"/>
    <col min="8428" max="8428" width="4.1171875" style="649" customWidth="1"/>
    <col min="8429" max="8429" width="42" style="649" customWidth="1"/>
    <col min="8430" max="8432" width="8.87890625" style="649" customWidth="1"/>
    <col min="8433" max="8433" width="14.1171875" style="649" customWidth="1"/>
    <col min="8434" max="8434" width="14.87890625" style="649" customWidth="1"/>
    <col min="8435" max="8436" width="9.41015625" style="649" customWidth="1"/>
    <col min="8437" max="8438" width="11.29296875" style="649" customWidth="1"/>
    <col min="8439" max="8440" width="9.41015625" style="649" customWidth="1"/>
    <col min="8441" max="8441" width="11.5859375" style="649" customWidth="1"/>
    <col min="8442" max="8442" width="7.703125" style="649" customWidth="1"/>
    <col min="8443" max="8683" width="9.1171875" style="649"/>
    <col min="8684" max="8684" width="4.1171875" style="649" customWidth="1"/>
    <col min="8685" max="8685" width="42" style="649" customWidth="1"/>
    <col min="8686" max="8688" width="8.87890625" style="649" customWidth="1"/>
    <col min="8689" max="8689" width="14.1171875" style="649" customWidth="1"/>
    <col min="8690" max="8690" width="14.87890625" style="649" customWidth="1"/>
    <col min="8691" max="8692" width="9.41015625" style="649" customWidth="1"/>
    <col min="8693" max="8694" width="11.29296875" style="649" customWidth="1"/>
    <col min="8695" max="8696" width="9.41015625" style="649" customWidth="1"/>
    <col min="8697" max="8697" width="11.5859375" style="649" customWidth="1"/>
    <col min="8698" max="8698" width="7.703125" style="649" customWidth="1"/>
    <col min="8699" max="8939" width="9.1171875" style="649"/>
    <col min="8940" max="8940" width="4.1171875" style="649" customWidth="1"/>
    <col min="8941" max="8941" width="42" style="649" customWidth="1"/>
    <col min="8942" max="8944" width="8.87890625" style="649" customWidth="1"/>
    <col min="8945" max="8945" width="14.1171875" style="649" customWidth="1"/>
    <col min="8946" max="8946" width="14.87890625" style="649" customWidth="1"/>
    <col min="8947" max="8948" width="9.41015625" style="649" customWidth="1"/>
    <col min="8949" max="8950" width="11.29296875" style="649" customWidth="1"/>
    <col min="8951" max="8952" width="9.41015625" style="649" customWidth="1"/>
    <col min="8953" max="8953" width="11.5859375" style="649" customWidth="1"/>
    <col min="8954" max="8954" width="7.703125" style="649" customWidth="1"/>
    <col min="8955" max="9195" width="9.1171875" style="649"/>
    <col min="9196" max="9196" width="4.1171875" style="649" customWidth="1"/>
    <col min="9197" max="9197" width="42" style="649" customWidth="1"/>
    <col min="9198" max="9200" width="8.87890625" style="649" customWidth="1"/>
    <col min="9201" max="9201" width="14.1171875" style="649" customWidth="1"/>
    <col min="9202" max="9202" width="14.87890625" style="649" customWidth="1"/>
    <col min="9203" max="9204" width="9.41015625" style="649" customWidth="1"/>
    <col min="9205" max="9206" width="11.29296875" style="649" customWidth="1"/>
    <col min="9207" max="9208" width="9.41015625" style="649" customWidth="1"/>
    <col min="9209" max="9209" width="11.5859375" style="649" customWidth="1"/>
    <col min="9210" max="9210" width="7.703125" style="649" customWidth="1"/>
    <col min="9211" max="9451" width="9.1171875" style="649"/>
    <col min="9452" max="9452" width="4.1171875" style="649" customWidth="1"/>
    <col min="9453" max="9453" width="42" style="649" customWidth="1"/>
    <col min="9454" max="9456" width="8.87890625" style="649" customWidth="1"/>
    <col min="9457" max="9457" width="14.1171875" style="649" customWidth="1"/>
    <col min="9458" max="9458" width="14.87890625" style="649" customWidth="1"/>
    <col min="9459" max="9460" width="9.41015625" style="649" customWidth="1"/>
    <col min="9461" max="9462" width="11.29296875" style="649" customWidth="1"/>
    <col min="9463" max="9464" width="9.41015625" style="649" customWidth="1"/>
    <col min="9465" max="9465" width="11.5859375" style="649" customWidth="1"/>
    <col min="9466" max="9466" width="7.703125" style="649" customWidth="1"/>
    <col min="9467" max="9707" width="9.1171875" style="649"/>
    <col min="9708" max="9708" width="4.1171875" style="649" customWidth="1"/>
    <col min="9709" max="9709" width="42" style="649" customWidth="1"/>
    <col min="9710" max="9712" width="8.87890625" style="649" customWidth="1"/>
    <col min="9713" max="9713" width="14.1171875" style="649" customWidth="1"/>
    <col min="9714" max="9714" width="14.87890625" style="649" customWidth="1"/>
    <col min="9715" max="9716" width="9.41015625" style="649" customWidth="1"/>
    <col min="9717" max="9718" width="11.29296875" style="649" customWidth="1"/>
    <col min="9719" max="9720" width="9.41015625" style="649" customWidth="1"/>
    <col min="9721" max="9721" width="11.5859375" style="649" customWidth="1"/>
    <col min="9722" max="9722" width="7.703125" style="649" customWidth="1"/>
    <col min="9723" max="9963" width="9.1171875" style="649"/>
    <col min="9964" max="9964" width="4.1171875" style="649" customWidth="1"/>
    <col min="9965" max="9965" width="42" style="649" customWidth="1"/>
    <col min="9966" max="9968" width="8.87890625" style="649" customWidth="1"/>
    <col min="9969" max="9969" width="14.1171875" style="649" customWidth="1"/>
    <col min="9970" max="9970" width="14.87890625" style="649" customWidth="1"/>
    <col min="9971" max="9972" width="9.41015625" style="649" customWidth="1"/>
    <col min="9973" max="9974" width="11.29296875" style="649" customWidth="1"/>
    <col min="9975" max="9976" width="9.41015625" style="649" customWidth="1"/>
    <col min="9977" max="9977" width="11.5859375" style="649" customWidth="1"/>
    <col min="9978" max="9978" width="7.703125" style="649" customWidth="1"/>
    <col min="9979" max="10219" width="9.1171875" style="649"/>
    <col min="10220" max="10220" width="4.1171875" style="649" customWidth="1"/>
    <col min="10221" max="10221" width="42" style="649" customWidth="1"/>
    <col min="10222" max="10224" width="8.87890625" style="649" customWidth="1"/>
    <col min="10225" max="10225" width="14.1171875" style="649" customWidth="1"/>
    <col min="10226" max="10226" width="14.87890625" style="649" customWidth="1"/>
    <col min="10227" max="10228" width="9.41015625" style="649" customWidth="1"/>
    <col min="10229" max="10230" width="11.29296875" style="649" customWidth="1"/>
    <col min="10231" max="10232" width="9.41015625" style="649" customWidth="1"/>
    <col min="10233" max="10233" width="11.5859375" style="649" customWidth="1"/>
    <col min="10234" max="10234" width="7.703125" style="649" customWidth="1"/>
    <col min="10235" max="10475" width="9.1171875" style="649"/>
    <col min="10476" max="10476" width="4.1171875" style="649" customWidth="1"/>
    <col min="10477" max="10477" width="42" style="649" customWidth="1"/>
    <col min="10478" max="10480" width="8.87890625" style="649" customWidth="1"/>
    <col min="10481" max="10481" width="14.1171875" style="649" customWidth="1"/>
    <col min="10482" max="10482" width="14.87890625" style="649" customWidth="1"/>
    <col min="10483" max="10484" width="9.41015625" style="649" customWidth="1"/>
    <col min="10485" max="10486" width="11.29296875" style="649" customWidth="1"/>
    <col min="10487" max="10488" width="9.41015625" style="649" customWidth="1"/>
    <col min="10489" max="10489" width="11.5859375" style="649" customWidth="1"/>
    <col min="10490" max="10490" width="7.703125" style="649" customWidth="1"/>
    <col min="10491" max="10731" width="9.1171875" style="649"/>
    <col min="10732" max="10732" width="4.1171875" style="649" customWidth="1"/>
    <col min="10733" max="10733" width="42" style="649" customWidth="1"/>
    <col min="10734" max="10736" width="8.87890625" style="649" customWidth="1"/>
    <col min="10737" max="10737" width="14.1171875" style="649" customWidth="1"/>
    <col min="10738" max="10738" width="14.87890625" style="649" customWidth="1"/>
    <col min="10739" max="10740" width="9.41015625" style="649" customWidth="1"/>
    <col min="10741" max="10742" width="11.29296875" style="649" customWidth="1"/>
    <col min="10743" max="10744" width="9.41015625" style="649" customWidth="1"/>
    <col min="10745" max="10745" width="11.5859375" style="649" customWidth="1"/>
    <col min="10746" max="10746" width="7.703125" style="649" customWidth="1"/>
    <col min="10747" max="10987" width="9.1171875" style="649"/>
    <col min="10988" max="10988" width="4.1171875" style="649" customWidth="1"/>
    <col min="10989" max="10989" width="42" style="649" customWidth="1"/>
    <col min="10990" max="10992" width="8.87890625" style="649" customWidth="1"/>
    <col min="10993" max="10993" width="14.1171875" style="649" customWidth="1"/>
    <col min="10994" max="10994" width="14.87890625" style="649" customWidth="1"/>
    <col min="10995" max="10996" width="9.41015625" style="649" customWidth="1"/>
    <col min="10997" max="10998" width="11.29296875" style="649" customWidth="1"/>
    <col min="10999" max="11000" width="9.41015625" style="649" customWidth="1"/>
    <col min="11001" max="11001" width="11.5859375" style="649" customWidth="1"/>
    <col min="11002" max="11002" width="7.703125" style="649" customWidth="1"/>
    <col min="11003" max="11243" width="9.1171875" style="649"/>
    <col min="11244" max="11244" width="4.1171875" style="649" customWidth="1"/>
    <col min="11245" max="11245" width="42" style="649" customWidth="1"/>
    <col min="11246" max="11248" width="8.87890625" style="649" customWidth="1"/>
    <col min="11249" max="11249" width="14.1171875" style="649" customWidth="1"/>
    <col min="11250" max="11250" width="14.87890625" style="649" customWidth="1"/>
    <col min="11251" max="11252" width="9.41015625" style="649" customWidth="1"/>
    <col min="11253" max="11254" width="11.29296875" style="649" customWidth="1"/>
    <col min="11255" max="11256" width="9.41015625" style="649" customWidth="1"/>
    <col min="11257" max="11257" width="11.5859375" style="649" customWidth="1"/>
    <col min="11258" max="11258" width="7.703125" style="649" customWidth="1"/>
    <col min="11259" max="11499" width="9.1171875" style="649"/>
    <col min="11500" max="11500" width="4.1171875" style="649" customWidth="1"/>
    <col min="11501" max="11501" width="42" style="649" customWidth="1"/>
    <col min="11502" max="11504" width="8.87890625" style="649" customWidth="1"/>
    <col min="11505" max="11505" width="14.1171875" style="649" customWidth="1"/>
    <col min="11506" max="11506" width="14.87890625" style="649" customWidth="1"/>
    <col min="11507" max="11508" width="9.41015625" style="649" customWidth="1"/>
    <col min="11509" max="11510" width="11.29296875" style="649" customWidth="1"/>
    <col min="11511" max="11512" width="9.41015625" style="649" customWidth="1"/>
    <col min="11513" max="11513" width="11.5859375" style="649" customWidth="1"/>
    <col min="11514" max="11514" width="7.703125" style="649" customWidth="1"/>
    <col min="11515" max="11755" width="9.1171875" style="649"/>
    <col min="11756" max="11756" width="4.1171875" style="649" customWidth="1"/>
    <col min="11757" max="11757" width="42" style="649" customWidth="1"/>
    <col min="11758" max="11760" width="8.87890625" style="649" customWidth="1"/>
    <col min="11761" max="11761" width="14.1171875" style="649" customWidth="1"/>
    <col min="11762" max="11762" width="14.87890625" style="649" customWidth="1"/>
    <col min="11763" max="11764" width="9.41015625" style="649" customWidth="1"/>
    <col min="11765" max="11766" width="11.29296875" style="649" customWidth="1"/>
    <col min="11767" max="11768" width="9.41015625" style="649" customWidth="1"/>
    <col min="11769" max="11769" width="11.5859375" style="649" customWidth="1"/>
    <col min="11770" max="11770" width="7.703125" style="649" customWidth="1"/>
    <col min="11771" max="12011" width="9.1171875" style="649"/>
    <col min="12012" max="12012" width="4.1171875" style="649" customWidth="1"/>
    <col min="12013" max="12013" width="42" style="649" customWidth="1"/>
    <col min="12014" max="12016" width="8.87890625" style="649" customWidth="1"/>
    <col min="12017" max="12017" width="14.1171875" style="649" customWidth="1"/>
    <col min="12018" max="12018" width="14.87890625" style="649" customWidth="1"/>
    <col min="12019" max="12020" width="9.41015625" style="649" customWidth="1"/>
    <col min="12021" max="12022" width="11.29296875" style="649" customWidth="1"/>
    <col min="12023" max="12024" width="9.41015625" style="649" customWidth="1"/>
    <col min="12025" max="12025" width="11.5859375" style="649" customWidth="1"/>
    <col min="12026" max="12026" width="7.703125" style="649" customWidth="1"/>
    <col min="12027" max="12267" width="9.1171875" style="649"/>
    <col min="12268" max="12268" width="4.1171875" style="649" customWidth="1"/>
    <col min="12269" max="12269" width="42" style="649" customWidth="1"/>
    <col min="12270" max="12272" width="8.87890625" style="649" customWidth="1"/>
    <col min="12273" max="12273" width="14.1171875" style="649" customWidth="1"/>
    <col min="12274" max="12274" width="14.87890625" style="649" customWidth="1"/>
    <col min="12275" max="12276" width="9.41015625" style="649" customWidth="1"/>
    <col min="12277" max="12278" width="11.29296875" style="649" customWidth="1"/>
    <col min="12279" max="12280" width="9.41015625" style="649" customWidth="1"/>
    <col min="12281" max="12281" width="11.5859375" style="649" customWidth="1"/>
    <col min="12282" max="12282" width="7.703125" style="649" customWidth="1"/>
    <col min="12283" max="12523" width="9.1171875" style="649"/>
    <col min="12524" max="12524" width="4.1171875" style="649" customWidth="1"/>
    <col min="12525" max="12525" width="42" style="649" customWidth="1"/>
    <col min="12526" max="12528" width="8.87890625" style="649" customWidth="1"/>
    <col min="12529" max="12529" width="14.1171875" style="649" customWidth="1"/>
    <col min="12530" max="12530" width="14.87890625" style="649" customWidth="1"/>
    <col min="12531" max="12532" width="9.41015625" style="649" customWidth="1"/>
    <col min="12533" max="12534" width="11.29296875" style="649" customWidth="1"/>
    <col min="12535" max="12536" width="9.41015625" style="649" customWidth="1"/>
    <col min="12537" max="12537" width="11.5859375" style="649" customWidth="1"/>
    <col min="12538" max="12538" width="7.703125" style="649" customWidth="1"/>
    <col min="12539" max="12779" width="9.1171875" style="649"/>
    <col min="12780" max="12780" width="4.1171875" style="649" customWidth="1"/>
    <col min="12781" max="12781" width="42" style="649" customWidth="1"/>
    <col min="12782" max="12784" width="8.87890625" style="649" customWidth="1"/>
    <col min="12785" max="12785" width="14.1171875" style="649" customWidth="1"/>
    <col min="12786" max="12786" width="14.87890625" style="649" customWidth="1"/>
    <col min="12787" max="12788" width="9.41015625" style="649" customWidth="1"/>
    <col min="12789" max="12790" width="11.29296875" style="649" customWidth="1"/>
    <col min="12791" max="12792" width="9.41015625" style="649" customWidth="1"/>
    <col min="12793" max="12793" width="11.5859375" style="649" customWidth="1"/>
    <col min="12794" max="12794" width="7.703125" style="649" customWidth="1"/>
    <col min="12795" max="13035" width="9.1171875" style="649"/>
    <col min="13036" max="13036" width="4.1171875" style="649" customWidth="1"/>
    <col min="13037" max="13037" width="42" style="649" customWidth="1"/>
    <col min="13038" max="13040" width="8.87890625" style="649" customWidth="1"/>
    <col min="13041" max="13041" width="14.1171875" style="649" customWidth="1"/>
    <col min="13042" max="13042" width="14.87890625" style="649" customWidth="1"/>
    <col min="13043" max="13044" width="9.41015625" style="649" customWidth="1"/>
    <col min="13045" max="13046" width="11.29296875" style="649" customWidth="1"/>
    <col min="13047" max="13048" width="9.41015625" style="649" customWidth="1"/>
    <col min="13049" max="13049" width="11.5859375" style="649" customWidth="1"/>
    <col min="13050" max="13050" width="7.703125" style="649" customWidth="1"/>
    <col min="13051" max="13291" width="9.1171875" style="649"/>
    <col min="13292" max="13292" width="4.1171875" style="649" customWidth="1"/>
    <col min="13293" max="13293" width="42" style="649" customWidth="1"/>
    <col min="13294" max="13296" width="8.87890625" style="649" customWidth="1"/>
    <col min="13297" max="13297" width="14.1171875" style="649" customWidth="1"/>
    <col min="13298" max="13298" width="14.87890625" style="649" customWidth="1"/>
    <col min="13299" max="13300" width="9.41015625" style="649" customWidth="1"/>
    <col min="13301" max="13302" width="11.29296875" style="649" customWidth="1"/>
    <col min="13303" max="13304" width="9.41015625" style="649" customWidth="1"/>
    <col min="13305" max="13305" width="11.5859375" style="649" customWidth="1"/>
    <col min="13306" max="13306" width="7.703125" style="649" customWidth="1"/>
    <col min="13307" max="13547" width="9.1171875" style="649"/>
    <col min="13548" max="13548" width="4.1171875" style="649" customWidth="1"/>
    <col min="13549" max="13549" width="42" style="649" customWidth="1"/>
    <col min="13550" max="13552" width="8.87890625" style="649" customWidth="1"/>
    <col min="13553" max="13553" width="14.1171875" style="649" customWidth="1"/>
    <col min="13554" max="13554" width="14.87890625" style="649" customWidth="1"/>
    <col min="13555" max="13556" width="9.41015625" style="649" customWidth="1"/>
    <col min="13557" max="13558" width="11.29296875" style="649" customWidth="1"/>
    <col min="13559" max="13560" width="9.41015625" style="649" customWidth="1"/>
    <col min="13561" max="13561" width="11.5859375" style="649" customWidth="1"/>
    <col min="13562" max="13562" width="7.703125" style="649" customWidth="1"/>
    <col min="13563" max="13803" width="9.1171875" style="649"/>
    <col min="13804" max="13804" width="4.1171875" style="649" customWidth="1"/>
    <col min="13805" max="13805" width="42" style="649" customWidth="1"/>
    <col min="13806" max="13808" width="8.87890625" style="649" customWidth="1"/>
    <col min="13809" max="13809" width="14.1171875" style="649" customWidth="1"/>
    <col min="13810" max="13810" width="14.87890625" style="649" customWidth="1"/>
    <col min="13811" max="13812" width="9.41015625" style="649" customWidth="1"/>
    <col min="13813" max="13814" width="11.29296875" style="649" customWidth="1"/>
    <col min="13815" max="13816" width="9.41015625" style="649" customWidth="1"/>
    <col min="13817" max="13817" width="11.5859375" style="649" customWidth="1"/>
    <col min="13818" max="13818" width="7.703125" style="649" customWidth="1"/>
    <col min="13819" max="14059" width="9.1171875" style="649"/>
    <col min="14060" max="14060" width="4.1171875" style="649" customWidth="1"/>
    <col min="14061" max="14061" width="42" style="649" customWidth="1"/>
    <col min="14062" max="14064" width="8.87890625" style="649" customWidth="1"/>
    <col min="14065" max="14065" width="14.1171875" style="649" customWidth="1"/>
    <col min="14066" max="14066" width="14.87890625" style="649" customWidth="1"/>
    <col min="14067" max="14068" width="9.41015625" style="649" customWidth="1"/>
    <col min="14069" max="14070" width="11.29296875" style="649" customWidth="1"/>
    <col min="14071" max="14072" width="9.41015625" style="649" customWidth="1"/>
    <col min="14073" max="14073" width="11.5859375" style="649" customWidth="1"/>
    <col min="14074" max="14074" width="7.703125" style="649" customWidth="1"/>
    <col min="14075" max="14315" width="9.1171875" style="649"/>
    <col min="14316" max="14316" width="4.1171875" style="649" customWidth="1"/>
    <col min="14317" max="14317" width="42" style="649" customWidth="1"/>
    <col min="14318" max="14320" width="8.87890625" style="649" customWidth="1"/>
    <col min="14321" max="14321" width="14.1171875" style="649" customWidth="1"/>
    <col min="14322" max="14322" width="14.87890625" style="649" customWidth="1"/>
    <col min="14323" max="14324" width="9.41015625" style="649" customWidth="1"/>
    <col min="14325" max="14326" width="11.29296875" style="649" customWidth="1"/>
    <col min="14327" max="14328" width="9.41015625" style="649" customWidth="1"/>
    <col min="14329" max="14329" width="11.5859375" style="649" customWidth="1"/>
    <col min="14330" max="14330" width="7.703125" style="649" customWidth="1"/>
    <col min="14331" max="14571" width="9.1171875" style="649"/>
    <col min="14572" max="14572" width="4.1171875" style="649" customWidth="1"/>
    <col min="14573" max="14573" width="42" style="649" customWidth="1"/>
    <col min="14574" max="14576" width="8.87890625" style="649" customWidth="1"/>
    <col min="14577" max="14577" width="14.1171875" style="649" customWidth="1"/>
    <col min="14578" max="14578" width="14.87890625" style="649" customWidth="1"/>
    <col min="14579" max="14580" width="9.41015625" style="649" customWidth="1"/>
    <col min="14581" max="14582" width="11.29296875" style="649" customWidth="1"/>
    <col min="14583" max="14584" width="9.41015625" style="649" customWidth="1"/>
    <col min="14585" max="14585" width="11.5859375" style="649" customWidth="1"/>
    <col min="14586" max="14586" width="7.703125" style="649" customWidth="1"/>
    <col min="14587" max="14827" width="9.1171875" style="649"/>
    <col min="14828" max="14828" width="4.1171875" style="649" customWidth="1"/>
    <col min="14829" max="14829" width="42" style="649" customWidth="1"/>
    <col min="14830" max="14832" width="8.87890625" style="649" customWidth="1"/>
    <col min="14833" max="14833" width="14.1171875" style="649" customWidth="1"/>
    <col min="14834" max="14834" width="14.87890625" style="649" customWidth="1"/>
    <col min="14835" max="14836" width="9.41015625" style="649" customWidth="1"/>
    <col min="14837" max="14838" width="11.29296875" style="649" customWidth="1"/>
    <col min="14839" max="14840" width="9.41015625" style="649" customWidth="1"/>
    <col min="14841" max="14841" width="11.5859375" style="649" customWidth="1"/>
    <col min="14842" max="14842" width="7.703125" style="649" customWidth="1"/>
    <col min="14843" max="15083" width="9.1171875" style="649"/>
    <col min="15084" max="15084" width="4.1171875" style="649" customWidth="1"/>
    <col min="15085" max="15085" width="42" style="649" customWidth="1"/>
    <col min="15086" max="15088" width="8.87890625" style="649" customWidth="1"/>
    <col min="15089" max="15089" width="14.1171875" style="649" customWidth="1"/>
    <col min="15090" max="15090" width="14.87890625" style="649" customWidth="1"/>
    <col min="15091" max="15092" width="9.41015625" style="649" customWidth="1"/>
    <col min="15093" max="15094" width="11.29296875" style="649" customWidth="1"/>
    <col min="15095" max="15096" width="9.41015625" style="649" customWidth="1"/>
    <col min="15097" max="15097" width="11.5859375" style="649" customWidth="1"/>
    <col min="15098" max="15098" width="7.703125" style="649" customWidth="1"/>
    <col min="15099" max="15339" width="9.1171875" style="649"/>
    <col min="15340" max="15340" width="4.1171875" style="649" customWidth="1"/>
    <col min="15341" max="15341" width="42" style="649" customWidth="1"/>
    <col min="15342" max="15344" width="8.87890625" style="649" customWidth="1"/>
    <col min="15345" max="15345" width="14.1171875" style="649" customWidth="1"/>
    <col min="15346" max="15346" width="14.87890625" style="649" customWidth="1"/>
    <col min="15347" max="15348" width="9.41015625" style="649" customWidth="1"/>
    <col min="15349" max="15350" width="11.29296875" style="649" customWidth="1"/>
    <col min="15351" max="15352" width="9.41015625" style="649" customWidth="1"/>
    <col min="15353" max="15353" width="11.5859375" style="649" customWidth="1"/>
    <col min="15354" max="15354" width="7.703125" style="649" customWidth="1"/>
    <col min="15355" max="15595" width="9.1171875" style="649"/>
    <col min="15596" max="15596" width="4.1171875" style="649" customWidth="1"/>
    <col min="15597" max="15597" width="42" style="649" customWidth="1"/>
    <col min="15598" max="15600" width="8.87890625" style="649" customWidth="1"/>
    <col min="15601" max="15601" width="14.1171875" style="649" customWidth="1"/>
    <col min="15602" max="15602" width="14.87890625" style="649" customWidth="1"/>
    <col min="15603" max="15604" width="9.41015625" style="649" customWidth="1"/>
    <col min="15605" max="15606" width="11.29296875" style="649" customWidth="1"/>
    <col min="15607" max="15608" width="9.41015625" style="649" customWidth="1"/>
    <col min="15609" max="15609" width="11.5859375" style="649" customWidth="1"/>
    <col min="15610" max="15610" width="7.703125" style="649" customWidth="1"/>
    <col min="15611" max="15851" width="9.1171875" style="649"/>
    <col min="15852" max="15852" width="4.1171875" style="649" customWidth="1"/>
    <col min="15853" max="15853" width="42" style="649" customWidth="1"/>
    <col min="15854" max="15856" width="8.87890625" style="649" customWidth="1"/>
    <col min="15857" max="15857" width="14.1171875" style="649" customWidth="1"/>
    <col min="15858" max="15858" width="14.87890625" style="649" customWidth="1"/>
    <col min="15859" max="15860" width="9.41015625" style="649" customWidth="1"/>
    <col min="15861" max="15862" width="11.29296875" style="649" customWidth="1"/>
    <col min="15863" max="15864" width="9.41015625" style="649" customWidth="1"/>
    <col min="15865" max="15865" width="11.5859375" style="649" customWidth="1"/>
    <col min="15866" max="15866" width="7.703125" style="649" customWidth="1"/>
    <col min="15867" max="16107" width="9.1171875" style="649"/>
    <col min="16108" max="16108" width="4.1171875" style="649" customWidth="1"/>
    <col min="16109" max="16109" width="42" style="649" customWidth="1"/>
    <col min="16110" max="16112" width="8.87890625" style="649" customWidth="1"/>
    <col min="16113" max="16113" width="14.1171875" style="649" customWidth="1"/>
    <col min="16114" max="16114" width="14.87890625" style="649" customWidth="1"/>
    <col min="16115" max="16116" width="9.41015625" style="649" customWidth="1"/>
    <col min="16117" max="16118" width="11.29296875" style="649" customWidth="1"/>
    <col min="16119" max="16120" width="9.41015625" style="649" customWidth="1"/>
    <col min="16121" max="16121" width="11.5859375" style="649" customWidth="1"/>
    <col min="16122" max="16122" width="7.703125" style="649" customWidth="1"/>
    <col min="16123" max="16384" width="9.1171875" style="649"/>
  </cols>
  <sheetData>
    <row r="1" spans="1:6" ht="27.75" customHeight="1">
      <c r="A1" s="980" t="s">
        <v>3156</v>
      </c>
      <c r="B1" s="980"/>
      <c r="C1" s="980"/>
      <c r="D1" s="980"/>
      <c r="E1" s="980"/>
    </row>
    <row r="2" spans="1:6" s="925" customFormat="1" ht="55.5" customHeight="1">
      <c r="A2" s="983" t="s">
        <v>3154</v>
      </c>
      <c r="B2" s="983"/>
      <c r="C2" s="983"/>
      <c r="D2" s="983"/>
      <c r="E2" s="983"/>
    </row>
    <row r="3" spans="1:6" s="925" customFormat="1" ht="22.5" customHeight="1">
      <c r="A3" s="984" t="s">
        <v>3356</v>
      </c>
      <c r="B3" s="984"/>
      <c r="C3" s="984"/>
      <c r="D3" s="984"/>
      <c r="E3" s="984"/>
    </row>
    <row r="4" spans="1:6" ht="21.75" customHeight="1">
      <c r="D4" s="985" t="s">
        <v>883</v>
      </c>
      <c r="E4" s="985"/>
    </row>
    <row r="5" spans="1:6" ht="32.25" customHeight="1">
      <c r="A5" s="986" t="s">
        <v>1</v>
      </c>
      <c r="B5" s="987" t="s">
        <v>3</v>
      </c>
      <c r="C5" s="989" t="s">
        <v>4</v>
      </c>
      <c r="D5" s="990" t="s">
        <v>3153</v>
      </c>
      <c r="E5" s="986" t="s">
        <v>5</v>
      </c>
    </row>
    <row r="6" spans="1:6" ht="57" customHeight="1">
      <c r="A6" s="986"/>
      <c r="B6" s="988"/>
      <c r="C6" s="989"/>
      <c r="D6" s="991"/>
      <c r="E6" s="986"/>
    </row>
    <row r="7" spans="1:6" s="667" customFormat="1" ht="30" customHeight="1">
      <c r="A7" s="986" t="s">
        <v>8</v>
      </c>
      <c r="B7" s="986"/>
      <c r="C7" s="978"/>
      <c r="D7" s="978">
        <f>D8+D49+D70+D76+D261+D300+D354+D357+D361</f>
        <v>323924.99863598391</v>
      </c>
      <c r="E7" s="928"/>
      <c r="F7" s="929"/>
    </row>
    <row r="8" spans="1:6" s="667" customFormat="1" ht="39.950000000000003" customHeight="1">
      <c r="A8" s="948" t="s">
        <v>9</v>
      </c>
      <c r="B8" s="949" t="s">
        <v>120</v>
      </c>
      <c r="C8" s="948"/>
      <c r="D8" s="957">
        <f>SUM(D9,D13,D16,D22,D27,D31,D35,D39,D43,D46)</f>
        <v>31264</v>
      </c>
      <c r="E8" s="948"/>
    </row>
    <row r="9" spans="1:6" s="667" customFormat="1" ht="39.950000000000003" customHeight="1">
      <c r="A9" s="951" t="s">
        <v>523</v>
      </c>
      <c r="B9" s="952" t="s">
        <v>55</v>
      </c>
      <c r="C9" s="950"/>
      <c r="D9" s="950">
        <v>5178</v>
      </c>
      <c r="E9" s="952"/>
    </row>
    <row r="10" spans="1:6" ht="39.950000000000003" customHeight="1" outlineLevel="1">
      <c r="A10" s="930" t="s">
        <v>2847</v>
      </c>
      <c r="B10" s="931" t="s">
        <v>511</v>
      </c>
      <c r="C10" s="975" t="s">
        <v>512</v>
      </c>
      <c r="D10" s="979"/>
      <c r="E10" s="931"/>
    </row>
    <row r="11" spans="1:6" ht="39.950000000000003" customHeight="1" outlineLevel="1">
      <c r="A11" s="930" t="s">
        <v>2853</v>
      </c>
      <c r="B11" s="931" t="s">
        <v>212</v>
      </c>
      <c r="C11" s="975" t="s">
        <v>183</v>
      </c>
      <c r="D11" s="979"/>
      <c r="E11" s="931"/>
    </row>
    <row r="12" spans="1:6" ht="39.950000000000003" customHeight="1" outlineLevel="1">
      <c r="A12" s="930" t="s">
        <v>2674</v>
      </c>
      <c r="B12" s="931" t="s">
        <v>217</v>
      </c>
      <c r="C12" s="975" t="s">
        <v>191</v>
      </c>
      <c r="D12" s="979"/>
      <c r="E12" s="931"/>
    </row>
    <row r="13" spans="1:6" s="667" customFormat="1" ht="39.950000000000003" customHeight="1">
      <c r="A13" s="951" t="s">
        <v>526</v>
      </c>
      <c r="B13" s="952" t="s">
        <v>514</v>
      </c>
      <c r="C13" s="950"/>
      <c r="D13" s="950">
        <v>3740</v>
      </c>
      <c r="E13" s="952"/>
    </row>
    <row r="14" spans="1:6" ht="57.75" customHeight="1" outlineLevel="1">
      <c r="A14" s="930" t="s">
        <v>2847</v>
      </c>
      <c r="B14" s="932" t="s">
        <v>2061</v>
      </c>
      <c r="C14" s="930" t="s">
        <v>2538</v>
      </c>
      <c r="D14" s="941"/>
      <c r="E14" s="932"/>
    </row>
    <row r="15" spans="1:6" ht="39.950000000000003" customHeight="1" outlineLevel="1">
      <c r="A15" s="930" t="s">
        <v>2853</v>
      </c>
      <c r="B15" s="932" t="s">
        <v>2550</v>
      </c>
      <c r="C15" s="930" t="s">
        <v>524</v>
      </c>
      <c r="D15" s="941"/>
      <c r="E15" s="932"/>
    </row>
    <row r="16" spans="1:6" ht="39.950000000000003" customHeight="1">
      <c r="A16" s="951" t="s">
        <v>529</v>
      </c>
      <c r="B16" s="952" t="s">
        <v>3344</v>
      </c>
      <c r="C16" s="950"/>
      <c r="D16" s="950">
        <v>3584</v>
      </c>
      <c r="E16" s="952"/>
    </row>
    <row r="17" spans="1:5" ht="39.950000000000003" customHeight="1" outlineLevel="1">
      <c r="A17" s="930" t="s">
        <v>2847</v>
      </c>
      <c r="B17" s="932" t="s">
        <v>893</v>
      </c>
      <c r="C17" s="930" t="s">
        <v>3345</v>
      </c>
      <c r="D17" s="941"/>
      <c r="E17" s="933"/>
    </row>
    <row r="18" spans="1:5" ht="39.950000000000003" customHeight="1" outlineLevel="1">
      <c r="A18" s="930" t="s">
        <v>2853</v>
      </c>
      <c r="B18" s="932" t="s">
        <v>3157</v>
      </c>
      <c r="C18" s="930" t="s">
        <v>779</v>
      </c>
      <c r="D18" s="941"/>
      <c r="E18" s="933"/>
    </row>
    <row r="19" spans="1:5" ht="39.950000000000003" customHeight="1" outlineLevel="1">
      <c r="A19" s="930" t="s">
        <v>2674</v>
      </c>
      <c r="B19" s="932" t="s">
        <v>3158</v>
      </c>
      <c r="C19" s="930" t="s">
        <v>779</v>
      </c>
      <c r="D19" s="941"/>
      <c r="E19" s="933"/>
    </row>
    <row r="20" spans="1:5" ht="39.950000000000003" customHeight="1" outlineLevel="1">
      <c r="A20" s="930" t="s">
        <v>2845</v>
      </c>
      <c r="B20" s="932" t="s">
        <v>3159</v>
      </c>
      <c r="C20" s="930" t="s">
        <v>786</v>
      </c>
      <c r="D20" s="941"/>
      <c r="E20" s="933"/>
    </row>
    <row r="21" spans="1:5" ht="39.950000000000003" customHeight="1" outlineLevel="1">
      <c r="A21" s="930" t="s">
        <v>2863</v>
      </c>
      <c r="B21" s="966" t="str">
        <f>+'[6]7, IA HDRAI'!B21</f>
        <v>Công trình cấp nước sinh hoạt tại điểm dân cư thôn 7 xã Ia Tơi</v>
      </c>
      <c r="C21" s="930" t="s">
        <v>786</v>
      </c>
      <c r="D21" s="941"/>
      <c r="E21" s="933"/>
    </row>
    <row r="22" spans="1:5" s="667" customFormat="1" ht="39.950000000000003" customHeight="1">
      <c r="A22" s="951" t="s">
        <v>532</v>
      </c>
      <c r="B22" s="952" t="s">
        <v>59</v>
      </c>
      <c r="C22" s="950"/>
      <c r="D22" s="950">
        <v>3037</v>
      </c>
      <c r="E22" s="952"/>
    </row>
    <row r="23" spans="1:5" ht="39.950000000000003" customHeight="1" outlineLevel="1">
      <c r="A23" s="930" t="s">
        <v>2847</v>
      </c>
      <c r="B23" s="931" t="s">
        <v>888</v>
      </c>
      <c r="C23" s="975" t="s">
        <v>890</v>
      </c>
      <c r="D23" s="979"/>
      <c r="E23" s="953"/>
    </row>
    <row r="24" spans="1:5" ht="39.950000000000003" customHeight="1" outlineLevel="1">
      <c r="A24" s="930" t="s">
        <v>2853</v>
      </c>
      <c r="B24" s="931" t="s">
        <v>893</v>
      </c>
      <c r="C24" s="975" t="s">
        <v>890</v>
      </c>
      <c r="D24" s="979"/>
      <c r="E24" s="953"/>
    </row>
    <row r="25" spans="1:5" ht="39.950000000000003" customHeight="1" outlineLevel="1">
      <c r="A25" s="930" t="s">
        <v>2674</v>
      </c>
      <c r="B25" s="931" t="s">
        <v>197</v>
      </c>
      <c r="C25" s="975" t="s">
        <v>890</v>
      </c>
      <c r="D25" s="979"/>
      <c r="E25" s="953"/>
    </row>
    <row r="26" spans="1:5" ht="39.950000000000003" customHeight="1" outlineLevel="1">
      <c r="A26" s="930" t="s">
        <v>2845</v>
      </c>
      <c r="B26" s="931" t="s">
        <v>898</v>
      </c>
      <c r="C26" s="975" t="s">
        <v>1687</v>
      </c>
      <c r="D26" s="979"/>
      <c r="E26" s="953"/>
    </row>
    <row r="27" spans="1:5" s="667" customFormat="1" ht="39.950000000000003" customHeight="1">
      <c r="A27" s="951" t="s">
        <v>536</v>
      </c>
      <c r="B27" s="952" t="s">
        <v>1634</v>
      </c>
      <c r="C27" s="950"/>
      <c r="D27" s="950">
        <v>2307</v>
      </c>
      <c r="E27" s="952"/>
    </row>
    <row r="28" spans="1:5" ht="39.950000000000003" customHeight="1" outlineLevel="1">
      <c r="A28" s="930" t="s">
        <v>2847</v>
      </c>
      <c r="B28" s="931" t="s">
        <v>1296</v>
      </c>
      <c r="C28" s="975" t="s">
        <v>1317</v>
      </c>
      <c r="D28" s="979"/>
      <c r="E28" s="931"/>
    </row>
    <row r="29" spans="1:5" ht="39.950000000000003" customHeight="1" outlineLevel="1">
      <c r="A29" s="930" t="s">
        <v>2853</v>
      </c>
      <c r="B29" s="931" t="s">
        <v>1301</v>
      </c>
      <c r="C29" s="975" t="s">
        <v>1361</v>
      </c>
      <c r="D29" s="979"/>
      <c r="E29" s="931"/>
    </row>
    <row r="30" spans="1:5" ht="39.950000000000003" customHeight="1" outlineLevel="1">
      <c r="A30" s="930" t="s">
        <v>2674</v>
      </c>
      <c r="B30" s="931" t="s">
        <v>2303</v>
      </c>
      <c r="C30" s="975" t="s">
        <v>1566</v>
      </c>
      <c r="D30" s="979"/>
      <c r="E30" s="931"/>
    </row>
    <row r="31" spans="1:5" s="667" customFormat="1" ht="39.950000000000003" customHeight="1">
      <c r="A31" s="951" t="s">
        <v>539</v>
      </c>
      <c r="B31" s="952" t="s">
        <v>2062</v>
      </c>
      <c r="C31" s="950"/>
      <c r="D31" s="950">
        <v>4745</v>
      </c>
      <c r="E31" s="952"/>
    </row>
    <row r="32" spans="1:5" ht="39.950000000000003" customHeight="1" outlineLevel="1">
      <c r="A32" s="930" t="s">
        <v>2847</v>
      </c>
      <c r="B32" s="931" t="s">
        <v>2061</v>
      </c>
      <c r="C32" s="975" t="s">
        <v>3169</v>
      </c>
      <c r="D32" s="979"/>
      <c r="E32" s="931"/>
    </row>
    <row r="33" spans="1:5" ht="39.950000000000003" customHeight="1" outlineLevel="1">
      <c r="A33" s="930" t="s">
        <v>2853</v>
      </c>
      <c r="B33" s="931" t="s">
        <v>1640</v>
      </c>
      <c r="C33" s="975" t="s">
        <v>1697</v>
      </c>
      <c r="D33" s="979"/>
      <c r="E33" s="931"/>
    </row>
    <row r="34" spans="1:5" ht="39.950000000000003" customHeight="1" outlineLevel="1">
      <c r="A34" s="930" t="s">
        <v>2674</v>
      </c>
      <c r="B34" s="931" t="s">
        <v>3166</v>
      </c>
      <c r="C34" s="975" t="s">
        <v>1719</v>
      </c>
      <c r="D34" s="979"/>
      <c r="E34" s="931"/>
    </row>
    <row r="35" spans="1:5" s="667" customFormat="1" ht="39.950000000000003" customHeight="1">
      <c r="A35" s="951" t="s">
        <v>542</v>
      </c>
      <c r="B35" s="956" t="s">
        <v>61</v>
      </c>
      <c r="C35" s="950"/>
      <c r="D35" s="950">
        <v>2837</v>
      </c>
      <c r="E35" s="952"/>
    </row>
    <row r="36" spans="1:5" ht="39.950000000000003" customHeight="1" outlineLevel="1">
      <c r="A36" s="930" t="s">
        <v>2847</v>
      </c>
      <c r="B36" s="931" t="s">
        <v>2061</v>
      </c>
      <c r="C36" s="934" t="s">
        <v>3167</v>
      </c>
      <c r="D36" s="979"/>
      <c r="E36" s="931"/>
    </row>
    <row r="37" spans="1:5" ht="39.950000000000003" customHeight="1" outlineLevel="1">
      <c r="A37" s="930" t="s">
        <v>2853</v>
      </c>
      <c r="B37" s="931" t="s">
        <v>3168</v>
      </c>
      <c r="C37" s="975" t="s">
        <v>2284</v>
      </c>
      <c r="D37" s="979"/>
      <c r="E37" s="931"/>
    </row>
    <row r="38" spans="1:5" ht="39.950000000000003" customHeight="1" outlineLevel="1">
      <c r="A38" s="930" t="s">
        <v>2674</v>
      </c>
      <c r="B38" s="931" t="s">
        <v>2080</v>
      </c>
      <c r="C38" s="975" t="s">
        <v>2081</v>
      </c>
      <c r="D38" s="979"/>
      <c r="E38" s="931"/>
    </row>
    <row r="39" spans="1:5" s="667" customFormat="1" ht="39.950000000000003" customHeight="1">
      <c r="A39" s="951" t="s">
        <v>699</v>
      </c>
      <c r="B39" s="952" t="s">
        <v>63</v>
      </c>
      <c r="C39" s="950"/>
      <c r="D39" s="950">
        <v>3584</v>
      </c>
      <c r="E39" s="952"/>
    </row>
    <row r="40" spans="1:5" ht="39.950000000000003" customHeight="1" outlineLevel="1">
      <c r="A40" s="930" t="s">
        <v>2847</v>
      </c>
      <c r="B40" s="931" t="s">
        <v>2061</v>
      </c>
      <c r="C40" s="975" t="s">
        <v>3169</v>
      </c>
      <c r="D40" s="979"/>
      <c r="E40" s="931"/>
    </row>
    <row r="41" spans="1:5" ht="39.950000000000003" customHeight="1" outlineLevel="1">
      <c r="A41" s="930" t="s">
        <v>2853</v>
      </c>
      <c r="B41" s="931" t="s">
        <v>3349</v>
      </c>
      <c r="C41" s="975" t="s">
        <v>3170</v>
      </c>
      <c r="D41" s="979"/>
      <c r="E41" s="931"/>
    </row>
    <row r="42" spans="1:5" ht="39.950000000000003" customHeight="1" outlineLevel="1">
      <c r="A42" s="930" t="s">
        <v>2674</v>
      </c>
      <c r="B42" s="931" t="s">
        <v>3350</v>
      </c>
      <c r="C42" s="975" t="s">
        <v>3171</v>
      </c>
      <c r="D42" s="979"/>
      <c r="E42" s="931"/>
    </row>
    <row r="43" spans="1:5" ht="39.950000000000003" customHeight="1">
      <c r="A43" s="951" t="s">
        <v>729</v>
      </c>
      <c r="B43" s="952" t="s">
        <v>2962</v>
      </c>
      <c r="C43" s="950"/>
      <c r="D43" s="950">
        <v>1090</v>
      </c>
      <c r="E43" s="952"/>
    </row>
    <row r="44" spans="1:5" ht="39.950000000000003" customHeight="1" outlineLevel="1">
      <c r="A44" s="930" t="s">
        <v>2847</v>
      </c>
      <c r="B44" s="931" t="s">
        <v>2963</v>
      </c>
      <c r="C44" s="975" t="s">
        <v>2924</v>
      </c>
      <c r="D44" s="979"/>
      <c r="E44" s="931"/>
    </row>
    <row r="45" spans="1:5" ht="39.950000000000003" customHeight="1" outlineLevel="1">
      <c r="A45" s="930" t="s">
        <v>2853</v>
      </c>
      <c r="B45" s="931" t="s">
        <v>2907</v>
      </c>
      <c r="C45" s="975" t="s">
        <v>2909</v>
      </c>
      <c r="D45" s="979"/>
      <c r="E45" s="931"/>
    </row>
    <row r="46" spans="1:5" s="667" customFormat="1" ht="39.950000000000003" customHeight="1">
      <c r="A46" s="951" t="s">
        <v>3172</v>
      </c>
      <c r="B46" s="952" t="s">
        <v>3117</v>
      </c>
      <c r="C46" s="950"/>
      <c r="D46" s="950">
        <v>1162</v>
      </c>
      <c r="E46" s="952"/>
    </row>
    <row r="47" spans="1:5" ht="39.950000000000003" customHeight="1" outlineLevel="1">
      <c r="A47" s="930" t="s">
        <v>2847</v>
      </c>
      <c r="B47" s="953" t="s">
        <v>2061</v>
      </c>
      <c r="C47" s="975" t="s">
        <v>3346</v>
      </c>
      <c r="D47" s="979"/>
      <c r="E47" s="931"/>
    </row>
    <row r="48" spans="1:5" ht="39.950000000000003" customHeight="1" outlineLevel="1">
      <c r="A48" s="930" t="s">
        <v>2853</v>
      </c>
      <c r="B48" s="953" t="s">
        <v>3307</v>
      </c>
      <c r="C48" s="975" t="s">
        <v>2977</v>
      </c>
      <c r="D48" s="979"/>
      <c r="E48" s="931"/>
    </row>
    <row r="49" spans="1:5" s="667" customFormat="1" ht="39.950000000000003" customHeight="1">
      <c r="A49" s="948" t="s">
        <v>904</v>
      </c>
      <c r="B49" s="949" t="s">
        <v>157</v>
      </c>
      <c r="C49" s="948"/>
      <c r="D49" s="958">
        <f>SUM(D50,D54,D56,D58,D60,D62,D66,D68)</f>
        <v>69777</v>
      </c>
      <c r="E49" s="948"/>
    </row>
    <row r="50" spans="1:5" s="667" customFormat="1" ht="39.950000000000003" customHeight="1">
      <c r="A50" s="951" t="s">
        <v>523</v>
      </c>
      <c r="B50" s="952" t="s">
        <v>55</v>
      </c>
      <c r="C50" s="950"/>
      <c r="D50" s="950">
        <v>12567</v>
      </c>
      <c r="E50" s="952"/>
    </row>
    <row r="51" spans="1:5" ht="39.950000000000003" customHeight="1" outlineLevel="1">
      <c r="A51" s="930" t="s">
        <v>2847</v>
      </c>
      <c r="B51" s="931" t="s">
        <v>224</v>
      </c>
      <c r="C51" s="975" t="s">
        <v>275</v>
      </c>
      <c r="D51" s="979"/>
      <c r="E51" s="975"/>
    </row>
    <row r="52" spans="1:5" ht="39.950000000000003" customHeight="1" outlineLevel="1">
      <c r="A52" s="930" t="s">
        <v>2853</v>
      </c>
      <c r="B52" s="931" t="s">
        <v>227</v>
      </c>
      <c r="C52" s="975" t="s">
        <v>179</v>
      </c>
      <c r="D52" s="979"/>
      <c r="E52" s="975"/>
    </row>
    <row r="53" spans="1:5" ht="39.950000000000003" customHeight="1" outlineLevel="1">
      <c r="A53" s="930" t="s">
        <v>2674</v>
      </c>
      <c r="B53" s="931" t="s">
        <v>229</v>
      </c>
      <c r="C53" s="975" t="s">
        <v>3352</v>
      </c>
      <c r="D53" s="979"/>
      <c r="E53" s="975"/>
    </row>
    <row r="54" spans="1:5" s="667" customFormat="1" ht="39.950000000000003" customHeight="1">
      <c r="A54" s="951" t="s">
        <v>526</v>
      </c>
      <c r="B54" s="952" t="s">
        <v>514</v>
      </c>
      <c r="C54" s="950"/>
      <c r="D54" s="950">
        <v>5781</v>
      </c>
      <c r="E54" s="952"/>
    </row>
    <row r="55" spans="1:5" ht="39.950000000000003" customHeight="1" outlineLevel="1">
      <c r="A55" s="930" t="s">
        <v>2847</v>
      </c>
      <c r="B55" s="931" t="s">
        <v>3145</v>
      </c>
      <c r="C55" s="975" t="s">
        <v>530</v>
      </c>
      <c r="D55" s="979"/>
      <c r="E55" s="931"/>
    </row>
    <row r="56" spans="1:5" s="667" customFormat="1" ht="39.950000000000003" customHeight="1">
      <c r="A56" s="951" t="s">
        <v>529</v>
      </c>
      <c r="B56" s="952" t="s">
        <v>772</v>
      </c>
      <c r="C56" s="950"/>
      <c r="D56" s="950">
        <v>9031</v>
      </c>
      <c r="E56" s="952"/>
    </row>
    <row r="57" spans="1:5" ht="39.950000000000003" customHeight="1" outlineLevel="1">
      <c r="A57" s="930" t="s">
        <v>2847</v>
      </c>
      <c r="B57" s="931" t="s">
        <v>790</v>
      </c>
      <c r="C57" s="975" t="s">
        <v>786</v>
      </c>
      <c r="D57" s="979"/>
      <c r="E57" s="931"/>
    </row>
    <row r="58" spans="1:5" s="667" customFormat="1" ht="39.950000000000003" customHeight="1">
      <c r="A58" s="951" t="s">
        <v>532</v>
      </c>
      <c r="B58" s="952" t="s">
        <v>59</v>
      </c>
      <c r="C58" s="950"/>
      <c r="D58" s="950">
        <v>7622</v>
      </c>
      <c r="E58" s="952"/>
    </row>
    <row r="59" spans="1:5" ht="39.950000000000003" customHeight="1" outlineLevel="1">
      <c r="A59" s="930" t="s">
        <v>2847</v>
      </c>
      <c r="B59" s="931" t="s">
        <v>906</v>
      </c>
      <c r="C59" s="975" t="s">
        <v>916</v>
      </c>
      <c r="D59" s="979"/>
      <c r="E59" s="975"/>
    </row>
    <row r="60" spans="1:5" s="667" customFormat="1" ht="39.950000000000003" customHeight="1">
      <c r="A60" s="951" t="s">
        <v>536</v>
      </c>
      <c r="B60" s="952" t="s">
        <v>1634</v>
      </c>
      <c r="C60" s="950"/>
      <c r="D60" s="950">
        <v>5387</v>
      </c>
      <c r="E60" s="952"/>
    </row>
    <row r="61" spans="1:5" ht="39.950000000000003" customHeight="1" outlineLevel="1">
      <c r="A61" s="930" t="s">
        <v>2847</v>
      </c>
      <c r="B61" s="931" t="s">
        <v>3146</v>
      </c>
      <c r="C61" s="930" t="s">
        <v>1317</v>
      </c>
      <c r="D61" s="941"/>
      <c r="E61" s="931"/>
    </row>
    <row r="62" spans="1:5" s="667" customFormat="1" ht="39.950000000000003" customHeight="1">
      <c r="A62" s="951" t="s">
        <v>539</v>
      </c>
      <c r="B62" s="952" t="s">
        <v>2062</v>
      </c>
      <c r="C62" s="950"/>
      <c r="D62" s="950">
        <v>14190</v>
      </c>
      <c r="E62" s="952"/>
    </row>
    <row r="63" spans="1:5" ht="39.950000000000003" customHeight="1" outlineLevel="1">
      <c r="A63" s="930" t="s">
        <v>2847</v>
      </c>
      <c r="B63" s="932" t="s">
        <v>2293</v>
      </c>
      <c r="C63" s="930" t="s">
        <v>1697</v>
      </c>
      <c r="D63" s="941"/>
      <c r="E63" s="935"/>
    </row>
    <row r="64" spans="1:5" ht="39.950000000000003" customHeight="1" outlineLevel="1">
      <c r="A64" s="930" t="s">
        <v>2853</v>
      </c>
      <c r="B64" s="932" t="s">
        <v>3351</v>
      </c>
      <c r="C64" s="930" t="s">
        <v>1712</v>
      </c>
      <c r="D64" s="941"/>
      <c r="E64" s="935"/>
    </row>
    <row r="65" spans="1:5" ht="39.950000000000003" customHeight="1" outlineLevel="1">
      <c r="A65" s="930" t="s">
        <v>2674</v>
      </c>
      <c r="B65" s="932" t="s">
        <v>2295</v>
      </c>
      <c r="C65" s="930" t="s">
        <v>1719</v>
      </c>
      <c r="D65" s="941"/>
      <c r="E65" s="935"/>
    </row>
    <row r="66" spans="1:5" ht="39.950000000000003" customHeight="1">
      <c r="A66" s="951" t="s">
        <v>542</v>
      </c>
      <c r="B66" s="952" t="s">
        <v>63</v>
      </c>
      <c r="C66" s="950"/>
      <c r="D66" s="950">
        <v>9813</v>
      </c>
      <c r="E66" s="952"/>
    </row>
    <row r="67" spans="1:5" ht="39.950000000000003" customHeight="1" outlineLevel="1">
      <c r="A67" s="930" t="s">
        <v>2847</v>
      </c>
      <c r="B67" s="931" t="s">
        <v>3148</v>
      </c>
      <c r="C67" s="936" t="s">
        <v>3173</v>
      </c>
      <c r="D67" s="976"/>
      <c r="E67" s="935"/>
    </row>
    <row r="68" spans="1:5" s="667" customFormat="1" ht="39.950000000000003" customHeight="1">
      <c r="A68" s="951" t="s">
        <v>699</v>
      </c>
      <c r="B68" s="952" t="s">
        <v>2962</v>
      </c>
      <c r="C68" s="950"/>
      <c r="D68" s="950">
        <v>5386</v>
      </c>
      <c r="E68" s="952"/>
    </row>
    <row r="69" spans="1:5" ht="39.950000000000003" customHeight="1" outlineLevel="1">
      <c r="A69" s="930" t="s">
        <v>2847</v>
      </c>
      <c r="B69" s="931" t="s">
        <v>3147</v>
      </c>
      <c r="C69" s="936" t="s">
        <v>2924</v>
      </c>
      <c r="D69" s="977"/>
      <c r="E69" s="935"/>
    </row>
    <row r="70" spans="1:5" s="667" customFormat="1" ht="39.950000000000003" customHeight="1">
      <c r="A70" s="948" t="s">
        <v>910</v>
      </c>
      <c r="B70" s="949" t="s">
        <v>2287</v>
      </c>
      <c r="C70" s="948"/>
      <c r="D70" s="958">
        <f>D71</f>
        <v>6394</v>
      </c>
      <c r="E70" s="948"/>
    </row>
    <row r="71" spans="1:5" s="661" customFormat="1" ht="57" customHeight="1">
      <c r="A71" s="963" t="s">
        <v>3174</v>
      </c>
      <c r="B71" s="964" t="s">
        <v>3175</v>
      </c>
      <c r="C71" s="965"/>
      <c r="D71" s="962">
        <f>D72</f>
        <v>6394</v>
      </c>
      <c r="E71" s="965"/>
    </row>
    <row r="72" spans="1:5" s="667" customFormat="1" ht="39.950000000000003" customHeight="1">
      <c r="A72" s="951" t="s">
        <v>523</v>
      </c>
      <c r="B72" s="952" t="s">
        <v>3163</v>
      </c>
      <c r="C72" s="950"/>
      <c r="D72" s="950">
        <v>6394</v>
      </c>
      <c r="E72" s="950"/>
    </row>
    <row r="73" spans="1:5" s="661" customFormat="1" ht="39.950000000000003" customHeight="1" outlineLevel="1">
      <c r="A73" s="930" t="s">
        <v>2847</v>
      </c>
      <c r="B73" s="953" t="s">
        <v>2477</v>
      </c>
      <c r="C73" s="992" t="s">
        <v>3308</v>
      </c>
      <c r="D73" s="993"/>
      <c r="E73" s="986"/>
    </row>
    <row r="74" spans="1:5" s="661" customFormat="1" ht="39.950000000000003" customHeight="1" outlineLevel="1">
      <c r="A74" s="930" t="s">
        <v>2853</v>
      </c>
      <c r="B74" s="953" t="s">
        <v>2481</v>
      </c>
      <c r="C74" s="992">
        <v>0</v>
      </c>
      <c r="D74" s="993"/>
      <c r="E74" s="986"/>
    </row>
    <row r="75" spans="1:5" s="661" customFormat="1" ht="39.950000000000003" customHeight="1" outlineLevel="1">
      <c r="A75" s="930" t="s">
        <v>2674</v>
      </c>
      <c r="B75" s="953" t="s">
        <v>2482</v>
      </c>
      <c r="C75" s="992">
        <v>0</v>
      </c>
      <c r="D75" s="993"/>
      <c r="E75" s="986"/>
    </row>
    <row r="76" spans="1:5" s="667" customFormat="1" ht="39.950000000000003" customHeight="1">
      <c r="A76" s="959" t="s">
        <v>913</v>
      </c>
      <c r="B76" s="961" t="s">
        <v>118</v>
      </c>
      <c r="C76" s="961"/>
      <c r="D76" s="960">
        <v>143758.99863598391</v>
      </c>
      <c r="E76" s="961"/>
    </row>
    <row r="77" spans="1:5" s="667" customFormat="1" ht="39.950000000000003" customHeight="1">
      <c r="A77" s="963" t="s">
        <v>3176</v>
      </c>
      <c r="B77" s="964" t="s">
        <v>119</v>
      </c>
      <c r="C77" s="964"/>
      <c r="D77" s="962">
        <v>143758.99863598391</v>
      </c>
      <c r="E77" s="928"/>
    </row>
    <row r="78" spans="1:5" s="667" customFormat="1" ht="39.950000000000003" customHeight="1">
      <c r="A78" s="951" t="s">
        <v>523</v>
      </c>
      <c r="B78" s="952" t="s">
        <v>109</v>
      </c>
      <c r="C78" s="950"/>
      <c r="D78" s="950">
        <v>2688</v>
      </c>
      <c r="E78" s="928"/>
    </row>
    <row r="79" spans="1:5" s="661" customFormat="1" ht="39.950000000000003" customHeight="1" outlineLevel="1">
      <c r="A79" s="930" t="s">
        <v>2847</v>
      </c>
      <c r="B79" s="653" t="s">
        <v>3164</v>
      </c>
      <c r="C79" s="954" t="s">
        <v>3165</v>
      </c>
      <c r="D79" s="979"/>
      <c r="E79" s="937"/>
    </row>
    <row r="80" spans="1:5" s="667" customFormat="1" ht="39.950000000000003" customHeight="1">
      <c r="A80" s="951" t="s">
        <v>526</v>
      </c>
      <c r="B80" s="952" t="s">
        <v>55</v>
      </c>
      <c r="C80" s="950"/>
      <c r="D80" s="950">
        <v>25314</v>
      </c>
      <c r="E80" s="955"/>
    </row>
    <row r="81" spans="1:5" ht="39.950000000000003" customHeight="1" outlineLevel="1">
      <c r="A81" s="930" t="s">
        <v>2847</v>
      </c>
      <c r="B81" s="653" t="s">
        <v>3177</v>
      </c>
      <c r="C81" s="652" t="s">
        <v>181</v>
      </c>
      <c r="D81" s="979"/>
      <c r="E81" s="975"/>
    </row>
    <row r="82" spans="1:5" ht="39.950000000000003" customHeight="1" outlineLevel="1">
      <c r="A82" s="930" t="s">
        <v>2853</v>
      </c>
      <c r="B82" s="653" t="s">
        <v>3178</v>
      </c>
      <c r="C82" s="652" t="s">
        <v>179</v>
      </c>
      <c r="D82" s="979"/>
      <c r="E82" s="931"/>
    </row>
    <row r="83" spans="1:5" ht="39.950000000000003" customHeight="1" outlineLevel="1">
      <c r="A83" s="930" t="s">
        <v>2674</v>
      </c>
      <c r="B83" s="653" t="s">
        <v>3179</v>
      </c>
      <c r="C83" s="652" t="s">
        <v>183</v>
      </c>
      <c r="D83" s="979"/>
      <c r="E83" s="931"/>
    </row>
    <row r="84" spans="1:5" ht="39.950000000000003" customHeight="1" outlineLevel="1">
      <c r="A84" s="930" t="s">
        <v>2845</v>
      </c>
      <c r="B84" s="653" t="s">
        <v>3180</v>
      </c>
      <c r="C84" s="652" t="s">
        <v>3181</v>
      </c>
      <c r="D84" s="979"/>
      <c r="E84" s="931"/>
    </row>
    <row r="85" spans="1:5" ht="39.950000000000003" customHeight="1" outlineLevel="1">
      <c r="A85" s="930" t="s">
        <v>2863</v>
      </c>
      <c r="B85" s="653" t="s">
        <v>3182</v>
      </c>
      <c r="C85" s="652" t="s">
        <v>275</v>
      </c>
      <c r="D85" s="979"/>
      <c r="E85" s="931"/>
    </row>
    <row r="86" spans="1:5" ht="39.950000000000003" customHeight="1" outlineLevel="1">
      <c r="A86" s="930" t="s">
        <v>2882</v>
      </c>
      <c r="B86" s="653" t="s">
        <v>3183</v>
      </c>
      <c r="C86" s="652" t="s">
        <v>295</v>
      </c>
      <c r="D86" s="979"/>
      <c r="E86" s="931"/>
    </row>
    <row r="87" spans="1:5" ht="39.950000000000003" customHeight="1" outlineLevel="1">
      <c r="A87" s="930" t="s">
        <v>3189</v>
      </c>
      <c r="B87" s="653" t="s">
        <v>3184</v>
      </c>
      <c r="C87" s="652" t="s">
        <v>191</v>
      </c>
      <c r="D87" s="979"/>
      <c r="E87" s="931"/>
    </row>
    <row r="88" spans="1:5" ht="39.950000000000003" customHeight="1" outlineLevel="1">
      <c r="A88" s="930" t="s">
        <v>3190</v>
      </c>
      <c r="B88" s="653" t="s">
        <v>3185</v>
      </c>
      <c r="C88" s="652" t="s">
        <v>177</v>
      </c>
      <c r="D88" s="979"/>
      <c r="E88" s="931"/>
    </row>
    <row r="89" spans="1:5" ht="39.950000000000003" customHeight="1" outlineLevel="1">
      <c r="A89" s="930" t="s">
        <v>3191</v>
      </c>
      <c r="B89" s="653" t="s">
        <v>3186</v>
      </c>
      <c r="C89" s="652" t="s">
        <v>338</v>
      </c>
      <c r="D89" s="979"/>
      <c r="E89" s="931"/>
    </row>
    <row r="90" spans="1:5" ht="39.950000000000003" customHeight="1" outlineLevel="1">
      <c r="A90" s="930" t="s">
        <v>3192</v>
      </c>
      <c r="B90" s="653" t="s">
        <v>3187</v>
      </c>
      <c r="C90" s="652" t="s">
        <v>173</v>
      </c>
      <c r="D90" s="979"/>
      <c r="E90" s="931"/>
    </row>
    <row r="91" spans="1:5" ht="39.950000000000003" customHeight="1" outlineLevel="1">
      <c r="A91" s="930" t="s">
        <v>3193</v>
      </c>
      <c r="B91" s="653" t="s">
        <v>3188</v>
      </c>
      <c r="C91" s="652" t="s">
        <v>175</v>
      </c>
      <c r="D91" s="979"/>
      <c r="E91" s="931"/>
    </row>
    <row r="92" spans="1:5" s="667" customFormat="1" ht="39.950000000000003" customHeight="1">
      <c r="A92" s="951" t="s">
        <v>526</v>
      </c>
      <c r="B92" s="952" t="s">
        <v>514</v>
      </c>
      <c r="C92" s="950"/>
      <c r="D92" s="950">
        <v>17143</v>
      </c>
      <c r="E92" s="952"/>
    </row>
    <row r="93" spans="1:5" s="938" customFormat="1" ht="39.950000000000003" customHeight="1" outlineLevel="1">
      <c r="A93" s="930" t="s">
        <v>2847</v>
      </c>
      <c r="B93" s="931" t="s">
        <v>2532</v>
      </c>
      <c r="C93" s="975" t="s">
        <v>3194</v>
      </c>
      <c r="D93" s="979"/>
      <c r="E93" s="975"/>
    </row>
    <row r="94" spans="1:5" s="938" customFormat="1" ht="39.950000000000003" customHeight="1" outlineLevel="1">
      <c r="A94" s="930" t="s">
        <v>2853</v>
      </c>
      <c r="B94" s="931" t="s">
        <v>557</v>
      </c>
      <c r="C94" s="975" t="s">
        <v>524</v>
      </c>
      <c r="D94" s="979"/>
      <c r="E94" s="975"/>
    </row>
    <row r="95" spans="1:5" s="938" customFormat="1" ht="39.950000000000003" customHeight="1" outlineLevel="1">
      <c r="A95" s="930" t="s">
        <v>2674</v>
      </c>
      <c r="B95" s="931" t="s">
        <v>559</v>
      </c>
      <c r="C95" s="975" t="s">
        <v>524</v>
      </c>
      <c r="D95" s="979"/>
      <c r="E95" s="975"/>
    </row>
    <row r="96" spans="1:5" s="938" customFormat="1" ht="39.950000000000003" customHeight="1" outlineLevel="1">
      <c r="A96" s="930" t="s">
        <v>2845</v>
      </c>
      <c r="B96" s="931" t="s">
        <v>2561</v>
      </c>
      <c r="C96" s="975" t="s">
        <v>524</v>
      </c>
      <c r="D96" s="979"/>
      <c r="E96" s="975"/>
    </row>
    <row r="97" spans="1:5" s="938" customFormat="1" ht="39.950000000000003" customHeight="1" outlineLevel="1">
      <c r="A97" s="930" t="s">
        <v>2863</v>
      </c>
      <c r="B97" s="931" t="s">
        <v>585</v>
      </c>
      <c r="C97" s="975" t="s">
        <v>764</v>
      </c>
      <c r="D97" s="979"/>
      <c r="E97" s="975"/>
    </row>
    <row r="98" spans="1:5" s="938" customFormat="1" ht="39.950000000000003" customHeight="1" outlineLevel="1">
      <c r="A98" s="930" t="s">
        <v>2882</v>
      </c>
      <c r="B98" s="931" t="s">
        <v>588</v>
      </c>
      <c r="C98" s="975" t="s">
        <v>764</v>
      </c>
      <c r="D98" s="979"/>
      <c r="E98" s="975"/>
    </row>
    <row r="99" spans="1:5" s="938" customFormat="1" ht="39.950000000000003" customHeight="1" outlineLevel="1">
      <c r="A99" s="930" t="s">
        <v>3189</v>
      </c>
      <c r="B99" s="931" t="s">
        <v>3195</v>
      </c>
      <c r="C99" s="975" t="s">
        <v>764</v>
      </c>
      <c r="D99" s="979"/>
      <c r="E99" s="975"/>
    </row>
    <row r="100" spans="1:5" s="938" customFormat="1" ht="39.950000000000003" customHeight="1" outlineLevel="1">
      <c r="A100" s="930" t="s">
        <v>3190</v>
      </c>
      <c r="B100" s="931" t="s">
        <v>595</v>
      </c>
      <c r="C100" s="975" t="s">
        <v>764</v>
      </c>
      <c r="D100" s="979"/>
      <c r="E100" s="975"/>
    </row>
    <row r="101" spans="1:5" s="938" customFormat="1" ht="39.950000000000003" customHeight="1" outlineLevel="1">
      <c r="A101" s="930" t="s">
        <v>3191</v>
      </c>
      <c r="B101" s="931" t="s">
        <v>2576</v>
      </c>
      <c r="C101" s="975" t="s">
        <v>618</v>
      </c>
      <c r="D101" s="979"/>
      <c r="E101" s="975"/>
    </row>
    <row r="102" spans="1:5" s="938" customFormat="1" ht="39.950000000000003" customHeight="1" outlineLevel="1">
      <c r="A102" s="930" t="s">
        <v>3192</v>
      </c>
      <c r="B102" s="931" t="s">
        <v>2578</v>
      </c>
      <c r="C102" s="975" t="s">
        <v>618</v>
      </c>
      <c r="D102" s="979"/>
      <c r="E102" s="975"/>
    </row>
    <row r="103" spans="1:5" s="938" customFormat="1" ht="39.950000000000003" customHeight="1" outlineLevel="1">
      <c r="A103" s="930" t="s">
        <v>3193</v>
      </c>
      <c r="B103" s="931" t="s">
        <v>2585</v>
      </c>
      <c r="C103" s="975" t="s">
        <v>533</v>
      </c>
      <c r="D103" s="979"/>
      <c r="E103" s="975"/>
    </row>
    <row r="104" spans="1:5" s="938" customFormat="1" ht="39.950000000000003" customHeight="1" outlineLevel="1">
      <c r="A104" s="930" t="s">
        <v>3196</v>
      </c>
      <c r="B104" s="931" t="s">
        <v>2587</v>
      </c>
      <c r="C104" s="975" t="s">
        <v>533</v>
      </c>
      <c r="D104" s="979"/>
      <c r="E104" s="975"/>
    </row>
    <row r="105" spans="1:5" s="938" customFormat="1" ht="39.950000000000003" customHeight="1" outlineLevel="1">
      <c r="A105" s="930" t="s">
        <v>3197</v>
      </c>
      <c r="B105" s="931" t="s">
        <v>651</v>
      </c>
      <c r="C105" s="975" t="s">
        <v>537</v>
      </c>
      <c r="D105" s="979"/>
      <c r="E105" s="975"/>
    </row>
    <row r="106" spans="1:5" s="938" customFormat="1" ht="39.950000000000003" customHeight="1" outlineLevel="1">
      <c r="A106" s="930" t="s">
        <v>3198</v>
      </c>
      <c r="B106" s="931" t="s">
        <v>653</v>
      </c>
      <c r="C106" s="975" t="s">
        <v>537</v>
      </c>
      <c r="D106" s="979"/>
      <c r="E106" s="975"/>
    </row>
    <row r="107" spans="1:5" s="938" customFormat="1" ht="39.950000000000003" customHeight="1" outlineLevel="1">
      <c r="A107" s="930" t="s">
        <v>3199</v>
      </c>
      <c r="B107" s="931" t="s">
        <v>2597</v>
      </c>
      <c r="C107" s="975" t="s">
        <v>537</v>
      </c>
      <c r="D107" s="979"/>
      <c r="E107" s="975"/>
    </row>
    <row r="108" spans="1:5" s="938" customFormat="1" ht="39.950000000000003" customHeight="1" outlineLevel="1">
      <c r="A108" s="930" t="s">
        <v>3200</v>
      </c>
      <c r="B108" s="931" t="s">
        <v>678</v>
      </c>
      <c r="C108" s="975" t="s">
        <v>540</v>
      </c>
      <c r="D108" s="979"/>
      <c r="E108" s="975"/>
    </row>
    <row r="109" spans="1:5" s="938" customFormat="1" ht="39.950000000000003" customHeight="1" outlineLevel="1">
      <c r="A109" s="930" t="s">
        <v>3201</v>
      </c>
      <c r="B109" s="931" t="s">
        <v>681</v>
      </c>
      <c r="C109" s="975" t="s">
        <v>540</v>
      </c>
      <c r="D109" s="979"/>
      <c r="E109" s="975"/>
    </row>
    <row r="110" spans="1:5" s="938" customFormat="1" ht="39.950000000000003" customHeight="1" outlineLevel="1">
      <c r="A110" s="930" t="s">
        <v>3202</v>
      </c>
      <c r="B110" s="931" t="s">
        <v>2604</v>
      </c>
      <c r="C110" s="975" t="s">
        <v>540</v>
      </c>
      <c r="D110" s="979"/>
      <c r="E110" s="975"/>
    </row>
    <row r="111" spans="1:5" s="938" customFormat="1" ht="39.950000000000003" customHeight="1" outlineLevel="1">
      <c r="A111" s="930" t="s">
        <v>3203</v>
      </c>
      <c r="B111" s="931" t="s">
        <v>3353</v>
      </c>
      <c r="C111" s="975" t="s">
        <v>530</v>
      </c>
      <c r="D111" s="979"/>
      <c r="E111" s="975"/>
    </row>
    <row r="112" spans="1:5" s="938" customFormat="1" ht="39.950000000000003" customHeight="1" outlineLevel="1">
      <c r="A112" s="930" t="s">
        <v>3204</v>
      </c>
      <c r="B112" s="931" t="s">
        <v>701</v>
      </c>
      <c r="C112" s="975" t="s">
        <v>700</v>
      </c>
      <c r="D112" s="979"/>
      <c r="E112" s="975"/>
    </row>
    <row r="113" spans="1:5" s="938" customFormat="1" ht="39.950000000000003" customHeight="1" outlineLevel="1">
      <c r="A113" s="930" t="s">
        <v>3205</v>
      </c>
      <c r="B113" s="931" t="s">
        <v>705</v>
      </c>
      <c r="C113" s="975" t="s">
        <v>700</v>
      </c>
      <c r="D113" s="979"/>
      <c r="E113" s="975"/>
    </row>
    <row r="114" spans="1:5" s="938" customFormat="1" ht="39.950000000000003" customHeight="1" outlineLevel="1">
      <c r="A114" s="930" t="s">
        <v>3206</v>
      </c>
      <c r="B114" s="931" t="s">
        <v>708</v>
      </c>
      <c r="C114" s="975" t="s">
        <v>700</v>
      </c>
      <c r="D114" s="979"/>
      <c r="E114" s="975"/>
    </row>
    <row r="115" spans="1:5" s="938" customFormat="1" ht="39.950000000000003" customHeight="1" outlineLevel="1">
      <c r="A115" s="930" t="s">
        <v>3207</v>
      </c>
      <c r="B115" s="931" t="s">
        <v>711</v>
      </c>
      <c r="C115" s="975" t="s">
        <v>700</v>
      </c>
      <c r="D115" s="979"/>
      <c r="E115" s="975"/>
    </row>
    <row r="116" spans="1:5" s="938" customFormat="1" ht="39.950000000000003" customHeight="1" outlineLevel="1">
      <c r="A116" s="930" t="s">
        <v>3208</v>
      </c>
      <c r="B116" s="931" t="s">
        <v>730</v>
      </c>
      <c r="C116" s="975" t="s">
        <v>543</v>
      </c>
      <c r="D116" s="979"/>
      <c r="E116" s="975"/>
    </row>
    <row r="117" spans="1:5" s="667" customFormat="1" ht="39.950000000000003" customHeight="1">
      <c r="A117" s="951" t="s">
        <v>529</v>
      </c>
      <c r="B117" s="952" t="s">
        <v>878</v>
      </c>
      <c r="C117" s="950"/>
      <c r="D117" s="950">
        <v>10628</v>
      </c>
      <c r="E117" s="952"/>
    </row>
    <row r="118" spans="1:5" ht="39.950000000000003" customHeight="1" outlineLevel="1">
      <c r="A118" s="930" t="s">
        <v>2847</v>
      </c>
      <c r="B118" s="931" t="s">
        <v>3309</v>
      </c>
      <c r="C118" s="975" t="s">
        <v>793</v>
      </c>
      <c r="D118" s="979"/>
      <c r="E118" s="931"/>
    </row>
    <row r="119" spans="1:5" ht="39.950000000000003" customHeight="1" outlineLevel="1">
      <c r="A119" s="930" t="s">
        <v>2853</v>
      </c>
      <c r="B119" s="931" t="s">
        <v>3160</v>
      </c>
      <c r="C119" s="975" t="s">
        <v>793</v>
      </c>
      <c r="D119" s="979"/>
      <c r="E119" s="931"/>
    </row>
    <row r="120" spans="1:5" ht="39.950000000000003" customHeight="1" outlineLevel="1">
      <c r="A120" s="930" t="s">
        <v>2674</v>
      </c>
      <c r="B120" s="931" t="s">
        <v>3310</v>
      </c>
      <c r="C120" s="975" t="s">
        <v>779</v>
      </c>
      <c r="D120" s="979"/>
      <c r="E120" s="931"/>
    </row>
    <row r="121" spans="1:5" ht="39.950000000000003" customHeight="1" outlineLevel="1">
      <c r="A121" s="930" t="s">
        <v>2845</v>
      </c>
      <c r="B121" s="931" t="s">
        <v>3311</v>
      </c>
      <c r="C121" s="975" t="s">
        <v>3210</v>
      </c>
      <c r="D121" s="979"/>
      <c r="E121" s="931"/>
    </row>
    <row r="122" spans="1:5" ht="39.950000000000003" customHeight="1" outlineLevel="1">
      <c r="A122" s="930" t="s">
        <v>2863</v>
      </c>
      <c r="B122" s="931" t="s">
        <v>3312</v>
      </c>
      <c r="C122" s="975" t="s">
        <v>3210</v>
      </c>
      <c r="D122" s="979"/>
      <c r="E122" s="931"/>
    </row>
    <row r="123" spans="1:5" ht="39.950000000000003" customHeight="1" outlineLevel="1">
      <c r="A123" s="930" t="s">
        <v>2882</v>
      </c>
      <c r="B123" s="931" t="s">
        <v>840</v>
      </c>
      <c r="C123" s="975" t="s">
        <v>786</v>
      </c>
      <c r="D123" s="979"/>
      <c r="E123" s="931"/>
    </row>
    <row r="124" spans="1:5" ht="39.950000000000003" customHeight="1" outlineLevel="1">
      <c r="A124" s="930" t="s">
        <v>3189</v>
      </c>
      <c r="B124" s="931" t="s">
        <v>3211</v>
      </c>
      <c r="C124" s="975" t="s">
        <v>3209</v>
      </c>
      <c r="D124" s="979"/>
      <c r="E124" s="931"/>
    </row>
    <row r="125" spans="1:5" ht="39.950000000000003" customHeight="1" outlineLevel="1">
      <c r="A125" s="930" t="s">
        <v>3190</v>
      </c>
      <c r="B125" s="931" t="s">
        <v>866</v>
      </c>
      <c r="C125" s="975" t="s">
        <v>779</v>
      </c>
      <c r="D125" s="979"/>
      <c r="E125" s="931"/>
    </row>
    <row r="126" spans="1:5" s="667" customFormat="1" ht="39.950000000000003" customHeight="1">
      <c r="A126" s="951" t="s">
        <v>532</v>
      </c>
      <c r="B126" s="952" t="s">
        <v>59</v>
      </c>
      <c r="C126" s="950"/>
      <c r="D126" s="950">
        <v>16200.998635983869</v>
      </c>
      <c r="E126" s="952"/>
    </row>
    <row r="127" spans="1:5" ht="39.950000000000003" customHeight="1" outlineLevel="1">
      <c r="A127" s="930" t="s">
        <v>2847</v>
      </c>
      <c r="B127" s="931" t="s">
        <v>917</v>
      </c>
      <c r="C127" s="975" t="s">
        <v>916</v>
      </c>
      <c r="D127" s="979"/>
      <c r="E127" s="931"/>
    </row>
    <row r="128" spans="1:5" ht="39.950000000000003" customHeight="1" outlineLevel="1">
      <c r="A128" s="930" t="s">
        <v>2853</v>
      </c>
      <c r="B128" s="931" t="s">
        <v>3222</v>
      </c>
      <c r="C128" s="975" t="s">
        <v>935</v>
      </c>
      <c r="D128" s="979"/>
      <c r="E128" s="931"/>
    </row>
    <row r="129" spans="1:5" ht="39.950000000000003" customHeight="1" outlineLevel="1">
      <c r="A129" s="930" t="s">
        <v>2674</v>
      </c>
      <c r="B129" s="931" t="s">
        <v>940</v>
      </c>
      <c r="C129" s="975" t="s">
        <v>935</v>
      </c>
      <c r="D129" s="979"/>
      <c r="E129" s="931"/>
    </row>
    <row r="130" spans="1:5" ht="39.950000000000003" customHeight="1" outlineLevel="1">
      <c r="A130" s="930" t="s">
        <v>2845</v>
      </c>
      <c r="B130" s="931" t="s">
        <v>946</v>
      </c>
      <c r="C130" s="975" t="s">
        <v>935</v>
      </c>
      <c r="D130" s="979"/>
      <c r="E130" s="931"/>
    </row>
    <row r="131" spans="1:5" ht="39.950000000000003" customHeight="1" outlineLevel="1">
      <c r="A131" s="930" t="s">
        <v>2863</v>
      </c>
      <c r="B131" s="931" t="s">
        <v>986</v>
      </c>
      <c r="C131" s="975" t="s">
        <v>985</v>
      </c>
      <c r="D131" s="979"/>
      <c r="E131" s="931"/>
    </row>
    <row r="132" spans="1:5" ht="39.950000000000003" customHeight="1" outlineLevel="1">
      <c r="A132" s="930" t="s">
        <v>2882</v>
      </c>
      <c r="B132" s="931" t="s">
        <v>990</v>
      </c>
      <c r="C132" s="975" t="s">
        <v>985</v>
      </c>
      <c r="D132" s="979"/>
      <c r="E132" s="931"/>
    </row>
    <row r="133" spans="1:5" ht="39.950000000000003" customHeight="1" outlineLevel="1">
      <c r="A133" s="930" t="s">
        <v>3189</v>
      </c>
      <c r="B133" s="931" t="s">
        <v>993</v>
      </c>
      <c r="C133" s="975" t="s">
        <v>985</v>
      </c>
      <c r="D133" s="979"/>
      <c r="E133" s="931"/>
    </row>
    <row r="134" spans="1:5" ht="39.950000000000003" customHeight="1" outlineLevel="1">
      <c r="A134" s="930" t="s">
        <v>3190</v>
      </c>
      <c r="B134" s="931" t="s">
        <v>996</v>
      </c>
      <c r="C134" s="975" t="s">
        <v>985</v>
      </c>
      <c r="D134" s="979"/>
      <c r="E134" s="931"/>
    </row>
    <row r="135" spans="1:5" ht="39.950000000000003" customHeight="1" outlineLevel="1">
      <c r="A135" s="930" t="s">
        <v>3191</v>
      </c>
      <c r="B135" s="931" t="s">
        <v>999</v>
      </c>
      <c r="C135" s="975" t="s">
        <v>985</v>
      </c>
      <c r="D135" s="979"/>
      <c r="E135" s="931"/>
    </row>
    <row r="136" spans="1:5" ht="39.950000000000003" customHeight="1" outlineLevel="1">
      <c r="A136" s="930" t="s">
        <v>3192</v>
      </c>
      <c r="B136" s="931" t="s">
        <v>1002</v>
      </c>
      <c r="C136" s="975" t="s">
        <v>985</v>
      </c>
      <c r="D136" s="979"/>
      <c r="E136" s="931"/>
    </row>
    <row r="137" spans="1:5" ht="39.950000000000003" customHeight="1" outlineLevel="1">
      <c r="A137" s="930" t="s">
        <v>3193</v>
      </c>
      <c r="B137" s="931" t="s">
        <v>1004</v>
      </c>
      <c r="C137" s="975" t="s">
        <v>985</v>
      </c>
      <c r="D137" s="979"/>
      <c r="E137" s="931"/>
    </row>
    <row r="138" spans="1:5" ht="39.950000000000003" customHeight="1" outlineLevel="1">
      <c r="A138" s="930" t="s">
        <v>3196</v>
      </c>
      <c r="B138" s="931" t="s">
        <v>1058</v>
      </c>
      <c r="C138" s="975" t="s">
        <v>1057</v>
      </c>
      <c r="D138" s="979"/>
      <c r="E138" s="931"/>
    </row>
    <row r="139" spans="1:5" ht="39.950000000000003" customHeight="1" outlineLevel="1">
      <c r="A139" s="930" t="s">
        <v>3197</v>
      </c>
      <c r="B139" s="931" t="s">
        <v>1062</v>
      </c>
      <c r="C139" s="975" t="s">
        <v>1057</v>
      </c>
      <c r="D139" s="979"/>
      <c r="E139" s="931"/>
    </row>
    <row r="140" spans="1:5" ht="39.950000000000003" customHeight="1" outlineLevel="1">
      <c r="A140" s="930" t="s">
        <v>3198</v>
      </c>
      <c r="B140" s="931" t="s">
        <v>1065</v>
      </c>
      <c r="C140" s="975" t="s">
        <v>1057</v>
      </c>
      <c r="D140" s="979"/>
      <c r="E140" s="931"/>
    </row>
    <row r="141" spans="1:5" ht="39.950000000000003" customHeight="1" outlineLevel="1">
      <c r="A141" s="930" t="s">
        <v>3199</v>
      </c>
      <c r="B141" s="931" t="s">
        <v>3316</v>
      </c>
      <c r="C141" s="975" t="s">
        <v>1057</v>
      </c>
      <c r="D141" s="979"/>
      <c r="E141" s="931"/>
    </row>
    <row r="142" spans="1:5" ht="39.950000000000003" customHeight="1" outlineLevel="1">
      <c r="A142" s="930" t="s">
        <v>3200</v>
      </c>
      <c r="B142" s="931" t="s">
        <v>3317</v>
      </c>
      <c r="C142" s="975" t="s">
        <v>1057</v>
      </c>
      <c r="D142" s="979"/>
      <c r="E142" s="931"/>
    </row>
    <row r="143" spans="1:5" ht="39.950000000000003" customHeight="1" outlineLevel="1">
      <c r="A143" s="930" t="s">
        <v>3201</v>
      </c>
      <c r="B143" s="931" t="s">
        <v>1073</v>
      </c>
      <c r="C143" s="975" t="s">
        <v>1057</v>
      </c>
      <c r="D143" s="979"/>
      <c r="E143" s="931"/>
    </row>
    <row r="144" spans="1:5" ht="39.950000000000003" customHeight="1" outlineLevel="1">
      <c r="A144" s="930" t="s">
        <v>3202</v>
      </c>
      <c r="B144" s="931" t="s">
        <v>1076</v>
      </c>
      <c r="C144" s="975" t="s">
        <v>1057</v>
      </c>
      <c r="D144" s="979"/>
      <c r="E144" s="931"/>
    </row>
    <row r="145" spans="1:5" ht="39.950000000000003" customHeight="1" outlineLevel="1">
      <c r="A145" s="930" t="s">
        <v>3203</v>
      </c>
      <c r="B145" s="931" t="s">
        <v>3318</v>
      </c>
      <c r="C145" s="975" t="s">
        <v>1129</v>
      </c>
      <c r="D145" s="979"/>
      <c r="E145" s="931"/>
    </row>
    <row r="146" spans="1:5" ht="39.950000000000003" customHeight="1" outlineLevel="1">
      <c r="A146" s="930" t="s">
        <v>3204</v>
      </c>
      <c r="B146" s="931" t="s">
        <v>3223</v>
      </c>
      <c r="C146" s="975" t="s">
        <v>1129</v>
      </c>
      <c r="D146" s="979"/>
      <c r="E146" s="931"/>
    </row>
    <row r="147" spans="1:5" ht="39.950000000000003" customHeight="1" outlineLevel="1">
      <c r="A147" s="930" t="s">
        <v>3205</v>
      </c>
      <c r="B147" s="931" t="s">
        <v>3224</v>
      </c>
      <c r="C147" s="975" t="s">
        <v>1129</v>
      </c>
      <c r="D147" s="979"/>
      <c r="E147" s="931"/>
    </row>
    <row r="148" spans="1:5" ht="39.950000000000003" customHeight="1" outlineLevel="1">
      <c r="A148" s="930" t="s">
        <v>3206</v>
      </c>
      <c r="B148" s="931" t="s">
        <v>3319</v>
      </c>
      <c r="C148" s="975" t="s">
        <v>1129</v>
      </c>
      <c r="D148" s="979"/>
      <c r="E148" s="931"/>
    </row>
    <row r="149" spans="1:5" ht="39.950000000000003" customHeight="1" outlineLevel="1">
      <c r="A149" s="930" t="s">
        <v>3207</v>
      </c>
      <c r="B149" s="931" t="s">
        <v>3306</v>
      </c>
      <c r="C149" s="975" t="s">
        <v>1169</v>
      </c>
      <c r="D149" s="979"/>
      <c r="E149" s="931"/>
    </row>
    <row r="150" spans="1:5" ht="39.950000000000003" customHeight="1" outlineLevel="1">
      <c r="A150" s="930" t="s">
        <v>3208</v>
      </c>
      <c r="B150" s="931" t="s">
        <v>3230</v>
      </c>
      <c r="C150" s="975" t="s">
        <v>1169</v>
      </c>
      <c r="D150" s="979"/>
      <c r="E150" s="931"/>
    </row>
    <row r="151" spans="1:5" ht="39.950000000000003" customHeight="1" outlineLevel="1">
      <c r="A151" s="930" t="s">
        <v>3212</v>
      </c>
      <c r="B151" s="931" t="s">
        <v>1179</v>
      </c>
      <c r="C151" s="975" t="s">
        <v>1169</v>
      </c>
      <c r="D151" s="979"/>
      <c r="E151" s="931"/>
    </row>
    <row r="152" spans="1:5" ht="39.950000000000003" customHeight="1" outlineLevel="1">
      <c r="A152" s="930" t="s">
        <v>3213</v>
      </c>
      <c r="B152" s="931" t="s">
        <v>1183</v>
      </c>
      <c r="C152" s="975" t="s">
        <v>1169</v>
      </c>
      <c r="D152" s="979"/>
      <c r="E152" s="931"/>
    </row>
    <row r="153" spans="1:5" ht="39.950000000000003" customHeight="1" outlineLevel="1">
      <c r="A153" s="930" t="s">
        <v>3214</v>
      </c>
      <c r="B153" s="931" t="s">
        <v>1187</v>
      </c>
      <c r="C153" s="975" t="s">
        <v>1169</v>
      </c>
      <c r="D153" s="979"/>
      <c r="E153" s="931"/>
    </row>
    <row r="154" spans="1:5" ht="39.950000000000003" customHeight="1" outlineLevel="1">
      <c r="A154" s="930" t="s">
        <v>3215</v>
      </c>
      <c r="B154" s="931" t="s">
        <v>1198</v>
      </c>
      <c r="C154" s="975" t="s">
        <v>1196</v>
      </c>
      <c r="D154" s="979"/>
      <c r="E154" s="931"/>
    </row>
    <row r="155" spans="1:5" ht="39.950000000000003" customHeight="1" outlineLevel="1">
      <c r="A155" s="930" t="s">
        <v>3216</v>
      </c>
      <c r="B155" s="931" t="s">
        <v>1202</v>
      </c>
      <c r="C155" s="975" t="s">
        <v>1196</v>
      </c>
      <c r="D155" s="979"/>
      <c r="E155" s="931"/>
    </row>
    <row r="156" spans="1:5" ht="39.950000000000003" customHeight="1" outlineLevel="1">
      <c r="A156" s="930" t="s">
        <v>3217</v>
      </c>
      <c r="B156" s="931" t="s">
        <v>3314</v>
      </c>
      <c r="C156" s="975" t="s">
        <v>3225</v>
      </c>
      <c r="D156" s="979"/>
      <c r="E156" s="931"/>
    </row>
    <row r="157" spans="1:5" ht="39.950000000000003" customHeight="1" outlineLevel="1">
      <c r="A157" s="930" t="s">
        <v>3218</v>
      </c>
      <c r="B157" s="931" t="s">
        <v>3313</v>
      </c>
      <c r="C157" s="975" t="s">
        <v>3226</v>
      </c>
      <c r="D157" s="979"/>
      <c r="E157" s="931"/>
    </row>
    <row r="158" spans="1:5" ht="39.950000000000003" customHeight="1" outlineLevel="1">
      <c r="A158" s="930" t="s">
        <v>3219</v>
      </c>
      <c r="B158" s="931" t="s">
        <v>1261</v>
      </c>
      <c r="C158" s="975" t="s">
        <v>3315</v>
      </c>
      <c r="D158" s="979"/>
      <c r="E158" s="931"/>
    </row>
    <row r="159" spans="1:5" ht="39.950000000000003" customHeight="1" outlineLevel="1">
      <c r="A159" s="930" t="s">
        <v>3220</v>
      </c>
      <c r="B159" s="931" t="s">
        <v>1265</v>
      </c>
      <c r="C159" s="975" t="s">
        <v>3354</v>
      </c>
      <c r="D159" s="979"/>
      <c r="E159" s="931"/>
    </row>
    <row r="160" spans="1:5" ht="39.950000000000003" customHeight="1" outlineLevel="1">
      <c r="A160" s="930" t="s">
        <v>3221</v>
      </c>
      <c r="B160" s="931" t="s">
        <v>1270</v>
      </c>
      <c r="C160" s="975" t="s">
        <v>1129</v>
      </c>
      <c r="D160" s="979"/>
      <c r="E160" s="931"/>
    </row>
    <row r="161" spans="1:5" s="667" customFormat="1" ht="39.950000000000003" customHeight="1">
      <c r="A161" s="951" t="s">
        <v>536</v>
      </c>
      <c r="B161" s="952" t="s">
        <v>1634</v>
      </c>
      <c r="C161" s="950"/>
      <c r="D161" s="950">
        <v>13929</v>
      </c>
      <c r="E161" s="952"/>
    </row>
    <row r="162" spans="1:5" ht="39.950000000000003" customHeight="1" outlineLevel="1">
      <c r="A162" s="930" t="s">
        <v>2847</v>
      </c>
      <c r="B162" s="931" t="s">
        <v>1310</v>
      </c>
      <c r="C162" s="975" t="s">
        <v>1311</v>
      </c>
      <c r="D162" s="979"/>
      <c r="E162" s="931"/>
    </row>
    <row r="163" spans="1:5" ht="39.950000000000003" customHeight="1" outlineLevel="1">
      <c r="A163" s="930" t="s">
        <v>2853</v>
      </c>
      <c r="B163" s="931" t="s">
        <v>1314</v>
      </c>
      <c r="C163" s="975" t="s">
        <v>1315</v>
      </c>
      <c r="D163" s="979"/>
      <c r="E163" s="931"/>
    </row>
    <row r="164" spans="1:5" ht="39.950000000000003" customHeight="1" outlineLevel="1">
      <c r="A164" s="930" t="s">
        <v>2674</v>
      </c>
      <c r="B164" s="931" t="s">
        <v>1318</v>
      </c>
      <c r="C164" s="975" t="s">
        <v>1320</v>
      </c>
      <c r="D164" s="979"/>
      <c r="E164" s="931"/>
    </row>
    <row r="165" spans="1:5" ht="39.950000000000003" customHeight="1" outlineLevel="1">
      <c r="A165" s="930" t="s">
        <v>2845</v>
      </c>
      <c r="B165" s="931" t="s">
        <v>1324</v>
      </c>
      <c r="C165" s="975" t="s">
        <v>1320</v>
      </c>
      <c r="D165" s="979"/>
      <c r="E165" s="931"/>
    </row>
    <row r="166" spans="1:5" ht="39.950000000000003" customHeight="1" outlineLevel="1">
      <c r="A166" s="930" t="s">
        <v>2863</v>
      </c>
      <c r="B166" s="931" t="s">
        <v>3320</v>
      </c>
      <c r="C166" s="975" t="s">
        <v>1320</v>
      </c>
      <c r="D166" s="979"/>
      <c r="E166" s="931"/>
    </row>
    <row r="167" spans="1:5" ht="39.950000000000003" customHeight="1" outlineLevel="1">
      <c r="A167" s="930" t="s">
        <v>2882</v>
      </c>
      <c r="B167" s="931" t="s">
        <v>1362</v>
      </c>
      <c r="C167" s="975" t="s">
        <v>1361</v>
      </c>
      <c r="D167" s="979"/>
      <c r="E167" s="931"/>
    </row>
    <row r="168" spans="1:5" ht="39.950000000000003" customHeight="1" outlineLevel="1">
      <c r="A168" s="930" t="s">
        <v>3189</v>
      </c>
      <c r="B168" s="931" t="s">
        <v>1365</v>
      </c>
      <c r="C168" s="975" t="s">
        <v>1361</v>
      </c>
      <c r="D168" s="979"/>
      <c r="E168" s="931"/>
    </row>
    <row r="169" spans="1:5" ht="39.950000000000003" customHeight="1" outlineLevel="1">
      <c r="A169" s="930" t="s">
        <v>3190</v>
      </c>
      <c r="B169" s="931" t="s">
        <v>1367</v>
      </c>
      <c r="C169" s="975" t="s">
        <v>1361</v>
      </c>
      <c r="D169" s="979"/>
      <c r="E169" s="931"/>
    </row>
    <row r="170" spans="1:5" ht="39.950000000000003" customHeight="1" outlineLevel="1">
      <c r="A170" s="930" t="s">
        <v>3191</v>
      </c>
      <c r="B170" s="931" t="s">
        <v>3321</v>
      </c>
      <c r="C170" s="975" t="s">
        <v>1361</v>
      </c>
      <c r="D170" s="979"/>
      <c r="E170" s="931"/>
    </row>
    <row r="171" spans="1:5" ht="39.950000000000003" customHeight="1" outlineLevel="1">
      <c r="A171" s="930" t="s">
        <v>3192</v>
      </c>
      <c r="B171" s="931" t="s">
        <v>1371</v>
      </c>
      <c r="C171" s="975" t="s">
        <v>1361</v>
      </c>
      <c r="D171" s="979"/>
      <c r="E171" s="931"/>
    </row>
    <row r="172" spans="1:5" ht="39.950000000000003" customHeight="1" outlineLevel="1">
      <c r="A172" s="930" t="s">
        <v>3193</v>
      </c>
      <c r="B172" s="931" t="s">
        <v>3322</v>
      </c>
      <c r="C172" s="975" t="s">
        <v>1315</v>
      </c>
      <c r="D172" s="979"/>
      <c r="E172" s="931"/>
    </row>
    <row r="173" spans="1:5" ht="39.950000000000003" customHeight="1" outlineLevel="1">
      <c r="A173" s="930" t="s">
        <v>3196</v>
      </c>
      <c r="B173" s="931" t="s">
        <v>3323</v>
      </c>
      <c r="C173" s="975" t="s">
        <v>1315</v>
      </c>
      <c r="D173" s="979"/>
      <c r="E173" s="931"/>
    </row>
    <row r="174" spans="1:5" ht="39.950000000000003" customHeight="1" outlineLevel="1">
      <c r="A174" s="930" t="s">
        <v>3197</v>
      </c>
      <c r="B174" s="931" t="s">
        <v>1417</v>
      </c>
      <c r="C174" s="975" t="s">
        <v>1315</v>
      </c>
      <c r="D174" s="979"/>
      <c r="E174" s="931"/>
    </row>
    <row r="175" spans="1:5" ht="39.950000000000003" customHeight="1" outlineLevel="1">
      <c r="A175" s="930" t="s">
        <v>3198</v>
      </c>
      <c r="B175" s="931" t="s">
        <v>2304</v>
      </c>
      <c r="C175" s="975" t="s">
        <v>1315</v>
      </c>
      <c r="D175" s="979"/>
      <c r="E175" s="931"/>
    </row>
    <row r="176" spans="1:5" ht="39.950000000000003" customHeight="1" outlineLevel="1">
      <c r="A176" s="930" t="s">
        <v>3199</v>
      </c>
      <c r="B176" s="931" t="s">
        <v>1448</v>
      </c>
      <c r="C176" s="975" t="s">
        <v>1447</v>
      </c>
      <c r="D176" s="979"/>
      <c r="E176" s="931"/>
    </row>
    <row r="177" spans="1:5" ht="39.950000000000003" customHeight="1" outlineLevel="1">
      <c r="A177" s="930" t="s">
        <v>3200</v>
      </c>
      <c r="B177" s="931" t="s">
        <v>1451</v>
      </c>
      <c r="C177" s="975" t="s">
        <v>1447</v>
      </c>
      <c r="D177" s="979"/>
      <c r="E177" s="931"/>
    </row>
    <row r="178" spans="1:5" ht="39.950000000000003" customHeight="1" outlineLevel="1">
      <c r="A178" s="930" t="s">
        <v>3201</v>
      </c>
      <c r="B178" s="931" t="s">
        <v>1453</v>
      </c>
      <c r="C178" s="975" t="s">
        <v>1447</v>
      </c>
      <c r="D178" s="979"/>
      <c r="E178" s="931"/>
    </row>
    <row r="179" spans="1:5" ht="39.950000000000003" customHeight="1" outlineLevel="1">
      <c r="A179" s="930" t="s">
        <v>3202</v>
      </c>
      <c r="B179" s="931" t="s">
        <v>1455</v>
      </c>
      <c r="C179" s="975" t="s">
        <v>1447</v>
      </c>
      <c r="D179" s="979"/>
      <c r="E179" s="931"/>
    </row>
    <row r="180" spans="1:5" ht="39.950000000000003" customHeight="1" outlineLevel="1">
      <c r="A180" s="930" t="s">
        <v>3203</v>
      </c>
      <c r="B180" s="931" t="s">
        <v>1487</v>
      </c>
      <c r="C180" s="975" t="s">
        <v>1486</v>
      </c>
      <c r="D180" s="979"/>
      <c r="E180" s="931"/>
    </row>
    <row r="181" spans="1:5" ht="39.950000000000003" customHeight="1" outlineLevel="1">
      <c r="A181" s="930" t="s">
        <v>3204</v>
      </c>
      <c r="B181" s="931" t="s">
        <v>3227</v>
      </c>
      <c r="C181" s="975" t="s">
        <v>1486</v>
      </c>
      <c r="D181" s="979"/>
      <c r="E181" s="931"/>
    </row>
    <row r="182" spans="1:5" ht="39.950000000000003" customHeight="1" outlineLevel="1">
      <c r="A182" s="930" t="s">
        <v>3205</v>
      </c>
      <c r="B182" s="931" t="s">
        <v>1492</v>
      </c>
      <c r="C182" s="975" t="s">
        <v>1486</v>
      </c>
      <c r="D182" s="979"/>
      <c r="E182" s="931"/>
    </row>
    <row r="183" spans="1:5" ht="39.950000000000003" customHeight="1" outlineLevel="1">
      <c r="A183" s="930" t="s">
        <v>3206</v>
      </c>
      <c r="B183" s="931" t="s">
        <v>1520</v>
      </c>
      <c r="C183" s="975" t="s">
        <v>1522</v>
      </c>
      <c r="D183" s="979"/>
      <c r="E183" s="931"/>
    </row>
    <row r="184" spans="1:5" ht="39.950000000000003" customHeight="1" outlineLevel="1">
      <c r="A184" s="930" t="s">
        <v>3207</v>
      </c>
      <c r="B184" s="931" t="s">
        <v>1524</v>
      </c>
      <c r="C184" s="975" t="s">
        <v>1522</v>
      </c>
      <c r="D184" s="979"/>
      <c r="E184" s="931"/>
    </row>
    <row r="185" spans="1:5" ht="39.950000000000003" customHeight="1" outlineLevel="1">
      <c r="A185" s="930" t="s">
        <v>3208</v>
      </c>
      <c r="B185" s="931" t="s">
        <v>1526</v>
      </c>
      <c r="C185" s="975" t="s">
        <v>1522</v>
      </c>
      <c r="D185" s="979"/>
      <c r="E185" s="931"/>
    </row>
    <row r="186" spans="1:5" s="667" customFormat="1" ht="39.950000000000003" customHeight="1">
      <c r="A186" s="951" t="s">
        <v>539</v>
      </c>
      <c r="B186" s="952" t="s">
        <v>2062</v>
      </c>
      <c r="C186" s="950"/>
      <c r="D186" s="950">
        <v>22582</v>
      </c>
      <c r="E186" s="952"/>
    </row>
    <row r="187" spans="1:5" ht="39.950000000000003" customHeight="1" outlineLevel="1">
      <c r="A187" s="930">
        <v>1</v>
      </c>
      <c r="B187" s="931" t="s">
        <v>3161</v>
      </c>
      <c r="C187" s="975" t="s">
        <v>3289</v>
      </c>
      <c r="D187" s="979"/>
      <c r="E187" s="931"/>
    </row>
    <row r="188" spans="1:5" ht="39.950000000000003" customHeight="1" outlineLevel="1">
      <c r="A188" s="930">
        <v>2</v>
      </c>
      <c r="B188" s="931" t="s">
        <v>1977</v>
      </c>
      <c r="C188" s="975" t="s">
        <v>3290</v>
      </c>
      <c r="D188" s="979"/>
      <c r="E188" s="931"/>
    </row>
    <row r="189" spans="1:5" ht="39.950000000000003" customHeight="1" outlineLevel="1">
      <c r="A189" s="930">
        <v>3</v>
      </c>
      <c r="B189" s="931" t="s">
        <v>1674</v>
      </c>
      <c r="C189" s="975" t="s">
        <v>1698</v>
      </c>
      <c r="D189" s="979"/>
      <c r="E189" s="931"/>
    </row>
    <row r="190" spans="1:5" ht="39.950000000000003" customHeight="1" outlineLevel="1">
      <c r="A190" s="930">
        <v>4</v>
      </c>
      <c r="B190" s="931" t="s">
        <v>1679</v>
      </c>
      <c r="C190" s="975" t="s">
        <v>1698</v>
      </c>
      <c r="D190" s="979"/>
      <c r="E190" s="931"/>
    </row>
    <row r="191" spans="1:5" ht="39.950000000000003" customHeight="1" outlineLevel="1">
      <c r="A191" s="930">
        <v>5</v>
      </c>
      <c r="B191" s="931" t="s">
        <v>3287</v>
      </c>
      <c r="C191" s="975" t="s">
        <v>1697</v>
      </c>
      <c r="D191" s="979"/>
      <c r="E191" s="931"/>
    </row>
    <row r="192" spans="1:5" ht="39.950000000000003" customHeight="1" outlineLevel="1">
      <c r="A192" s="930">
        <v>6</v>
      </c>
      <c r="B192" s="931" t="s">
        <v>3288</v>
      </c>
      <c r="C192" s="975" t="s">
        <v>1697</v>
      </c>
      <c r="D192" s="979"/>
      <c r="E192" s="931"/>
    </row>
    <row r="193" spans="1:5" ht="39.950000000000003" customHeight="1" outlineLevel="1">
      <c r="A193" s="930">
        <v>7</v>
      </c>
      <c r="B193" s="931" t="s">
        <v>1736</v>
      </c>
      <c r="C193" s="975" t="s">
        <v>1719</v>
      </c>
      <c r="D193" s="979"/>
      <c r="E193" s="931"/>
    </row>
    <row r="194" spans="1:5" ht="39.950000000000003" customHeight="1" outlineLevel="1">
      <c r="A194" s="930">
        <v>8</v>
      </c>
      <c r="B194" s="931" t="s">
        <v>1740</v>
      </c>
      <c r="C194" s="975" t="s">
        <v>1719</v>
      </c>
      <c r="D194" s="979"/>
      <c r="E194" s="931"/>
    </row>
    <row r="195" spans="1:5" ht="39.950000000000003" customHeight="1" outlineLevel="1">
      <c r="A195" s="930">
        <v>9</v>
      </c>
      <c r="B195" s="931" t="s">
        <v>3355</v>
      </c>
      <c r="C195" s="975" t="s">
        <v>1719</v>
      </c>
      <c r="D195" s="979"/>
      <c r="E195" s="931"/>
    </row>
    <row r="196" spans="1:5" ht="39.950000000000003" customHeight="1" outlineLevel="1">
      <c r="A196" s="930">
        <v>10</v>
      </c>
      <c r="B196" s="931" t="s">
        <v>3324</v>
      </c>
      <c r="C196" s="975" t="s">
        <v>1746</v>
      </c>
      <c r="D196" s="979"/>
      <c r="E196" s="931"/>
    </row>
    <row r="197" spans="1:5" ht="39.950000000000003" customHeight="1" outlineLevel="1">
      <c r="A197" s="930">
        <v>11</v>
      </c>
      <c r="B197" s="931" t="s">
        <v>1766</v>
      </c>
      <c r="C197" s="975" t="s">
        <v>1712</v>
      </c>
      <c r="D197" s="979"/>
      <c r="E197" s="931"/>
    </row>
    <row r="198" spans="1:5" ht="39.950000000000003" customHeight="1" outlineLevel="1">
      <c r="A198" s="930">
        <v>12</v>
      </c>
      <c r="B198" s="931" t="s">
        <v>3291</v>
      </c>
      <c r="C198" s="975" t="s">
        <v>1712</v>
      </c>
      <c r="D198" s="979"/>
      <c r="E198" s="931"/>
    </row>
    <row r="199" spans="1:5" ht="39.950000000000003" customHeight="1" outlineLevel="1">
      <c r="A199" s="930">
        <v>13</v>
      </c>
      <c r="B199" s="931" t="s">
        <v>3292</v>
      </c>
      <c r="C199" s="975" t="s">
        <v>3293</v>
      </c>
      <c r="D199" s="979"/>
      <c r="E199" s="931"/>
    </row>
    <row r="200" spans="1:5" ht="39.950000000000003" customHeight="1" outlineLevel="1">
      <c r="A200" s="930">
        <v>14</v>
      </c>
      <c r="B200" s="931" t="s">
        <v>3294</v>
      </c>
      <c r="C200" s="975" t="s">
        <v>1687</v>
      </c>
      <c r="D200" s="979"/>
      <c r="E200" s="931"/>
    </row>
    <row r="201" spans="1:5" ht="39.950000000000003" customHeight="1" outlineLevel="1">
      <c r="A201" s="930">
        <v>15</v>
      </c>
      <c r="B201" s="931" t="s">
        <v>3295</v>
      </c>
      <c r="C201" s="975" t="s">
        <v>1687</v>
      </c>
      <c r="D201" s="979"/>
      <c r="E201" s="931"/>
    </row>
    <row r="202" spans="1:5" ht="39.950000000000003" customHeight="1" outlineLevel="1">
      <c r="A202" s="930">
        <v>16</v>
      </c>
      <c r="B202" s="931" t="s">
        <v>1840</v>
      </c>
      <c r="C202" s="975" t="s">
        <v>1687</v>
      </c>
      <c r="D202" s="979"/>
      <c r="E202" s="931"/>
    </row>
    <row r="203" spans="1:5" ht="39.950000000000003" customHeight="1" outlineLevel="1">
      <c r="A203" s="930">
        <v>17</v>
      </c>
      <c r="B203" s="931" t="s">
        <v>1864</v>
      </c>
      <c r="C203" s="975" t="s">
        <v>1696</v>
      </c>
      <c r="D203" s="979"/>
      <c r="E203" s="931"/>
    </row>
    <row r="204" spans="1:5" ht="39.950000000000003" customHeight="1" outlineLevel="1">
      <c r="A204" s="930">
        <v>18</v>
      </c>
      <c r="B204" s="931" t="s">
        <v>1870</v>
      </c>
      <c r="C204" s="975" t="s">
        <v>1696</v>
      </c>
      <c r="D204" s="979"/>
      <c r="E204" s="931"/>
    </row>
    <row r="205" spans="1:5" ht="39.950000000000003" customHeight="1" outlineLevel="1">
      <c r="A205" s="930">
        <v>19</v>
      </c>
      <c r="B205" s="931" t="s">
        <v>1874</v>
      </c>
      <c r="C205" s="975" t="s">
        <v>1696</v>
      </c>
      <c r="D205" s="979"/>
      <c r="E205" s="931"/>
    </row>
    <row r="206" spans="1:5" ht="39.950000000000003" customHeight="1" outlineLevel="1">
      <c r="A206" s="930">
        <v>20</v>
      </c>
      <c r="B206" s="931" t="s">
        <v>3296</v>
      </c>
      <c r="C206" s="975" t="s">
        <v>1692</v>
      </c>
      <c r="D206" s="979"/>
      <c r="E206" s="931"/>
    </row>
    <row r="207" spans="1:5" ht="39.950000000000003" customHeight="1" outlineLevel="1">
      <c r="A207" s="930">
        <v>21</v>
      </c>
      <c r="B207" s="931" t="s">
        <v>3297</v>
      </c>
      <c r="C207" s="975" t="s">
        <v>1692</v>
      </c>
      <c r="D207" s="979"/>
      <c r="E207" s="931"/>
    </row>
    <row r="208" spans="1:5" ht="39.950000000000003" customHeight="1" outlineLevel="1">
      <c r="A208" s="930">
        <v>22</v>
      </c>
      <c r="B208" s="931" t="s">
        <v>1941</v>
      </c>
      <c r="C208" s="975" t="s">
        <v>1703</v>
      </c>
      <c r="D208" s="979"/>
      <c r="E208" s="931"/>
    </row>
    <row r="209" spans="1:5" ht="39.950000000000003" customHeight="1" outlineLevel="1">
      <c r="A209" s="930">
        <v>23</v>
      </c>
      <c r="B209" s="931" t="s">
        <v>3298</v>
      </c>
      <c r="C209" s="975" t="s">
        <v>1703</v>
      </c>
      <c r="D209" s="979"/>
      <c r="E209" s="931"/>
    </row>
    <row r="210" spans="1:5" ht="39.950000000000003" customHeight="1" outlineLevel="1">
      <c r="A210" s="930">
        <v>24</v>
      </c>
      <c r="B210" s="931" t="s">
        <v>1982</v>
      </c>
      <c r="C210" s="975" t="s">
        <v>1975</v>
      </c>
      <c r="D210" s="979"/>
      <c r="E210" s="931"/>
    </row>
    <row r="211" spans="1:5" ht="39.950000000000003" customHeight="1" outlineLevel="1">
      <c r="A211" s="930">
        <v>25</v>
      </c>
      <c r="B211" s="931" t="s">
        <v>1990</v>
      </c>
      <c r="C211" s="975" t="s">
        <v>1708</v>
      </c>
      <c r="D211" s="979"/>
      <c r="E211" s="931"/>
    </row>
    <row r="212" spans="1:5" ht="39.950000000000003" customHeight="1" outlineLevel="1">
      <c r="A212" s="930">
        <v>26</v>
      </c>
      <c r="B212" s="931" t="s">
        <v>1996</v>
      </c>
      <c r="C212" s="975" t="s">
        <v>1708</v>
      </c>
      <c r="D212" s="979"/>
      <c r="E212" s="931"/>
    </row>
    <row r="213" spans="1:5" ht="39.950000000000003" customHeight="1" outlineLevel="1">
      <c r="A213" s="930">
        <v>27</v>
      </c>
      <c r="B213" s="931" t="s">
        <v>2001</v>
      </c>
      <c r="C213" s="975" t="s">
        <v>1708</v>
      </c>
      <c r="D213" s="979"/>
      <c r="E213" s="931"/>
    </row>
    <row r="214" spans="1:5" ht="39.950000000000003" customHeight="1">
      <c r="A214" s="951" t="s">
        <v>542</v>
      </c>
      <c r="B214" s="952" t="s">
        <v>61</v>
      </c>
      <c r="C214" s="950"/>
      <c r="D214" s="950">
        <v>14452</v>
      </c>
      <c r="E214" s="952"/>
    </row>
    <row r="215" spans="1:5" ht="39.950000000000003" customHeight="1" outlineLevel="1">
      <c r="A215" s="930">
        <v>1</v>
      </c>
      <c r="B215" s="931" t="s">
        <v>2099</v>
      </c>
      <c r="C215" s="975" t="s">
        <v>3299</v>
      </c>
      <c r="D215" s="979"/>
      <c r="E215" s="931"/>
    </row>
    <row r="216" spans="1:5" ht="39.950000000000003" customHeight="1" outlineLevel="1">
      <c r="A216" s="930">
        <v>2</v>
      </c>
      <c r="B216" s="931" t="s">
        <v>3325</v>
      </c>
      <c r="C216" s="975" t="s">
        <v>3300</v>
      </c>
      <c r="D216" s="979"/>
      <c r="E216" s="931"/>
    </row>
    <row r="217" spans="1:5" ht="39.950000000000003" customHeight="1" outlineLevel="1">
      <c r="A217" s="930">
        <v>3</v>
      </c>
      <c r="B217" s="931" t="s">
        <v>3326</v>
      </c>
      <c r="C217" s="975" t="s">
        <v>2081</v>
      </c>
      <c r="D217" s="979"/>
      <c r="E217" s="931"/>
    </row>
    <row r="218" spans="1:5" ht="39.950000000000003" customHeight="1" outlineLevel="1">
      <c r="A218" s="930">
        <v>4</v>
      </c>
      <c r="B218" s="931" t="s">
        <v>3327</v>
      </c>
      <c r="C218" s="975" t="s">
        <v>2145</v>
      </c>
      <c r="D218" s="979"/>
      <c r="E218" s="931"/>
    </row>
    <row r="219" spans="1:5" ht="39.950000000000003" customHeight="1" outlineLevel="1">
      <c r="A219" s="930">
        <v>5</v>
      </c>
      <c r="B219" s="931" t="s">
        <v>3328</v>
      </c>
      <c r="C219" s="975" t="s">
        <v>2284</v>
      </c>
      <c r="D219" s="979"/>
      <c r="E219" s="931"/>
    </row>
    <row r="220" spans="1:5" ht="39.950000000000003" customHeight="1" outlineLevel="1">
      <c r="A220" s="930">
        <v>6</v>
      </c>
      <c r="B220" s="931" t="s">
        <v>3329</v>
      </c>
      <c r="C220" s="975" t="s">
        <v>2285</v>
      </c>
      <c r="D220" s="979"/>
      <c r="E220" s="931"/>
    </row>
    <row r="221" spans="1:5" ht="39.950000000000003" customHeight="1" outlineLevel="1">
      <c r="A221" s="930">
        <v>7</v>
      </c>
      <c r="B221" s="931" t="s">
        <v>3330</v>
      </c>
      <c r="C221" s="975" t="s">
        <v>2285</v>
      </c>
      <c r="D221" s="979"/>
      <c r="E221" s="931"/>
    </row>
    <row r="222" spans="1:5" ht="39.950000000000003" customHeight="1" outlineLevel="1">
      <c r="A222" s="930">
        <v>8</v>
      </c>
      <c r="B222" s="931" t="s">
        <v>3331</v>
      </c>
      <c r="C222" s="975" t="s">
        <v>2285</v>
      </c>
      <c r="D222" s="979"/>
      <c r="E222" s="931"/>
    </row>
    <row r="223" spans="1:5" ht="39.950000000000003" customHeight="1" outlineLevel="1">
      <c r="A223" s="930">
        <v>9</v>
      </c>
      <c r="B223" s="931" t="s">
        <v>3332</v>
      </c>
      <c r="C223" s="975" t="s">
        <v>2285</v>
      </c>
      <c r="D223" s="979"/>
      <c r="E223" s="931"/>
    </row>
    <row r="224" spans="1:5" ht="39.950000000000003" customHeight="1" outlineLevel="1">
      <c r="A224" s="930">
        <v>10</v>
      </c>
      <c r="B224" s="931" t="s">
        <v>3333</v>
      </c>
      <c r="C224" s="975" t="s">
        <v>2202</v>
      </c>
      <c r="D224" s="979"/>
      <c r="E224" s="931"/>
    </row>
    <row r="225" spans="1:5" ht="39.950000000000003" customHeight="1" outlineLevel="1">
      <c r="A225" s="930">
        <v>11</v>
      </c>
      <c r="B225" s="931" t="s">
        <v>3334</v>
      </c>
      <c r="C225" s="975" t="s">
        <v>2202</v>
      </c>
      <c r="D225" s="979"/>
      <c r="E225" s="931"/>
    </row>
    <row r="226" spans="1:5" ht="39.950000000000003" customHeight="1" outlineLevel="1">
      <c r="A226" s="930">
        <v>12</v>
      </c>
      <c r="B226" s="931" t="s">
        <v>3335</v>
      </c>
      <c r="C226" s="975" t="s">
        <v>2215</v>
      </c>
      <c r="D226" s="979"/>
      <c r="E226" s="931"/>
    </row>
    <row r="227" spans="1:5" ht="39.950000000000003" customHeight="1" outlineLevel="1">
      <c r="A227" s="930">
        <v>13</v>
      </c>
      <c r="B227" s="931" t="s">
        <v>3336</v>
      </c>
      <c r="C227" s="975" t="s">
        <v>2215</v>
      </c>
      <c r="D227" s="979"/>
      <c r="E227" s="931"/>
    </row>
    <row r="228" spans="1:5" ht="39.950000000000003" customHeight="1">
      <c r="A228" s="951" t="s">
        <v>699</v>
      </c>
      <c r="B228" s="952" t="s">
        <v>63</v>
      </c>
      <c r="C228" s="950"/>
      <c r="D228" s="950">
        <v>14251</v>
      </c>
      <c r="E228" s="952"/>
    </row>
    <row r="229" spans="1:5" ht="39.950000000000003" customHeight="1" outlineLevel="1">
      <c r="A229" s="930">
        <v>1</v>
      </c>
      <c r="B229" s="931" t="s">
        <v>2677</v>
      </c>
      <c r="C229" s="975" t="s">
        <v>3173</v>
      </c>
      <c r="D229" s="979"/>
      <c r="E229" s="931"/>
    </row>
    <row r="230" spans="1:5" ht="39.950000000000003" customHeight="1" outlineLevel="1">
      <c r="A230" s="930">
        <v>2</v>
      </c>
      <c r="B230" s="931" t="s">
        <v>2682</v>
      </c>
      <c r="C230" s="975" t="s">
        <v>3173</v>
      </c>
      <c r="D230" s="979"/>
      <c r="E230" s="931"/>
    </row>
    <row r="231" spans="1:5" ht="39.950000000000003" customHeight="1" outlineLevel="1">
      <c r="A231" s="930">
        <v>3</v>
      </c>
      <c r="B231" s="931" t="s">
        <v>2703</v>
      </c>
      <c r="C231" s="975" t="s">
        <v>3171</v>
      </c>
      <c r="D231" s="979"/>
      <c r="E231" s="931"/>
    </row>
    <row r="232" spans="1:5" ht="39.950000000000003" customHeight="1" outlineLevel="1">
      <c r="A232" s="930">
        <v>4</v>
      </c>
      <c r="B232" s="931" t="s">
        <v>2707</v>
      </c>
      <c r="C232" s="975" t="s">
        <v>3171</v>
      </c>
      <c r="D232" s="979"/>
      <c r="E232" s="931"/>
    </row>
    <row r="233" spans="1:5" ht="39.950000000000003" customHeight="1" outlineLevel="1">
      <c r="A233" s="930">
        <v>5</v>
      </c>
      <c r="B233" s="931" t="s">
        <v>2724</v>
      </c>
      <c r="C233" s="975" t="s">
        <v>3170</v>
      </c>
      <c r="D233" s="979"/>
      <c r="E233" s="931"/>
    </row>
    <row r="234" spans="1:5" ht="39.950000000000003" customHeight="1" outlineLevel="1">
      <c r="A234" s="930">
        <v>6</v>
      </c>
      <c r="B234" s="931" t="s">
        <v>2728</v>
      </c>
      <c r="C234" s="975" t="s">
        <v>3170</v>
      </c>
      <c r="D234" s="979"/>
      <c r="E234" s="931"/>
    </row>
    <row r="235" spans="1:5" ht="39.950000000000003" customHeight="1" outlineLevel="1">
      <c r="A235" s="930">
        <v>7</v>
      </c>
      <c r="B235" s="931" t="s">
        <v>2729</v>
      </c>
      <c r="C235" s="975" t="s">
        <v>3170</v>
      </c>
      <c r="D235" s="979"/>
      <c r="E235" s="931"/>
    </row>
    <row r="236" spans="1:5" ht="39.950000000000003" customHeight="1" outlineLevel="1">
      <c r="A236" s="930">
        <v>8</v>
      </c>
      <c r="B236" s="931" t="s">
        <v>2752</v>
      </c>
      <c r="C236" s="975" t="s">
        <v>2754</v>
      </c>
      <c r="D236" s="979"/>
      <c r="E236" s="931"/>
    </row>
    <row r="237" spans="1:5" ht="39.950000000000003" customHeight="1" outlineLevel="1">
      <c r="A237" s="930">
        <v>9</v>
      </c>
      <c r="B237" s="931" t="s">
        <v>2780</v>
      </c>
      <c r="C237" s="975" t="s">
        <v>3301</v>
      </c>
      <c r="D237" s="979"/>
      <c r="E237" s="931"/>
    </row>
    <row r="238" spans="1:5" ht="39.950000000000003" customHeight="1" outlineLevel="1">
      <c r="A238" s="930">
        <v>10</v>
      </c>
      <c r="B238" s="931" t="s">
        <v>2804</v>
      </c>
      <c r="C238" s="975" t="s">
        <v>3302</v>
      </c>
      <c r="D238" s="979"/>
      <c r="E238" s="931"/>
    </row>
    <row r="239" spans="1:5" ht="39.950000000000003" customHeight="1" outlineLevel="1">
      <c r="A239" s="930">
        <v>11</v>
      </c>
      <c r="B239" s="931" t="s">
        <v>2808</v>
      </c>
      <c r="C239" s="975" t="s">
        <v>3302</v>
      </c>
      <c r="D239" s="979"/>
      <c r="E239" s="931"/>
    </row>
    <row r="240" spans="1:5" ht="39.950000000000003" customHeight="1" outlineLevel="1">
      <c r="A240" s="930">
        <v>12</v>
      </c>
      <c r="B240" s="931" t="s">
        <v>2828</v>
      </c>
      <c r="C240" s="975" t="s">
        <v>3303</v>
      </c>
      <c r="D240" s="979"/>
      <c r="E240" s="931"/>
    </row>
    <row r="241" spans="1:5" ht="39.950000000000003" customHeight="1" outlineLevel="1">
      <c r="A241" s="930">
        <v>13</v>
      </c>
      <c r="B241" s="931" t="s">
        <v>2833</v>
      </c>
      <c r="C241" s="975" t="s">
        <v>3304</v>
      </c>
      <c r="D241" s="979"/>
      <c r="E241" s="931"/>
    </row>
    <row r="242" spans="1:5" ht="39.950000000000003" customHeight="1" outlineLevel="1">
      <c r="A242" s="930">
        <v>14</v>
      </c>
      <c r="B242" s="931" t="s">
        <v>2837</v>
      </c>
      <c r="C242" s="975" t="s">
        <v>3304</v>
      </c>
      <c r="D242" s="979"/>
      <c r="E242" s="931"/>
    </row>
    <row r="243" spans="1:5" ht="39.950000000000003" customHeight="1">
      <c r="A243" s="951" t="s">
        <v>729</v>
      </c>
      <c r="B243" s="952" t="s">
        <v>2962</v>
      </c>
      <c r="C243" s="950"/>
      <c r="D243" s="950">
        <v>3800</v>
      </c>
      <c r="E243" s="952"/>
    </row>
    <row r="244" spans="1:5" ht="39.950000000000003" customHeight="1" outlineLevel="1">
      <c r="A244" s="930">
        <v>1</v>
      </c>
      <c r="B244" s="931" t="s">
        <v>2916</v>
      </c>
      <c r="C244" s="975" t="s">
        <v>2918</v>
      </c>
      <c r="D244" s="979"/>
      <c r="E244" s="975"/>
    </row>
    <row r="245" spans="1:5" ht="39.950000000000003" customHeight="1" outlineLevel="1">
      <c r="A245" s="930">
        <v>2</v>
      </c>
      <c r="B245" s="931" t="s">
        <v>2925</v>
      </c>
      <c r="C245" s="975" t="s">
        <v>2489</v>
      </c>
      <c r="D245" s="979"/>
      <c r="E245" s="975"/>
    </row>
    <row r="246" spans="1:5" ht="39.950000000000003" customHeight="1" outlineLevel="1">
      <c r="A246" s="930">
        <v>3</v>
      </c>
      <c r="B246" s="931" t="s">
        <v>2926</v>
      </c>
      <c r="C246" s="975" t="s">
        <v>2489</v>
      </c>
      <c r="D246" s="979"/>
      <c r="E246" s="975"/>
    </row>
    <row r="247" spans="1:5" ht="39.950000000000003" customHeight="1" outlineLevel="1">
      <c r="A247" s="930">
        <v>4</v>
      </c>
      <c r="B247" s="931" t="s">
        <v>2931</v>
      </c>
      <c r="C247" s="975" t="s">
        <v>2489</v>
      </c>
      <c r="D247" s="979"/>
      <c r="E247" s="975"/>
    </row>
    <row r="248" spans="1:5" ht="39.950000000000003" customHeight="1" outlineLevel="1">
      <c r="A248" s="930">
        <v>5</v>
      </c>
      <c r="B248" s="931" t="s">
        <v>2933</v>
      </c>
      <c r="C248" s="975" t="s">
        <v>2914</v>
      </c>
      <c r="D248" s="979"/>
      <c r="E248" s="975"/>
    </row>
    <row r="249" spans="1:5" ht="39.950000000000003" customHeight="1">
      <c r="A249" s="951" t="s">
        <v>3172</v>
      </c>
      <c r="B249" s="952" t="s">
        <v>3118</v>
      </c>
      <c r="C249" s="950"/>
      <c r="D249" s="950">
        <v>2771.0000000000005</v>
      </c>
      <c r="E249" s="952"/>
    </row>
    <row r="250" spans="1:5" ht="39.950000000000003" customHeight="1" outlineLevel="1">
      <c r="A250" s="930">
        <v>1</v>
      </c>
      <c r="B250" s="931" t="s">
        <v>2980</v>
      </c>
      <c r="C250" s="975" t="s">
        <v>3255</v>
      </c>
      <c r="D250" s="979"/>
      <c r="E250" s="975"/>
    </row>
    <row r="251" spans="1:5" ht="39.950000000000003" customHeight="1" outlineLevel="1">
      <c r="A251" s="930">
        <v>2</v>
      </c>
      <c r="B251" s="931" t="s">
        <v>2983</v>
      </c>
      <c r="C251" s="975" t="s">
        <v>3255</v>
      </c>
      <c r="D251" s="979"/>
      <c r="E251" s="975"/>
    </row>
    <row r="252" spans="1:5" ht="39.950000000000003" customHeight="1" outlineLevel="1">
      <c r="A252" s="930">
        <v>3</v>
      </c>
      <c r="B252" s="931" t="s">
        <v>2991</v>
      </c>
      <c r="C252" s="975" t="s">
        <v>3305</v>
      </c>
      <c r="D252" s="979"/>
      <c r="E252" s="975"/>
    </row>
    <row r="253" spans="1:5" ht="39.950000000000003" customHeight="1" outlineLevel="1">
      <c r="A253" s="930">
        <v>4</v>
      </c>
      <c r="B253" s="931" t="s">
        <v>3337</v>
      </c>
      <c r="C253" s="975" t="s">
        <v>2977</v>
      </c>
      <c r="D253" s="979"/>
      <c r="E253" s="975"/>
    </row>
    <row r="254" spans="1:5" ht="39.950000000000003" customHeight="1" outlineLevel="1">
      <c r="A254" s="930">
        <v>5</v>
      </c>
      <c r="B254" s="931" t="s">
        <v>3338</v>
      </c>
      <c r="C254" s="975" t="s">
        <v>2977</v>
      </c>
      <c r="D254" s="979"/>
      <c r="E254" s="975"/>
    </row>
    <row r="255" spans="1:5" ht="39.950000000000003" customHeight="1" outlineLevel="1">
      <c r="A255" s="930">
        <v>6</v>
      </c>
      <c r="B255" s="931" t="s">
        <v>3339</v>
      </c>
      <c r="C255" s="975" t="s">
        <v>2977</v>
      </c>
      <c r="D255" s="979"/>
      <c r="E255" s="975"/>
    </row>
    <row r="256" spans="1:5" ht="39.950000000000003" customHeight="1" outlineLevel="1">
      <c r="A256" s="930">
        <v>7</v>
      </c>
      <c r="B256" s="931" t="s">
        <v>3340</v>
      </c>
      <c r="C256" s="975" t="s">
        <v>2977</v>
      </c>
      <c r="D256" s="979"/>
      <c r="E256" s="975"/>
    </row>
    <row r="257" spans="1:5" ht="39.950000000000003" customHeight="1" outlineLevel="1">
      <c r="A257" s="930">
        <v>8</v>
      </c>
      <c r="B257" s="931" t="s">
        <v>3048</v>
      </c>
      <c r="C257" s="975" t="s">
        <v>3047</v>
      </c>
      <c r="D257" s="979"/>
      <c r="E257" s="975"/>
    </row>
    <row r="258" spans="1:5" ht="39.950000000000003" customHeight="1" outlineLevel="1">
      <c r="A258" s="930">
        <v>9</v>
      </c>
      <c r="B258" s="931" t="s">
        <v>3341</v>
      </c>
      <c r="C258" s="975" t="s">
        <v>3071</v>
      </c>
      <c r="D258" s="979"/>
      <c r="E258" s="975"/>
    </row>
    <row r="259" spans="1:5" ht="39.950000000000003" customHeight="1" outlineLevel="1">
      <c r="A259" s="930">
        <v>10</v>
      </c>
      <c r="B259" s="931" t="s">
        <v>3081</v>
      </c>
      <c r="C259" s="975" t="s">
        <v>3080</v>
      </c>
      <c r="D259" s="979"/>
      <c r="E259" s="975"/>
    </row>
    <row r="260" spans="1:5" ht="39.950000000000003" customHeight="1" outlineLevel="1">
      <c r="A260" s="930">
        <v>11</v>
      </c>
      <c r="B260" s="931" t="s">
        <v>3058</v>
      </c>
      <c r="C260" s="975" t="s">
        <v>3080</v>
      </c>
      <c r="D260" s="979"/>
      <c r="E260" s="975"/>
    </row>
    <row r="261" spans="1:5" s="667" customFormat="1" ht="39.950000000000003" customHeight="1">
      <c r="A261" s="959" t="s">
        <v>3257</v>
      </c>
      <c r="B261" s="961" t="s">
        <v>160</v>
      </c>
      <c r="C261" s="961"/>
      <c r="D261" s="960">
        <f>D262</f>
        <v>47814</v>
      </c>
      <c r="E261" s="961"/>
    </row>
    <row r="262" spans="1:5" s="661" customFormat="1" ht="57.75" customHeight="1">
      <c r="A262" s="963" t="s">
        <v>3258</v>
      </c>
      <c r="B262" s="964" t="s">
        <v>161</v>
      </c>
      <c r="C262" s="964"/>
      <c r="D262" s="962">
        <f>SUM(D263,D267,D279,D281,D284,D286,D288,D291,D296,D298)</f>
        <v>47814</v>
      </c>
      <c r="E262" s="964"/>
    </row>
    <row r="263" spans="1:5" ht="39.950000000000003" customHeight="1">
      <c r="A263" s="951" t="s">
        <v>523</v>
      </c>
      <c r="B263" s="952" t="s">
        <v>72</v>
      </c>
      <c r="C263" s="950"/>
      <c r="D263" s="950">
        <v>20464</v>
      </c>
      <c r="E263" s="952"/>
    </row>
    <row r="264" spans="1:5" s="661" customFormat="1" ht="39.950000000000003" customHeight="1" outlineLevel="1">
      <c r="A264" s="930">
        <v>1</v>
      </c>
      <c r="B264" s="931" t="s">
        <v>3259</v>
      </c>
      <c r="C264" s="979" t="s">
        <v>55</v>
      </c>
      <c r="D264" s="979"/>
      <c r="E264" s="931"/>
    </row>
    <row r="265" spans="1:5" s="661" customFormat="1" ht="39.950000000000003" customHeight="1" outlineLevel="1">
      <c r="A265" s="930">
        <v>2</v>
      </c>
      <c r="B265" s="931" t="s">
        <v>3260</v>
      </c>
      <c r="C265" s="979" t="s">
        <v>514</v>
      </c>
      <c r="D265" s="979"/>
      <c r="E265" s="931"/>
    </row>
    <row r="266" spans="1:5" s="661" customFormat="1" ht="39.950000000000003" customHeight="1" outlineLevel="1">
      <c r="A266" s="930">
        <v>3</v>
      </c>
      <c r="B266" s="931" t="s">
        <v>3261</v>
      </c>
      <c r="C266" s="979" t="s">
        <v>63</v>
      </c>
      <c r="D266" s="979"/>
      <c r="E266" s="931"/>
    </row>
    <row r="267" spans="1:5" ht="39.950000000000003" customHeight="1">
      <c r="A267" s="951" t="s">
        <v>526</v>
      </c>
      <c r="B267" s="952" t="s">
        <v>55</v>
      </c>
      <c r="C267" s="950"/>
      <c r="D267" s="950">
        <v>8677</v>
      </c>
      <c r="E267" s="952"/>
    </row>
    <row r="268" spans="1:5" ht="39.950000000000003" customHeight="1" outlineLevel="1">
      <c r="A268" s="930">
        <v>1</v>
      </c>
      <c r="B268" s="931" t="s">
        <v>3262</v>
      </c>
      <c r="C268" s="975" t="s">
        <v>175</v>
      </c>
      <c r="D268" s="979"/>
      <c r="E268" s="979"/>
    </row>
    <row r="269" spans="1:5" ht="39.950000000000003" customHeight="1" outlineLevel="1">
      <c r="A269" s="930">
        <v>2</v>
      </c>
      <c r="B269" s="931" t="s">
        <v>3263</v>
      </c>
      <c r="C269" s="975" t="s">
        <v>173</v>
      </c>
      <c r="D269" s="979"/>
      <c r="E269" s="979"/>
    </row>
    <row r="270" spans="1:5" ht="39.950000000000003" customHeight="1" outlineLevel="1">
      <c r="A270" s="930">
        <v>3</v>
      </c>
      <c r="B270" s="931" t="s">
        <v>3264</v>
      </c>
      <c r="C270" s="975" t="s">
        <v>275</v>
      </c>
      <c r="D270" s="979"/>
      <c r="E270" s="979"/>
    </row>
    <row r="271" spans="1:5" ht="39.950000000000003" customHeight="1" outlineLevel="1">
      <c r="A271" s="930">
        <v>4</v>
      </c>
      <c r="B271" s="931" t="s">
        <v>3265</v>
      </c>
      <c r="C271" s="975" t="s">
        <v>179</v>
      </c>
      <c r="D271" s="979"/>
      <c r="E271" s="979"/>
    </row>
    <row r="272" spans="1:5" ht="39.950000000000003" customHeight="1" outlineLevel="1">
      <c r="A272" s="930">
        <v>5</v>
      </c>
      <c r="B272" s="931" t="s">
        <v>3266</v>
      </c>
      <c r="C272" s="975" t="s">
        <v>179</v>
      </c>
      <c r="D272" s="979"/>
      <c r="E272" s="979"/>
    </row>
    <row r="273" spans="1:6" ht="39.950000000000003" customHeight="1" outlineLevel="1">
      <c r="A273" s="930">
        <v>6</v>
      </c>
      <c r="B273" s="931" t="s">
        <v>3267</v>
      </c>
      <c r="C273" s="975" t="s">
        <v>173</v>
      </c>
      <c r="D273" s="979"/>
      <c r="E273" s="979"/>
    </row>
    <row r="274" spans="1:6" ht="39.950000000000003" customHeight="1" outlineLevel="1">
      <c r="A274" s="930">
        <v>7</v>
      </c>
      <c r="B274" s="931" t="s">
        <v>3268</v>
      </c>
      <c r="C274" s="975" t="s">
        <v>3181</v>
      </c>
      <c r="D274" s="979"/>
      <c r="E274" s="979"/>
    </row>
    <row r="275" spans="1:6" ht="39.950000000000003" customHeight="1" outlineLevel="1">
      <c r="A275" s="930">
        <v>8</v>
      </c>
      <c r="B275" s="931" t="s">
        <v>3269</v>
      </c>
      <c r="C275" s="975" t="s">
        <v>175</v>
      </c>
      <c r="D275" s="979"/>
      <c r="E275" s="979"/>
    </row>
    <row r="276" spans="1:6" ht="39.950000000000003" customHeight="1" outlineLevel="1">
      <c r="A276" s="930">
        <v>9</v>
      </c>
      <c r="B276" s="931" t="s">
        <v>3270</v>
      </c>
      <c r="C276" s="975" t="s">
        <v>275</v>
      </c>
      <c r="D276" s="979"/>
      <c r="E276" s="979"/>
    </row>
    <row r="277" spans="1:6" ht="39.950000000000003" customHeight="1" outlineLevel="1">
      <c r="A277" s="930">
        <v>10</v>
      </c>
      <c r="B277" s="931" t="s">
        <v>3271</v>
      </c>
      <c r="C277" s="975" t="s">
        <v>191</v>
      </c>
      <c r="D277" s="979"/>
      <c r="E277" s="979"/>
    </row>
    <row r="278" spans="1:6" ht="39.950000000000003" customHeight="1" outlineLevel="1">
      <c r="A278" s="930">
        <v>11</v>
      </c>
      <c r="B278" s="931" t="s">
        <v>3272</v>
      </c>
      <c r="C278" s="975" t="s">
        <v>179</v>
      </c>
      <c r="D278" s="979"/>
      <c r="E278" s="979"/>
    </row>
    <row r="279" spans="1:6" ht="39.950000000000003" customHeight="1">
      <c r="A279" s="951" t="s">
        <v>529</v>
      </c>
      <c r="B279" s="952" t="s">
        <v>514</v>
      </c>
      <c r="C279" s="970"/>
      <c r="D279" s="950">
        <v>544</v>
      </c>
      <c r="E279" s="950"/>
    </row>
    <row r="280" spans="1:6" ht="39.950000000000003" customHeight="1" outlineLevel="1">
      <c r="A280" s="930">
        <v>1</v>
      </c>
      <c r="B280" s="931" t="s">
        <v>3283</v>
      </c>
      <c r="C280" s="931" t="s">
        <v>533</v>
      </c>
      <c r="D280" s="979"/>
      <c r="E280" s="979"/>
    </row>
    <row r="281" spans="1:6" s="667" customFormat="1" ht="39.950000000000003" customHeight="1">
      <c r="A281" s="951" t="s">
        <v>532</v>
      </c>
      <c r="B281" s="952" t="s">
        <v>772</v>
      </c>
      <c r="C281" s="970"/>
      <c r="D281" s="950">
        <v>3193</v>
      </c>
      <c r="E281" s="950"/>
    </row>
    <row r="282" spans="1:6" ht="39.950000000000003" customHeight="1" outlineLevel="1">
      <c r="A282" s="930">
        <v>1</v>
      </c>
      <c r="B282" s="931" t="s">
        <v>3273</v>
      </c>
      <c r="C282" s="975" t="s">
        <v>786</v>
      </c>
      <c r="D282" s="979"/>
      <c r="E282" s="939"/>
      <c r="F282" s="940"/>
    </row>
    <row r="283" spans="1:6" ht="39.950000000000003" customHeight="1" outlineLevel="1">
      <c r="A283" s="930">
        <v>2</v>
      </c>
      <c r="B283" s="931" t="s">
        <v>3274</v>
      </c>
      <c r="C283" s="975" t="s">
        <v>779</v>
      </c>
      <c r="D283" s="979"/>
      <c r="E283" s="939"/>
      <c r="F283" s="940"/>
    </row>
    <row r="284" spans="1:6" s="667" customFormat="1" ht="39.950000000000003" customHeight="1">
      <c r="A284" s="951" t="s">
        <v>536</v>
      </c>
      <c r="B284" s="952" t="s">
        <v>59</v>
      </c>
      <c r="C284" s="970"/>
      <c r="D284" s="950">
        <v>1673</v>
      </c>
      <c r="E284" s="950"/>
    </row>
    <row r="285" spans="1:6" ht="39.950000000000003" customHeight="1" outlineLevel="1">
      <c r="A285" s="930">
        <v>1</v>
      </c>
      <c r="B285" s="931" t="s">
        <v>3276</v>
      </c>
      <c r="C285" s="975" t="s">
        <v>3275</v>
      </c>
      <c r="D285" s="979"/>
      <c r="E285" s="979"/>
    </row>
    <row r="286" spans="1:6" s="667" customFormat="1" ht="39.950000000000003" customHeight="1">
      <c r="A286" s="951" t="s">
        <v>539</v>
      </c>
      <c r="B286" s="952" t="s">
        <v>1634</v>
      </c>
      <c r="C286" s="950"/>
      <c r="D286" s="950">
        <v>2776</v>
      </c>
      <c r="E286" s="952"/>
    </row>
    <row r="287" spans="1:6" ht="39.950000000000003" customHeight="1" outlineLevel="1">
      <c r="A287" s="930">
        <v>1</v>
      </c>
      <c r="B287" s="931" t="s">
        <v>3277</v>
      </c>
      <c r="C287" s="975" t="s">
        <v>1486</v>
      </c>
      <c r="D287" s="979"/>
      <c r="E287" s="979"/>
    </row>
    <row r="288" spans="1:6" ht="39.950000000000003" customHeight="1">
      <c r="A288" s="951" t="s">
        <v>542</v>
      </c>
      <c r="B288" s="952" t="s">
        <v>2062</v>
      </c>
      <c r="C288" s="950"/>
      <c r="D288" s="950">
        <v>5199</v>
      </c>
      <c r="E288" s="952"/>
    </row>
    <row r="289" spans="1:5" ht="39.950000000000003" customHeight="1" outlineLevel="1">
      <c r="A289" s="930">
        <v>1</v>
      </c>
      <c r="B289" s="931" t="s">
        <v>3278</v>
      </c>
      <c r="C289" s="975" t="s">
        <v>1697</v>
      </c>
      <c r="D289" s="979"/>
      <c r="E289" s="979"/>
    </row>
    <row r="290" spans="1:5" ht="39.950000000000003" customHeight="1" outlineLevel="1">
      <c r="A290" s="930">
        <v>2</v>
      </c>
      <c r="B290" s="931" t="s">
        <v>3279</v>
      </c>
      <c r="C290" s="975" t="s">
        <v>1719</v>
      </c>
      <c r="D290" s="979"/>
      <c r="E290" s="979"/>
    </row>
    <row r="291" spans="1:5" s="667" customFormat="1" ht="39.950000000000003" customHeight="1">
      <c r="A291" s="951" t="s">
        <v>699</v>
      </c>
      <c r="B291" s="952" t="s">
        <v>61</v>
      </c>
      <c r="C291" s="950"/>
      <c r="D291" s="950">
        <v>1844</v>
      </c>
      <c r="E291" s="952"/>
    </row>
    <row r="292" spans="1:5" ht="39.950000000000003" customHeight="1" outlineLevel="1">
      <c r="A292" s="930">
        <v>1</v>
      </c>
      <c r="B292" s="953" t="s">
        <v>3280</v>
      </c>
      <c r="C292" s="975" t="s">
        <v>2081</v>
      </c>
      <c r="D292" s="979"/>
      <c r="E292" s="979"/>
    </row>
    <row r="293" spans="1:5" ht="39.950000000000003" customHeight="1" outlineLevel="1">
      <c r="A293" s="930">
        <v>2</v>
      </c>
      <c r="B293" s="953" t="s">
        <v>3281</v>
      </c>
      <c r="C293" s="975" t="s">
        <v>2284</v>
      </c>
      <c r="D293" s="979"/>
      <c r="E293" s="979"/>
    </row>
    <row r="294" spans="1:5" ht="39.950000000000003" customHeight="1" outlineLevel="1">
      <c r="A294" s="930">
        <v>3</v>
      </c>
      <c r="B294" s="953" t="s">
        <v>2224</v>
      </c>
      <c r="C294" s="975" t="s">
        <v>2093</v>
      </c>
      <c r="D294" s="979"/>
      <c r="E294" s="979"/>
    </row>
    <row r="295" spans="1:5" ht="39.950000000000003" customHeight="1" outlineLevel="1">
      <c r="A295" s="930">
        <v>4</v>
      </c>
      <c r="B295" s="953" t="s">
        <v>3282</v>
      </c>
      <c r="C295" s="975" t="s">
        <v>2284</v>
      </c>
      <c r="D295" s="979"/>
      <c r="E295" s="979"/>
    </row>
    <row r="296" spans="1:5" ht="39.950000000000003" customHeight="1">
      <c r="A296" s="951" t="s">
        <v>729</v>
      </c>
      <c r="B296" s="952" t="s">
        <v>63</v>
      </c>
      <c r="C296" s="950"/>
      <c r="D296" s="950">
        <v>2336</v>
      </c>
      <c r="E296" s="952"/>
    </row>
    <row r="297" spans="1:5" ht="39.950000000000003" customHeight="1" outlineLevel="1">
      <c r="A297" s="930">
        <v>1</v>
      </c>
      <c r="B297" s="953" t="s">
        <v>3284</v>
      </c>
      <c r="C297" s="975" t="s">
        <v>3285</v>
      </c>
      <c r="D297" s="979"/>
      <c r="E297" s="979"/>
    </row>
    <row r="298" spans="1:5" ht="39.950000000000003" customHeight="1">
      <c r="A298" s="951" t="s">
        <v>3172</v>
      </c>
      <c r="B298" s="952" t="s">
        <v>2962</v>
      </c>
      <c r="C298" s="950"/>
      <c r="D298" s="950">
        <v>1108</v>
      </c>
      <c r="E298" s="952"/>
    </row>
    <row r="299" spans="1:5" ht="39.950000000000003" customHeight="1" outlineLevel="1">
      <c r="A299" s="930">
        <v>1</v>
      </c>
      <c r="B299" s="953" t="s">
        <v>3286</v>
      </c>
      <c r="C299" s="975" t="s">
        <v>2489</v>
      </c>
      <c r="D299" s="946"/>
      <c r="E299" s="979"/>
    </row>
    <row r="300" spans="1:5" s="667" customFormat="1" ht="39.950000000000003" customHeight="1">
      <c r="A300" s="959" t="s">
        <v>1278</v>
      </c>
      <c r="B300" s="982" t="s">
        <v>117</v>
      </c>
      <c r="C300" s="982"/>
      <c r="D300" s="960">
        <f>SUM(D301,D303,D313,D316,D320,D324,D326,D329,D332,D343,D318)</f>
        <v>13326</v>
      </c>
      <c r="E300" s="961"/>
    </row>
    <row r="301" spans="1:5" s="667" customFormat="1" ht="39.950000000000003" customHeight="1">
      <c r="A301" s="951" t="s">
        <v>523</v>
      </c>
      <c r="B301" s="952" t="s">
        <v>20</v>
      </c>
      <c r="C301" s="950"/>
      <c r="D301" s="950">
        <v>4664</v>
      </c>
      <c r="E301" s="952"/>
    </row>
    <row r="302" spans="1:5" ht="39.950000000000003" customHeight="1" outlineLevel="1">
      <c r="A302" s="930">
        <v>1</v>
      </c>
      <c r="B302" s="931" t="s">
        <v>3241</v>
      </c>
      <c r="C302" s="979" t="s">
        <v>3240</v>
      </c>
      <c r="D302" s="979"/>
      <c r="E302" s="931"/>
    </row>
    <row r="303" spans="1:5" s="667" customFormat="1" ht="39.950000000000003" customHeight="1">
      <c r="A303" s="951" t="s">
        <v>526</v>
      </c>
      <c r="B303" s="952" t="s">
        <v>55</v>
      </c>
      <c r="C303" s="950"/>
      <c r="D303" s="950">
        <v>1315</v>
      </c>
      <c r="E303" s="952"/>
    </row>
    <row r="304" spans="1:5" s="938" customFormat="1" ht="39.950000000000003" customHeight="1" outlineLevel="1">
      <c r="A304" s="930" t="s">
        <v>2847</v>
      </c>
      <c r="B304" s="931" t="s">
        <v>3242</v>
      </c>
      <c r="C304" s="975" t="s">
        <v>183</v>
      </c>
      <c r="D304" s="979"/>
      <c r="E304" s="975"/>
    </row>
    <row r="305" spans="1:5" s="938" customFormat="1" ht="39.950000000000003" customHeight="1" outlineLevel="1">
      <c r="A305" s="930" t="s">
        <v>2853</v>
      </c>
      <c r="B305" s="931" t="s">
        <v>3243</v>
      </c>
      <c r="C305" s="975" t="s">
        <v>191</v>
      </c>
      <c r="D305" s="979"/>
      <c r="E305" s="975"/>
    </row>
    <row r="306" spans="1:5" s="938" customFormat="1" ht="39.950000000000003" customHeight="1" outlineLevel="1">
      <c r="A306" s="930" t="s">
        <v>2674</v>
      </c>
      <c r="B306" s="931" t="s">
        <v>3244</v>
      </c>
      <c r="C306" s="975" t="s">
        <v>191</v>
      </c>
      <c r="D306" s="979"/>
      <c r="E306" s="975"/>
    </row>
    <row r="307" spans="1:5" s="938" customFormat="1" ht="39.950000000000003" customHeight="1" outlineLevel="1">
      <c r="A307" s="930" t="s">
        <v>2845</v>
      </c>
      <c r="B307" s="931" t="s">
        <v>3245</v>
      </c>
      <c r="C307" s="975" t="s">
        <v>295</v>
      </c>
      <c r="D307" s="979"/>
      <c r="E307" s="975"/>
    </row>
    <row r="308" spans="1:5" s="938" customFormat="1" ht="39.950000000000003" customHeight="1" outlineLevel="1">
      <c r="A308" s="930" t="s">
        <v>2863</v>
      </c>
      <c r="B308" s="931" t="s">
        <v>3246</v>
      </c>
      <c r="C308" s="975" t="s">
        <v>173</v>
      </c>
      <c r="D308" s="979"/>
      <c r="E308" s="975"/>
    </row>
    <row r="309" spans="1:5" s="938" customFormat="1" ht="39.950000000000003" customHeight="1" outlineLevel="1">
      <c r="A309" s="930" t="s">
        <v>2882</v>
      </c>
      <c r="B309" s="931" t="s">
        <v>3247</v>
      </c>
      <c r="C309" s="975" t="s">
        <v>181</v>
      </c>
      <c r="D309" s="979"/>
      <c r="E309" s="975"/>
    </row>
    <row r="310" spans="1:5" s="938" customFormat="1" ht="39.950000000000003" customHeight="1" outlineLevel="1">
      <c r="A310" s="930" t="s">
        <v>3189</v>
      </c>
      <c r="B310" s="931" t="s">
        <v>3248</v>
      </c>
      <c r="C310" s="975" t="s">
        <v>275</v>
      </c>
      <c r="D310" s="979"/>
      <c r="E310" s="975"/>
    </row>
    <row r="311" spans="1:5" s="938" customFormat="1" ht="39.950000000000003" customHeight="1" outlineLevel="1">
      <c r="A311" s="930" t="s">
        <v>3190</v>
      </c>
      <c r="B311" s="931" t="s">
        <v>3249</v>
      </c>
      <c r="C311" s="975" t="s">
        <v>275</v>
      </c>
      <c r="D311" s="979"/>
      <c r="E311" s="975"/>
    </row>
    <row r="312" spans="1:5" s="938" customFormat="1" ht="39.950000000000003" customHeight="1" outlineLevel="1">
      <c r="A312" s="930" t="s">
        <v>3191</v>
      </c>
      <c r="B312" s="931" t="s">
        <v>3250</v>
      </c>
      <c r="C312" s="975" t="s">
        <v>338</v>
      </c>
      <c r="D312" s="979"/>
      <c r="E312" s="975"/>
    </row>
    <row r="313" spans="1:5" s="667" customFormat="1" ht="39.950000000000003" customHeight="1">
      <c r="A313" s="951" t="s">
        <v>529</v>
      </c>
      <c r="B313" s="952" t="s">
        <v>514</v>
      </c>
      <c r="C313" s="950"/>
      <c r="D313" s="950">
        <v>321</v>
      </c>
      <c r="E313" s="952"/>
    </row>
    <row r="314" spans="1:5" ht="39.950000000000003" customHeight="1" outlineLevel="1">
      <c r="A314" s="930">
        <v>1</v>
      </c>
      <c r="B314" s="931" t="s">
        <v>756</v>
      </c>
      <c r="C314" s="975" t="s">
        <v>530</v>
      </c>
      <c r="D314" s="979"/>
      <c r="E314" s="931"/>
    </row>
    <row r="315" spans="1:5" ht="39.950000000000003" customHeight="1" outlineLevel="1">
      <c r="A315" s="930">
        <v>2</v>
      </c>
      <c r="B315" s="931" t="s">
        <v>759</v>
      </c>
      <c r="C315" s="975" t="s">
        <v>540</v>
      </c>
      <c r="D315" s="979"/>
      <c r="E315" s="931"/>
    </row>
    <row r="316" spans="1:5" s="667" customFormat="1" ht="39.950000000000003" customHeight="1">
      <c r="A316" s="951" t="s">
        <v>532</v>
      </c>
      <c r="B316" s="952" t="s">
        <v>879</v>
      </c>
      <c r="C316" s="950"/>
      <c r="D316" s="950">
        <v>88</v>
      </c>
      <c r="E316" s="952"/>
    </row>
    <row r="317" spans="1:5" ht="39.950000000000003" customHeight="1" outlineLevel="1">
      <c r="A317" s="930">
        <v>1</v>
      </c>
      <c r="B317" s="931" t="s">
        <v>869</v>
      </c>
      <c r="C317" s="975" t="s">
        <v>779</v>
      </c>
      <c r="D317" s="979"/>
      <c r="E317" s="931"/>
    </row>
    <row r="318" spans="1:5" s="667" customFormat="1" ht="39.950000000000003" customHeight="1">
      <c r="A318" s="951" t="s">
        <v>536</v>
      </c>
      <c r="B318" s="952" t="s">
        <v>59</v>
      </c>
      <c r="C318" s="970"/>
      <c r="D318" s="950">
        <v>321</v>
      </c>
      <c r="E318" s="950"/>
    </row>
    <row r="319" spans="1:5" ht="39.950000000000003" customHeight="1" outlineLevel="1">
      <c r="A319" s="930">
        <v>1</v>
      </c>
      <c r="B319" s="931" t="s">
        <v>3251</v>
      </c>
      <c r="C319" s="975" t="s">
        <v>1281</v>
      </c>
      <c r="D319" s="979"/>
      <c r="E319" s="931"/>
    </row>
    <row r="320" spans="1:5" s="667" customFormat="1" ht="39.950000000000003" customHeight="1">
      <c r="A320" s="951" t="s">
        <v>539</v>
      </c>
      <c r="B320" s="952" t="s">
        <v>1634</v>
      </c>
      <c r="C320" s="950"/>
      <c r="D320" s="950">
        <v>365</v>
      </c>
      <c r="E320" s="952"/>
    </row>
    <row r="321" spans="1:5" ht="39.950000000000003" customHeight="1" outlineLevel="1">
      <c r="A321" s="930">
        <v>1</v>
      </c>
      <c r="B321" s="931" t="s">
        <v>1546</v>
      </c>
      <c r="C321" s="975" t="s">
        <v>1486</v>
      </c>
      <c r="D321" s="979"/>
      <c r="E321" s="931"/>
    </row>
    <row r="322" spans="1:5" ht="39.950000000000003" customHeight="1" outlineLevel="1">
      <c r="A322" s="930">
        <v>2</v>
      </c>
      <c r="B322" s="931" t="s">
        <v>1549</v>
      </c>
      <c r="C322" s="975" t="s">
        <v>1447</v>
      </c>
      <c r="D322" s="979"/>
      <c r="E322" s="931"/>
    </row>
    <row r="323" spans="1:5" ht="39.950000000000003" customHeight="1" outlineLevel="1">
      <c r="A323" s="930">
        <v>3</v>
      </c>
      <c r="B323" s="931" t="s">
        <v>1551</v>
      </c>
      <c r="C323" s="975" t="s">
        <v>1317</v>
      </c>
      <c r="D323" s="979"/>
      <c r="E323" s="931"/>
    </row>
    <row r="324" spans="1:5" ht="39.950000000000003" customHeight="1">
      <c r="A324" s="951" t="s">
        <v>542</v>
      </c>
      <c r="B324" s="952" t="s">
        <v>2062</v>
      </c>
      <c r="C324" s="950"/>
      <c r="D324" s="950">
        <v>1315</v>
      </c>
      <c r="E324" s="952"/>
    </row>
    <row r="325" spans="1:5" ht="39.950000000000003" customHeight="1" outlineLevel="1">
      <c r="A325" s="930">
        <v>1</v>
      </c>
      <c r="B325" s="931" t="s">
        <v>2051</v>
      </c>
      <c r="C325" s="975" t="s">
        <v>1708</v>
      </c>
      <c r="D325" s="979"/>
      <c r="E325" s="931"/>
    </row>
    <row r="326" spans="1:5" s="667" customFormat="1" ht="39.950000000000003" customHeight="1">
      <c r="A326" s="951" t="s">
        <v>699</v>
      </c>
      <c r="B326" s="952" t="s">
        <v>61</v>
      </c>
      <c r="C326" s="950"/>
      <c r="D326" s="950">
        <v>307</v>
      </c>
      <c r="E326" s="952"/>
    </row>
    <row r="327" spans="1:5" ht="39.950000000000003" customHeight="1" outlineLevel="1">
      <c r="A327" s="930">
        <v>1</v>
      </c>
      <c r="B327" s="931" t="s">
        <v>2252</v>
      </c>
      <c r="C327" s="975" t="s">
        <v>2202</v>
      </c>
      <c r="D327" s="979"/>
      <c r="E327" s="931"/>
    </row>
    <row r="328" spans="1:5" ht="39.950000000000003" customHeight="1" outlineLevel="1">
      <c r="A328" s="930">
        <v>2</v>
      </c>
      <c r="B328" s="931" t="s">
        <v>3252</v>
      </c>
      <c r="C328" s="975" t="s">
        <v>2286</v>
      </c>
      <c r="D328" s="979"/>
      <c r="E328" s="931"/>
    </row>
    <row r="329" spans="1:5" ht="39.950000000000003" customHeight="1">
      <c r="A329" s="951" t="s">
        <v>729</v>
      </c>
      <c r="B329" s="952" t="s">
        <v>63</v>
      </c>
      <c r="C329" s="950"/>
      <c r="D329" s="950">
        <v>2118</v>
      </c>
      <c r="E329" s="952"/>
    </row>
    <row r="330" spans="1:5" ht="39.950000000000003" customHeight="1" outlineLevel="1">
      <c r="A330" s="930">
        <v>1</v>
      </c>
      <c r="B330" s="931" t="s">
        <v>3253</v>
      </c>
      <c r="C330" s="975" t="s">
        <v>2827</v>
      </c>
      <c r="D330" s="979"/>
      <c r="E330" s="975"/>
    </row>
    <row r="331" spans="1:5" ht="93.75" customHeight="1" outlineLevel="1">
      <c r="A331" s="930">
        <v>2</v>
      </c>
      <c r="B331" s="931" t="s">
        <v>2870</v>
      </c>
      <c r="C331" s="975" t="s">
        <v>3342</v>
      </c>
      <c r="D331" s="979"/>
      <c r="E331" s="975"/>
    </row>
    <row r="332" spans="1:5" s="667" customFormat="1" ht="39.950000000000003" customHeight="1">
      <c r="A332" s="951" t="s">
        <v>3172</v>
      </c>
      <c r="B332" s="952" t="s">
        <v>2962</v>
      </c>
      <c r="C332" s="950"/>
      <c r="D332" s="950">
        <v>1212</v>
      </c>
      <c r="E332" s="952"/>
    </row>
    <row r="333" spans="1:5" ht="39.950000000000003" customHeight="1" outlineLevel="1">
      <c r="A333" s="930">
        <v>1</v>
      </c>
      <c r="B333" s="931" t="s">
        <v>2938</v>
      </c>
      <c r="C333" s="975" t="s">
        <v>2489</v>
      </c>
      <c r="D333" s="979"/>
      <c r="E333" s="931"/>
    </row>
    <row r="334" spans="1:5" ht="39.950000000000003" customHeight="1" outlineLevel="1">
      <c r="A334" s="930">
        <v>2</v>
      </c>
      <c r="B334" s="931" t="s">
        <v>2940</v>
      </c>
      <c r="C334" s="975" t="s">
        <v>2942</v>
      </c>
      <c r="D334" s="979"/>
      <c r="E334" s="931"/>
    </row>
    <row r="335" spans="1:5" ht="39.950000000000003" customHeight="1" outlineLevel="1">
      <c r="A335" s="930">
        <v>3</v>
      </c>
      <c r="B335" s="931" t="s">
        <v>2943</v>
      </c>
      <c r="C335" s="975" t="s">
        <v>2945</v>
      </c>
      <c r="D335" s="979"/>
      <c r="E335" s="931"/>
    </row>
    <row r="336" spans="1:5" ht="39.950000000000003" customHeight="1" outlineLevel="1">
      <c r="A336" s="930">
        <v>4</v>
      </c>
      <c r="B336" s="931" t="s">
        <v>2946</v>
      </c>
      <c r="C336" s="975" t="s">
        <v>2489</v>
      </c>
      <c r="D336" s="979"/>
      <c r="E336" s="931"/>
    </row>
    <row r="337" spans="1:5" ht="39.950000000000003" customHeight="1" outlineLevel="1">
      <c r="A337" s="930">
        <v>5</v>
      </c>
      <c r="B337" s="931" t="s">
        <v>2947</v>
      </c>
      <c r="C337" s="975" t="s">
        <v>2949</v>
      </c>
      <c r="D337" s="979"/>
      <c r="E337" s="931"/>
    </row>
    <row r="338" spans="1:5" ht="39.950000000000003" customHeight="1" outlineLevel="1">
      <c r="A338" s="930">
        <v>6</v>
      </c>
      <c r="B338" s="931" t="s">
        <v>2950</v>
      </c>
      <c r="C338" s="975" t="s">
        <v>2951</v>
      </c>
      <c r="D338" s="979"/>
      <c r="E338" s="931"/>
    </row>
    <row r="339" spans="1:5" ht="39.950000000000003" customHeight="1" outlineLevel="1">
      <c r="A339" s="930">
        <v>7</v>
      </c>
      <c r="B339" s="931" t="s">
        <v>2952</v>
      </c>
      <c r="C339" s="975" t="s">
        <v>2924</v>
      </c>
      <c r="D339" s="979"/>
      <c r="E339" s="931"/>
    </row>
    <row r="340" spans="1:5" ht="39.950000000000003" customHeight="1" outlineLevel="1">
      <c r="A340" s="930">
        <v>8</v>
      </c>
      <c r="B340" s="931" t="s">
        <v>3343</v>
      </c>
      <c r="C340" s="975" t="s">
        <v>2955</v>
      </c>
      <c r="D340" s="979"/>
      <c r="E340" s="931"/>
    </row>
    <row r="341" spans="1:5" ht="39.950000000000003" customHeight="1" outlineLevel="1">
      <c r="A341" s="930">
        <v>9</v>
      </c>
      <c r="B341" s="931" t="s">
        <v>2956</v>
      </c>
      <c r="C341" s="975" t="s">
        <v>2942</v>
      </c>
      <c r="D341" s="979"/>
      <c r="E341" s="931"/>
    </row>
    <row r="342" spans="1:5" ht="39.950000000000003" customHeight="1" outlineLevel="1">
      <c r="A342" s="930">
        <v>10</v>
      </c>
      <c r="B342" s="931" t="s">
        <v>2957</v>
      </c>
      <c r="C342" s="975" t="s">
        <v>2942</v>
      </c>
      <c r="D342" s="979"/>
      <c r="E342" s="931"/>
    </row>
    <row r="343" spans="1:5" ht="39.950000000000003" customHeight="1">
      <c r="A343" s="951" t="s">
        <v>3235</v>
      </c>
      <c r="B343" s="952" t="s">
        <v>3117</v>
      </c>
      <c r="C343" s="950"/>
      <c r="D343" s="950">
        <v>1300</v>
      </c>
      <c r="E343" s="952"/>
    </row>
    <row r="344" spans="1:5" ht="39.950000000000003" customHeight="1" outlineLevel="1">
      <c r="A344" s="930">
        <v>1</v>
      </c>
      <c r="B344" s="953" t="s">
        <v>3256</v>
      </c>
      <c r="C344" s="975" t="s">
        <v>3254</v>
      </c>
      <c r="D344" s="979"/>
      <c r="E344" s="931"/>
    </row>
    <row r="345" spans="1:5" ht="39.950000000000003" customHeight="1" outlineLevel="1">
      <c r="A345" s="930">
        <v>2</v>
      </c>
      <c r="B345" s="953" t="s">
        <v>3094</v>
      </c>
      <c r="C345" s="975" t="s">
        <v>3071</v>
      </c>
      <c r="D345" s="979"/>
      <c r="E345" s="931"/>
    </row>
    <row r="346" spans="1:5" ht="39.950000000000003" customHeight="1" outlineLevel="1">
      <c r="A346" s="930">
        <v>3</v>
      </c>
      <c r="B346" s="953" t="s">
        <v>3096</v>
      </c>
      <c r="C346" s="975" t="s">
        <v>3255</v>
      </c>
      <c r="D346" s="979"/>
      <c r="E346" s="931"/>
    </row>
    <row r="347" spans="1:5" ht="39.950000000000003" customHeight="1" outlineLevel="1">
      <c r="A347" s="930">
        <v>4</v>
      </c>
      <c r="B347" s="953" t="s">
        <v>3098</v>
      </c>
      <c r="C347" s="975" t="s">
        <v>3254</v>
      </c>
      <c r="D347" s="979"/>
      <c r="E347" s="931"/>
    </row>
    <row r="348" spans="1:5" ht="39.950000000000003" customHeight="1" outlineLevel="1">
      <c r="A348" s="930">
        <v>5</v>
      </c>
      <c r="B348" s="953" t="s">
        <v>3099</v>
      </c>
      <c r="C348" s="975" t="s">
        <v>2977</v>
      </c>
      <c r="D348" s="979"/>
      <c r="E348" s="931"/>
    </row>
    <row r="349" spans="1:5" ht="39.950000000000003" customHeight="1" outlineLevel="1">
      <c r="A349" s="930">
        <v>6</v>
      </c>
      <c r="B349" s="953" t="s">
        <v>3102</v>
      </c>
      <c r="C349" s="975" t="s">
        <v>3080</v>
      </c>
      <c r="D349" s="979"/>
      <c r="E349" s="931"/>
    </row>
    <row r="350" spans="1:5" ht="39.950000000000003" customHeight="1" outlineLevel="1">
      <c r="A350" s="930">
        <v>7</v>
      </c>
      <c r="B350" s="953" t="s">
        <v>3103</v>
      </c>
      <c r="C350" s="975" t="s">
        <v>3080</v>
      </c>
      <c r="D350" s="979"/>
      <c r="E350" s="931"/>
    </row>
    <row r="351" spans="1:5" ht="39.950000000000003" customHeight="1" outlineLevel="1">
      <c r="A351" s="930">
        <v>8</v>
      </c>
      <c r="B351" s="953" t="s">
        <v>3104</v>
      </c>
      <c r="C351" s="975" t="s">
        <v>3047</v>
      </c>
      <c r="D351" s="979"/>
      <c r="E351" s="931"/>
    </row>
    <row r="352" spans="1:5" ht="39.950000000000003" customHeight="1" outlineLevel="1">
      <c r="A352" s="930">
        <v>9</v>
      </c>
      <c r="B352" s="953" t="s">
        <v>3106</v>
      </c>
      <c r="C352" s="975" t="s">
        <v>3047</v>
      </c>
      <c r="D352" s="979"/>
      <c r="E352" s="931"/>
    </row>
    <row r="353" spans="1:5" ht="39.950000000000003" customHeight="1" outlineLevel="1">
      <c r="A353" s="930">
        <v>10</v>
      </c>
      <c r="B353" s="953" t="s">
        <v>3107</v>
      </c>
      <c r="C353" s="975" t="s">
        <v>3117</v>
      </c>
      <c r="D353" s="979"/>
      <c r="E353" s="931"/>
    </row>
    <row r="354" spans="1:5" s="667" customFormat="1" ht="39.950000000000003" customHeight="1">
      <c r="A354" s="959" t="s">
        <v>1284</v>
      </c>
      <c r="B354" s="961" t="s">
        <v>162</v>
      </c>
      <c r="C354" s="961"/>
      <c r="D354" s="960">
        <v>5397</v>
      </c>
      <c r="E354" s="961"/>
    </row>
    <row r="355" spans="1:5" s="667" customFormat="1" ht="39.950000000000003" customHeight="1">
      <c r="A355" s="951" t="s">
        <v>523</v>
      </c>
      <c r="B355" s="952" t="s">
        <v>109</v>
      </c>
      <c r="C355" s="950"/>
      <c r="D355" s="950">
        <v>5397</v>
      </c>
      <c r="E355" s="952"/>
    </row>
    <row r="356" spans="1:5" ht="39.950000000000003" customHeight="1" outlineLevel="1">
      <c r="A356" s="930">
        <v>1</v>
      </c>
      <c r="B356" s="931" t="s">
        <v>69</v>
      </c>
      <c r="C356" s="979" t="s">
        <v>63</v>
      </c>
      <c r="D356" s="979"/>
      <c r="E356" s="931"/>
    </row>
    <row r="357" spans="1:5" s="667" customFormat="1" ht="39.950000000000003" customHeight="1">
      <c r="A357" s="959" t="s">
        <v>1286</v>
      </c>
      <c r="B357" s="961" t="s">
        <v>114</v>
      </c>
      <c r="C357" s="961"/>
      <c r="D357" s="960">
        <f>D358</f>
        <v>1785</v>
      </c>
      <c r="E357" s="961"/>
    </row>
    <row r="358" spans="1:5" s="661" customFormat="1" ht="39.950000000000003" customHeight="1">
      <c r="A358" s="963" t="s">
        <v>3238</v>
      </c>
      <c r="B358" s="964" t="s">
        <v>3239</v>
      </c>
      <c r="C358" s="964"/>
      <c r="D358" s="962">
        <f>D359</f>
        <v>1785</v>
      </c>
      <c r="E358" s="964"/>
    </row>
    <row r="359" spans="1:5" s="667" customFormat="1" ht="39.950000000000003" customHeight="1">
      <c r="A359" s="951" t="s">
        <v>523</v>
      </c>
      <c r="B359" s="952" t="s">
        <v>116</v>
      </c>
      <c r="C359" s="950"/>
      <c r="D359" s="950">
        <v>1785</v>
      </c>
      <c r="E359" s="952"/>
    </row>
    <row r="360" spans="1:5" ht="39.950000000000003" customHeight="1" outlineLevel="1">
      <c r="A360" s="930">
        <v>1</v>
      </c>
      <c r="B360" s="931" t="s">
        <v>3347</v>
      </c>
      <c r="C360" s="979" t="s">
        <v>121</v>
      </c>
      <c r="D360" s="979"/>
      <c r="E360" s="931"/>
    </row>
    <row r="361" spans="1:5" s="667" customFormat="1" ht="52.5" customHeight="1">
      <c r="A361" s="959" t="s">
        <v>3228</v>
      </c>
      <c r="B361" s="961" t="s">
        <v>163</v>
      </c>
      <c r="C361" s="961"/>
      <c r="D361" s="960">
        <f>D362</f>
        <v>4409</v>
      </c>
      <c r="E361" s="961"/>
    </row>
    <row r="362" spans="1:5" s="661" customFormat="1" ht="39.950000000000003" customHeight="1">
      <c r="A362" s="963" t="s">
        <v>3229</v>
      </c>
      <c r="B362" s="964" t="s">
        <v>164</v>
      </c>
      <c r="C362" s="964"/>
      <c r="D362" s="962">
        <f>SUM(D363,D365,D367,D369,D372,D374,D376,D378,D380,D382,D384,D386)</f>
        <v>4409</v>
      </c>
      <c r="E362" s="964"/>
    </row>
    <row r="363" spans="1:5" s="667" customFormat="1" ht="39.950000000000003" customHeight="1">
      <c r="A363" s="951" t="s">
        <v>523</v>
      </c>
      <c r="B363" s="952" t="s">
        <v>113</v>
      </c>
      <c r="C363" s="950"/>
      <c r="D363" s="950">
        <v>661</v>
      </c>
      <c r="E363" s="952"/>
    </row>
    <row r="364" spans="1:5" ht="41.25" customHeight="1" outlineLevel="1">
      <c r="A364" s="930" t="s">
        <v>2847</v>
      </c>
      <c r="B364" s="932" t="s">
        <v>110</v>
      </c>
      <c r="C364" s="941"/>
      <c r="D364" s="941"/>
      <c r="E364" s="933"/>
    </row>
    <row r="365" spans="1:5" s="667" customFormat="1" ht="35.25" customHeight="1" outlineLevel="1">
      <c r="A365" s="951" t="s">
        <v>526</v>
      </c>
      <c r="B365" s="967" t="s">
        <v>3231</v>
      </c>
      <c r="C365" s="968"/>
      <c r="D365" s="968">
        <v>441</v>
      </c>
      <c r="E365" s="969"/>
    </row>
    <row r="366" spans="1:5" ht="35.25" customHeight="1" outlineLevel="1">
      <c r="A366" s="930">
        <v>1</v>
      </c>
      <c r="B366" s="966" t="s">
        <v>3232</v>
      </c>
      <c r="C366" s="941"/>
      <c r="D366" s="941"/>
      <c r="E366" s="974" t="s">
        <v>3233</v>
      </c>
    </row>
    <row r="367" spans="1:5" s="667" customFormat="1" ht="39.950000000000003" customHeight="1">
      <c r="A367" s="951" t="s">
        <v>529</v>
      </c>
      <c r="B367" s="952" t="s">
        <v>55</v>
      </c>
      <c r="C367" s="950"/>
      <c r="D367" s="950">
        <v>691</v>
      </c>
      <c r="E367" s="952"/>
    </row>
    <row r="368" spans="1:5" ht="39.950000000000003" customHeight="1" outlineLevel="1">
      <c r="A368" s="942">
        <v>1</v>
      </c>
      <c r="B368" s="932" t="s">
        <v>508</v>
      </c>
      <c r="C368" s="930" t="s">
        <v>509</v>
      </c>
      <c r="D368" s="941"/>
      <c r="E368" s="943"/>
    </row>
    <row r="369" spans="1:5" s="667" customFormat="1" ht="39.950000000000003" customHeight="1">
      <c r="A369" s="951" t="s">
        <v>532</v>
      </c>
      <c r="B369" s="952" t="s">
        <v>514</v>
      </c>
      <c r="C369" s="950"/>
      <c r="D369" s="950">
        <v>444</v>
      </c>
      <c r="E369" s="952"/>
    </row>
    <row r="370" spans="1:5" ht="39.950000000000003" customHeight="1" outlineLevel="1">
      <c r="A370" s="942">
        <v>1</v>
      </c>
      <c r="B370" s="932" t="s">
        <v>770</v>
      </c>
      <c r="C370" s="930" t="s">
        <v>530</v>
      </c>
      <c r="D370" s="941"/>
      <c r="E370" s="944"/>
    </row>
    <row r="371" spans="1:5" ht="39.950000000000003" customHeight="1" outlineLevel="1">
      <c r="A371" s="942">
        <v>2</v>
      </c>
      <c r="B371" s="932" t="s">
        <v>770</v>
      </c>
      <c r="C371" s="930" t="s">
        <v>524</v>
      </c>
      <c r="D371" s="941"/>
      <c r="E371" s="944"/>
    </row>
    <row r="372" spans="1:5" ht="39.950000000000003" customHeight="1">
      <c r="A372" s="951" t="s">
        <v>536</v>
      </c>
      <c r="B372" s="952" t="s">
        <v>879</v>
      </c>
      <c r="C372" s="950"/>
      <c r="D372" s="950">
        <v>188</v>
      </c>
      <c r="E372" s="952"/>
    </row>
    <row r="373" spans="1:5" ht="39.950000000000003" customHeight="1" outlineLevel="1">
      <c r="A373" s="942">
        <v>1</v>
      </c>
      <c r="B373" s="931" t="s">
        <v>770</v>
      </c>
      <c r="C373" s="945" t="s">
        <v>779</v>
      </c>
      <c r="D373" s="943"/>
      <c r="E373" s="945"/>
    </row>
    <row r="374" spans="1:5" s="667" customFormat="1" ht="39.950000000000003" customHeight="1">
      <c r="A374" s="951" t="s">
        <v>539</v>
      </c>
      <c r="B374" s="952" t="s">
        <v>59</v>
      </c>
      <c r="C374" s="970"/>
      <c r="D374" s="950">
        <v>323</v>
      </c>
      <c r="E374" s="950"/>
    </row>
    <row r="375" spans="1:5" ht="39.950000000000003" customHeight="1" outlineLevel="1">
      <c r="A375" s="930">
        <v>1</v>
      </c>
      <c r="B375" s="931" t="s">
        <v>1290</v>
      </c>
      <c r="C375" s="975" t="s">
        <v>1291</v>
      </c>
      <c r="D375" s="979"/>
      <c r="E375" s="946"/>
    </row>
    <row r="376" spans="1:5" s="667" customFormat="1" ht="39.950000000000003" customHeight="1">
      <c r="A376" s="951" t="s">
        <v>542</v>
      </c>
      <c r="B376" s="952" t="s">
        <v>1634</v>
      </c>
      <c r="C376" s="950"/>
      <c r="D376" s="950">
        <v>315</v>
      </c>
      <c r="E376" s="952"/>
    </row>
    <row r="377" spans="1:5" ht="39.950000000000003" customHeight="1" outlineLevel="1">
      <c r="A377" s="942">
        <v>1</v>
      </c>
      <c r="B377" s="931" t="s">
        <v>3234</v>
      </c>
      <c r="C377" s="975" t="s">
        <v>1566</v>
      </c>
      <c r="D377" s="979"/>
      <c r="E377" s="946"/>
    </row>
    <row r="378" spans="1:5" s="667" customFormat="1" ht="39.950000000000003" customHeight="1">
      <c r="A378" s="951" t="s">
        <v>699</v>
      </c>
      <c r="B378" s="952" t="s">
        <v>2062</v>
      </c>
      <c r="C378" s="950"/>
      <c r="D378" s="950">
        <v>629</v>
      </c>
      <c r="E378" s="952"/>
    </row>
    <row r="379" spans="1:5" ht="39.950000000000003" customHeight="1" outlineLevel="1">
      <c r="A379" s="942">
        <v>1</v>
      </c>
      <c r="B379" s="931" t="s">
        <v>2058</v>
      </c>
      <c r="C379" s="975" t="s">
        <v>2054</v>
      </c>
      <c r="D379" s="979"/>
      <c r="E379" s="944"/>
    </row>
    <row r="380" spans="1:5" s="667" customFormat="1" ht="39.950000000000003" customHeight="1">
      <c r="A380" s="971" t="s">
        <v>729</v>
      </c>
      <c r="B380" s="972" t="s">
        <v>61</v>
      </c>
      <c r="C380" s="973"/>
      <c r="D380" s="973">
        <v>260</v>
      </c>
      <c r="E380" s="972"/>
    </row>
    <row r="381" spans="1:5" s="947" customFormat="1" ht="39.950000000000003" customHeight="1" outlineLevel="1">
      <c r="A381" s="942">
        <v>1</v>
      </c>
      <c r="B381" s="931" t="s">
        <v>3348</v>
      </c>
      <c r="C381" s="975" t="s">
        <v>2286</v>
      </c>
      <c r="D381" s="979"/>
      <c r="E381" s="930"/>
    </row>
    <row r="382" spans="1:5" ht="39.950000000000003" customHeight="1">
      <c r="A382" s="951" t="s">
        <v>3172</v>
      </c>
      <c r="B382" s="952" t="s">
        <v>63</v>
      </c>
      <c r="C382" s="950"/>
      <c r="D382" s="950">
        <v>380</v>
      </c>
      <c r="E382" s="952"/>
    </row>
    <row r="383" spans="1:5" ht="39.950000000000003" customHeight="1" outlineLevel="1">
      <c r="A383" s="942">
        <v>1</v>
      </c>
      <c r="B383" s="953" t="s">
        <v>2886</v>
      </c>
      <c r="C383" s="975" t="s">
        <v>1566</v>
      </c>
      <c r="D383" s="979"/>
      <c r="E383" s="944"/>
    </row>
    <row r="384" spans="1:5" s="667" customFormat="1" ht="39.950000000000003" customHeight="1">
      <c r="A384" s="951" t="s">
        <v>3235</v>
      </c>
      <c r="B384" s="952" t="s">
        <v>2962</v>
      </c>
      <c r="C384" s="950"/>
      <c r="D384" s="950">
        <v>65</v>
      </c>
      <c r="E384" s="969"/>
    </row>
    <row r="385" spans="1:5" ht="63" customHeight="1" outlineLevel="1">
      <c r="A385" s="942">
        <v>1</v>
      </c>
      <c r="B385" s="953" t="s">
        <v>3162</v>
      </c>
      <c r="C385" s="975" t="s">
        <v>2924</v>
      </c>
      <c r="D385" s="979"/>
      <c r="E385" s="979"/>
    </row>
    <row r="386" spans="1:5" s="667" customFormat="1" ht="39.950000000000003" customHeight="1">
      <c r="A386" s="951" t="s">
        <v>3236</v>
      </c>
      <c r="B386" s="952" t="s">
        <v>3117</v>
      </c>
      <c r="C386" s="950"/>
      <c r="D386" s="950">
        <v>12</v>
      </c>
      <c r="E386" s="969"/>
    </row>
    <row r="387" spans="1:5" ht="39.950000000000003" customHeight="1" outlineLevel="1">
      <c r="A387" s="942">
        <v>1</v>
      </c>
      <c r="B387" s="953" t="s">
        <v>1290</v>
      </c>
      <c r="C387" s="975" t="s">
        <v>3237</v>
      </c>
      <c r="D387" s="943"/>
      <c r="E387" s="945"/>
    </row>
    <row r="389" spans="1:5" ht="44.25" customHeight="1">
      <c r="A389" s="981" t="s">
        <v>3155</v>
      </c>
      <c r="B389" s="981"/>
      <c r="C389" s="981"/>
      <c r="D389" s="981"/>
      <c r="E389" s="981"/>
    </row>
  </sheetData>
  <mergeCells count="15">
    <mergeCell ref="A1:E1"/>
    <mergeCell ref="A389:E389"/>
    <mergeCell ref="B300:C300"/>
    <mergeCell ref="A2:E2"/>
    <mergeCell ref="A3:E3"/>
    <mergeCell ref="D4:E4"/>
    <mergeCell ref="A5:A6"/>
    <mergeCell ref="B5:B6"/>
    <mergeCell ref="C5:C6"/>
    <mergeCell ref="D5:D6"/>
    <mergeCell ref="E5:E6"/>
    <mergeCell ref="A7:B7"/>
    <mergeCell ref="C73:C75"/>
    <mergeCell ref="D73:D75"/>
    <mergeCell ref="E73:E75"/>
  </mergeCells>
  <printOptions horizontalCentered="1"/>
  <pageMargins left="0.59055118110236227" right="0.39370078740157483" top="0.59055118110236227" bottom="0.51181102362204722" header="0.31496062992125984" footer="0.15748031496062992"/>
  <pageSetup paperSize="9" scale="80" orientation="portrait"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
  <sheetViews>
    <sheetView topLeftCell="A7" zoomScale="70" zoomScaleNormal="70" workbookViewId="0">
      <selection activeCell="E16" sqref="E16"/>
    </sheetView>
  </sheetViews>
  <sheetFormatPr defaultRowHeight="14.35"/>
  <cols>
    <col min="1" max="1" width="4.1171875" customWidth="1"/>
    <col min="2" max="2" width="28.1171875" customWidth="1"/>
    <col min="3" max="5" width="8.87890625" customWidth="1"/>
    <col min="6" max="6" width="26.87890625" customWidth="1"/>
    <col min="7" max="7" width="32.703125" style="6" customWidth="1"/>
    <col min="8" max="13" width="9.41015625" customWidth="1"/>
    <col min="14" max="14" width="11.5859375" style="1" customWidth="1"/>
    <col min="15" max="15" width="7.703125" customWidth="1"/>
  </cols>
  <sheetData>
    <row r="1" spans="1:15" s="3" customFormat="1" ht="22.5" customHeight="1">
      <c r="A1" s="996" t="s">
        <v>0</v>
      </c>
      <c r="B1" s="996"/>
      <c r="C1" s="996"/>
      <c r="D1" s="996"/>
      <c r="E1" s="996"/>
      <c r="F1" s="996"/>
      <c r="G1" s="996"/>
      <c r="H1" s="7"/>
      <c r="I1" s="7"/>
      <c r="J1" s="7"/>
      <c r="K1" s="7"/>
      <c r="L1" s="7"/>
      <c r="M1" s="7"/>
      <c r="N1" s="8"/>
      <c r="O1" s="7"/>
    </row>
    <row r="2" spans="1:15" s="5" customFormat="1" ht="29.25" customHeight="1">
      <c r="A2" s="997" t="s">
        <v>16</v>
      </c>
      <c r="B2" s="997"/>
      <c r="C2" s="997"/>
      <c r="D2" s="997"/>
      <c r="E2" s="997"/>
      <c r="F2" s="997"/>
      <c r="G2" s="997"/>
      <c r="H2" s="997"/>
      <c r="I2" s="997"/>
      <c r="J2" s="997"/>
      <c r="K2" s="997"/>
      <c r="L2" s="997"/>
      <c r="M2" s="997"/>
      <c r="N2" s="997"/>
      <c r="O2" s="997"/>
    </row>
    <row r="3" spans="1:15" s="2" customFormat="1" ht="15.35">
      <c r="A3" s="9"/>
      <c r="B3" s="9"/>
      <c r="C3" s="9"/>
      <c r="D3" s="9"/>
      <c r="E3" s="9"/>
      <c r="F3" s="9"/>
      <c r="G3" s="9"/>
      <c r="H3" s="9"/>
      <c r="I3" s="9"/>
      <c r="J3" s="9"/>
      <c r="K3" s="9"/>
      <c r="L3" s="998" t="s">
        <v>10</v>
      </c>
      <c r="M3" s="998"/>
      <c r="N3" s="998"/>
      <c r="O3" s="998"/>
    </row>
    <row r="4" spans="1:15" ht="37.5" customHeight="1">
      <c r="A4" s="999" t="s">
        <v>1</v>
      </c>
      <c r="B4" s="999" t="s">
        <v>3</v>
      </c>
      <c r="C4" s="1000" t="s">
        <v>13</v>
      </c>
      <c r="D4" s="999" t="s">
        <v>4</v>
      </c>
      <c r="E4" s="1000" t="s">
        <v>14</v>
      </c>
      <c r="F4" s="999" t="s">
        <v>2</v>
      </c>
      <c r="G4" s="999" t="s">
        <v>17</v>
      </c>
      <c r="H4" s="999" t="s">
        <v>7</v>
      </c>
      <c r="I4" s="999"/>
      <c r="J4" s="999" t="s">
        <v>18</v>
      </c>
      <c r="K4" s="999"/>
      <c r="L4" s="999" t="s">
        <v>19</v>
      </c>
      <c r="M4" s="999"/>
      <c r="N4" s="999" t="s">
        <v>6</v>
      </c>
      <c r="O4" s="999" t="s">
        <v>5</v>
      </c>
    </row>
    <row r="5" spans="1:15" ht="64.5" customHeight="1">
      <c r="A5" s="999"/>
      <c r="B5" s="999"/>
      <c r="C5" s="1001"/>
      <c r="D5" s="999"/>
      <c r="E5" s="1001"/>
      <c r="F5" s="999"/>
      <c r="G5" s="999"/>
      <c r="H5" s="10" t="s">
        <v>29</v>
      </c>
      <c r="I5" s="11" t="s">
        <v>15</v>
      </c>
      <c r="J5" s="10" t="s">
        <v>29</v>
      </c>
      <c r="K5" s="11" t="s">
        <v>15</v>
      </c>
      <c r="L5" s="10" t="s">
        <v>29</v>
      </c>
      <c r="M5" s="11" t="s">
        <v>15</v>
      </c>
      <c r="N5" s="999"/>
      <c r="O5" s="999"/>
    </row>
    <row r="6" spans="1:15" s="4" customFormat="1" ht="30" customHeight="1">
      <c r="A6" s="994" t="s">
        <v>8</v>
      </c>
      <c r="B6" s="995"/>
      <c r="C6" s="12"/>
      <c r="D6" s="13"/>
      <c r="E6" s="13"/>
      <c r="F6" s="13"/>
      <c r="G6" s="13"/>
      <c r="H6" s="14"/>
      <c r="I6" s="14"/>
      <c r="J6" s="14"/>
      <c r="K6" s="14"/>
      <c r="L6" s="14"/>
      <c r="M6" s="14"/>
      <c r="N6" s="10"/>
      <c r="O6" s="13"/>
    </row>
    <row r="7" spans="1:15" s="4" customFormat="1" ht="67.5" customHeight="1">
      <c r="A7" s="15" t="s">
        <v>9</v>
      </c>
      <c r="B7" s="16" t="s">
        <v>11</v>
      </c>
      <c r="C7" s="16"/>
      <c r="D7" s="16"/>
      <c r="E7" s="16"/>
      <c r="F7" s="16"/>
      <c r="G7" s="16"/>
      <c r="H7" s="17"/>
      <c r="I7" s="17"/>
      <c r="J7" s="17"/>
      <c r="K7" s="17"/>
      <c r="L7" s="17"/>
      <c r="M7" s="17"/>
      <c r="N7" s="16"/>
      <c r="O7" s="16"/>
    </row>
    <row r="8" spans="1:15" s="4" customFormat="1" ht="24.95" customHeight="1">
      <c r="A8" s="18">
        <v>6</v>
      </c>
      <c r="B8" s="19" t="s">
        <v>12</v>
      </c>
      <c r="C8" s="19"/>
      <c r="D8" s="19"/>
      <c r="E8" s="19"/>
      <c r="F8" s="19"/>
      <c r="G8" s="19"/>
      <c r="H8" s="20"/>
      <c r="I8" s="20"/>
      <c r="J8" s="20"/>
      <c r="K8" s="20"/>
      <c r="L8" s="20"/>
      <c r="M8" s="20"/>
      <c r="N8" s="18"/>
      <c r="O8" s="19"/>
    </row>
    <row r="9" spans="1:15" ht="409.5" customHeight="1">
      <c r="A9" s="21">
        <v>1</v>
      </c>
      <c r="B9" s="22" t="s">
        <v>23</v>
      </c>
      <c r="C9" s="23" t="s">
        <v>20</v>
      </c>
      <c r="D9" s="23" t="s">
        <v>21</v>
      </c>
      <c r="E9" s="23" t="s">
        <v>22</v>
      </c>
      <c r="F9" s="23" t="s">
        <v>27</v>
      </c>
      <c r="G9" s="30" t="s">
        <v>30</v>
      </c>
      <c r="H9" s="24">
        <v>10000</v>
      </c>
      <c r="I9" s="24">
        <v>9534</v>
      </c>
      <c r="J9" s="24">
        <v>10000</v>
      </c>
      <c r="K9" s="24">
        <v>9534</v>
      </c>
      <c r="L9" s="24">
        <v>5130</v>
      </c>
      <c r="M9" s="24">
        <v>4664</v>
      </c>
      <c r="N9" s="25"/>
      <c r="O9" s="23"/>
    </row>
    <row r="10" spans="1:15" ht="294.75" customHeight="1">
      <c r="A10" s="21">
        <v>2</v>
      </c>
      <c r="B10" s="26" t="s">
        <v>24</v>
      </c>
      <c r="C10" s="27" t="s">
        <v>20</v>
      </c>
      <c r="D10" s="26" t="s">
        <v>25</v>
      </c>
      <c r="E10" s="26" t="s">
        <v>26</v>
      </c>
      <c r="F10" s="26" t="s">
        <v>28</v>
      </c>
      <c r="G10" s="26" t="s">
        <v>31</v>
      </c>
      <c r="H10" s="28">
        <v>18431</v>
      </c>
      <c r="I10" s="28">
        <v>16312</v>
      </c>
      <c r="J10" s="28">
        <v>18431</v>
      </c>
      <c r="K10" s="28">
        <v>16312</v>
      </c>
      <c r="L10" s="28">
        <v>0</v>
      </c>
      <c r="M10" s="28">
        <v>0</v>
      </c>
      <c r="N10" s="29"/>
      <c r="O10" s="26"/>
    </row>
  </sheetData>
  <mergeCells count="16">
    <mergeCell ref="A6:B6"/>
    <mergeCell ref="A1:G1"/>
    <mergeCell ref="A2:O2"/>
    <mergeCell ref="L3:O3"/>
    <mergeCell ref="A4:A5"/>
    <mergeCell ref="B4:B5"/>
    <mergeCell ref="D4:D5"/>
    <mergeCell ref="F4:F5"/>
    <mergeCell ref="G4:G5"/>
    <mergeCell ref="H4:I4"/>
    <mergeCell ref="C4:C5"/>
    <mergeCell ref="L4:M4"/>
    <mergeCell ref="N4:N5"/>
    <mergeCell ref="O4:O5"/>
    <mergeCell ref="E4:E5"/>
    <mergeCell ref="J4:K4"/>
  </mergeCells>
  <pageMargins left="0.75" right="0.23622047244094491" top="0.39370078740157483" bottom="0.23622047244094491" header="0.31496062992125984" footer="0.15748031496062992"/>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2"/>
  <sheetViews>
    <sheetView topLeftCell="A13" zoomScaleNormal="100" zoomScaleSheetLayoutView="100" workbookViewId="0">
      <selection activeCell="B11" sqref="B11:B18"/>
    </sheetView>
  </sheetViews>
  <sheetFormatPr defaultRowHeight="14.35"/>
  <cols>
    <col min="1" max="1" width="4.1171875" customWidth="1"/>
    <col min="2" max="2" width="42" customWidth="1"/>
    <col min="3" max="5" width="8.87890625" customWidth="1"/>
    <col min="6" max="7" width="45.29296875" customWidth="1"/>
    <col min="8" max="13" width="9.41015625" customWidth="1"/>
    <col min="14" max="14" width="11.5859375" style="1" customWidth="1"/>
    <col min="15" max="15" width="7.703125" customWidth="1"/>
    <col min="16" max="16" width="23.5859375" customWidth="1"/>
    <col min="17" max="17" width="9.29296875" bestFit="1" customWidth="1"/>
    <col min="257" max="257" width="4.1171875" customWidth="1"/>
    <col min="258" max="258" width="42" customWidth="1"/>
    <col min="259" max="261" width="8.87890625" customWidth="1"/>
    <col min="262" max="263" width="20.87890625" customWidth="1"/>
    <col min="264" max="269" width="9.41015625" customWidth="1"/>
    <col min="270" max="270" width="11.5859375" customWidth="1"/>
    <col min="271" max="271" width="7.703125" customWidth="1"/>
    <col min="272" max="272" width="23.5859375" customWidth="1"/>
    <col min="273" max="273" width="9.29296875" bestFit="1" customWidth="1"/>
    <col min="513" max="513" width="4.1171875" customWidth="1"/>
    <col min="514" max="514" width="42" customWidth="1"/>
    <col min="515" max="517" width="8.87890625" customWidth="1"/>
    <col min="518" max="519" width="20.87890625" customWidth="1"/>
    <col min="520" max="525" width="9.41015625" customWidth="1"/>
    <col min="526" max="526" width="11.5859375" customWidth="1"/>
    <col min="527" max="527" width="7.703125" customWidth="1"/>
    <col min="528" max="528" width="23.5859375" customWidth="1"/>
    <col min="529" max="529" width="9.29296875" bestFit="1" customWidth="1"/>
    <col min="769" max="769" width="4.1171875" customWidth="1"/>
    <col min="770" max="770" width="42" customWidth="1"/>
    <col min="771" max="773" width="8.87890625" customWidth="1"/>
    <col min="774" max="775" width="20.87890625" customWidth="1"/>
    <col min="776" max="781" width="9.41015625" customWidth="1"/>
    <col min="782" max="782" width="11.5859375" customWidth="1"/>
    <col min="783" max="783" width="7.703125" customWidth="1"/>
    <col min="784" max="784" width="23.5859375" customWidth="1"/>
    <col min="785" max="785" width="9.29296875" bestFit="1" customWidth="1"/>
    <col min="1025" max="1025" width="4.1171875" customWidth="1"/>
    <col min="1026" max="1026" width="42" customWidth="1"/>
    <col min="1027" max="1029" width="8.87890625" customWidth="1"/>
    <col min="1030" max="1031" width="20.87890625" customWidth="1"/>
    <col min="1032" max="1037" width="9.41015625" customWidth="1"/>
    <col min="1038" max="1038" width="11.5859375" customWidth="1"/>
    <col min="1039" max="1039" width="7.703125" customWidth="1"/>
    <col min="1040" max="1040" width="23.5859375" customWidth="1"/>
    <col min="1041" max="1041" width="9.29296875" bestFit="1" customWidth="1"/>
    <col min="1281" max="1281" width="4.1171875" customWidth="1"/>
    <col min="1282" max="1282" width="42" customWidth="1"/>
    <col min="1283" max="1285" width="8.87890625" customWidth="1"/>
    <col min="1286" max="1287" width="20.87890625" customWidth="1"/>
    <col min="1288" max="1293" width="9.41015625" customWidth="1"/>
    <col min="1294" max="1294" width="11.5859375" customWidth="1"/>
    <col min="1295" max="1295" width="7.703125" customWidth="1"/>
    <col min="1296" max="1296" width="23.5859375" customWidth="1"/>
    <col min="1297" max="1297" width="9.29296875" bestFit="1" customWidth="1"/>
    <col min="1537" max="1537" width="4.1171875" customWidth="1"/>
    <col min="1538" max="1538" width="42" customWidth="1"/>
    <col min="1539" max="1541" width="8.87890625" customWidth="1"/>
    <col min="1542" max="1543" width="20.87890625" customWidth="1"/>
    <col min="1544" max="1549" width="9.41015625" customWidth="1"/>
    <col min="1550" max="1550" width="11.5859375" customWidth="1"/>
    <col min="1551" max="1551" width="7.703125" customWidth="1"/>
    <col min="1552" max="1552" width="23.5859375" customWidth="1"/>
    <col min="1553" max="1553" width="9.29296875" bestFit="1" customWidth="1"/>
    <col min="1793" max="1793" width="4.1171875" customWidth="1"/>
    <col min="1794" max="1794" width="42" customWidth="1"/>
    <col min="1795" max="1797" width="8.87890625" customWidth="1"/>
    <col min="1798" max="1799" width="20.87890625" customWidth="1"/>
    <col min="1800" max="1805" width="9.41015625" customWidth="1"/>
    <col min="1806" max="1806" width="11.5859375" customWidth="1"/>
    <col min="1807" max="1807" width="7.703125" customWidth="1"/>
    <col min="1808" max="1808" width="23.5859375" customWidth="1"/>
    <col min="1809" max="1809" width="9.29296875" bestFit="1" customWidth="1"/>
    <col min="2049" max="2049" width="4.1171875" customWidth="1"/>
    <col min="2050" max="2050" width="42" customWidth="1"/>
    <col min="2051" max="2053" width="8.87890625" customWidth="1"/>
    <col min="2054" max="2055" width="20.87890625" customWidth="1"/>
    <col min="2056" max="2061" width="9.41015625" customWidth="1"/>
    <col min="2062" max="2062" width="11.5859375" customWidth="1"/>
    <col min="2063" max="2063" width="7.703125" customWidth="1"/>
    <col min="2064" max="2064" width="23.5859375" customWidth="1"/>
    <col min="2065" max="2065" width="9.29296875" bestFit="1" customWidth="1"/>
    <col min="2305" max="2305" width="4.1171875" customWidth="1"/>
    <col min="2306" max="2306" width="42" customWidth="1"/>
    <col min="2307" max="2309" width="8.87890625" customWidth="1"/>
    <col min="2310" max="2311" width="20.87890625" customWidth="1"/>
    <col min="2312" max="2317" width="9.41015625" customWidth="1"/>
    <col min="2318" max="2318" width="11.5859375" customWidth="1"/>
    <col min="2319" max="2319" width="7.703125" customWidth="1"/>
    <col min="2320" max="2320" width="23.5859375" customWidth="1"/>
    <col min="2321" max="2321" width="9.29296875" bestFit="1" customWidth="1"/>
    <col min="2561" max="2561" width="4.1171875" customWidth="1"/>
    <col min="2562" max="2562" width="42" customWidth="1"/>
    <col min="2563" max="2565" width="8.87890625" customWidth="1"/>
    <col min="2566" max="2567" width="20.87890625" customWidth="1"/>
    <col min="2568" max="2573" width="9.41015625" customWidth="1"/>
    <col min="2574" max="2574" width="11.5859375" customWidth="1"/>
    <col min="2575" max="2575" width="7.703125" customWidth="1"/>
    <col min="2576" max="2576" width="23.5859375" customWidth="1"/>
    <col min="2577" max="2577" width="9.29296875" bestFit="1" customWidth="1"/>
    <col min="2817" max="2817" width="4.1171875" customWidth="1"/>
    <col min="2818" max="2818" width="42" customWidth="1"/>
    <col min="2819" max="2821" width="8.87890625" customWidth="1"/>
    <col min="2822" max="2823" width="20.87890625" customWidth="1"/>
    <col min="2824" max="2829" width="9.41015625" customWidth="1"/>
    <col min="2830" max="2830" width="11.5859375" customWidth="1"/>
    <col min="2831" max="2831" width="7.703125" customWidth="1"/>
    <col min="2832" max="2832" width="23.5859375" customWidth="1"/>
    <col min="2833" max="2833" width="9.29296875" bestFit="1" customWidth="1"/>
    <col min="3073" max="3073" width="4.1171875" customWidth="1"/>
    <col min="3074" max="3074" width="42" customWidth="1"/>
    <col min="3075" max="3077" width="8.87890625" customWidth="1"/>
    <col min="3078" max="3079" width="20.87890625" customWidth="1"/>
    <col min="3080" max="3085" width="9.41015625" customWidth="1"/>
    <col min="3086" max="3086" width="11.5859375" customWidth="1"/>
    <col min="3087" max="3087" width="7.703125" customWidth="1"/>
    <col min="3088" max="3088" width="23.5859375" customWidth="1"/>
    <col min="3089" max="3089" width="9.29296875" bestFit="1" customWidth="1"/>
    <col min="3329" max="3329" width="4.1171875" customWidth="1"/>
    <col min="3330" max="3330" width="42" customWidth="1"/>
    <col min="3331" max="3333" width="8.87890625" customWidth="1"/>
    <col min="3334" max="3335" width="20.87890625" customWidth="1"/>
    <col min="3336" max="3341" width="9.41015625" customWidth="1"/>
    <col min="3342" max="3342" width="11.5859375" customWidth="1"/>
    <col min="3343" max="3343" width="7.703125" customWidth="1"/>
    <col min="3344" max="3344" width="23.5859375" customWidth="1"/>
    <col min="3345" max="3345" width="9.29296875" bestFit="1" customWidth="1"/>
    <col min="3585" max="3585" width="4.1171875" customWidth="1"/>
    <col min="3586" max="3586" width="42" customWidth="1"/>
    <col min="3587" max="3589" width="8.87890625" customWidth="1"/>
    <col min="3590" max="3591" width="20.87890625" customWidth="1"/>
    <col min="3592" max="3597" width="9.41015625" customWidth="1"/>
    <col min="3598" max="3598" width="11.5859375" customWidth="1"/>
    <col min="3599" max="3599" width="7.703125" customWidth="1"/>
    <col min="3600" max="3600" width="23.5859375" customWidth="1"/>
    <col min="3601" max="3601" width="9.29296875" bestFit="1" customWidth="1"/>
    <col min="3841" max="3841" width="4.1171875" customWidth="1"/>
    <col min="3842" max="3842" width="42" customWidth="1"/>
    <col min="3843" max="3845" width="8.87890625" customWidth="1"/>
    <col min="3846" max="3847" width="20.87890625" customWidth="1"/>
    <col min="3848" max="3853" width="9.41015625" customWidth="1"/>
    <col min="3854" max="3854" width="11.5859375" customWidth="1"/>
    <col min="3855" max="3855" width="7.703125" customWidth="1"/>
    <col min="3856" max="3856" width="23.5859375" customWidth="1"/>
    <col min="3857" max="3857" width="9.29296875" bestFit="1" customWidth="1"/>
    <col min="4097" max="4097" width="4.1171875" customWidth="1"/>
    <col min="4098" max="4098" width="42" customWidth="1"/>
    <col min="4099" max="4101" width="8.87890625" customWidth="1"/>
    <col min="4102" max="4103" width="20.87890625" customWidth="1"/>
    <col min="4104" max="4109" width="9.41015625" customWidth="1"/>
    <col min="4110" max="4110" width="11.5859375" customWidth="1"/>
    <col min="4111" max="4111" width="7.703125" customWidth="1"/>
    <col min="4112" max="4112" width="23.5859375" customWidth="1"/>
    <col min="4113" max="4113" width="9.29296875" bestFit="1" customWidth="1"/>
    <col min="4353" max="4353" width="4.1171875" customWidth="1"/>
    <col min="4354" max="4354" width="42" customWidth="1"/>
    <col min="4355" max="4357" width="8.87890625" customWidth="1"/>
    <col min="4358" max="4359" width="20.87890625" customWidth="1"/>
    <col min="4360" max="4365" width="9.41015625" customWidth="1"/>
    <col min="4366" max="4366" width="11.5859375" customWidth="1"/>
    <col min="4367" max="4367" width="7.703125" customWidth="1"/>
    <col min="4368" max="4368" width="23.5859375" customWidth="1"/>
    <col min="4369" max="4369" width="9.29296875" bestFit="1" customWidth="1"/>
    <col min="4609" max="4609" width="4.1171875" customWidth="1"/>
    <col min="4610" max="4610" width="42" customWidth="1"/>
    <col min="4611" max="4613" width="8.87890625" customWidth="1"/>
    <col min="4614" max="4615" width="20.87890625" customWidth="1"/>
    <col min="4616" max="4621" width="9.41015625" customWidth="1"/>
    <col min="4622" max="4622" width="11.5859375" customWidth="1"/>
    <col min="4623" max="4623" width="7.703125" customWidth="1"/>
    <col min="4624" max="4624" width="23.5859375" customWidth="1"/>
    <col min="4625" max="4625" width="9.29296875" bestFit="1" customWidth="1"/>
    <col min="4865" max="4865" width="4.1171875" customWidth="1"/>
    <col min="4866" max="4866" width="42" customWidth="1"/>
    <col min="4867" max="4869" width="8.87890625" customWidth="1"/>
    <col min="4870" max="4871" width="20.87890625" customWidth="1"/>
    <col min="4872" max="4877" width="9.41015625" customWidth="1"/>
    <col min="4878" max="4878" width="11.5859375" customWidth="1"/>
    <col min="4879" max="4879" width="7.703125" customWidth="1"/>
    <col min="4880" max="4880" width="23.5859375" customWidth="1"/>
    <col min="4881" max="4881" width="9.29296875" bestFit="1" customWidth="1"/>
    <col min="5121" max="5121" width="4.1171875" customWidth="1"/>
    <col min="5122" max="5122" width="42" customWidth="1"/>
    <col min="5123" max="5125" width="8.87890625" customWidth="1"/>
    <col min="5126" max="5127" width="20.87890625" customWidth="1"/>
    <col min="5128" max="5133" width="9.41015625" customWidth="1"/>
    <col min="5134" max="5134" width="11.5859375" customWidth="1"/>
    <col min="5135" max="5135" width="7.703125" customWidth="1"/>
    <col min="5136" max="5136" width="23.5859375" customWidth="1"/>
    <col min="5137" max="5137" width="9.29296875" bestFit="1" customWidth="1"/>
    <col min="5377" max="5377" width="4.1171875" customWidth="1"/>
    <col min="5378" max="5378" width="42" customWidth="1"/>
    <col min="5379" max="5381" width="8.87890625" customWidth="1"/>
    <col min="5382" max="5383" width="20.87890625" customWidth="1"/>
    <col min="5384" max="5389" width="9.41015625" customWidth="1"/>
    <col min="5390" max="5390" width="11.5859375" customWidth="1"/>
    <col min="5391" max="5391" width="7.703125" customWidth="1"/>
    <col min="5392" max="5392" width="23.5859375" customWidth="1"/>
    <col min="5393" max="5393" width="9.29296875" bestFit="1" customWidth="1"/>
    <col min="5633" max="5633" width="4.1171875" customWidth="1"/>
    <col min="5634" max="5634" width="42" customWidth="1"/>
    <col min="5635" max="5637" width="8.87890625" customWidth="1"/>
    <col min="5638" max="5639" width="20.87890625" customWidth="1"/>
    <col min="5640" max="5645" width="9.41015625" customWidth="1"/>
    <col min="5646" max="5646" width="11.5859375" customWidth="1"/>
    <col min="5647" max="5647" width="7.703125" customWidth="1"/>
    <col min="5648" max="5648" width="23.5859375" customWidth="1"/>
    <col min="5649" max="5649" width="9.29296875" bestFit="1" customWidth="1"/>
    <col min="5889" max="5889" width="4.1171875" customWidth="1"/>
    <col min="5890" max="5890" width="42" customWidth="1"/>
    <col min="5891" max="5893" width="8.87890625" customWidth="1"/>
    <col min="5894" max="5895" width="20.87890625" customWidth="1"/>
    <col min="5896" max="5901" width="9.41015625" customWidth="1"/>
    <col min="5902" max="5902" width="11.5859375" customWidth="1"/>
    <col min="5903" max="5903" width="7.703125" customWidth="1"/>
    <col min="5904" max="5904" width="23.5859375" customWidth="1"/>
    <col min="5905" max="5905" width="9.29296875" bestFit="1" customWidth="1"/>
    <col min="6145" max="6145" width="4.1171875" customWidth="1"/>
    <col min="6146" max="6146" width="42" customWidth="1"/>
    <col min="6147" max="6149" width="8.87890625" customWidth="1"/>
    <col min="6150" max="6151" width="20.87890625" customWidth="1"/>
    <col min="6152" max="6157" width="9.41015625" customWidth="1"/>
    <col min="6158" max="6158" width="11.5859375" customWidth="1"/>
    <col min="6159" max="6159" width="7.703125" customWidth="1"/>
    <col min="6160" max="6160" width="23.5859375" customWidth="1"/>
    <col min="6161" max="6161" width="9.29296875" bestFit="1" customWidth="1"/>
    <col min="6401" max="6401" width="4.1171875" customWidth="1"/>
    <col min="6402" max="6402" width="42" customWidth="1"/>
    <col min="6403" max="6405" width="8.87890625" customWidth="1"/>
    <col min="6406" max="6407" width="20.87890625" customWidth="1"/>
    <col min="6408" max="6413" width="9.41015625" customWidth="1"/>
    <col min="6414" max="6414" width="11.5859375" customWidth="1"/>
    <col min="6415" max="6415" width="7.703125" customWidth="1"/>
    <col min="6416" max="6416" width="23.5859375" customWidth="1"/>
    <col min="6417" max="6417" width="9.29296875" bestFit="1" customWidth="1"/>
    <col min="6657" max="6657" width="4.1171875" customWidth="1"/>
    <col min="6658" max="6658" width="42" customWidth="1"/>
    <col min="6659" max="6661" width="8.87890625" customWidth="1"/>
    <col min="6662" max="6663" width="20.87890625" customWidth="1"/>
    <col min="6664" max="6669" width="9.41015625" customWidth="1"/>
    <col min="6670" max="6670" width="11.5859375" customWidth="1"/>
    <col min="6671" max="6671" width="7.703125" customWidth="1"/>
    <col min="6672" max="6672" width="23.5859375" customWidth="1"/>
    <col min="6673" max="6673" width="9.29296875" bestFit="1" customWidth="1"/>
    <col min="6913" max="6913" width="4.1171875" customWidth="1"/>
    <col min="6914" max="6914" width="42" customWidth="1"/>
    <col min="6915" max="6917" width="8.87890625" customWidth="1"/>
    <col min="6918" max="6919" width="20.87890625" customWidth="1"/>
    <col min="6920" max="6925" width="9.41015625" customWidth="1"/>
    <col min="6926" max="6926" width="11.5859375" customWidth="1"/>
    <col min="6927" max="6927" width="7.703125" customWidth="1"/>
    <col min="6928" max="6928" width="23.5859375" customWidth="1"/>
    <col min="6929" max="6929" width="9.29296875" bestFit="1" customWidth="1"/>
    <col min="7169" max="7169" width="4.1171875" customWidth="1"/>
    <col min="7170" max="7170" width="42" customWidth="1"/>
    <col min="7171" max="7173" width="8.87890625" customWidth="1"/>
    <col min="7174" max="7175" width="20.87890625" customWidth="1"/>
    <col min="7176" max="7181" width="9.41015625" customWidth="1"/>
    <col min="7182" max="7182" width="11.5859375" customWidth="1"/>
    <col min="7183" max="7183" width="7.703125" customWidth="1"/>
    <col min="7184" max="7184" width="23.5859375" customWidth="1"/>
    <col min="7185" max="7185" width="9.29296875" bestFit="1" customWidth="1"/>
    <col min="7425" max="7425" width="4.1171875" customWidth="1"/>
    <col min="7426" max="7426" width="42" customWidth="1"/>
    <col min="7427" max="7429" width="8.87890625" customWidth="1"/>
    <col min="7430" max="7431" width="20.87890625" customWidth="1"/>
    <col min="7432" max="7437" width="9.41015625" customWidth="1"/>
    <col min="7438" max="7438" width="11.5859375" customWidth="1"/>
    <col min="7439" max="7439" width="7.703125" customWidth="1"/>
    <col min="7440" max="7440" width="23.5859375" customWidth="1"/>
    <col min="7441" max="7441" width="9.29296875" bestFit="1" customWidth="1"/>
    <col min="7681" max="7681" width="4.1171875" customWidth="1"/>
    <col min="7682" max="7682" width="42" customWidth="1"/>
    <col min="7683" max="7685" width="8.87890625" customWidth="1"/>
    <col min="7686" max="7687" width="20.87890625" customWidth="1"/>
    <col min="7688" max="7693" width="9.41015625" customWidth="1"/>
    <col min="7694" max="7694" width="11.5859375" customWidth="1"/>
    <col min="7695" max="7695" width="7.703125" customWidth="1"/>
    <col min="7696" max="7696" width="23.5859375" customWidth="1"/>
    <col min="7697" max="7697" width="9.29296875" bestFit="1" customWidth="1"/>
    <col min="7937" max="7937" width="4.1171875" customWidth="1"/>
    <col min="7938" max="7938" width="42" customWidth="1"/>
    <col min="7939" max="7941" width="8.87890625" customWidth="1"/>
    <col min="7942" max="7943" width="20.87890625" customWidth="1"/>
    <col min="7944" max="7949" width="9.41015625" customWidth="1"/>
    <col min="7950" max="7950" width="11.5859375" customWidth="1"/>
    <col min="7951" max="7951" width="7.703125" customWidth="1"/>
    <col min="7952" max="7952" width="23.5859375" customWidth="1"/>
    <col min="7953" max="7953" width="9.29296875" bestFit="1" customWidth="1"/>
    <col min="8193" max="8193" width="4.1171875" customWidth="1"/>
    <col min="8194" max="8194" width="42" customWidth="1"/>
    <col min="8195" max="8197" width="8.87890625" customWidth="1"/>
    <col min="8198" max="8199" width="20.87890625" customWidth="1"/>
    <col min="8200" max="8205" width="9.41015625" customWidth="1"/>
    <col min="8206" max="8206" width="11.5859375" customWidth="1"/>
    <col min="8207" max="8207" width="7.703125" customWidth="1"/>
    <col min="8208" max="8208" width="23.5859375" customWidth="1"/>
    <col min="8209" max="8209" width="9.29296875" bestFit="1" customWidth="1"/>
    <col min="8449" max="8449" width="4.1171875" customWidth="1"/>
    <col min="8450" max="8450" width="42" customWidth="1"/>
    <col min="8451" max="8453" width="8.87890625" customWidth="1"/>
    <col min="8454" max="8455" width="20.87890625" customWidth="1"/>
    <col min="8456" max="8461" width="9.41015625" customWidth="1"/>
    <col min="8462" max="8462" width="11.5859375" customWidth="1"/>
    <col min="8463" max="8463" width="7.703125" customWidth="1"/>
    <col min="8464" max="8464" width="23.5859375" customWidth="1"/>
    <col min="8465" max="8465" width="9.29296875" bestFit="1" customWidth="1"/>
    <col min="8705" max="8705" width="4.1171875" customWidth="1"/>
    <col min="8706" max="8706" width="42" customWidth="1"/>
    <col min="8707" max="8709" width="8.87890625" customWidth="1"/>
    <col min="8710" max="8711" width="20.87890625" customWidth="1"/>
    <col min="8712" max="8717" width="9.41015625" customWidth="1"/>
    <col min="8718" max="8718" width="11.5859375" customWidth="1"/>
    <col min="8719" max="8719" width="7.703125" customWidth="1"/>
    <col min="8720" max="8720" width="23.5859375" customWidth="1"/>
    <col min="8721" max="8721" width="9.29296875" bestFit="1" customWidth="1"/>
    <col min="8961" max="8961" width="4.1171875" customWidth="1"/>
    <col min="8962" max="8962" width="42" customWidth="1"/>
    <col min="8963" max="8965" width="8.87890625" customWidth="1"/>
    <col min="8966" max="8967" width="20.87890625" customWidth="1"/>
    <col min="8968" max="8973" width="9.41015625" customWidth="1"/>
    <col min="8974" max="8974" width="11.5859375" customWidth="1"/>
    <col min="8975" max="8975" width="7.703125" customWidth="1"/>
    <col min="8976" max="8976" width="23.5859375" customWidth="1"/>
    <col min="8977" max="8977" width="9.29296875" bestFit="1" customWidth="1"/>
    <col min="9217" max="9217" width="4.1171875" customWidth="1"/>
    <col min="9218" max="9218" width="42" customWidth="1"/>
    <col min="9219" max="9221" width="8.87890625" customWidth="1"/>
    <col min="9222" max="9223" width="20.87890625" customWidth="1"/>
    <col min="9224" max="9229" width="9.41015625" customWidth="1"/>
    <col min="9230" max="9230" width="11.5859375" customWidth="1"/>
    <col min="9231" max="9231" width="7.703125" customWidth="1"/>
    <col min="9232" max="9232" width="23.5859375" customWidth="1"/>
    <col min="9233" max="9233" width="9.29296875" bestFit="1" customWidth="1"/>
    <col min="9473" max="9473" width="4.1171875" customWidth="1"/>
    <col min="9474" max="9474" width="42" customWidth="1"/>
    <col min="9475" max="9477" width="8.87890625" customWidth="1"/>
    <col min="9478" max="9479" width="20.87890625" customWidth="1"/>
    <col min="9480" max="9485" width="9.41015625" customWidth="1"/>
    <col min="9486" max="9486" width="11.5859375" customWidth="1"/>
    <col min="9487" max="9487" width="7.703125" customWidth="1"/>
    <col min="9488" max="9488" width="23.5859375" customWidth="1"/>
    <col min="9489" max="9489" width="9.29296875" bestFit="1" customWidth="1"/>
    <col min="9729" max="9729" width="4.1171875" customWidth="1"/>
    <col min="9730" max="9730" width="42" customWidth="1"/>
    <col min="9731" max="9733" width="8.87890625" customWidth="1"/>
    <col min="9734" max="9735" width="20.87890625" customWidth="1"/>
    <col min="9736" max="9741" width="9.41015625" customWidth="1"/>
    <col min="9742" max="9742" width="11.5859375" customWidth="1"/>
    <col min="9743" max="9743" width="7.703125" customWidth="1"/>
    <col min="9744" max="9744" width="23.5859375" customWidth="1"/>
    <col min="9745" max="9745" width="9.29296875" bestFit="1" customWidth="1"/>
    <col min="9985" max="9985" width="4.1171875" customWidth="1"/>
    <col min="9986" max="9986" width="42" customWidth="1"/>
    <col min="9987" max="9989" width="8.87890625" customWidth="1"/>
    <col min="9990" max="9991" width="20.87890625" customWidth="1"/>
    <col min="9992" max="9997" width="9.41015625" customWidth="1"/>
    <col min="9998" max="9998" width="11.5859375" customWidth="1"/>
    <col min="9999" max="9999" width="7.703125" customWidth="1"/>
    <col min="10000" max="10000" width="23.5859375" customWidth="1"/>
    <col min="10001" max="10001" width="9.29296875" bestFit="1" customWidth="1"/>
    <col min="10241" max="10241" width="4.1171875" customWidth="1"/>
    <col min="10242" max="10242" width="42" customWidth="1"/>
    <col min="10243" max="10245" width="8.87890625" customWidth="1"/>
    <col min="10246" max="10247" width="20.87890625" customWidth="1"/>
    <col min="10248" max="10253" width="9.41015625" customWidth="1"/>
    <col min="10254" max="10254" width="11.5859375" customWidth="1"/>
    <col min="10255" max="10255" width="7.703125" customWidth="1"/>
    <col min="10256" max="10256" width="23.5859375" customWidth="1"/>
    <col min="10257" max="10257" width="9.29296875" bestFit="1" customWidth="1"/>
    <col min="10497" max="10497" width="4.1171875" customWidth="1"/>
    <col min="10498" max="10498" width="42" customWidth="1"/>
    <col min="10499" max="10501" width="8.87890625" customWidth="1"/>
    <col min="10502" max="10503" width="20.87890625" customWidth="1"/>
    <col min="10504" max="10509" width="9.41015625" customWidth="1"/>
    <col min="10510" max="10510" width="11.5859375" customWidth="1"/>
    <col min="10511" max="10511" width="7.703125" customWidth="1"/>
    <col min="10512" max="10512" width="23.5859375" customWidth="1"/>
    <col min="10513" max="10513" width="9.29296875" bestFit="1" customWidth="1"/>
    <col min="10753" max="10753" width="4.1171875" customWidth="1"/>
    <col min="10754" max="10754" width="42" customWidth="1"/>
    <col min="10755" max="10757" width="8.87890625" customWidth="1"/>
    <col min="10758" max="10759" width="20.87890625" customWidth="1"/>
    <col min="10760" max="10765" width="9.41015625" customWidth="1"/>
    <col min="10766" max="10766" width="11.5859375" customWidth="1"/>
    <col min="10767" max="10767" width="7.703125" customWidth="1"/>
    <col min="10768" max="10768" width="23.5859375" customWidth="1"/>
    <col min="10769" max="10769" width="9.29296875" bestFit="1" customWidth="1"/>
    <col min="11009" max="11009" width="4.1171875" customWidth="1"/>
    <col min="11010" max="11010" width="42" customWidth="1"/>
    <col min="11011" max="11013" width="8.87890625" customWidth="1"/>
    <col min="11014" max="11015" width="20.87890625" customWidth="1"/>
    <col min="11016" max="11021" width="9.41015625" customWidth="1"/>
    <col min="11022" max="11022" width="11.5859375" customWidth="1"/>
    <col min="11023" max="11023" width="7.703125" customWidth="1"/>
    <col min="11024" max="11024" width="23.5859375" customWidth="1"/>
    <col min="11025" max="11025" width="9.29296875" bestFit="1" customWidth="1"/>
    <col min="11265" max="11265" width="4.1171875" customWidth="1"/>
    <col min="11266" max="11266" width="42" customWidth="1"/>
    <col min="11267" max="11269" width="8.87890625" customWidth="1"/>
    <col min="11270" max="11271" width="20.87890625" customWidth="1"/>
    <col min="11272" max="11277" width="9.41015625" customWidth="1"/>
    <col min="11278" max="11278" width="11.5859375" customWidth="1"/>
    <col min="11279" max="11279" width="7.703125" customWidth="1"/>
    <col min="11280" max="11280" width="23.5859375" customWidth="1"/>
    <col min="11281" max="11281" width="9.29296875" bestFit="1" customWidth="1"/>
    <col min="11521" max="11521" width="4.1171875" customWidth="1"/>
    <col min="11522" max="11522" width="42" customWidth="1"/>
    <col min="11523" max="11525" width="8.87890625" customWidth="1"/>
    <col min="11526" max="11527" width="20.87890625" customWidth="1"/>
    <col min="11528" max="11533" width="9.41015625" customWidth="1"/>
    <col min="11534" max="11534" width="11.5859375" customWidth="1"/>
    <col min="11535" max="11535" width="7.703125" customWidth="1"/>
    <col min="11536" max="11536" width="23.5859375" customWidth="1"/>
    <col min="11537" max="11537" width="9.29296875" bestFit="1" customWidth="1"/>
    <col min="11777" max="11777" width="4.1171875" customWidth="1"/>
    <col min="11778" max="11778" width="42" customWidth="1"/>
    <col min="11779" max="11781" width="8.87890625" customWidth="1"/>
    <col min="11782" max="11783" width="20.87890625" customWidth="1"/>
    <col min="11784" max="11789" width="9.41015625" customWidth="1"/>
    <col min="11790" max="11790" width="11.5859375" customWidth="1"/>
    <col min="11791" max="11791" width="7.703125" customWidth="1"/>
    <col min="11792" max="11792" width="23.5859375" customWidth="1"/>
    <col min="11793" max="11793" width="9.29296875" bestFit="1" customWidth="1"/>
    <col min="12033" max="12033" width="4.1171875" customWidth="1"/>
    <col min="12034" max="12034" width="42" customWidth="1"/>
    <col min="12035" max="12037" width="8.87890625" customWidth="1"/>
    <col min="12038" max="12039" width="20.87890625" customWidth="1"/>
    <col min="12040" max="12045" width="9.41015625" customWidth="1"/>
    <col min="12046" max="12046" width="11.5859375" customWidth="1"/>
    <col min="12047" max="12047" width="7.703125" customWidth="1"/>
    <col min="12048" max="12048" width="23.5859375" customWidth="1"/>
    <col min="12049" max="12049" width="9.29296875" bestFit="1" customWidth="1"/>
    <col min="12289" max="12289" width="4.1171875" customWidth="1"/>
    <col min="12290" max="12290" width="42" customWidth="1"/>
    <col min="12291" max="12293" width="8.87890625" customWidth="1"/>
    <col min="12294" max="12295" width="20.87890625" customWidth="1"/>
    <col min="12296" max="12301" width="9.41015625" customWidth="1"/>
    <col min="12302" max="12302" width="11.5859375" customWidth="1"/>
    <col min="12303" max="12303" width="7.703125" customWidth="1"/>
    <col min="12304" max="12304" width="23.5859375" customWidth="1"/>
    <col min="12305" max="12305" width="9.29296875" bestFit="1" customWidth="1"/>
    <col min="12545" max="12545" width="4.1171875" customWidth="1"/>
    <col min="12546" max="12546" width="42" customWidth="1"/>
    <col min="12547" max="12549" width="8.87890625" customWidth="1"/>
    <col min="12550" max="12551" width="20.87890625" customWidth="1"/>
    <col min="12552" max="12557" width="9.41015625" customWidth="1"/>
    <col min="12558" max="12558" width="11.5859375" customWidth="1"/>
    <col min="12559" max="12559" width="7.703125" customWidth="1"/>
    <col min="12560" max="12560" width="23.5859375" customWidth="1"/>
    <col min="12561" max="12561" width="9.29296875" bestFit="1" customWidth="1"/>
    <col min="12801" max="12801" width="4.1171875" customWidth="1"/>
    <col min="12802" max="12802" width="42" customWidth="1"/>
    <col min="12803" max="12805" width="8.87890625" customWidth="1"/>
    <col min="12806" max="12807" width="20.87890625" customWidth="1"/>
    <col min="12808" max="12813" width="9.41015625" customWidth="1"/>
    <col min="12814" max="12814" width="11.5859375" customWidth="1"/>
    <col min="12815" max="12815" width="7.703125" customWidth="1"/>
    <col min="12816" max="12816" width="23.5859375" customWidth="1"/>
    <col min="12817" max="12817" width="9.29296875" bestFit="1" customWidth="1"/>
    <col min="13057" max="13057" width="4.1171875" customWidth="1"/>
    <col min="13058" max="13058" width="42" customWidth="1"/>
    <col min="13059" max="13061" width="8.87890625" customWidth="1"/>
    <col min="13062" max="13063" width="20.87890625" customWidth="1"/>
    <col min="13064" max="13069" width="9.41015625" customWidth="1"/>
    <col min="13070" max="13070" width="11.5859375" customWidth="1"/>
    <col min="13071" max="13071" width="7.703125" customWidth="1"/>
    <col min="13072" max="13072" width="23.5859375" customWidth="1"/>
    <col min="13073" max="13073" width="9.29296875" bestFit="1" customWidth="1"/>
    <col min="13313" max="13313" width="4.1171875" customWidth="1"/>
    <col min="13314" max="13314" width="42" customWidth="1"/>
    <col min="13315" max="13317" width="8.87890625" customWidth="1"/>
    <col min="13318" max="13319" width="20.87890625" customWidth="1"/>
    <col min="13320" max="13325" width="9.41015625" customWidth="1"/>
    <col min="13326" max="13326" width="11.5859375" customWidth="1"/>
    <col min="13327" max="13327" width="7.703125" customWidth="1"/>
    <col min="13328" max="13328" width="23.5859375" customWidth="1"/>
    <col min="13329" max="13329" width="9.29296875" bestFit="1" customWidth="1"/>
    <col min="13569" max="13569" width="4.1171875" customWidth="1"/>
    <col min="13570" max="13570" width="42" customWidth="1"/>
    <col min="13571" max="13573" width="8.87890625" customWidth="1"/>
    <col min="13574" max="13575" width="20.87890625" customWidth="1"/>
    <col min="13576" max="13581" width="9.41015625" customWidth="1"/>
    <col min="13582" max="13582" width="11.5859375" customWidth="1"/>
    <col min="13583" max="13583" width="7.703125" customWidth="1"/>
    <col min="13584" max="13584" width="23.5859375" customWidth="1"/>
    <col min="13585" max="13585" width="9.29296875" bestFit="1" customWidth="1"/>
    <col min="13825" max="13825" width="4.1171875" customWidth="1"/>
    <col min="13826" max="13826" width="42" customWidth="1"/>
    <col min="13827" max="13829" width="8.87890625" customWidth="1"/>
    <col min="13830" max="13831" width="20.87890625" customWidth="1"/>
    <col min="13832" max="13837" width="9.41015625" customWidth="1"/>
    <col min="13838" max="13838" width="11.5859375" customWidth="1"/>
    <col min="13839" max="13839" width="7.703125" customWidth="1"/>
    <col min="13840" max="13840" width="23.5859375" customWidth="1"/>
    <col min="13841" max="13841" width="9.29296875" bestFit="1" customWidth="1"/>
    <col min="14081" max="14081" width="4.1171875" customWidth="1"/>
    <col min="14082" max="14082" width="42" customWidth="1"/>
    <col min="14083" max="14085" width="8.87890625" customWidth="1"/>
    <col min="14086" max="14087" width="20.87890625" customWidth="1"/>
    <col min="14088" max="14093" width="9.41015625" customWidth="1"/>
    <col min="14094" max="14094" width="11.5859375" customWidth="1"/>
    <col min="14095" max="14095" width="7.703125" customWidth="1"/>
    <col min="14096" max="14096" width="23.5859375" customWidth="1"/>
    <col min="14097" max="14097" width="9.29296875" bestFit="1" customWidth="1"/>
    <col min="14337" max="14337" width="4.1171875" customWidth="1"/>
    <col min="14338" max="14338" width="42" customWidth="1"/>
    <col min="14339" max="14341" width="8.87890625" customWidth="1"/>
    <col min="14342" max="14343" width="20.87890625" customWidth="1"/>
    <col min="14344" max="14349" width="9.41015625" customWidth="1"/>
    <col min="14350" max="14350" width="11.5859375" customWidth="1"/>
    <col min="14351" max="14351" width="7.703125" customWidth="1"/>
    <col min="14352" max="14352" width="23.5859375" customWidth="1"/>
    <col min="14353" max="14353" width="9.29296875" bestFit="1" customWidth="1"/>
    <col min="14593" max="14593" width="4.1171875" customWidth="1"/>
    <col min="14594" max="14594" width="42" customWidth="1"/>
    <col min="14595" max="14597" width="8.87890625" customWidth="1"/>
    <col min="14598" max="14599" width="20.87890625" customWidth="1"/>
    <col min="14600" max="14605" width="9.41015625" customWidth="1"/>
    <col min="14606" max="14606" width="11.5859375" customWidth="1"/>
    <col min="14607" max="14607" width="7.703125" customWidth="1"/>
    <col min="14608" max="14608" width="23.5859375" customWidth="1"/>
    <col min="14609" max="14609" width="9.29296875" bestFit="1" customWidth="1"/>
    <col min="14849" max="14849" width="4.1171875" customWidth="1"/>
    <col min="14850" max="14850" width="42" customWidth="1"/>
    <col min="14851" max="14853" width="8.87890625" customWidth="1"/>
    <col min="14854" max="14855" width="20.87890625" customWidth="1"/>
    <col min="14856" max="14861" width="9.41015625" customWidth="1"/>
    <col min="14862" max="14862" width="11.5859375" customWidth="1"/>
    <col min="14863" max="14863" width="7.703125" customWidth="1"/>
    <col min="14864" max="14864" width="23.5859375" customWidth="1"/>
    <col min="14865" max="14865" width="9.29296875" bestFit="1" customWidth="1"/>
    <col min="15105" max="15105" width="4.1171875" customWidth="1"/>
    <col min="15106" max="15106" width="42" customWidth="1"/>
    <col min="15107" max="15109" width="8.87890625" customWidth="1"/>
    <col min="15110" max="15111" width="20.87890625" customWidth="1"/>
    <col min="15112" max="15117" width="9.41015625" customWidth="1"/>
    <col min="15118" max="15118" width="11.5859375" customWidth="1"/>
    <col min="15119" max="15119" width="7.703125" customWidth="1"/>
    <col min="15120" max="15120" width="23.5859375" customWidth="1"/>
    <col min="15121" max="15121" width="9.29296875" bestFit="1" customWidth="1"/>
    <col min="15361" max="15361" width="4.1171875" customWidth="1"/>
    <col min="15362" max="15362" width="42" customWidth="1"/>
    <col min="15363" max="15365" width="8.87890625" customWidth="1"/>
    <col min="15366" max="15367" width="20.87890625" customWidth="1"/>
    <col min="15368" max="15373" width="9.41015625" customWidth="1"/>
    <col min="15374" max="15374" width="11.5859375" customWidth="1"/>
    <col min="15375" max="15375" width="7.703125" customWidth="1"/>
    <col min="15376" max="15376" width="23.5859375" customWidth="1"/>
    <col min="15377" max="15377" width="9.29296875" bestFit="1" customWidth="1"/>
    <col min="15617" max="15617" width="4.1171875" customWidth="1"/>
    <col min="15618" max="15618" width="42" customWidth="1"/>
    <col min="15619" max="15621" width="8.87890625" customWidth="1"/>
    <col min="15622" max="15623" width="20.87890625" customWidth="1"/>
    <col min="15624" max="15629" width="9.41015625" customWidth="1"/>
    <col min="15630" max="15630" width="11.5859375" customWidth="1"/>
    <col min="15631" max="15631" width="7.703125" customWidth="1"/>
    <col min="15632" max="15632" width="23.5859375" customWidth="1"/>
    <col min="15633" max="15633" width="9.29296875" bestFit="1" customWidth="1"/>
    <col min="15873" max="15873" width="4.1171875" customWidth="1"/>
    <col min="15874" max="15874" width="42" customWidth="1"/>
    <col min="15875" max="15877" width="8.87890625" customWidth="1"/>
    <col min="15878" max="15879" width="20.87890625" customWidth="1"/>
    <col min="15880" max="15885" width="9.41015625" customWidth="1"/>
    <col min="15886" max="15886" width="11.5859375" customWidth="1"/>
    <col min="15887" max="15887" width="7.703125" customWidth="1"/>
    <col min="15888" max="15888" width="23.5859375" customWidth="1"/>
    <col min="15889" max="15889" width="9.29296875" bestFit="1" customWidth="1"/>
    <col min="16129" max="16129" width="4.1171875" customWidth="1"/>
    <col min="16130" max="16130" width="42" customWidth="1"/>
    <col min="16131" max="16133" width="8.87890625" customWidth="1"/>
    <col min="16134" max="16135" width="20.87890625" customWidth="1"/>
    <col min="16136" max="16141" width="9.41015625" customWidth="1"/>
    <col min="16142" max="16142" width="11.5859375" customWidth="1"/>
    <col min="16143" max="16143" width="7.703125" customWidth="1"/>
    <col min="16144" max="16144" width="23.5859375" customWidth="1"/>
    <col min="16145" max="16145" width="9.29296875" bestFit="1" customWidth="1"/>
  </cols>
  <sheetData>
    <row r="1" spans="1:17" s="3" customFormat="1" ht="22.5" customHeight="1">
      <c r="A1" s="1005" t="s">
        <v>51</v>
      </c>
      <c r="B1" s="1005"/>
      <c r="C1" s="1005"/>
      <c r="D1" s="1005"/>
      <c r="E1" s="1005"/>
      <c r="F1" s="1005"/>
      <c r="G1" s="1005"/>
      <c r="N1" s="44"/>
    </row>
    <row r="2" spans="1:17" s="5" customFormat="1" ht="29.25" customHeight="1">
      <c r="A2" s="1006" t="s">
        <v>16</v>
      </c>
      <c r="B2" s="1006"/>
      <c r="C2" s="1006"/>
      <c r="D2" s="1006"/>
      <c r="E2" s="1006"/>
      <c r="F2" s="1006"/>
      <c r="G2" s="1006"/>
      <c r="H2" s="1006"/>
      <c r="I2" s="1006"/>
      <c r="J2" s="1006"/>
      <c r="K2" s="1006"/>
      <c r="L2" s="1006"/>
      <c r="M2" s="1006"/>
      <c r="N2" s="1006"/>
      <c r="O2" s="1006"/>
    </row>
    <row r="3" spans="1:17" s="5" customFormat="1" ht="17.25" customHeight="1">
      <c r="A3" s="1007" t="s">
        <v>52</v>
      </c>
      <c r="B3" s="1007"/>
      <c r="C3" s="1007"/>
      <c r="D3" s="1007"/>
      <c r="E3" s="1007"/>
      <c r="F3" s="1007"/>
      <c r="G3" s="1007"/>
      <c r="H3" s="1007"/>
      <c r="I3" s="1007"/>
      <c r="J3" s="1007"/>
      <c r="K3" s="1007"/>
      <c r="L3" s="1007"/>
      <c r="M3" s="1007"/>
      <c r="N3" s="1007"/>
      <c r="O3" s="1007"/>
    </row>
    <row r="4" spans="1:17" s="2" customFormat="1" ht="15.35">
      <c r="L4" s="1008" t="s">
        <v>10</v>
      </c>
      <c r="M4" s="1008"/>
      <c r="N4" s="1008"/>
      <c r="O4" s="1008"/>
    </row>
    <row r="5" spans="1:17" s="45" customFormat="1" ht="48.95" customHeight="1">
      <c r="A5" s="1004" t="s">
        <v>1</v>
      </c>
      <c r="B5" s="1004" t="s">
        <v>3</v>
      </c>
      <c r="C5" s="1009" t="s">
        <v>13</v>
      </c>
      <c r="D5" s="1004" t="s">
        <v>4</v>
      </c>
      <c r="E5" s="1009" t="s">
        <v>14</v>
      </c>
      <c r="F5" s="1004" t="s">
        <v>2</v>
      </c>
      <c r="G5" s="1004" t="s">
        <v>17</v>
      </c>
      <c r="H5" s="1004" t="s">
        <v>7</v>
      </c>
      <c r="I5" s="1004"/>
      <c r="J5" s="1004" t="s">
        <v>18</v>
      </c>
      <c r="K5" s="1004"/>
      <c r="L5" s="1004" t="s">
        <v>19</v>
      </c>
      <c r="M5" s="1004"/>
      <c r="N5" s="1004" t="s">
        <v>6</v>
      </c>
      <c r="O5" s="1004" t="s">
        <v>5</v>
      </c>
    </row>
    <row r="6" spans="1:17" s="45" customFormat="1" ht="80.25" customHeight="1">
      <c r="A6" s="1004"/>
      <c r="B6" s="1004"/>
      <c r="C6" s="1010"/>
      <c r="D6" s="1004"/>
      <c r="E6" s="1010"/>
      <c r="F6" s="1004"/>
      <c r="G6" s="1004"/>
      <c r="H6" s="46" t="s">
        <v>53</v>
      </c>
      <c r="I6" s="47" t="s">
        <v>15</v>
      </c>
      <c r="J6" s="46" t="s">
        <v>53</v>
      </c>
      <c r="K6" s="47" t="s">
        <v>15</v>
      </c>
      <c r="L6" s="46" t="s">
        <v>53</v>
      </c>
      <c r="M6" s="47" t="s">
        <v>15</v>
      </c>
      <c r="N6" s="1004"/>
      <c r="O6" s="1004"/>
    </row>
    <row r="7" spans="1:17" s="51" customFormat="1" ht="30" customHeight="1">
      <c r="A7" s="1002" t="s">
        <v>8</v>
      </c>
      <c r="B7" s="1003"/>
      <c r="C7" s="48"/>
      <c r="D7" s="49"/>
      <c r="E7" s="49"/>
      <c r="F7" s="49"/>
      <c r="G7" s="49"/>
      <c r="H7" s="50"/>
      <c r="I7" s="50"/>
      <c r="J7" s="50"/>
      <c r="K7" s="50"/>
      <c r="L7" s="50"/>
      <c r="M7" s="50"/>
      <c r="N7" s="46"/>
      <c r="O7" s="49"/>
    </row>
    <row r="8" spans="1:17" s="56" customFormat="1" ht="57" customHeight="1">
      <c r="A8" s="52" t="s">
        <v>9</v>
      </c>
      <c r="B8" s="53" t="s">
        <v>11</v>
      </c>
      <c r="C8" s="53"/>
      <c r="D8" s="53"/>
      <c r="E8" s="53"/>
      <c r="F8" s="53"/>
      <c r="G8" s="53"/>
      <c r="H8" s="54">
        <f>H9+H19</f>
        <v>49404</v>
      </c>
      <c r="I8" s="54">
        <f t="shared" ref="I8:O8" si="0">I9+I19</f>
        <v>44911</v>
      </c>
      <c r="J8" s="54">
        <f t="shared" si="0"/>
        <v>49404</v>
      </c>
      <c r="K8" s="54">
        <f t="shared" si="0"/>
        <v>44911</v>
      </c>
      <c r="L8" s="54">
        <f t="shared" si="0"/>
        <v>8085</v>
      </c>
      <c r="M8" s="54">
        <f t="shared" si="0"/>
        <v>8085</v>
      </c>
      <c r="N8" s="54">
        <f t="shared" si="0"/>
        <v>0</v>
      </c>
      <c r="O8" s="54">
        <f t="shared" si="0"/>
        <v>0</v>
      </c>
      <c r="P8" s="55"/>
    </row>
    <row r="9" spans="1:17" s="56" customFormat="1" ht="24.95" customHeight="1">
      <c r="A9" s="52">
        <v>4</v>
      </c>
      <c r="B9" s="53" t="s">
        <v>42</v>
      </c>
      <c r="C9" s="53"/>
      <c r="D9" s="53"/>
      <c r="E9" s="53"/>
      <c r="F9" s="53"/>
      <c r="G9" s="53"/>
      <c r="H9" s="54">
        <f>H10</f>
        <v>16420</v>
      </c>
      <c r="I9" s="54">
        <f t="shared" ref="I9:O9" si="1">I10</f>
        <v>14926</v>
      </c>
      <c r="J9" s="54">
        <f t="shared" si="1"/>
        <v>16420</v>
      </c>
      <c r="K9" s="54">
        <f t="shared" si="1"/>
        <v>14926</v>
      </c>
      <c r="L9" s="54">
        <f t="shared" si="1"/>
        <v>2688</v>
      </c>
      <c r="M9" s="54">
        <f t="shared" si="1"/>
        <v>2688</v>
      </c>
      <c r="N9" s="54">
        <f t="shared" si="1"/>
        <v>0</v>
      </c>
      <c r="O9" s="54">
        <f t="shared" si="1"/>
        <v>0</v>
      </c>
    </row>
    <row r="10" spans="1:17" s="62" customFormat="1" ht="24.75" customHeight="1">
      <c r="A10" s="57" t="s">
        <v>43</v>
      </c>
      <c r="B10" s="58" t="s">
        <v>44</v>
      </c>
      <c r="C10" s="58"/>
      <c r="D10" s="58"/>
      <c r="E10" s="58"/>
      <c r="F10" s="58"/>
      <c r="G10" s="58"/>
      <c r="H10" s="59">
        <f>SUM(H11:H18)</f>
        <v>16420</v>
      </c>
      <c r="I10" s="59">
        <f t="shared" ref="I10:O10" si="2">SUM(I11:I18)</f>
        <v>14926</v>
      </c>
      <c r="J10" s="59">
        <f t="shared" si="2"/>
        <v>16420</v>
      </c>
      <c r="K10" s="59">
        <f t="shared" si="2"/>
        <v>14926</v>
      </c>
      <c r="L10" s="59">
        <f>SUM(L11:L18)</f>
        <v>2688</v>
      </c>
      <c r="M10" s="59">
        <f t="shared" si="2"/>
        <v>2688</v>
      </c>
      <c r="N10" s="59">
        <f t="shared" si="2"/>
        <v>0</v>
      </c>
      <c r="O10" s="59">
        <f t="shared" si="2"/>
        <v>0</v>
      </c>
      <c r="P10" s="60"/>
      <c r="Q10" s="61"/>
    </row>
    <row r="11" spans="1:17" s="70" customFormat="1" ht="46.5" customHeight="1">
      <c r="A11" s="63" t="s">
        <v>35</v>
      </c>
      <c r="B11" s="64" t="s">
        <v>54</v>
      </c>
      <c r="C11" s="64"/>
      <c r="D11" s="65" t="s">
        <v>55</v>
      </c>
      <c r="E11" s="64"/>
      <c r="F11" s="65" t="s">
        <v>56</v>
      </c>
      <c r="G11" s="66" t="s">
        <v>57</v>
      </c>
      <c r="H11" s="67">
        <v>4105</v>
      </c>
      <c r="I11" s="67">
        <v>3732</v>
      </c>
      <c r="J11" s="67">
        <v>4105</v>
      </c>
      <c r="K11" s="67">
        <v>3732</v>
      </c>
      <c r="L11" s="67">
        <f>M11</f>
        <v>670</v>
      </c>
      <c r="M11" s="67">
        <v>670</v>
      </c>
      <c r="N11" s="68"/>
      <c r="O11" s="69"/>
    </row>
    <row r="12" spans="1:17" s="70" customFormat="1" ht="46.5" customHeight="1">
      <c r="A12" s="63" t="s">
        <v>35</v>
      </c>
      <c r="B12" s="64" t="s">
        <v>58</v>
      </c>
      <c r="C12" s="64"/>
      <c r="D12" s="65" t="s">
        <v>59</v>
      </c>
      <c r="E12" s="64"/>
      <c r="F12" s="65" t="s">
        <v>56</v>
      </c>
      <c r="G12" s="66" t="s">
        <v>57</v>
      </c>
      <c r="H12" s="67">
        <v>4105</v>
      </c>
      <c r="I12" s="67">
        <v>3732</v>
      </c>
      <c r="J12" s="67">
        <v>4105</v>
      </c>
      <c r="K12" s="67">
        <v>3732</v>
      </c>
      <c r="L12" s="67">
        <f t="shared" ref="L12:L18" si="3">M12</f>
        <v>670</v>
      </c>
      <c r="M12" s="67">
        <v>670</v>
      </c>
      <c r="N12" s="68"/>
      <c r="O12" s="69"/>
    </row>
    <row r="13" spans="1:17" s="70" customFormat="1" ht="46.5" customHeight="1">
      <c r="A13" s="63" t="s">
        <v>35</v>
      </c>
      <c r="B13" s="66" t="s">
        <v>60</v>
      </c>
      <c r="C13" s="66"/>
      <c r="D13" s="65" t="s">
        <v>61</v>
      </c>
      <c r="E13" s="64"/>
      <c r="F13" s="65" t="s">
        <v>56</v>
      </c>
      <c r="G13" s="64"/>
      <c r="H13" s="67">
        <v>4105</v>
      </c>
      <c r="I13" s="67">
        <v>3732</v>
      </c>
      <c r="J13" s="67">
        <v>4105</v>
      </c>
      <c r="K13" s="67">
        <v>3732</v>
      </c>
      <c r="L13" s="67">
        <f t="shared" si="3"/>
        <v>670</v>
      </c>
      <c r="M13" s="67">
        <v>670</v>
      </c>
      <c r="N13" s="68"/>
      <c r="O13" s="69"/>
    </row>
    <row r="14" spans="1:17" s="70" customFormat="1" ht="46.5" customHeight="1">
      <c r="A14" s="63" t="s">
        <v>35</v>
      </c>
      <c r="B14" s="64" t="s">
        <v>62</v>
      </c>
      <c r="C14" s="64"/>
      <c r="D14" s="65" t="s">
        <v>63</v>
      </c>
      <c r="E14" s="64"/>
      <c r="F14" s="65" t="s">
        <v>56</v>
      </c>
      <c r="G14" s="64"/>
      <c r="H14" s="67">
        <v>821</v>
      </c>
      <c r="I14" s="67">
        <v>746</v>
      </c>
      <c r="J14" s="67">
        <v>821</v>
      </c>
      <c r="K14" s="67">
        <v>746</v>
      </c>
      <c r="L14" s="67">
        <f t="shared" si="3"/>
        <v>134</v>
      </c>
      <c r="M14" s="67">
        <v>134</v>
      </c>
      <c r="N14" s="68"/>
      <c r="O14" s="69"/>
    </row>
    <row r="15" spans="1:17" s="70" customFormat="1" ht="46.5" customHeight="1">
      <c r="A15" s="63" t="s">
        <v>35</v>
      </c>
      <c r="B15" s="64" t="s">
        <v>64</v>
      </c>
      <c r="C15" s="64"/>
      <c r="D15" s="65" t="s">
        <v>65</v>
      </c>
      <c r="E15" s="64"/>
      <c r="F15" s="65" t="s">
        <v>56</v>
      </c>
      <c r="G15" s="64"/>
      <c r="H15" s="67">
        <v>821</v>
      </c>
      <c r="I15" s="67">
        <v>746</v>
      </c>
      <c r="J15" s="67">
        <v>821</v>
      </c>
      <c r="K15" s="67">
        <v>746</v>
      </c>
      <c r="L15" s="67">
        <f t="shared" si="3"/>
        <v>136</v>
      </c>
      <c r="M15" s="67">
        <v>136</v>
      </c>
      <c r="N15" s="68"/>
      <c r="O15" s="69"/>
    </row>
    <row r="16" spans="1:17" s="70" customFormat="1" ht="46.5" customHeight="1">
      <c r="A16" s="63" t="s">
        <v>35</v>
      </c>
      <c r="B16" s="64" t="s">
        <v>66</v>
      </c>
      <c r="C16" s="64"/>
      <c r="D16" s="65" t="s">
        <v>63</v>
      </c>
      <c r="E16" s="64"/>
      <c r="F16" s="65" t="s">
        <v>56</v>
      </c>
      <c r="G16" s="64"/>
      <c r="H16" s="67">
        <v>821</v>
      </c>
      <c r="I16" s="67">
        <v>746</v>
      </c>
      <c r="J16" s="67">
        <v>821</v>
      </c>
      <c r="K16" s="67">
        <v>746</v>
      </c>
      <c r="L16" s="67">
        <f t="shared" si="3"/>
        <v>136</v>
      </c>
      <c r="M16" s="67">
        <v>136</v>
      </c>
      <c r="N16" s="68"/>
      <c r="O16" s="69"/>
    </row>
    <row r="17" spans="1:16" s="70" customFormat="1" ht="46.5" customHeight="1">
      <c r="A17" s="63" t="s">
        <v>35</v>
      </c>
      <c r="B17" s="66" t="s">
        <v>67</v>
      </c>
      <c r="C17" s="66"/>
      <c r="D17" s="65" t="s">
        <v>63</v>
      </c>
      <c r="E17" s="64"/>
      <c r="F17" s="65" t="s">
        <v>56</v>
      </c>
      <c r="G17" s="64"/>
      <c r="H17" s="67">
        <v>821</v>
      </c>
      <c r="I17" s="67">
        <v>746</v>
      </c>
      <c r="J17" s="67">
        <v>821</v>
      </c>
      <c r="K17" s="67">
        <v>746</v>
      </c>
      <c r="L17" s="67">
        <f t="shared" si="3"/>
        <v>136</v>
      </c>
      <c r="M17" s="67">
        <v>136</v>
      </c>
      <c r="N17" s="68"/>
      <c r="O17" s="69"/>
      <c r="P17" s="71"/>
    </row>
    <row r="18" spans="1:16" s="70" customFormat="1" ht="46.5" customHeight="1">
      <c r="A18" s="63" t="s">
        <v>35</v>
      </c>
      <c r="B18" s="66" t="s">
        <v>68</v>
      </c>
      <c r="C18" s="66"/>
      <c r="D18" s="65" t="s">
        <v>61</v>
      </c>
      <c r="E18" s="64"/>
      <c r="F18" s="65" t="s">
        <v>56</v>
      </c>
      <c r="G18" s="64"/>
      <c r="H18" s="67">
        <v>821</v>
      </c>
      <c r="I18" s="67">
        <v>746</v>
      </c>
      <c r="J18" s="67">
        <v>821</v>
      </c>
      <c r="K18" s="67">
        <v>746</v>
      </c>
      <c r="L18" s="67">
        <f t="shared" si="3"/>
        <v>136</v>
      </c>
      <c r="M18" s="67">
        <v>136</v>
      </c>
      <c r="N18" s="68"/>
      <c r="O18" s="69"/>
    </row>
    <row r="19" spans="1:16" s="56" customFormat="1" ht="36" customHeight="1">
      <c r="A19" s="52">
        <v>7</v>
      </c>
      <c r="B19" s="53" t="s">
        <v>47</v>
      </c>
      <c r="C19" s="53"/>
      <c r="D19" s="53"/>
      <c r="E19" s="53"/>
      <c r="F19" s="53"/>
      <c r="G19" s="53"/>
      <c r="H19" s="54">
        <f>H20</f>
        <v>32984</v>
      </c>
      <c r="I19" s="54">
        <f t="shared" ref="I19:N19" si="4">I20</f>
        <v>29985</v>
      </c>
      <c r="J19" s="54">
        <f t="shared" si="4"/>
        <v>32984</v>
      </c>
      <c r="K19" s="54">
        <f t="shared" si="4"/>
        <v>29985</v>
      </c>
      <c r="L19" s="54">
        <f t="shared" si="4"/>
        <v>5397</v>
      </c>
      <c r="M19" s="54">
        <f t="shared" si="4"/>
        <v>5397</v>
      </c>
      <c r="N19" s="54">
        <f t="shared" si="4"/>
        <v>0</v>
      </c>
      <c r="O19" s="72"/>
    </row>
    <row r="20" spans="1:16" s="70" customFormat="1" ht="51.75" customHeight="1">
      <c r="A20" s="63" t="s">
        <v>35</v>
      </c>
      <c r="B20" s="64" t="s">
        <v>69</v>
      </c>
      <c r="C20" s="64"/>
      <c r="D20" s="64"/>
      <c r="E20" s="64"/>
      <c r="F20" s="64" t="s">
        <v>70</v>
      </c>
      <c r="G20" s="64"/>
      <c r="H20" s="67">
        <v>32984</v>
      </c>
      <c r="I20" s="67">
        <v>29985</v>
      </c>
      <c r="J20" s="67">
        <v>32984</v>
      </c>
      <c r="K20" s="67">
        <v>29985</v>
      </c>
      <c r="L20" s="67">
        <f>M20</f>
        <v>5397</v>
      </c>
      <c r="M20" s="67">
        <v>5397</v>
      </c>
      <c r="N20" s="68"/>
      <c r="O20" s="69"/>
    </row>
    <row r="21" spans="1:16" s="73" customFormat="1">
      <c r="N21" s="74"/>
      <c r="O21" s="75"/>
    </row>
    <row r="22" spans="1:16">
      <c r="N22" s="76"/>
      <c r="O22" s="77"/>
    </row>
    <row r="23" spans="1:16">
      <c r="N23" s="76"/>
      <c r="O23" s="77"/>
    </row>
    <row r="24" spans="1:16">
      <c r="N24" s="76"/>
      <c r="O24" s="77"/>
    </row>
    <row r="25" spans="1:16">
      <c r="N25" s="76"/>
      <c r="O25" s="77"/>
    </row>
    <row r="26" spans="1:16">
      <c r="N26" s="76"/>
      <c r="O26" s="77"/>
    </row>
    <row r="27" spans="1:16">
      <c r="N27" s="76"/>
      <c r="O27" s="77"/>
    </row>
    <row r="28" spans="1:16">
      <c r="N28" s="76"/>
      <c r="O28" s="77"/>
    </row>
    <row r="29" spans="1:16">
      <c r="N29" s="76"/>
      <c r="O29" s="77"/>
    </row>
    <row r="30" spans="1:16">
      <c r="N30" s="76"/>
      <c r="O30" s="77"/>
    </row>
    <row r="31" spans="1:16">
      <c r="N31" s="76"/>
      <c r="O31" s="77"/>
    </row>
    <row r="32" spans="1:16">
      <c r="N32" s="76"/>
      <c r="O32" s="77"/>
    </row>
  </sheetData>
  <mergeCells count="17">
    <mergeCell ref="N5:N6"/>
    <mergeCell ref="O5:O6"/>
    <mergeCell ref="A1:G1"/>
    <mergeCell ref="A2:O2"/>
    <mergeCell ref="A3:O3"/>
    <mergeCell ref="L4:O4"/>
    <mergeCell ref="A5:A6"/>
    <mergeCell ref="B5:B6"/>
    <mergeCell ref="C5:C6"/>
    <mergeCell ref="D5:D6"/>
    <mergeCell ref="E5:E6"/>
    <mergeCell ref="F5:F6"/>
    <mergeCell ref="A7:B7"/>
    <mergeCell ref="G5:G6"/>
    <mergeCell ref="H5:I5"/>
    <mergeCell ref="J5:K5"/>
    <mergeCell ref="L5:M5"/>
  </mergeCells>
  <pageMargins left="0.75" right="0.23622047244094491" top="0.39370078740157483" bottom="0.23622047244094491" header="0.31496062992125984" footer="0.15748031496062992"/>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topLeftCell="A7" zoomScaleNormal="100" workbookViewId="0">
      <selection activeCell="M8" sqref="M8:M10"/>
    </sheetView>
  </sheetViews>
  <sheetFormatPr defaultRowHeight="15.35"/>
  <cols>
    <col min="1" max="1" width="4.1171875" style="32" customWidth="1"/>
    <col min="2" max="2" width="22.29296875" style="32" customWidth="1"/>
    <col min="3" max="3" width="11.1171875" style="32" customWidth="1"/>
    <col min="4" max="4" width="12.29296875" style="32" customWidth="1"/>
    <col min="5" max="5" width="7.41015625" style="32" customWidth="1"/>
    <col min="6" max="6" width="23.703125" style="32" customWidth="1"/>
    <col min="7" max="7" width="39.5859375" style="32" customWidth="1"/>
    <col min="8" max="9" width="9.41015625" style="32" customWidth="1"/>
    <col min="10" max="10" width="9.87890625" style="32" customWidth="1"/>
    <col min="11" max="11" width="8.1171875" style="32" customWidth="1"/>
    <col min="12" max="12" width="8.5859375" style="32" customWidth="1"/>
    <col min="13" max="13" width="7.703125" style="32" customWidth="1"/>
    <col min="14" max="14" width="7.29296875" style="43" customWidth="1"/>
    <col min="15" max="15" width="9.703125" style="32" customWidth="1"/>
    <col min="16" max="256" width="9.1171875" style="32"/>
    <col min="257" max="257" width="4.1171875" style="32" customWidth="1"/>
    <col min="258" max="258" width="42" style="32" customWidth="1"/>
    <col min="259" max="261" width="8.87890625" style="32" customWidth="1"/>
    <col min="262" max="262" width="14.1171875" style="32" customWidth="1"/>
    <col min="263" max="263" width="14.87890625" style="32" customWidth="1"/>
    <col min="264" max="265" width="9.41015625" style="32" customWidth="1"/>
    <col min="266" max="267" width="11.29296875" style="32" customWidth="1"/>
    <col min="268" max="269" width="9.41015625" style="32" customWidth="1"/>
    <col min="270" max="270" width="11.5859375" style="32" customWidth="1"/>
    <col min="271" max="271" width="7.703125" style="32" customWidth="1"/>
    <col min="272" max="512" width="9.1171875" style="32"/>
    <col min="513" max="513" width="4.1171875" style="32" customWidth="1"/>
    <col min="514" max="514" width="42" style="32" customWidth="1"/>
    <col min="515" max="517" width="8.87890625" style="32" customWidth="1"/>
    <col min="518" max="518" width="14.1171875" style="32" customWidth="1"/>
    <col min="519" max="519" width="14.87890625" style="32" customWidth="1"/>
    <col min="520" max="521" width="9.41015625" style="32" customWidth="1"/>
    <col min="522" max="523" width="11.29296875" style="32" customWidth="1"/>
    <col min="524" max="525" width="9.41015625" style="32" customWidth="1"/>
    <col min="526" max="526" width="11.5859375" style="32" customWidth="1"/>
    <col min="527" max="527" width="7.703125" style="32" customWidth="1"/>
    <col min="528" max="768" width="9.1171875" style="32"/>
    <col min="769" max="769" width="4.1171875" style="32" customWidth="1"/>
    <col min="770" max="770" width="42" style="32" customWidth="1"/>
    <col min="771" max="773" width="8.87890625" style="32" customWidth="1"/>
    <col min="774" max="774" width="14.1171875" style="32" customWidth="1"/>
    <col min="775" max="775" width="14.87890625" style="32" customWidth="1"/>
    <col min="776" max="777" width="9.41015625" style="32" customWidth="1"/>
    <col min="778" max="779" width="11.29296875" style="32" customWidth="1"/>
    <col min="780" max="781" width="9.41015625" style="32" customWidth="1"/>
    <col min="782" max="782" width="11.5859375" style="32" customWidth="1"/>
    <col min="783" max="783" width="7.703125" style="32" customWidth="1"/>
    <col min="784" max="1024" width="9.1171875" style="32"/>
    <col min="1025" max="1025" width="4.1171875" style="32" customWidth="1"/>
    <col min="1026" max="1026" width="42" style="32" customWidth="1"/>
    <col min="1027" max="1029" width="8.87890625" style="32" customWidth="1"/>
    <col min="1030" max="1030" width="14.1171875" style="32" customWidth="1"/>
    <col min="1031" max="1031" width="14.87890625" style="32" customWidth="1"/>
    <col min="1032" max="1033" width="9.41015625" style="32" customWidth="1"/>
    <col min="1034" max="1035" width="11.29296875" style="32" customWidth="1"/>
    <col min="1036" max="1037" width="9.41015625" style="32" customWidth="1"/>
    <col min="1038" max="1038" width="11.5859375" style="32" customWidth="1"/>
    <col min="1039" max="1039" width="7.703125" style="32" customWidth="1"/>
    <col min="1040" max="1280" width="9.1171875" style="32"/>
    <col min="1281" max="1281" width="4.1171875" style="32" customWidth="1"/>
    <col min="1282" max="1282" width="42" style="32" customWidth="1"/>
    <col min="1283" max="1285" width="8.87890625" style="32" customWidth="1"/>
    <col min="1286" max="1286" width="14.1171875" style="32" customWidth="1"/>
    <col min="1287" max="1287" width="14.87890625" style="32" customWidth="1"/>
    <col min="1288" max="1289" width="9.41015625" style="32" customWidth="1"/>
    <col min="1290" max="1291" width="11.29296875" style="32" customWidth="1"/>
    <col min="1292" max="1293" width="9.41015625" style="32" customWidth="1"/>
    <col min="1294" max="1294" width="11.5859375" style="32" customWidth="1"/>
    <col min="1295" max="1295" width="7.703125" style="32" customWidth="1"/>
    <col min="1296" max="1536" width="9.1171875" style="32"/>
    <col min="1537" max="1537" width="4.1171875" style="32" customWidth="1"/>
    <col min="1538" max="1538" width="42" style="32" customWidth="1"/>
    <col min="1539" max="1541" width="8.87890625" style="32" customWidth="1"/>
    <col min="1542" max="1542" width="14.1171875" style="32" customWidth="1"/>
    <col min="1543" max="1543" width="14.87890625" style="32" customWidth="1"/>
    <col min="1544" max="1545" width="9.41015625" style="32" customWidth="1"/>
    <col min="1546" max="1547" width="11.29296875" style="32" customWidth="1"/>
    <col min="1548" max="1549" width="9.41015625" style="32" customWidth="1"/>
    <col min="1550" max="1550" width="11.5859375" style="32" customWidth="1"/>
    <col min="1551" max="1551" width="7.703125" style="32" customWidth="1"/>
    <col min="1552" max="1792" width="9.1171875" style="32"/>
    <col min="1793" max="1793" width="4.1171875" style="32" customWidth="1"/>
    <col min="1794" max="1794" width="42" style="32" customWidth="1"/>
    <col min="1795" max="1797" width="8.87890625" style="32" customWidth="1"/>
    <col min="1798" max="1798" width="14.1171875" style="32" customWidth="1"/>
    <col min="1799" max="1799" width="14.87890625" style="32" customWidth="1"/>
    <col min="1800" max="1801" width="9.41015625" style="32" customWidth="1"/>
    <col min="1802" max="1803" width="11.29296875" style="32" customWidth="1"/>
    <col min="1804" max="1805" width="9.41015625" style="32" customWidth="1"/>
    <col min="1806" max="1806" width="11.5859375" style="32" customWidth="1"/>
    <col min="1807" max="1807" width="7.703125" style="32" customWidth="1"/>
    <col min="1808" max="2048" width="9.1171875" style="32"/>
    <col min="2049" max="2049" width="4.1171875" style="32" customWidth="1"/>
    <col min="2050" max="2050" width="42" style="32" customWidth="1"/>
    <col min="2051" max="2053" width="8.87890625" style="32" customWidth="1"/>
    <col min="2054" max="2054" width="14.1171875" style="32" customWidth="1"/>
    <col min="2055" max="2055" width="14.87890625" style="32" customWidth="1"/>
    <col min="2056" max="2057" width="9.41015625" style="32" customWidth="1"/>
    <col min="2058" max="2059" width="11.29296875" style="32" customWidth="1"/>
    <col min="2060" max="2061" width="9.41015625" style="32" customWidth="1"/>
    <col min="2062" max="2062" width="11.5859375" style="32" customWidth="1"/>
    <col min="2063" max="2063" width="7.703125" style="32" customWidth="1"/>
    <col min="2064" max="2304" width="9.1171875" style="32"/>
    <col min="2305" max="2305" width="4.1171875" style="32" customWidth="1"/>
    <col min="2306" max="2306" width="42" style="32" customWidth="1"/>
    <col min="2307" max="2309" width="8.87890625" style="32" customWidth="1"/>
    <col min="2310" max="2310" width="14.1171875" style="32" customWidth="1"/>
    <col min="2311" max="2311" width="14.87890625" style="32" customWidth="1"/>
    <col min="2312" max="2313" width="9.41015625" style="32" customWidth="1"/>
    <col min="2314" max="2315" width="11.29296875" style="32" customWidth="1"/>
    <col min="2316" max="2317" width="9.41015625" style="32" customWidth="1"/>
    <col min="2318" max="2318" width="11.5859375" style="32" customWidth="1"/>
    <col min="2319" max="2319" width="7.703125" style="32" customWidth="1"/>
    <col min="2320" max="2560" width="9.1171875" style="32"/>
    <col min="2561" max="2561" width="4.1171875" style="32" customWidth="1"/>
    <col min="2562" max="2562" width="42" style="32" customWidth="1"/>
    <col min="2563" max="2565" width="8.87890625" style="32" customWidth="1"/>
    <col min="2566" max="2566" width="14.1171875" style="32" customWidth="1"/>
    <col min="2567" max="2567" width="14.87890625" style="32" customWidth="1"/>
    <col min="2568" max="2569" width="9.41015625" style="32" customWidth="1"/>
    <col min="2570" max="2571" width="11.29296875" style="32" customWidth="1"/>
    <col min="2572" max="2573" width="9.41015625" style="32" customWidth="1"/>
    <col min="2574" max="2574" width="11.5859375" style="32" customWidth="1"/>
    <col min="2575" max="2575" width="7.703125" style="32" customWidth="1"/>
    <col min="2576" max="2816" width="9.1171875" style="32"/>
    <col min="2817" max="2817" width="4.1171875" style="32" customWidth="1"/>
    <col min="2818" max="2818" width="42" style="32" customWidth="1"/>
    <col min="2819" max="2821" width="8.87890625" style="32" customWidth="1"/>
    <col min="2822" max="2822" width="14.1171875" style="32" customWidth="1"/>
    <col min="2823" max="2823" width="14.87890625" style="32" customWidth="1"/>
    <col min="2824" max="2825" width="9.41015625" style="32" customWidth="1"/>
    <col min="2826" max="2827" width="11.29296875" style="32" customWidth="1"/>
    <col min="2828" max="2829" width="9.41015625" style="32" customWidth="1"/>
    <col min="2830" max="2830" width="11.5859375" style="32" customWidth="1"/>
    <col min="2831" max="2831" width="7.703125" style="32" customWidth="1"/>
    <col min="2832" max="3072" width="9.1171875" style="32"/>
    <col min="3073" max="3073" width="4.1171875" style="32" customWidth="1"/>
    <col min="3074" max="3074" width="42" style="32" customWidth="1"/>
    <col min="3075" max="3077" width="8.87890625" style="32" customWidth="1"/>
    <col min="3078" max="3078" width="14.1171875" style="32" customWidth="1"/>
    <col min="3079" max="3079" width="14.87890625" style="32" customWidth="1"/>
    <col min="3080" max="3081" width="9.41015625" style="32" customWidth="1"/>
    <col min="3082" max="3083" width="11.29296875" style="32" customWidth="1"/>
    <col min="3084" max="3085" width="9.41015625" style="32" customWidth="1"/>
    <col min="3086" max="3086" width="11.5859375" style="32" customWidth="1"/>
    <col min="3087" max="3087" width="7.703125" style="32" customWidth="1"/>
    <col min="3088" max="3328" width="9.1171875" style="32"/>
    <col min="3329" max="3329" width="4.1171875" style="32" customWidth="1"/>
    <col min="3330" max="3330" width="42" style="32" customWidth="1"/>
    <col min="3331" max="3333" width="8.87890625" style="32" customWidth="1"/>
    <col min="3334" max="3334" width="14.1171875" style="32" customWidth="1"/>
    <col min="3335" max="3335" width="14.87890625" style="32" customWidth="1"/>
    <col min="3336" max="3337" width="9.41015625" style="32" customWidth="1"/>
    <col min="3338" max="3339" width="11.29296875" style="32" customWidth="1"/>
    <col min="3340" max="3341" width="9.41015625" style="32" customWidth="1"/>
    <col min="3342" max="3342" width="11.5859375" style="32" customWidth="1"/>
    <col min="3343" max="3343" width="7.703125" style="32" customWidth="1"/>
    <col min="3344" max="3584" width="9.1171875" style="32"/>
    <col min="3585" max="3585" width="4.1171875" style="32" customWidth="1"/>
    <col min="3586" max="3586" width="42" style="32" customWidth="1"/>
    <col min="3587" max="3589" width="8.87890625" style="32" customWidth="1"/>
    <col min="3590" max="3590" width="14.1171875" style="32" customWidth="1"/>
    <col min="3591" max="3591" width="14.87890625" style="32" customWidth="1"/>
    <col min="3592" max="3593" width="9.41015625" style="32" customWidth="1"/>
    <col min="3594" max="3595" width="11.29296875" style="32" customWidth="1"/>
    <col min="3596" max="3597" width="9.41015625" style="32" customWidth="1"/>
    <col min="3598" max="3598" width="11.5859375" style="32" customWidth="1"/>
    <col min="3599" max="3599" width="7.703125" style="32" customWidth="1"/>
    <col min="3600" max="3840" width="9.1171875" style="32"/>
    <col min="3841" max="3841" width="4.1171875" style="32" customWidth="1"/>
    <col min="3842" max="3842" width="42" style="32" customWidth="1"/>
    <col min="3843" max="3845" width="8.87890625" style="32" customWidth="1"/>
    <col min="3846" max="3846" width="14.1171875" style="32" customWidth="1"/>
    <col min="3847" max="3847" width="14.87890625" style="32" customWidth="1"/>
    <col min="3848" max="3849" width="9.41015625" style="32" customWidth="1"/>
    <col min="3850" max="3851" width="11.29296875" style="32" customWidth="1"/>
    <col min="3852" max="3853" width="9.41015625" style="32" customWidth="1"/>
    <col min="3854" max="3854" width="11.5859375" style="32" customWidth="1"/>
    <col min="3855" max="3855" width="7.703125" style="32" customWidth="1"/>
    <col min="3856" max="4096" width="9.1171875" style="32"/>
    <col min="4097" max="4097" width="4.1171875" style="32" customWidth="1"/>
    <col min="4098" max="4098" width="42" style="32" customWidth="1"/>
    <col min="4099" max="4101" width="8.87890625" style="32" customWidth="1"/>
    <col min="4102" max="4102" width="14.1171875" style="32" customWidth="1"/>
    <col min="4103" max="4103" width="14.87890625" style="32" customWidth="1"/>
    <col min="4104" max="4105" width="9.41015625" style="32" customWidth="1"/>
    <col min="4106" max="4107" width="11.29296875" style="32" customWidth="1"/>
    <col min="4108" max="4109" width="9.41015625" style="32" customWidth="1"/>
    <col min="4110" max="4110" width="11.5859375" style="32" customWidth="1"/>
    <col min="4111" max="4111" width="7.703125" style="32" customWidth="1"/>
    <col min="4112" max="4352" width="9.1171875" style="32"/>
    <col min="4353" max="4353" width="4.1171875" style="32" customWidth="1"/>
    <col min="4354" max="4354" width="42" style="32" customWidth="1"/>
    <col min="4355" max="4357" width="8.87890625" style="32" customWidth="1"/>
    <col min="4358" max="4358" width="14.1171875" style="32" customWidth="1"/>
    <col min="4359" max="4359" width="14.87890625" style="32" customWidth="1"/>
    <col min="4360" max="4361" width="9.41015625" style="32" customWidth="1"/>
    <col min="4362" max="4363" width="11.29296875" style="32" customWidth="1"/>
    <col min="4364" max="4365" width="9.41015625" style="32" customWidth="1"/>
    <col min="4366" max="4366" width="11.5859375" style="32" customWidth="1"/>
    <col min="4367" max="4367" width="7.703125" style="32" customWidth="1"/>
    <col min="4368" max="4608" width="9.1171875" style="32"/>
    <col min="4609" max="4609" width="4.1171875" style="32" customWidth="1"/>
    <col min="4610" max="4610" width="42" style="32" customWidth="1"/>
    <col min="4611" max="4613" width="8.87890625" style="32" customWidth="1"/>
    <col min="4614" max="4614" width="14.1171875" style="32" customWidth="1"/>
    <col min="4615" max="4615" width="14.87890625" style="32" customWidth="1"/>
    <col min="4616" max="4617" width="9.41015625" style="32" customWidth="1"/>
    <col min="4618" max="4619" width="11.29296875" style="32" customWidth="1"/>
    <col min="4620" max="4621" width="9.41015625" style="32" customWidth="1"/>
    <col min="4622" max="4622" width="11.5859375" style="32" customWidth="1"/>
    <col min="4623" max="4623" width="7.703125" style="32" customWidth="1"/>
    <col min="4624" max="4864" width="9.1171875" style="32"/>
    <col min="4865" max="4865" width="4.1171875" style="32" customWidth="1"/>
    <col min="4866" max="4866" width="42" style="32" customWidth="1"/>
    <col min="4867" max="4869" width="8.87890625" style="32" customWidth="1"/>
    <col min="4870" max="4870" width="14.1171875" style="32" customWidth="1"/>
    <col min="4871" max="4871" width="14.87890625" style="32" customWidth="1"/>
    <col min="4872" max="4873" width="9.41015625" style="32" customWidth="1"/>
    <col min="4874" max="4875" width="11.29296875" style="32" customWidth="1"/>
    <col min="4876" max="4877" width="9.41015625" style="32" customWidth="1"/>
    <col min="4878" max="4878" width="11.5859375" style="32" customWidth="1"/>
    <col min="4879" max="4879" width="7.703125" style="32" customWidth="1"/>
    <col min="4880" max="5120" width="9.1171875" style="32"/>
    <col min="5121" max="5121" width="4.1171875" style="32" customWidth="1"/>
    <col min="5122" max="5122" width="42" style="32" customWidth="1"/>
    <col min="5123" max="5125" width="8.87890625" style="32" customWidth="1"/>
    <col min="5126" max="5126" width="14.1171875" style="32" customWidth="1"/>
    <col min="5127" max="5127" width="14.87890625" style="32" customWidth="1"/>
    <col min="5128" max="5129" width="9.41015625" style="32" customWidth="1"/>
    <col min="5130" max="5131" width="11.29296875" style="32" customWidth="1"/>
    <col min="5132" max="5133" width="9.41015625" style="32" customWidth="1"/>
    <col min="5134" max="5134" width="11.5859375" style="32" customWidth="1"/>
    <col min="5135" max="5135" width="7.703125" style="32" customWidth="1"/>
    <col min="5136" max="5376" width="9.1171875" style="32"/>
    <col min="5377" max="5377" width="4.1171875" style="32" customWidth="1"/>
    <col min="5378" max="5378" width="42" style="32" customWidth="1"/>
    <col min="5379" max="5381" width="8.87890625" style="32" customWidth="1"/>
    <col min="5382" max="5382" width="14.1171875" style="32" customWidth="1"/>
    <col min="5383" max="5383" width="14.87890625" style="32" customWidth="1"/>
    <col min="5384" max="5385" width="9.41015625" style="32" customWidth="1"/>
    <col min="5386" max="5387" width="11.29296875" style="32" customWidth="1"/>
    <col min="5388" max="5389" width="9.41015625" style="32" customWidth="1"/>
    <col min="5390" max="5390" width="11.5859375" style="32" customWidth="1"/>
    <col min="5391" max="5391" width="7.703125" style="32" customWidth="1"/>
    <col min="5392" max="5632" width="9.1171875" style="32"/>
    <col min="5633" max="5633" width="4.1171875" style="32" customWidth="1"/>
    <col min="5634" max="5634" width="42" style="32" customWidth="1"/>
    <col min="5635" max="5637" width="8.87890625" style="32" customWidth="1"/>
    <col min="5638" max="5638" width="14.1171875" style="32" customWidth="1"/>
    <col min="5639" max="5639" width="14.87890625" style="32" customWidth="1"/>
    <col min="5640" max="5641" width="9.41015625" style="32" customWidth="1"/>
    <col min="5642" max="5643" width="11.29296875" style="32" customWidth="1"/>
    <col min="5644" max="5645" width="9.41015625" style="32" customWidth="1"/>
    <col min="5646" max="5646" width="11.5859375" style="32" customWidth="1"/>
    <col min="5647" max="5647" width="7.703125" style="32" customWidth="1"/>
    <col min="5648" max="5888" width="9.1171875" style="32"/>
    <col min="5889" max="5889" width="4.1171875" style="32" customWidth="1"/>
    <col min="5890" max="5890" width="42" style="32" customWidth="1"/>
    <col min="5891" max="5893" width="8.87890625" style="32" customWidth="1"/>
    <col min="5894" max="5894" width="14.1171875" style="32" customWidth="1"/>
    <col min="5895" max="5895" width="14.87890625" style="32" customWidth="1"/>
    <col min="5896" max="5897" width="9.41015625" style="32" customWidth="1"/>
    <col min="5898" max="5899" width="11.29296875" style="32" customWidth="1"/>
    <col min="5900" max="5901" width="9.41015625" style="32" customWidth="1"/>
    <col min="5902" max="5902" width="11.5859375" style="32" customWidth="1"/>
    <col min="5903" max="5903" width="7.703125" style="32" customWidth="1"/>
    <col min="5904" max="6144" width="9.1171875" style="32"/>
    <col min="6145" max="6145" width="4.1171875" style="32" customWidth="1"/>
    <col min="6146" max="6146" width="42" style="32" customWidth="1"/>
    <col min="6147" max="6149" width="8.87890625" style="32" customWidth="1"/>
    <col min="6150" max="6150" width="14.1171875" style="32" customWidth="1"/>
    <col min="6151" max="6151" width="14.87890625" style="32" customWidth="1"/>
    <col min="6152" max="6153" width="9.41015625" style="32" customWidth="1"/>
    <col min="6154" max="6155" width="11.29296875" style="32" customWidth="1"/>
    <col min="6156" max="6157" width="9.41015625" style="32" customWidth="1"/>
    <col min="6158" max="6158" width="11.5859375" style="32" customWidth="1"/>
    <col min="6159" max="6159" width="7.703125" style="32" customWidth="1"/>
    <col min="6160" max="6400" width="9.1171875" style="32"/>
    <col min="6401" max="6401" width="4.1171875" style="32" customWidth="1"/>
    <col min="6402" max="6402" width="42" style="32" customWidth="1"/>
    <col min="6403" max="6405" width="8.87890625" style="32" customWidth="1"/>
    <col min="6406" max="6406" width="14.1171875" style="32" customWidth="1"/>
    <col min="6407" max="6407" width="14.87890625" style="32" customWidth="1"/>
    <col min="6408" max="6409" width="9.41015625" style="32" customWidth="1"/>
    <col min="6410" max="6411" width="11.29296875" style="32" customWidth="1"/>
    <col min="6412" max="6413" width="9.41015625" style="32" customWidth="1"/>
    <col min="6414" max="6414" width="11.5859375" style="32" customWidth="1"/>
    <col min="6415" max="6415" width="7.703125" style="32" customWidth="1"/>
    <col min="6416" max="6656" width="9.1171875" style="32"/>
    <col min="6657" max="6657" width="4.1171875" style="32" customWidth="1"/>
    <col min="6658" max="6658" width="42" style="32" customWidth="1"/>
    <col min="6659" max="6661" width="8.87890625" style="32" customWidth="1"/>
    <col min="6662" max="6662" width="14.1171875" style="32" customWidth="1"/>
    <col min="6663" max="6663" width="14.87890625" style="32" customWidth="1"/>
    <col min="6664" max="6665" width="9.41015625" style="32" customWidth="1"/>
    <col min="6666" max="6667" width="11.29296875" style="32" customWidth="1"/>
    <col min="6668" max="6669" width="9.41015625" style="32" customWidth="1"/>
    <col min="6670" max="6670" width="11.5859375" style="32" customWidth="1"/>
    <col min="6671" max="6671" width="7.703125" style="32" customWidth="1"/>
    <col min="6672" max="6912" width="9.1171875" style="32"/>
    <col min="6913" max="6913" width="4.1171875" style="32" customWidth="1"/>
    <col min="6914" max="6914" width="42" style="32" customWidth="1"/>
    <col min="6915" max="6917" width="8.87890625" style="32" customWidth="1"/>
    <col min="6918" max="6918" width="14.1171875" style="32" customWidth="1"/>
    <col min="6919" max="6919" width="14.87890625" style="32" customWidth="1"/>
    <col min="6920" max="6921" width="9.41015625" style="32" customWidth="1"/>
    <col min="6922" max="6923" width="11.29296875" style="32" customWidth="1"/>
    <col min="6924" max="6925" width="9.41015625" style="32" customWidth="1"/>
    <col min="6926" max="6926" width="11.5859375" style="32" customWidth="1"/>
    <col min="6927" max="6927" width="7.703125" style="32" customWidth="1"/>
    <col min="6928" max="7168" width="9.1171875" style="32"/>
    <col min="7169" max="7169" width="4.1171875" style="32" customWidth="1"/>
    <col min="7170" max="7170" width="42" style="32" customWidth="1"/>
    <col min="7171" max="7173" width="8.87890625" style="32" customWidth="1"/>
    <col min="7174" max="7174" width="14.1171875" style="32" customWidth="1"/>
    <col min="7175" max="7175" width="14.87890625" style="32" customWidth="1"/>
    <col min="7176" max="7177" width="9.41015625" style="32" customWidth="1"/>
    <col min="7178" max="7179" width="11.29296875" style="32" customWidth="1"/>
    <col min="7180" max="7181" width="9.41015625" style="32" customWidth="1"/>
    <col min="7182" max="7182" width="11.5859375" style="32" customWidth="1"/>
    <col min="7183" max="7183" width="7.703125" style="32" customWidth="1"/>
    <col min="7184" max="7424" width="9.1171875" style="32"/>
    <col min="7425" max="7425" width="4.1171875" style="32" customWidth="1"/>
    <col min="7426" max="7426" width="42" style="32" customWidth="1"/>
    <col min="7427" max="7429" width="8.87890625" style="32" customWidth="1"/>
    <col min="7430" max="7430" width="14.1171875" style="32" customWidth="1"/>
    <col min="7431" max="7431" width="14.87890625" style="32" customWidth="1"/>
    <col min="7432" max="7433" width="9.41015625" style="32" customWidth="1"/>
    <col min="7434" max="7435" width="11.29296875" style="32" customWidth="1"/>
    <col min="7436" max="7437" width="9.41015625" style="32" customWidth="1"/>
    <col min="7438" max="7438" width="11.5859375" style="32" customWidth="1"/>
    <col min="7439" max="7439" width="7.703125" style="32" customWidth="1"/>
    <col min="7440" max="7680" width="9.1171875" style="32"/>
    <col min="7681" max="7681" width="4.1171875" style="32" customWidth="1"/>
    <col min="7682" max="7682" width="42" style="32" customWidth="1"/>
    <col min="7683" max="7685" width="8.87890625" style="32" customWidth="1"/>
    <col min="7686" max="7686" width="14.1171875" style="32" customWidth="1"/>
    <col min="7687" max="7687" width="14.87890625" style="32" customWidth="1"/>
    <col min="7688" max="7689" width="9.41015625" style="32" customWidth="1"/>
    <col min="7690" max="7691" width="11.29296875" style="32" customWidth="1"/>
    <col min="7692" max="7693" width="9.41015625" style="32" customWidth="1"/>
    <col min="7694" max="7694" width="11.5859375" style="32" customWidth="1"/>
    <col min="7695" max="7695" width="7.703125" style="32" customWidth="1"/>
    <col min="7696" max="7936" width="9.1171875" style="32"/>
    <col min="7937" max="7937" width="4.1171875" style="32" customWidth="1"/>
    <col min="7938" max="7938" width="42" style="32" customWidth="1"/>
    <col min="7939" max="7941" width="8.87890625" style="32" customWidth="1"/>
    <col min="7942" max="7942" width="14.1171875" style="32" customWidth="1"/>
    <col min="7943" max="7943" width="14.87890625" style="32" customWidth="1"/>
    <col min="7944" max="7945" width="9.41015625" style="32" customWidth="1"/>
    <col min="7946" max="7947" width="11.29296875" style="32" customWidth="1"/>
    <col min="7948" max="7949" width="9.41015625" style="32" customWidth="1"/>
    <col min="7950" max="7950" width="11.5859375" style="32" customWidth="1"/>
    <col min="7951" max="7951" width="7.703125" style="32" customWidth="1"/>
    <col min="7952" max="8192" width="9.1171875" style="32"/>
    <col min="8193" max="8193" width="4.1171875" style="32" customWidth="1"/>
    <col min="8194" max="8194" width="42" style="32" customWidth="1"/>
    <col min="8195" max="8197" width="8.87890625" style="32" customWidth="1"/>
    <col min="8198" max="8198" width="14.1171875" style="32" customWidth="1"/>
    <col min="8199" max="8199" width="14.87890625" style="32" customWidth="1"/>
    <col min="8200" max="8201" width="9.41015625" style="32" customWidth="1"/>
    <col min="8202" max="8203" width="11.29296875" style="32" customWidth="1"/>
    <col min="8204" max="8205" width="9.41015625" style="32" customWidth="1"/>
    <col min="8206" max="8206" width="11.5859375" style="32" customWidth="1"/>
    <col min="8207" max="8207" width="7.703125" style="32" customWidth="1"/>
    <col min="8208" max="8448" width="9.1171875" style="32"/>
    <col min="8449" max="8449" width="4.1171875" style="32" customWidth="1"/>
    <col min="8450" max="8450" width="42" style="32" customWidth="1"/>
    <col min="8451" max="8453" width="8.87890625" style="32" customWidth="1"/>
    <col min="8454" max="8454" width="14.1171875" style="32" customWidth="1"/>
    <col min="8455" max="8455" width="14.87890625" style="32" customWidth="1"/>
    <col min="8456" max="8457" width="9.41015625" style="32" customWidth="1"/>
    <col min="8458" max="8459" width="11.29296875" style="32" customWidth="1"/>
    <col min="8460" max="8461" width="9.41015625" style="32" customWidth="1"/>
    <col min="8462" max="8462" width="11.5859375" style="32" customWidth="1"/>
    <col min="8463" max="8463" width="7.703125" style="32" customWidth="1"/>
    <col min="8464" max="8704" width="9.1171875" style="32"/>
    <col min="8705" max="8705" width="4.1171875" style="32" customWidth="1"/>
    <col min="8706" max="8706" width="42" style="32" customWidth="1"/>
    <col min="8707" max="8709" width="8.87890625" style="32" customWidth="1"/>
    <col min="8710" max="8710" width="14.1171875" style="32" customWidth="1"/>
    <col min="8711" max="8711" width="14.87890625" style="32" customWidth="1"/>
    <col min="8712" max="8713" width="9.41015625" style="32" customWidth="1"/>
    <col min="8714" max="8715" width="11.29296875" style="32" customWidth="1"/>
    <col min="8716" max="8717" width="9.41015625" style="32" customWidth="1"/>
    <col min="8718" max="8718" width="11.5859375" style="32" customWidth="1"/>
    <col min="8719" max="8719" width="7.703125" style="32" customWidth="1"/>
    <col min="8720" max="8960" width="9.1171875" style="32"/>
    <col min="8961" max="8961" width="4.1171875" style="32" customWidth="1"/>
    <col min="8962" max="8962" width="42" style="32" customWidth="1"/>
    <col min="8963" max="8965" width="8.87890625" style="32" customWidth="1"/>
    <col min="8966" max="8966" width="14.1171875" style="32" customWidth="1"/>
    <col min="8967" max="8967" width="14.87890625" style="32" customWidth="1"/>
    <col min="8968" max="8969" width="9.41015625" style="32" customWidth="1"/>
    <col min="8970" max="8971" width="11.29296875" style="32" customWidth="1"/>
    <col min="8972" max="8973" width="9.41015625" style="32" customWidth="1"/>
    <col min="8974" max="8974" width="11.5859375" style="32" customWidth="1"/>
    <col min="8975" max="8975" width="7.703125" style="32" customWidth="1"/>
    <col min="8976" max="9216" width="9.1171875" style="32"/>
    <col min="9217" max="9217" width="4.1171875" style="32" customWidth="1"/>
    <col min="9218" max="9218" width="42" style="32" customWidth="1"/>
    <col min="9219" max="9221" width="8.87890625" style="32" customWidth="1"/>
    <col min="9222" max="9222" width="14.1171875" style="32" customWidth="1"/>
    <col min="9223" max="9223" width="14.87890625" style="32" customWidth="1"/>
    <col min="9224" max="9225" width="9.41015625" style="32" customWidth="1"/>
    <col min="9226" max="9227" width="11.29296875" style="32" customWidth="1"/>
    <col min="9228" max="9229" width="9.41015625" style="32" customWidth="1"/>
    <col min="9230" max="9230" width="11.5859375" style="32" customWidth="1"/>
    <col min="9231" max="9231" width="7.703125" style="32" customWidth="1"/>
    <col min="9232" max="9472" width="9.1171875" style="32"/>
    <col min="9473" max="9473" width="4.1171875" style="32" customWidth="1"/>
    <col min="9474" max="9474" width="42" style="32" customWidth="1"/>
    <col min="9475" max="9477" width="8.87890625" style="32" customWidth="1"/>
    <col min="9478" max="9478" width="14.1171875" style="32" customWidth="1"/>
    <col min="9479" max="9479" width="14.87890625" style="32" customWidth="1"/>
    <col min="9480" max="9481" width="9.41015625" style="32" customWidth="1"/>
    <col min="9482" max="9483" width="11.29296875" style="32" customWidth="1"/>
    <col min="9484" max="9485" width="9.41015625" style="32" customWidth="1"/>
    <col min="9486" max="9486" width="11.5859375" style="32" customWidth="1"/>
    <col min="9487" max="9487" width="7.703125" style="32" customWidth="1"/>
    <col min="9488" max="9728" width="9.1171875" style="32"/>
    <col min="9729" max="9729" width="4.1171875" style="32" customWidth="1"/>
    <col min="9730" max="9730" width="42" style="32" customWidth="1"/>
    <col min="9731" max="9733" width="8.87890625" style="32" customWidth="1"/>
    <col min="9734" max="9734" width="14.1171875" style="32" customWidth="1"/>
    <col min="9735" max="9735" width="14.87890625" style="32" customWidth="1"/>
    <col min="9736" max="9737" width="9.41015625" style="32" customWidth="1"/>
    <col min="9738" max="9739" width="11.29296875" style="32" customWidth="1"/>
    <col min="9740" max="9741" width="9.41015625" style="32" customWidth="1"/>
    <col min="9742" max="9742" width="11.5859375" style="32" customWidth="1"/>
    <col min="9743" max="9743" width="7.703125" style="32" customWidth="1"/>
    <col min="9744" max="9984" width="9.1171875" style="32"/>
    <col min="9985" max="9985" width="4.1171875" style="32" customWidth="1"/>
    <col min="9986" max="9986" width="42" style="32" customWidth="1"/>
    <col min="9987" max="9989" width="8.87890625" style="32" customWidth="1"/>
    <col min="9990" max="9990" width="14.1171875" style="32" customWidth="1"/>
    <col min="9991" max="9991" width="14.87890625" style="32" customWidth="1"/>
    <col min="9992" max="9993" width="9.41015625" style="32" customWidth="1"/>
    <col min="9994" max="9995" width="11.29296875" style="32" customWidth="1"/>
    <col min="9996" max="9997" width="9.41015625" style="32" customWidth="1"/>
    <col min="9998" max="9998" width="11.5859375" style="32" customWidth="1"/>
    <col min="9999" max="9999" width="7.703125" style="32" customWidth="1"/>
    <col min="10000" max="10240" width="9.1171875" style="32"/>
    <col min="10241" max="10241" width="4.1171875" style="32" customWidth="1"/>
    <col min="10242" max="10242" width="42" style="32" customWidth="1"/>
    <col min="10243" max="10245" width="8.87890625" style="32" customWidth="1"/>
    <col min="10246" max="10246" width="14.1171875" style="32" customWidth="1"/>
    <col min="10247" max="10247" width="14.87890625" style="32" customWidth="1"/>
    <col min="10248" max="10249" width="9.41015625" style="32" customWidth="1"/>
    <col min="10250" max="10251" width="11.29296875" style="32" customWidth="1"/>
    <col min="10252" max="10253" width="9.41015625" style="32" customWidth="1"/>
    <col min="10254" max="10254" width="11.5859375" style="32" customWidth="1"/>
    <col min="10255" max="10255" width="7.703125" style="32" customWidth="1"/>
    <col min="10256" max="10496" width="9.1171875" style="32"/>
    <col min="10497" max="10497" width="4.1171875" style="32" customWidth="1"/>
    <col min="10498" max="10498" width="42" style="32" customWidth="1"/>
    <col min="10499" max="10501" width="8.87890625" style="32" customWidth="1"/>
    <col min="10502" max="10502" width="14.1171875" style="32" customWidth="1"/>
    <col min="10503" max="10503" width="14.87890625" style="32" customWidth="1"/>
    <col min="10504" max="10505" width="9.41015625" style="32" customWidth="1"/>
    <col min="10506" max="10507" width="11.29296875" style="32" customWidth="1"/>
    <col min="10508" max="10509" width="9.41015625" style="32" customWidth="1"/>
    <col min="10510" max="10510" width="11.5859375" style="32" customWidth="1"/>
    <col min="10511" max="10511" width="7.703125" style="32" customWidth="1"/>
    <col min="10512" max="10752" width="9.1171875" style="32"/>
    <col min="10753" max="10753" width="4.1171875" style="32" customWidth="1"/>
    <col min="10754" max="10754" width="42" style="32" customWidth="1"/>
    <col min="10755" max="10757" width="8.87890625" style="32" customWidth="1"/>
    <col min="10758" max="10758" width="14.1171875" style="32" customWidth="1"/>
    <col min="10759" max="10759" width="14.87890625" style="32" customWidth="1"/>
    <col min="10760" max="10761" width="9.41015625" style="32" customWidth="1"/>
    <col min="10762" max="10763" width="11.29296875" style="32" customWidth="1"/>
    <col min="10764" max="10765" width="9.41015625" style="32" customWidth="1"/>
    <col min="10766" max="10766" width="11.5859375" style="32" customWidth="1"/>
    <col min="10767" max="10767" width="7.703125" style="32" customWidth="1"/>
    <col min="10768" max="11008" width="9.1171875" style="32"/>
    <col min="11009" max="11009" width="4.1171875" style="32" customWidth="1"/>
    <col min="11010" max="11010" width="42" style="32" customWidth="1"/>
    <col min="11011" max="11013" width="8.87890625" style="32" customWidth="1"/>
    <col min="11014" max="11014" width="14.1171875" style="32" customWidth="1"/>
    <col min="11015" max="11015" width="14.87890625" style="32" customWidth="1"/>
    <col min="11016" max="11017" width="9.41015625" style="32" customWidth="1"/>
    <col min="11018" max="11019" width="11.29296875" style="32" customWidth="1"/>
    <col min="11020" max="11021" width="9.41015625" style="32" customWidth="1"/>
    <col min="11022" max="11022" width="11.5859375" style="32" customWidth="1"/>
    <col min="11023" max="11023" width="7.703125" style="32" customWidth="1"/>
    <col min="11024" max="11264" width="9.1171875" style="32"/>
    <col min="11265" max="11265" width="4.1171875" style="32" customWidth="1"/>
    <col min="11266" max="11266" width="42" style="32" customWidth="1"/>
    <col min="11267" max="11269" width="8.87890625" style="32" customWidth="1"/>
    <col min="11270" max="11270" width="14.1171875" style="32" customWidth="1"/>
    <col min="11271" max="11271" width="14.87890625" style="32" customWidth="1"/>
    <col min="11272" max="11273" width="9.41015625" style="32" customWidth="1"/>
    <col min="11274" max="11275" width="11.29296875" style="32" customWidth="1"/>
    <col min="11276" max="11277" width="9.41015625" style="32" customWidth="1"/>
    <col min="11278" max="11278" width="11.5859375" style="32" customWidth="1"/>
    <col min="11279" max="11279" width="7.703125" style="32" customWidth="1"/>
    <col min="11280" max="11520" width="9.1171875" style="32"/>
    <col min="11521" max="11521" width="4.1171875" style="32" customWidth="1"/>
    <col min="11522" max="11522" width="42" style="32" customWidth="1"/>
    <col min="11523" max="11525" width="8.87890625" style="32" customWidth="1"/>
    <col min="11526" max="11526" width="14.1171875" style="32" customWidth="1"/>
    <col min="11527" max="11527" width="14.87890625" style="32" customWidth="1"/>
    <col min="11528" max="11529" width="9.41015625" style="32" customWidth="1"/>
    <col min="11530" max="11531" width="11.29296875" style="32" customWidth="1"/>
    <col min="11532" max="11533" width="9.41015625" style="32" customWidth="1"/>
    <col min="11534" max="11534" width="11.5859375" style="32" customWidth="1"/>
    <col min="11535" max="11535" width="7.703125" style="32" customWidth="1"/>
    <col min="11536" max="11776" width="9.1171875" style="32"/>
    <col min="11777" max="11777" width="4.1171875" style="32" customWidth="1"/>
    <col min="11778" max="11778" width="42" style="32" customWidth="1"/>
    <col min="11779" max="11781" width="8.87890625" style="32" customWidth="1"/>
    <col min="11782" max="11782" width="14.1171875" style="32" customWidth="1"/>
    <col min="11783" max="11783" width="14.87890625" style="32" customWidth="1"/>
    <col min="11784" max="11785" width="9.41015625" style="32" customWidth="1"/>
    <col min="11786" max="11787" width="11.29296875" style="32" customWidth="1"/>
    <col min="11788" max="11789" width="9.41015625" style="32" customWidth="1"/>
    <col min="11790" max="11790" width="11.5859375" style="32" customWidth="1"/>
    <col min="11791" max="11791" width="7.703125" style="32" customWidth="1"/>
    <col min="11792" max="12032" width="9.1171875" style="32"/>
    <col min="12033" max="12033" width="4.1171875" style="32" customWidth="1"/>
    <col min="12034" max="12034" width="42" style="32" customWidth="1"/>
    <col min="12035" max="12037" width="8.87890625" style="32" customWidth="1"/>
    <col min="12038" max="12038" width="14.1171875" style="32" customWidth="1"/>
    <col min="12039" max="12039" width="14.87890625" style="32" customWidth="1"/>
    <col min="12040" max="12041" width="9.41015625" style="32" customWidth="1"/>
    <col min="12042" max="12043" width="11.29296875" style="32" customWidth="1"/>
    <col min="12044" max="12045" width="9.41015625" style="32" customWidth="1"/>
    <col min="12046" max="12046" width="11.5859375" style="32" customWidth="1"/>
    <col min="12047" max="12047" width="7.703125" style="32" customWidth="1"/>
    <col min="12048" max="12288" width="9.1171875" style="32"/>
    <col min="12289" max="12289" width="4.1171875" style="32" customWidth="1"/>
    <col min="12290" max="12290" width="42" style="32" customWidth="1"/>
    <col min="12291" max="12293" width="8.87890625" style="32" customWidth="1"/>
    <col min="12294" max="12294" width="14.1171875" style="32" customWidth="1"/>
    <col min="12295" max="12295" width="14.87890625" style="32" customWidth="1"/>
    <col min="12296" max="12297" width="9.41015625" style="32" customWidth="1"/>
    <col min="12298" max="12299" width="11.29296875" style="32" customWidth="1"/>
    <col min="12300" max="12301" width="9.41015625" style="32" customWidth="1"/>
    <col min="12302" max="12302" width="11.5859375" style="32" customWidth="1"/>
    <col min="12303" max="12303" width="7.703125" style="32" customWidth="1"/>
    <col min="12304" max="12544" width="9.1171875" style="32"/>
    <col min="12545" max="12545" width="4.1171875" style="32" customWidth="1"/>
    <col min="12546" max="12546" width="42" style="32" customWidth="1"/>
    <col min="12547" max="12549" width="8.87890625" style="32" customWidth="1"/>
    <col min="12550" max="12550" width="14.1171875" style="32" customWidth="1"/>
    <col min="12551" max="12551" width="14.87890625" style="32" customWidth="1"/>
    <col min="12552" max="12553" width="9.41015625" style="32" customWidth="1"/>
    <col min="12554" max="12555" width="11.29296875" style="32" customWidth="1"/>
    <col min="12556" max="12557" width="9.41015625" style="32" customWidth="1"/>
    <col min="12558" max="12558" width="11.5859375" style="32" customWidth="1"/>
    <col min="12559" max="12559" width="7.703125" style="32" customWidth="1"/>
    <col min="12560" max="12800" width="9.1171875" style="32"/>
    <col min="12801" max="12801" width="4.1171875" style="32" customWidth="1"/>
    <col min="12802" max="12802" width="42" style="32" customWidth="1"/>
    <col min="12803" max="12805" width="8.87890625" style="32" customWidth="1"/>
    <col min="12806" max="12806" width="14.1171875" style="32" customWidth="1"/>
    <col min="12807" max="12807" width="14.87890625" style="32" customWidth="1"/>
    <col min="12808" max="12809" width="9.41015625" style="32" customWidth="1"/>
    <col min="12810" max="12811" width="11.29296875" style="32" customWidth="1"/>
    <col min="12812" max="12813" width="9.41015625" style="32" customWidth="1"/>
    <col min="12814" max="12814" width="11.5859375" style="32" customWidth="1"/>
    <col min="12815" max="12815" width="7.703125" style="32" customWidth="1"/>
    <col min="12816" max="13056" width="9.1171875" style="32"/>
    <col min="13057" max="13057" width="4.1171875" style="32" customWidth="1"/>
    <col min="13058" max="13058" width="42" style="32" customWidth="1"/>
    <col min="13059" max="13061" width="8.87890625" style="32" customWidth="1"/>
    <col min="13062" max="13062" width="14.1171875" style="32" customWidth="1"/>
    <col min="13063" max="13063" width="14.87890625" style="32" customWidth="1"/>
    <col min="13064" max="13065" width="9.41015625" style="32" customWidth="1"/>
    <col min="13066" max="13067" width="11.29296875" style="32" customWidth="1"/>
    <col min="13068" max="13069" width="9.41015625" style="32" customWidth="1"/>
    <col min="13070" max="13070" width="11.5859375" style="32" customWidth="1"/>
    <col min="13071" max="13071" width="7.703125" style="32" customWidth="1"/>
    <col min="13072" max="13312" width="9.1171875" style="32"/>
    <col min="13313" max="13313" width="4.1171875" style="32" customWidth="1"/>
    <col min="13314" max="13314" width="42" style="32" customWidth="1"/>
    <col min="13315" max="13317" width="8.87890625" style="32" customWidth="1"/>
    <col min="13318" max="13318" width="14.1171875" style="32" customWidth="1"/>
    <col min="13319" max="13319" width="14.87890625" style="32" customWidth="1"/>
    <col min="13320" max="13321" width="9.41015625" style="32" customWidth="1"/>
    <col min="13322" max="13323" width="11.29296875" style="32" customWidth="1"/>
    <col min="13324" max="13325" width="9.41015625" style="32" customWidth="1"/>
    <col min="13326" max="13326" width="11.5859375" style="32" customWidth="1"/>
    <col min="13327" max="13327" width="7.703125" style="32" customWidth="1"/>
    <col min="13328" max="13568" width="9.1171875" style="32"/>
    <col min="13569" max="13569" width="4.1171875" style="32" customWidth="1"/>
    <col min="13570" max="13570" width="42" style="32" customWidth="1"/>
    <col min="13571" max="13573" width="8.87890625" style="32" customWidth="1"/>
    <col min="13574" max="13574" width="14.1171875" style="32" customWidth="1"/>
    <col min="13575" max="13575" width="14.87890625" style="32" customWidth="1"/>
    <col min="13576" max="13577" width="9.41015625" style="32" customWidth="1"/>
    <col min="13578" max="13579" width="11.29296875" style="32" customWidth="1"/>
    <col min="13580" max="13581" width="9.41015625" style="32" customWidth="1"/>
    <col min="13582" max="13582" width="11.5859375" style="32" customWidth="1"/>
    <col min="13583" max="13583" width="7.703125" style="32" customWidth="1"/>
    <col min="13584" max="13824" width="9.1171875" style="32"/>
    <col min="13825" max="13825" width="4.1171875" style="32" customWidth="1"/>
    <col min="13826" max="13826" width="42" style="32" customWidth="1"/>
    <col min="13827" max="13829" width="8.87890625" style="32" customWidth="1"/>
    <col min="13830" max="13830" width="14.1171875" style="32" customWidth="1"/>
    <col min="13831" max="13831" width="14.87890625" style="32" customWidth="1"/>
    <col min="13832" max="13833" width="9.41015625" style="32" customWidth="1"/>
    <col min="13834" max="13835" width="11.29296875" style="32" customWidth="1"/>
    <col min="13836" max="13837" width="9.41015625" style="32" customWidth="1"/>
    <col min="13838" max="13838" width="11.5859375" style="32" customWidth="1"/>
    <col min="13839" max="13839" width="7.703125" style="32" customWidth="1"/>
    <col min="13840" max="14080" width="9.1171875" style="32"/>
    <col min="14081" max="14081" width="4.1171875" style="32" customWidth="1"/>
    <col min="14082" max="14082" width="42" style="32" customWidth="1"/>
    <col min="14083" max="14085" width="8.87890625" style="32" customWidth="1"/>
    <col min="14086" max="14086" width="14.1171875" style="32" customWidth="1"/>
    <col min="14087" max="14087" width="14.87890625" style="32" customWidth="1"/>
    <col min="14088" max="14089" width="9.41015625" style="32" customWidth="1"/>
    <col min="14090" max="14091" width="11.29296875" style="32" customWidth="1"/>
    <col min="14092" max="14093" width="9.41015625" style="32" customWidth="1"/>
    <col min="14094" max="14094" width="11.5859375" style="32" customWidth="1"/>
    <col min="14095" max="14095" width="7.703125" style="32" customWidth="1"/>
    <col min="14096" max="14336" width="9.1171875" style="32"/>
    <col min="14337" max="14337" width="4.1171875" style="32" customWidth="1"/>
    <col min="14338" max="14338" width="42" style="32" customWidth="1"/>
    <col min="14339" max="14341" width="8.87890625" style="32" customWidth="1"/>
    <col min="14342" max="14342" width="14.1171875" style="32" customWidth="1"/>
    <col min="14343" max="14343" width="14.87890625" style="32" customWidth="1"/>
    <col min="14344" max="14345" width="9.41015625" style="32" customWidth="1"/>
    <col min="14346" max="14347" width="11.29296875" style="32" customWidth="1"/>
    <col min="14348" max="14349" width="9.41015625" style="32" customWidth="1"/>
    <col min="14350" max="14350" width="11.5859375" style="32" customWidth="1"/>
    <col min="14351" max="14351" width="7.703125" style="32" customWidth="1"/>
    <col min="14352" max="14592" width="9.1171875" style="32"/>
    <col min="14593" max="14593" width="4.1171875" style="32" customWidth="1"/>
    <col min="14594" max="14594" width="42" style="32" customWidth="1"/>
    <col min="14595" max="14597" width="8.87890625" style="32" customWidth="1"/>
    <col min="14598" max="14598" width="14.1171875" style="32" customWidth="1"/>
    <col min="14599" max="14599" width="14.87890625" style="32" customWidth="1"/>
    <col min="14600" max="14601" width="9.41015625" style="32" customWidth="1"/>
    <col min="14602" max="14603" width="11.29296875" style="32" customWidth="1"/>
    <col min="14604" max="14605" width="9.41015625" style="32" customWidth="1"/>
    <col min="14606" max="14606" width="11.5859375" style="32" customWidth="1"/>
    <col min="14607" max="14607" width="7.703125" style="32" customWidth="1"/>
    <col min="14608" max="14848" width="9.1171875" style="32"/>
    <col min="14849" max="14849" width="4.1171875" style="32" customWidth="1"/>
    <col min="14850" max="14850" width="42" style="32" customWidth="1"/>
    <col min="14851" max="14853" width="8.87890625" style="32" customWidth="1"/>
    <col min="14854" max="14854" width="14.1171875" style="32" customWidth="1"/>
    <col min="14855" max="14855" width="14.87890625" style="32" customWidth="1"/>
    <col min="14856" max="14857" width="9.41015625" style="32" customWidth="1"/>
    <col min="14858" max="14859" width="11.29296875" style="32" customWidth="1"/>
    <col min="14860" max="14861" width="9.41015625" style="32" customWidth="1"/>
    <col min="14862" max="14862" width="11.5859375" style="32" customWidth="1"/>
    <col min="14863" max="14863" width="7.703125" style="32" customWidth="1"/>
    <col min="14864" max="15104" width="9.1171875" style="32"/>
    <col min="15105" max="15105" width="4.1171875" style="32" customWidth="1"/>
    <col min="15106" max="15106" width="42" style="32" customWidth="1"/>
    <col min="15107" max="15109" width="8.87890625" style="32" customWidth="1"/>
    <col min="15110" max="15110" width="14.1171875" style="32" customWidth="1"/>
    <col min="15111" max="15111" width="14.87890625" style="32" customWidth="1"/>
    <col min="15112" max="15113" width="9.41015625" style="32" customWidth="1"/>
    <col min="15114" max="15115" width="11.29296875" style="32" customWidth="1"/>
    <col min="15116" max="15117" width="9.41015625" style="32" customWidth="1"/>
    <col min="15118" max="15118" width="11.5859375" style="32" customWidth="1"/>
    <col min="15119" max="15119" width="7.703125" style="32" customWidth="1"/>
    <col min="15120" max="15360" width="9.1171875" style="32"/>
    <col min="15361" max="15361" width="4.1171875" style="32" customWidth="1"/>
    <col min="15362" max="15362" width="42" style="32" customWidth="1"/>
    <col min="15363" max="15365" width="8.87890625" style="32" customWidth="1"/>
    <col min="15366" max="15366" width="14.1171875" style="32" customWidth="1"/>
    <col min="15367" max="15367" width="14.87890625" style="32" customWidth="1"/>
    <col min="15368" max="15369" width="9.41015625" style="32" customWidth="1"/>
    <col min="15370" max="15371" width="11.29296875" style="32" customWidth="1"/>
    <col min="15372" max="15373" width="9.41015625" style="32" customWidth="1"/>
    <col min="15374" max="15374" width="11.5859375" style="32" customWidth="1"/>
    <col min="15375" max="15375" width="7.703125" style="32" customWidth="1"/>
    <col min="15376" max="15616" width="9.1171875" style="32"/>
    <col min="15617" max="15617" width="4.1171875" style="32" customWidth="1"/>
    <col min="15618" max="15618" width="42" style="32" customWidth="1"/>
    <col min="15619" max="15621" width="8.87890625" style="32" customWidth="1"/>
    <col min="15622" max="15622" width="14.1171875" style="32" customWidth="1"/>
    <col min="15623" max="15623" width="14.87890625" style="32" customWidth="1"/>
    <col min="15624" max="15625" width="9.41015625" style="32" customWidth="1"/>
    <col min="15626" max="15627" width="11.29296875" style="32" customWidth="1"/>
    <col min="15628" max="15629" width="9.41015625" style="32" customWidth="1"/>
    <col min="15630" max="15630" width="11.5859375" style="32" customWidth="1"/>
    <col min="15631" max="15631" width="7.703125" style="32" customWidth="1"/>
    <col min="15632" max="15872" width="9.1171875" style="32"/>
    <col min="15873" max="15873" width="4.1171875" style="32" customWidth="1"/>
    <col min="15874" max="15874" width="42" style="32" customWidth="1"/>
    <col min="15875" max="15877" width="8.87890625" style="32" customWidth="1"/>
    <col min="15878" max="15878" width="14.1171875" style="32" customWidth="1"/>
    <col min="15879" max="15879" width="14.87890625" style="32" customWidth="1"/>
    <col min="15880" max="15881" width="9.41015625" style="32" customWidth="1"/>
    <col min="15882" max="15883" width="11.29296875" style="32" customWidth="1"/>
    <col min="15884" max="15885" width="9.41015625" style="32" customWidth="1"/>
    <col min="15886" max="15886" width="11.5859375" style="32" customWidth="1"/>
    <col min="15887" max="15887" width="7.703125" style="32" customWidth="1"/>
    <col min="15888" max="16128" width="9.1171875" style="32"/>
    <col min="16129" max="16129" width="4.1171875" style="32" customWidth="1"/>
    <col min="16130" max="16130" width="42" style="32" customWidth="1"/>
    <col min="16131" max="16133" width="8.87890625" style="32" customWidth="1"/>
    <col min="16134" max="16134" width="14.1171875" style="32" customWidth="1"/>
    <col min="16135" max="16135" width="14.87890625" style="32" customWidth="1"/>
    <col min="16136" max="16137" width="9.41015625" style="32" customWidth="1"/>
    <col min="16138" max="16139" width="11.29296875" style="32" customWidth="1"/>
    <col min="16140" max="16141" width="9.41015625" style="32" customWidth="1"/>
    <col min="16142" max="16142" width="11.5859375" style="32" customWidth="1"/>
    <col min="16143" max="16143" width="7.703125" style="32" customWidth="1"/>
    <col min="16144" max="16384" width="9.1171875" style="32"/>
  </cols>
  <sheetData>
    <row r="1" spans="1:15" s="31" customFormat="1" ht="54" customHeight="1">
      <c r="A1" s="1013" t="s">
        <v>32</v>
      </c>
      <c r="B1" s="1013"/>
      <c r="C1" s="1013"/>
      <c r="D1" s="1013"/>
      <c r="E1" s="1013"/>
      <c r="F1" s="1013"/>
      <c r="G1" s="1013"/>
      <c r="H1" s="1013"/>
      <c r="I1" s="1013"/>
      <c r="J1" s="1013"/>
      <c r="K1" s="1013"/>
      <c r="L1" s="1013"/>
      <c r="M1" s="1013"/>
      <c r="N1" s="1013"/>
      <c r="O1" s="1013"/>
    </row>
    <row r="2" spans="1:15">
      <c r="L2" s="1014" t="s">
        <v>10</v>
      </c>
      <c r="M2" s="1014"/>
      <c r="N2" s="1014"/>
      <c r="O2" s="1014"/>
    </row>
    <row r="3" spans="1:15" ht="47.25" customHeight="1">
      <c r="A3" s="1015" t="s">
        <v>1</v>
      </c>
      <c r="B3" s="1015" t="s">
        <v>3</v>
      </c>
      <c r="C3" s="1015" t="s">
        <v>13</v>
      </c>
      <c r="D3" s="1015" t="s">
        <v>4</v>
      </c>
      <c r="E3" s="1015" t="s">
        <v>14</v>
      </c>
      <c r="F3" s="1015" t="s">
        <v>2</v>
      </c>
      <c r="G3" s="1015" t="s">
        <v>17</v>
      </c>
      <c r="H3" s="1015" t="s">
        <v>7</v>
      </c>
      <c r="I3" s="1015"/>
      <c r="J3" s="1015" t="s">
        <v>18</v>
      </c>
      <c r="K3" s="1015"/>
      <c r="L3" s="1015" t="s">
        <v>19</v>
      </c>
      <c r="M3" s="1015"/>
      <c r="N3" s="1015" t="s">
        <v>6</v>
      </c>
      <c r="O3" s="1015" t="s">
        <v>5</v>
      </c>
    </row>
    <row r="4" spans="1:15" ht="83.25" customHeight="1">
      <c r="A4" s="1015"/>
      <c r="B4" s="1015"/>
      <c r="C4" s="1015"/>
      <c r="D4" s="1015"/>
      <c r="E4" s="1015"/>
      <c r="F4" s="1015"/>
      <c r="G4" s="1015"/>
      <c r="H4" s="33" t="s">
        <v>33</v>
      </c>
      <c r="I4" s="34" t="s">
        <v>15</v>
      </c>
      <c r="J4" s="33" t="s">
        <v>33</v>
      </c>
      <c r="K4" s="34" t="s">
        <v>15</v>
      </c>
      <c r="L4" s="33" t="s">
        <v>33</v>
      </c>
      <c r="M4" s="34" t="s">
        <v>15</v>
      </c>
      <c r="N4" s="1015"/>
      <c r="O4" s="1015"/>
    </row>
    <row r="5" spans="1:15" s="38" customFormat="1" ht="30" customHeight="1">
      <c r="A5" s="1011" t="s">
        <v>8</v>
      </c>
      <c r="B5" s="1012"/>
      <c r="C5" s="35"/>
      <c r="D5" s="36"/>
      <c r="E5" s="36"/>
      <c r="F5" s="36"/>
      <c r="G5" s="36"/>
      <c r="H5" s="37">
        <f>H8+H9+H10+H11+H12+H13+H14+H15+H16</f>
        <v>150126</v>
      </c>
      <c r="I5" s="37">
        <f t="shared" ref="I5:M5" si="0">I8+I9+I10+I11+I12+I13+I14+I15+I16</f>
        <v>135841.81818181818</v>
      </c>
      <c r="J5" s="37">
        <f t="shared" si="0"/>
        <v>125059.1</v>
      </c>
      <c r="K5" s="37">
        <f t="shared" si="0"/>
        <v>113690.0909090909</v>
      </c>
      <c r="L5" s="37">
        <f t="shared" si="0"/>
        <v>20464</v>
      </c>
      <c r="M5" s="37">
        <f t="shared" si="0"/>
        <v>20464</v>
      </c>
      <c r="N5" s="33"/>
      <c r="O5" s="36"/>
    </row>
    <row r="6" spans="1:15" s="38" customFormat="1" ht="32.25" customHeight="1">
      <c r="A6" s="33">
        <v>5</v>
      </c>
      <c r="B6" s="36" t="s">
        <v>45</v>
      </c>
      <c r="C6" s="36"/>
      <c r="D6" s="36"/>
      <c r="E6" s="36"/>
      <c r="F6" s="36"/>
      <c r="G6" s="36"/>
      <c r="H6" s="37"/>
      <c r="I6" s="37"/>
      <c r="J6" s="37"/>
      <c r="K6" s="37"/>
      <c r="L6" s="37"/>
      <c r="M6" s="37"/>
      <c r="N6" s="33"/>
      <c r="O6" s="36"/>
    </row>
    <row r="7" spans="1:15" s="42" customFormat="1" ht="32.25" customHeight="1">
      <c r="A7" s="39" t="s">
        <v>46</v>
      </c>
      <c r="B7" s="40" t="s">
        <v>44</v>
      </c>
      <c r="C7" s="40"/>
      <c r="D7" s="40"/>
      <c r="E7" s="40"/>
      <c r="F7" s="40"/>
      <c r="G7" s="40"/>
      <c r="H7" s="41"/>
      <c r="I7" s="41"/>
      <c r="J7" s="41"/>
      <c r="K7" s="41"/>
      <c r="L7" s="41"/>
      <c r="M7" s="41"/>
      <c r="N7" s="39"/>
      <c r="O7" s="40"/>
    </row>
    <row r="8" spans="1:15" ht="61.5" customHeight="1">
      <c r="A8" s="78" t="s">
        <v>35</v>
      </c>
      <c r="B8" s="79" t="s">
        <v>71</v>
      </c>
      <c r="C8" s="79" t="s">
        <v>72</v>
      </c>
      <c r="D8" s="80" t="s">
        <v>73</v>
      </c>
      <c r="E8" s="80" t="s">
        <v>74</v>
      </c>
      <c r="F8" s="80" t="s">
        <v>75</v>
      </c>
      <c r="G8" s="80" t="s">
        <v>76</v>
      </c>
      <c r="H8" s="81">
        <f>17970-2623-239-223</f>
        <v>14885</v>
      </c>
      <c r="I8" s="82">
        <f t="shared" ref="I8:I10" si="1">H8*10/11</f>
        <v>13531.818181818182</v>
      </c>
      <c r="J8" s="81">
        <f>17970-2623-239-223</f>
        <v>14885</v>
      </c>
      <c r="K8" s="82">
        <f t="shared" ref="K8:K10" si="2">J8*10/11</f>
        <v>13531.818181818182</v>
      </c>
      <c r="L8" s="83">
        <v>7000</v>
      </c>
      <c r="M8" s="83">
        <v>7000</v>
      </c>
      <c r="N8" s="84"/>
      <c r="O8" s="85"/>
    </row>
    <row r="9" spans="1:15" ht="51" customHeight="1">
      <c r="A9" s="86" t="s">
        <v>35</v>
      </c>
      <c r="B9" s="79" t="s">
        <v>77</v>
      </c>
      <c r="C9" s="79" t="s">
        <v>72</v>
      </c>
      <c r="D9" s="80" t="s">
        <v>78</v>
      </c>
      <c r="E9" s="80" t="s">
        <v>74</v>
      </c>
      <c r="F9" s="80" t="s">
        <v>79</v>
      </c>
      <c r="G9" s="80" t="s">
        <v>80</v>
      </c>
      <c r="H9" s="87">
        <v>14850</v>
      </c>
      <c r="I9" s="88">
        <f t="shared" si="1"/>
        <v>13500</v>
      </c>
      <c r="J9" s="87">
        <v>14850</v>
      </c>
      <c r="K9" s="88">
        <f t="shared" si="2"/>
        <v>13500</v>
      </c>
      <c r="L9" s="89">
        <v>7000</v>
      </c>
      <c r="M9" s="89">
        <v>7000</v>
      </c>
      <c r="N9" s="90"/>
      <c r="O9" s="91"/>
    </row>
    <row r="10" spans="1:15" ht="50.25" customHeight="1">
      <c r="A10" s="86" t="s">
        <v>35</v>
      </c>
      <c r="B10" s="79" t="s">
        <v>81</v>
      </c>
      <c r="C10" s="79" t="s">
        <v>72</v>
      </c>
      <c r="D10" s="80" t="s">
        <v>82</v>
      </c>
      <c r="E10" s="80" t="s">
        <v>74</v>
      </c>
      <c r="F10" s="80" t="s">
        <v>79</v>
      </c>
      <c r="G10" s="80" t="s">
        <v>83</v>
      </c>
      <c r="H10" s="87">
        <f>13863+1071</f>
        <v>14934</v>
      </c>
      <c r="I10" s="88">
        <f t="shared" si="1"/>
        <v>13576.363636363636</v>
      </c>
      <c r="J10" s="87">
        <f>13863+771</f>
        <v>14634</v>
      </c>
      <c r="K10" s="88">
        <f t="shared" si="2"/>
        <v>13303.636363636364</v>
      </c>
      <c r="L10" s="89">
        <v>6464</v>
      </c>
      <c r="M10" s="89">
        <v>6464</v>
      </c>
      <c r="N10" s="90"/>
      <c r="O10" s="91"/>
    </row>
    <row r="11" spans="1:15" ht="110.25" customHeight="1">
      <c r="A11" s="86"/>
      <c r="B11" s="79" t="s">
        <v>84</v>
      </c>
      <c r="C11" s="79" t="s">
        <v>72</v>
      </c>
      <c r="D11" s="80" t="s">
        <v>85</v>
      </c>
      <c r="E11" s="80" t="s">
        <v>86</v>
      </c>
      <c r="F11" s="80" t="s">
        <v>87</v>
      </c>
      <c r="G11" s="80" t="s">
        <v>88</v>
      </c>
      <c r="H11" s="87">
        <v>59000</v>
      </c>
      <c r="I11" s="88">
        <v>53000</v>
      </c>
      <c r="J11" s="92">
        <f>K11*11/10</f>
        <v>34233.1</v>
      </c>
      <c r="K11" s="93">
        <f>27485+3636</f>
        <v>31121</v>
      </c>
      <c r="L11" s="89"/>
      <c r="M11" s="89"/>
      <c r="N11" s="90"/>
      <c r="O11" s="90" t="s">
        <v>89</v>
      </c>
    </row>
    <row r="12" spans="1:15" ht="71.25" customHeight="1">
      <c r="A12" s="86"/>
      <c r="B12" s="79" t="s">
        <v>90</v>
      </c>
      <c r="C12" s="79" t="s">
        <v>72</v>
      </c>
      <c r="D12" s="80" t="s">
        <v>91</v>
      </c>
      <c r="E12" s="80" t="s">
        <v>92</v>
      </c>
      <c r="F12" s="80" t="s">
        <v>79</v>
      </c>
      <c r="G12" s="80" t="s">
        <v>93</v>
      </c>
      <c r="H12" s="92">
        <v>7612</v>
      </c>
      <c r="I12" s="93">
        <f t="shared" ref="I12:I16" si="3">H12*10/11</f>
        <v>6920</v>
      </c>
      <c r="J12" s="92">
        <v>7612</v>
      </c>
      <c r="K12" s="93">
        <f t="shared" ref="K12:K16" si="4">J12*10/11</f>
        <v>6920</v>
      </c>
      <c r="L12" s="89"/>
      <c r="M12" s="89"/>
      <c r="N12" s="90"/>
      <c r="O12" s="91"/>
    </row>
    <row r="13" spans="1:15" ht="71.25" customHeight="1">
      <c r="A13" s="86"/>
      <c r="B13" s="79" t="s">
        <v>94</v>
      </c>
      <c r="C13" s="79" t="s">
        <v>72</v>
      </c>
      <c r="D13" s="80" t="s">
        <v>95</v>
      </c>
      <c r="E13" s="80" t="s">
        <v>92</v>
      </c>
      <c r="F13" s="80" t="s">
        <v>79</v>
      </c>
      <c r="G13" s="80" t="s">
        <v>96</v>
      </c>
      <c r="H13" s="92">
        <v>6866</v>
      </c>
      <c r="I13" s="93">
        <f t="shared" si="3"/>
        <v>6241.818181818182</v>
      </c>
      <c r="J13" s="92">
        <v>6866</v>
      </c>
      <c r="K13" s="93">
        <f t="shared" si="4"/>
        <v>6241.818181818182</v>
      </c>
      <c r="L13" s="89"/>
      <c r="M13" s="89"/>
      <c r="N13" s="90"/>
      <c r="O13" s="91"/>
    </row>
    <row r="14" spans="1:15" ht="71.25" customHeight="1">
      <c r="A14" s="86"/>
      <c r="B14" s="79" t="s">
        <v>97</v>
      </c>
      <c r="C14" s="79" t="s">
        <v>72</v>
      </c>
      <c r="D14" s="80" t="s">
        <v>98</v>
      </c>
      <c r="E14" s="80" t="s">
        <v>99</v>
      </c>
      <c r="F14" s="80" t="s">
        <v>79</v>
      </c>
      <c r="G14" s="80" t="s">
        <v>100</v>
      </c>
      <c r="H14" s="92">
        <f>I14*11/10</f>
        <v>14896.2</v>
      </c>
      <c r="I14" s="93">
        <v>13542</v>
      </c>
      <c r="J14" s="92">
        <f>K14*11/10</f>
        <v>14896.2</v>
      </c>
      <c r="K14" s="93">
        <v>13542</v>
      </c>
      <c r="L14" s="89"/>
      <c r="M14" s="89"/>
      <c r="N14" s="90"/>
      <c r="O14" s="91"/>
    </row>
    <row r="15" spans="1:15" ht="71.25" customHeight="1">
      <c r="A15" s="86"/>
      <c r="B15" s="79" t="s">
        <v>101</v>
      </c>
      <c r="C15" s="79" t="s">
        <v>72</v>
      </c>
      <c r="D15" s="80" t="s">
        <v>98</v>
      </c>
      <c r="E15" s="80" t="s">
        <v>92</v>
      </c>
      <c r="F15" s="80" t="s">
        <v>102</v>
      </c>
      <c r="G15" s="80" t="s">
        <v>103</v>
      </c>
      <c r="H15" s="92">
        <f>I15*11/10</f>
        <v>11987.8</v>
      </c>
      <c r="I15" s="93">
        <f>10780+118</f>
        <v>10898</v>
      </c>
      <c r="J15" s="92">
        <f>K15*11/10</f>
        <v>11987.8</v>
      </c>
      <c r="K15" s="93">
        <f>10780+118</f>
        <v>10898</v>
      </c>
      <c r="L15" s="89"/>
      <c r="M15" s="89"/>
      <c r="N15" s="90"/>
      <c r="O15" s="91"/>
    </row>
    <row r="16" spans="1:15" ht="71.25" customHeight="1">
      <c r="A16" s="94"/>
      <c r="B16" s="95" t="s">
        <v>104</v>
      </c>
      <c r="C16" s="95" t="s">
        <v>72</v>
      </c>
      <c r="D16" s="96" t="s">
        <v>105</v>
      </c>
      <c r="E16" s="96" t="s">
        <v>99</v>
      </c>
      <c r="F16" s="96" t="s">
        <v>102</v>
      </c>
      <c r="G16" s="96" t="s">
        <v>106</v>
      </c>
      <c r="H16" s="97">
        <v>5095</v>
      </c>
      <c r="I16" s="98">
        <f t="shared" si="3"/>
        <v>4631.818181818182</v>
      </c>
      <c r="J16" s="97">
        <v>5095</v>
      </c>
      <c r="K16" s="98">
        <f t="shared" si="4"/>
        <v>4631.818181818182</v>
      </c>
      <c r="L16" s="99"/>
      <c r="M16" s="99"/>
      <c r="N16" s="100"/>
      <c r="O16" s="101"/>
    </row>
    <row r="19" spans="9:11">
      <c r="I19" s="102"/>
      <c r="K19" s="103"/>
    </row>
  </sheetData>
  <mergeCells count="15">
    <mergeCell ref="A5:B5"/>
    <mergeCell ref="A1:O1"/>
    <mergeCell ref="L2:O2"/>
    <mergeCell ref="A3:A4"/>
    <mergeCell ref="B3:B4"/>
    <mergeCell ref="C3:C4"/>
    <mergeCell ref="D3:D4"/>
    <mergeCell ref="E3:E4"/>
    <mergeCell ref="F3:F4"/>
    <mergeCell ref="G3:G4"/>
    <mergeCell ref="H3:I3"/>
    <mergeCell ref="J3:K3"/>
    <mergeCell ref="L3:M3"/>
    <mergeCell ref="N3:N4"/>
    <mergeCell ref="O3:O4"/>
  </mergeCells>
  <printOptions horizontalCentered="1"/>
  <pageMargins left="0" right="0" top="0.5" bottom="0.5" header="0.31496062992126" footer="0.1574803149606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
  <sheetViews>
    <sheetView zoomScaleNormal="100" workbookViewId="0">
      <selection activeCell="I10" sqref="I10"/>
    </sheetView>
  </sheetViews>
  <sheetFormatPr defaultRowHeight="15.35"/>
  <cols>
    <col min="1" max="1" width="4.1171875" style="32" customWidth="1"/>
    <col min="2" max="2" width="36.703125" style="32" customWidth="1"/>
    <col min="3" max="3" width="7.703125" style="32" customWidth="1"/>
    <col min="4" max="4" width="7" style="32" customWidth="1"/>
    <col min="5" max="5" width="8.29296875" style="32" customWidth="1"/>
    <col min="6" max="6" width="15.703125" style="32" customWidth="1"/>
    <col min="7" max="11" width="10.1171875" style="32" customWidth="1"/>
    <col min="12" max="13" width="10.41015625" style="32" customWidth="1"/>
    <col min="14" max="14" width="9.41015625" style="43" customWidth="1"/>
    <col min="15" max="15" width="7.703125" style="32" customWidth="1"/>
    <col min="16" max="256" width="9.1171875" style="32"/>
    <col min="257" max="257" width="4.1171875" style="32" customWidth="1"/>
    <col min="258" max="258" width="42" style="32" customWidth="1"/>
    <col min="259" max="261" width="8.87890625" style="32" customWidth="1"/>
    <col min="262" max="262" width="14.1171875" style="32" customWidth="1"/>
    <col min="263" max="263" width="14.87890625" style="32" customWidth="1"/>
    <col min="264" max="265" width="9.41015625" style="32" customWidth="1"/>
    <col min="266" max="267" width="11.29296875" style="32" customWidth="1"/>
    <col min="268" max="269" width="9.41015625" style="32" customWidth="1"/>
    <col min="270" max="270" width="11.5859375" style="32" customWidth="1"/>
    <col min="271" max="271" width="7.703125" style="32" customWidth="1"/>
    <col min="272" max="512" width="9.1171875" style="32"/>
    <col min="513" max="513" width="4.1171875" style="32" customWidth="1"/>
    <col min="514" max="514" width="42" style="32" customWidth="1"/>
    <col min="515" max="517" width="8.87890625" style="32" customWidth="1"/>
    <col min="518" max="518" width="14.1171875" style="32" customWidth="1"/>
    <col min="519" max="519" width="14.87890625" style="32" customWidth="1"/>
    <col min="520" max="521" width="9.41015625" style="32" customWidth="1"/>
    <col min="522" max="523" width="11.29296875" style="32" customWidth="1"/>
    <col min="524" max="525" width="9.41015625" style="32" customWidth="1"/>
    <col min="526" max="526" width="11.5859375" style="32" customWidth="1"/>
    <col min="527" max="527" width="7.703125" style="32" customWidth="1"/>
    <col min="528" max="768" width="9.1171875" style="32"/>
    <col min="769" max="769" width="4.1171875" style="32" customWidth="1"/>
    <col min="770" max="770" width="42" style="32" customWidth="1"/>
    <col min="771" max="773" width="8.87890625" style="32" customWidth="1"/>
    <col min="774" max="774" width="14.1171875" style="32" customWidth="1"/>
    <col min="775" max="775" width="14.87890625" style="32" customWidth="1"/>
    <col min="776" max="777" width="9.41015625" style="32" customWidth="1"/>
    <col min="778" max="779" width="11.29296875" style="32" customWidth="1"/>
    <col min="780" max="781" width="9.41015625" style="32" customWidth="1"/>
    <col min="782" max="782" width="11.5859375" style="32" customWidth="1"/>
    <col min="783" max="783" width="7.703125" style="32" customWidth="1"/>
    <col min="784" max="1024" width="9.1171875" style="32"/>
    <col min="1025" max="1025" width="4.1171875" style="32" customWidth="1"/>
    <col min="1026" max="1026" width="42" style="32" customWidth="1"/>
    <col min="1027" max="1029" width="8.87890625" style="32" customWidth="1"/>
    <col min="1030" max="1030" width="14.1171875" style="32" customWidth="1"/>
    <col min="1031" max="1031" width="14.87890625" style="32" customWidth="1"/>
    <col min="1032" max="1033" width="9.41015625" style="32" customWidth="1"/>
    <col min="1034" max="1035" width="11.29296875" style="32" customWidth="1"/>
    <col min="1036" max="1037" width="9.41015625" style="32" customWidth="1"/>
    <col min="1038" max="1038" width="11.5859375" style="32" customWidth="1"/>
    <col min="1039" max="1039" width="7.703125" style="32" customWidth="1"/>
    <col min="1040" max="1280" width="9.1171875" style="32"/>
    <col min="1281" max="1281" width="4.1171875" style="32" customWidth="1"/>
    <col min="1282" max="1282" width="42" style="32" customWidth="1"/>
    <col min="1283" max="1285" width="8.87890625" style="32" customWidth="1"/>
    <col min="1286" max="1286" width="14.1171875" style="32" customWidth="1"/>
    <col min="1287" max="1287" width="14.87890625" style="32" customWidth="1"/>
    <col min="1288" max="1289" width="9.41015625" style="32" customWidth="1"/>
    <col min="1290" max="1291" width="11.29296875" style="32" customWidth="1"/>
    <col min="1292" max="1293" width="9.41015625" style="32" customWidth="1"/>
    <col min="1294" max="1294" width="11.5859375" style="32" customWidth="1"/>
    <col min="1295" max="1295" width="7.703125" style="32" customWidth="1"/>
    <col min="1296" max="1536" width="9.1171875" style="32"/>
    <col min="1537" max="1537" width="4.1171875" style="32" customWidth="1"/>
    <col min="1538" max="1538" width="42" style="32" customWidth="1"/>
    <col min="1539" max="1541" width="8.87890625" style="32" customWidth="1"/>
    <col min="1542" max="1542" width="14.1171875" style="32" customWidth="1"/>
    <col min="1543" max="1543" width="14.87890625" style="32" customWidth="1"/>
    <col min="1544" max="1545" width="9.41015625" style="32" customWidth="1"/>
    <col min="1546" max="1547" width="11.29296875" style="32" customWidth="1"/>
    <col min="1548" max="1549" width="9.41015625" style="32" customWidth="1"/>
    <col min="1550" max="1550" width="11.5859375" style="32" customWidth="1"/>
    <col min="1551" max="1551" width="7.703125" style="32" customWidth="1"/>
    <col min="1552" max="1792" width="9.1171875" style="32"/>
    <col min="1793" max="1793" width="4.1171875" style="32" customWidth="1"/>
    <col min="1794" max="1794" width="42" style="32" customWidth="1"/>
    <col min="1795" max="1797" width="8.87890625" style="32" customWidth="1"/>
    <col min="1798" max="1798" width="14.1171875" style="32" customWidth="1"/>
    <col min="1799" max="1799" width="14.87890625" style="32" customWidth="1"/>
    <col min="1800" max="1801" width="9.41015625" style="32" customWidth="1"/>
    <col min="1802" max="1803" width="11.29296875" style="32" customWidth="1"/>
    <col min="1804" max="1805" width="9.41015625" style="32" customWidth="1"/>
    <col min="1806" max="1806" width="11.5859375" style="32" customWidth="1"/>
    <col min="1807" max="1807" width="7.703125" style="32" customWidth="1"/>
    <col min="1808" max="2048" width="9.1171875" style="32"/>
    <col min="2049" max="2049" width="4.1171875" style="32" customWidth="1"/>
    <col min="2050" max="2050" width="42" style="32" customWidth="1"/>
    <col min="2051" max="2053" width="8.87890625" style="32" customWidth="1"/>
    <col min="2054" max="2054" width="14.1171875" style="32" customWidth="1"/>
    <col min="2055" max="2055" width="14.87890625" style="32" customWidth="1"/>
    <col min="2056" max="2057" width="9.41015625" style="32" customWidth="1"/>
    <col min="2058" max="2059" width="11.29296875" style="32" customWidth="1"/>
    <col min="2060" max="2061" width="9.41015625" style="32" customWidth="1"/>
    <col min="2062" max="2062" width="11.5859375" style="32" customWidth="1"/>
    <col min="2063" max="2063" width="7.703125" style="32" customWidth="1"/>
    <col min="2064" max="2304" width="9.1171875" style="32"/>
    <col min="2305" max="2305" width="4.1171875" style="32" customWidth="1"/>
    <col min="2306" max="2306" width="42" style="32" customWidth="1"/>
    <col min="2307" max="2309" width="8.87890625" style="32" customWidth="1"/>
    <col min="2310" max="2310" width="14.1171875" style="32" customWidth="1"/>
    <col min="2311" max="2311" width="14.87890625" style="32" customWidth="1"/>
    <col min="2312" max="2313" width="9.41015625" style="32" customWidth="1"/>
    <col min="2314" max="2315" width="11.29296875" style="32" customWidth="1"/>
    <col min="2316" max="2317" width="9.41015625" style="32" customWidth="1"/>
    <col min="2318" max="2318" width="11.5859375" style="32" customWidth="1"/>
    <col min="2319" max="2319" width="7.703125" style="32" customWidth="1"/>
    <col min="2320" max="2560" width="9.1171875" style="32"/>
    <col min="2561" max="2561" width="4.1171875" style="32" customWidth="1"/>
    <col min="2562" max="2562" width="42" style="32" customWidth="1"/>
    <col min="2563" max="2565" width="8.87890625" style="32" customWidth="1"/>
    <col min="2566" max="2566" width="14.1171875" style="32" customWidth="1"/>
    <col min="2567" max="2567" width="14.87890625" style="32" customWidth="1"/>
    <col min="2568" max="2569" width="9.41015625" style="32" customWidth="1"/>
    <col min="2570" max="2571" width="11.29296875" style="32" customWidth="1"/>
    <col min="2572" max="2573" width="9.41015625" style="32" customWidth="1"/>
    <col min="2574" max="2574" width="11.5859375" style="32" customWidth="1"/>
    <col min="2575" max="2575" width="7.703125" style="32" customWidth="1"/>
    <col min="2576" max="2816" width="9.1171875" style="32"/>
    <col min="2817" max="2817" width="4.1171875" style="32" customWidth="1"/>
    <col min="2818" max="2818" width="42" style="32" customWidth="1"/>
    <col min="2819" max="2821" width="8.87890625" style="32" customWidth="1"/>
    <col min="2822" max="2822" width="14.1171875" style="32" customWidth="1"/>
    <col min="2823" max="2823" width="14.87890625" style="32" customWidth="1"/>
    <col min="2824" max="2825" width="9.41015625" style="32" customWidth="1"/>
    <col min="2826" max="2827" width="11.29296875" style="32" customWidth="1"/>
    <col min="2828" max="2829" width="9.41015625" style="32" customWidth="1"/>
    <col min="2830" max="2830" width="11.5859375" style="32" customWidth="1"/>
    <col min="2831" max="2831" width="7.703125" style="32" customWidth="1"/>
    <col min="2832" max="3072" width="9.1171875" style="32"/>
    <col min="3073" max="3073" width="4.1171875" style="32" customWidth="1"/>
    <col min="3074" max="3074" width="42" style="32" customWidth="1"/>
    <col min="3075" max="3077" width="8.87890625" style="32" customWidth="1"/>
    <col min="3078" max="3078" width="14.1171875" style="32" customWidth="1"/>
    <col min="3079" max="3079" width="14.87890625" style="32" customWidth="1"/>
    <col min="3080" max="3081" width="9.41015625" style="32" customWidth="1"/>
    <col min="3082" max="3083" width="11.29296875" style="32" customWidth="1"/>
    <col min="3084" max="3085" width="9.41015625" style="32" customWidth="1"/>
    <col min="3086" max="3086" width="11.5859375" style="32" customWidth="1"/>
    <col min="3087" max="3087" width="7.703125" style="32" customWidth="1"/>
    <col min="3088" max="3328" width="9.1171875" style="32"/>
    <col min="3329" max="3329" width="4.1171875" style="32" customWidth="1"/>
    <col min="3330" max="3330" width="42" style="32" customWidth="1"/>
    <col min="3331" max="3333" width="8.87890625" style="32" customWidth="1"/>
    <col min="3334" max="3334" width="14.1171875" style="32" customWidth="1"/>
    <col min="3335" max="3335" width="14.87890625" style="32" customWidth="1"/>
    <col min="3336" max="3337" width="9.41015625" style="32" customWidth="1"/>
    <col min="3338" max="3339" width="11.29296875" style="32" customWidth="1"/>
    <col min="3340" max="3341" width="9.41015625" style="32" customWidth="1"/>
    <col min="3342" max="3342" width="11.5859375" style="32" customWidth="1"/>
    <col min="3343" max="3343" width="7.703125" style="32" customWidth="1"/>
    <col min="3344" max="3584" width="9.1171875" style="32"/>
    <col min="3585" max="3585" width="4.1171875" style="32" customWidth="1"/>
    <col min="3586" max="3586" width="42" style="32" customWidth="1"/>
    <col min="3587" max="3589" width="8.87890625" style="32" customWidth="1"/>
    <col min="3590" max="3590" width="14.1171875" style="32" customWidth="1"/>
    <col min="3591" max="3591" width="14.87890625" style="32" customWidth="1"/>
    <col min="3592" max="3593" width="9.41015625" style="32" customWidth="1"/>
    <col min="3594" max="3595" width="11.29296875" style="32" customWidth="1"/>
    <col min="3596" max="3597" width="9.41015625" style="32" customWidth="1"/>
    <col min="3598" max="3598" width="11.5859375" style="32" customWidth="1"/>
    <col min="3599" max="3599" width="7.703125" style="32" customWidth="1"/>
    <col min="3600" max="3840" width="9.1171875" style="32"/>
    <col min="3841" max="3841" width="4.1171875" style="32" customWidth="1"/>
    <col min="3842" max="3842" width="42" style="32" customWidth="1"/>
    <col min="3843" max="3845" width="8.87890625" style="32" customWidth="1"/>
    <col min="3846" max="3846" width="14.1171875" style="32" customWidth="1"/>
    <col min="3847" max="3847" width="14.87890625" style="32" customWidth="1"/>
    <col min="3848" max="3849" width="9.41015625" style="32" customWidth="1"/>
    <col min="3850" max="3851" width="11.29296875" style="32" customWidth="1"/>
    <col min="3852" max="3853" width="9.41015625" style="32" customWidth="1"/>
    <col min="3854" max="3854" width="11.5859375" style="32" customWidth="1"/>
    <col min="3855" max="3855" width="7.703125" style="32" customWidth="1"/>
    <col min="3856" max="4096" width="9.1171875" style="32"/>
    <col min="4097" max="4097" width="4.1171875" style="32" customWidth="1"/>
    <col min="4098" max="4098" width="42" style="32" customWidth="1"/>
    <col min="4099" max="4101" width="8.87890625" style="32" customWidth="1"/>
    <col min="4102" max="4102" width="14.1171875" style="32" customWidth="1"/>
    <col min="4103" max="4103" width="14.87890625" style="32" customWidth="1"/>
    <col min="4104" max="4105" width="9.41015625" style="32" customWidth="1"/>
    <col min="4106" max="4107" width="11.29296875" style="32" customWidth="1"/>
    <col min="4108" max="4109" width="9.41015625" style="32" customWidth="1"/>
    <col min="4110" max="4110" width="11.5859375" style="32" customWidth="1"/>
    <col min="4111" max="4111" width="7.703125" style="32" customWidth="1"/>
    <col min="4112" max="4352" width="9.1171875" style="32"/>
    <col min="4353" max="4353" width="4.1171875" style="32" customWidth="1"/>
    <col min="4354" max="4354" width="42" style="32" customWidth="1"/>
    <col min="4355" max="4357" width="8.87890625" style="32" customWidth="1"/>
    <col min="4358" max="4358" width="14.1171875" style="32" customWidth="1"/>
    <col min="4359" max="4359" width="14.87890625" style="32" customWidth="1"/>
    <col min="4360" max="4361" width="9.41015625" style="32" customWidth="1"/>
    <col min="4362" max="4363" width="11.29296875" style="32" customWidth="1"/>
    <col min="4364" max="4365" width="9.41015625" style="32" customWidth="1"/>
    <col min="4366" max="4366" width="11.5859375" style="32" customWidth="1"/>
    <col min="4367" max="4367" width="7.703125" style="32" customWidth="1"/>
    <col min="4368" max="4608" width="9.1171875" style="32"/>
    <col min="4609" max="4609" width="4.1171875" style="32" customWidth="1"/>
    <col min="4610" max="4610" width="42" style="32" customWidth="1"/>
    <col min="4611" max="4613" width="8.87890625" style="32" customWidth="1"/>
    <col min="4614" max="4614" width="14.1171875" style="32" customWidth="1"/>
    <col min="4615" max="4615" width="14.87890625" style="32" customWidth="1"/>
    <col min="4616" max="4617" width="9.41015625" style="32" customWidth="1"/>
    <col min="4618" max="4619" width="11.29296875" style="32" customWidth="1"/>
    <col min="4620" max="4621" width="9.41015625" style="32" customWidth="1"/>
    <col min="4622" max="4622" width="11.5859375" style="32" customWidth="1"/>
    <col min="4623" max="4623" width="7.703125" style="32" customWidth="1"/>
    <col min="4624" max="4864" width="9.1171875" style="32"/>
    <col min="4865" max="4865" width="4.1171875" style="32" customWidth="1"/>
    <col min="4866" max="4866" width="42" style="32" customWidth="1"/>
    <col min="4867" max="4869" width="8.87890625" style="32" customWidth="1"/>
    <col min="4870" max="4870" width="14.1171875" style="32" customWidth="1"/>
    <col min="4871" max="4871" width="14.87890625" style="32" customWidth="1"/>
    <col min="4872" max="4873" width="9.41015625" style="32" customWidth="1"/>
    <col min="4874" max="4875" width="11.29296875" style="32" customWidth="1"/>
    <col min="4876" max="4877" width="9.41015625" style="32" customWidth="1"/>
    <col min="4878" max="4878" width="11.5859375" style="32" customWidth="1"/>
    <col min="4879" max="4879" width="7.703125" style="32" customWidth="1"/>
    <col min="4880" max="5120" width="9.1171875" style="32"/>
    <col min="5121" max="5121" width="4.1171875" style="32" customWidth="1"/>
    <col min="5122" max="5122" width="42" style="32" customWidth="1"/>
    <col min="5123" max="5125" width="8.87890625" style="32" customWidth="1"/>
    <col min="5126" max="5126" width="14.1171875" style="32" customWidth="1"/>
    <col min="5127" max="5127" width="14.87890625" style="32" customWidth="1"/>
    <col min="5128" max="5129" width="9.41015625" style="32" customWidth="1"/>
    <col min="5130" max="5131" width="11.29296875" style="32" customWidth="1"/>
    <col min="5132" max="5133" width="9.41015625" style="32" customWidth="1"/>
    <col min="5134" max="5134" width="11.5859375" style="32" customWidth="1"/>
    <col min="5135" max="5135" width="7.703125" style="32" customWidth="1"/>
    <col min="5136" max="5376" width="9.1171875" style="32"/>
    <col min="5377" max="5377" width="4.1171875" style="32" customWidth="1"/>
    <col min="5378" max="5378" width="42" style="32" customWidth="1"/>
    <col min="5379" max="5381" width="8.87890625" style="32" customWidth="1"/>
    <col min="5382" max="5382" width="14.1171875" style="32" customWidth="1"/>
    <col min="5383" max="5383" width="14.87890625" style="32" customWidth="1"/>
    <col min="5384" max="5385" width="9.41015625" style="32" customWidth="1"/>
    <col min="5386" max="5387" width="11.29296875" style="32" customWidth="1"/>
    <col min="5388" max="5389" width="9.41015625" style="32" customWidth="1"/>
    <col min="5390" max="5390" width="11.5859375" style="32" customWidth="1"/>
    <col min="5391" max="5391" width="7.703125" style="32" customWidth="1"/>
    <col min="5392" max="5632" width="9.1171875" style="32"/>
    <col min="5633" max="5633" width="4.1171875" style="32" customWidth="1"/>
    <col min="5634" max="5634" width="42" style="32" customWidth="1"/>
    <col min="5635" max="5637" width="8.87890625" style="32" customWidth="1"/>
    <col min="5638" max="5638" width="14.1171875" style="32" customWidth="1"/>
    <col min="5639" max="5639" width="14.87890625" style="32" customWidth="1"/>
    <col min="5640" max="5641" width="9.41015625" style="32" customWidth="1"/>
    <col min="5642" max="5643" width="11.29296875" style="32" customWidth="1"/>
    <col min="5644" max="5645" width="9.41015625" style="32" customWidth="1"/>
    <col min="5646" max="5646" width="11.5859375" style="32" customWidth="1"/>
    <col min="5647" max="5647" width="7.703125" style="32" customWidth="1"/>
    <col min="5648" max="5888" width="9.1171875" style="32"/>
    <col min="5889" max="5889" width="4.1171875" style="32" customWidth="1"/>
    <col min="5890" max="5890" width="42" style="32" customWidth="1"/>
    <col min="5891" max="5893" width="8.87890625" style="32" customWidth="1"/>
    <col min="5894" max="5894" width="14.1171875" style="32" customWidth="1"/>
    <col min="5895" max="5895" width="14.87890625" style="32" customWidth="1"/>
    <col min="5896" max="5897" width="9.41015625" style="32" customWidth="1"/>
    <col min="5898" max="5899" width="11.29296875" style="32" customWidth="1"/>
    <col min="5900" max="5901" width="9.41015625" style="32" customWidth="1"/>
    <col min="5902" max="5902" width="11.5859375" style="32" customWidth="1"/>
    <col min="5903" max="5903" width="7.703125" style="32" customWidth="1"/>
    <col min="5904" max="6144" width="9.1171875" style="32"/>
    <col min="6145" max="6145" width="4.1171875" style="32" customWidth="1"/>
    <col min="6146" max="6146" width="42" style="32" customWidth="1"/>
    <col min="6147" max="6149" width="8.87890625" style="32" customWidth="1"/>
    <col min="6150" max="6150" width="14.1171875" style="32" customWidth="1"/>
    <col min="6151" max="6151" width="14.87890625" style="32" customWidth="1"/>
    <col min="6152" max="6153" width="9.41015625" style="32" customWidth="1"/>
    <col min="6154" max="6155" width="11.29296875" style="32" customWidth="1"/>
    <col min="6156" max="6157" width="9.41015625" style="32" customWidth="1"/>
    <col min="6158" max="6158" width="11.5859375" style="32" customWidth="1"/>
    <col min="6159" max="6159" width="7.703125" style="32" customWidth="1"/>
    <col min="6160" max="6400" width="9.1171875" style="32"/>
    <col min="6401" max="6401" width="4.1171875" style="32" customWidth="1"/>
    <col min="6402" max="6402" width="42" style="32" customWidth="1"/>
    <col min="6403" max="6405" width="8.87890625" style="32" customWidth="1"/>
    <col min="6406" max="6406" width="14.1171875" style="32" customWidth="1"/>
    <col min="6407" max="6407" width="14.87890625" style="32" customWidth="1"/>
    <col min="6408" max="6409" width="9.41015625" style="32" customWidth="1"/>
    <col min="6410" max="6411" width="11.29296875" style="32" customWidth="1"/>
    <col min="6412" max="6413" width="9.41015625" style="32" customWidth="1"/>
    <col min="6414" max="6414" width="11.5859375" style="32" customWidth="1"/>
    <col min="6415" max="6415" width="7.703125" style="32" customWidth="1"/>
    <col min="6416" max="6656" width="9.1171875" style="32"/>
    <col min="6657" max="6657" width="4.1171875" style="32" customWidth="1"/>
    <col min="6658" max="6658" width="42" style="32" customWidth="1"/>
    <col min="6659" max="6661" width="8.87890625" style="32" customWidth="1"/>
    <col min="6662" max="6662" width="14.1171875" style="32" customWidth="1"/>
    <col min="6663" max="6663" width="14.87890625" style="32" customWidth="1"/>
    <col min="6664" max="6665" width="9.41015625" style="32" customWidth="1"/>
    <col min="6666" max="6667" width="11.29296875" style="32" customWidth="1"/>
    <col min="6668" max="6669" width="9.41015625" style="32" customWidth="1"/>
    <col min="6670" max="6670" width="11.5859375" style="32" customWidth="1"/>
    <col min="6671" max="6671" width="7.703125" style="32" customWidth="1"/>
    <col min="6672" max="6912" width="9.1171875" style="32"/>
    <col min="6913" max="6913" width="4.1171875" style="32" customWidth="1"/>
    <col min="6914" max="6914" width="42" style="32" customWidth="1"/>
    <col min="6915" max="6917" width="8.87890625" style="32" customWidth="1"/>
    <col min="6918" max="6918" width="14.1171875" style="32" customWidth="1"/>
    <col min="6919" max="6919" width="14.87890625" style="32" customWidth="1"/>
    <col min="6920" max="6921" width="9.41015625" style="32" customWidth="1"/>
    <col min="6922" max="6923" width="11.29296875" style="32" customWidth="1"/>
    <col min="6924" max="6925" width="9.41015625" style="32" customWidth="1"/>
    <col min="6926" max="6926" width="11.5859375" style="32" customWidth="1"/>
    <col min="6927" max="6927" width="7.703125" style="32" customWidth="1"/>
    <col min="6928" max="7168" width="9.1171875" style="32"/>
    <col min="7169" max="7169" width="4.1171875" style="32" customWidth="1"/>
    <col min="7170" max="7170" width="42" style="32" customWidth="1"/>
    <col min="7171" max="7173" width="8.87890625" style="32" customWidth="1"/>
    <col min="7174" max="7174" width="14.1171875" style="32" customWidth="1"/>
    <col min="7175" max="7175" width="14.87890625" style="32" customWidth="1"/>
    <col min="7176" max="7177" width="9.41015625" style="32" customWidth="1"/>
    <col min="7178" max="7179" width="11.29296875" style="32" customWidth="1"/>
    <col min="7180" max="7181" width="9.41015625" style="32" customWidth="1"/>
    <col min="7182" max="7182" width="11.5859375" style="32" customWidth="1"/>
    <col min="7183" max="7183" width="7.703125" style="32" customWidth="1"/>
    <col min="7184" max="7424" width="9.1171875" style="32"/>
    <col min="7425" max="7425" width="4.1171875" style="32" customWidth="1"/>
    <col min="7426" max="7426" width="42" style="32" customWidth="1"/>
    <col min="7427" max="7429" width="8.87890625" style="32" customWidth="1"/>
    <col min="7430" max="7430" width="14.1171875" style="32" customWidth="1"/>
    <col min="7431" max="7431" width="14.87890625" style="32" customWidth="1"/>
    <col min="7432" max="7433" width="9.41015625" style="32" customWidth="1"/>
    <col min="7434" max="7435" width="11.29296875" style="32" customWidth="1"/>
    <col min="7436" max="7437" width="9.41015625" style="32" customWidth="1"/>
    <col min="7438" max="7438" width="11.5859375" style="32" customWidth="1"/>
    <col min="7439" max="7439" width="7.703125" style="32" customWidth="1"/>
    <col min="7440" max="7680" width="9.1171875" style="32"/>
    <col min="7681" max="7681" width="4.1171875" style="32" customWidth="1"/>
    <col min="7682" max="7682" width="42" style="32" customWidth="1"/>
    <col min="7683" max="7685" width="8.87890625" style="32" customWidth="1"/>
    <col min="7686" max="7686" width="14.1171875" style="32" customWidth="1"/>
    <col min="7687" max="7687" width="14.87890625" style="32" customWidth="1"/>
    <col min="7688" max="7689" width="9.41015625" style="32" customWidth="1"/>
    <col min="7690" max="7691" width="11.29296875" style="32" customWidth="1"/>
    <col min="7692" max="7693" width="9.41015625" style="32" customWidth="1"/>
    <col min="7694" max="7694" width="11.5859375" style="32" customWidth="1"/>
    <col min="7695" max="7695" width="7.703125" style="32" customWidth="1"/>
    <col min="7696" max="7936" width="9.1171875" style="32"/>
    <col min="7937" max="7937" width="4.1171875" style="32" customWidth="1"/>
    <col min="7938" max="7938" width="42" style="32" customWidth="1"/>
    <col min="7939" max="7941" width="8.87890625" style="32" customWidth="1"/>
    <col min="7942" max="7942" width="14.1171875" style="32" customWidth="1"/>
    <col min="7943" max="7943" width="14.87890625" style="32" customWidth="1"/>
    <col min="7944" max="7945" width="9.41015625" style="32" customWidth="1"/>
    <col min="7946" max="7947" width="11.29296875" style="32" customWidth="1"/>
    <col min="7948" max="7949" width="9.41015625" style="32" customWidth="1"/>
    <col min="7950" max="7950" width="11.5859375" style="32" customWidth="1"/>
    <col min="7951" max="7951" width="7.703125" style="32" customWidth="1"/>
    <col min="7952" max="8192" width="9.1171875" style="32"/>
    <col min="8193" max="8193" width="4.1171875" style="32" customWidth="1"/>
    <col min="8194" max="8194" width="42" style="32" customWidth="1"/>
    <col min="8195" max="8197" width="8.87890625" style="32" customWidth="1"/>
    <col min="8198" max="8198" width="14.1171875" style="32" customWidth="1"/>
    <col min="8199" max="8199" width="14.87890625" style="32" customWidth="1"/>
    <col min="8200" max="8201" width="9.41015625" style="32" customWidth="1"/>
    <col min="8202" max="8203" width="11.29296875" style="32" customWidth="1"/>
    <col min="8204" max="8205" width="9.41015625" style="32" customWidth="1"/>
    <col min="8206" max="8206" width="11.5859375" style="32" customWidth="1"/>
    <col min="8207" max="8207" width="7.703125" style="32" customWidth="1"/>
    <col min="8208" max="8448" width="9.1171875" style="32"/>
    <col min="8449" max="8449" width="4.1171875" style="32" customWidth="1"/>
    <col min="8450" max="8450" width="42" style="32" customWidth="1"/>
    <col min="8451" max="8453" width="8.87890625" style="32" customWidth="1"/>
    <col min="8454" max="8454" width="14.1171875" style="32" customWidth="1"/>
    <col min="8455" max="8455" width="14.87890625" style="32" customWidth="1"/>
    <col min="8456" max="8457" width="9.41015625" style="32" customWidth="1"/>
    <col min="8458" max="8459" width="11.29296875" style="32" customWidth="1"/>
    <col min="8460" max="8461" width="9.41015625" style="32" customWidth="1"/>
    <col min="8462" max="8462" width="11.5859375" style="32" customWidth="1"/>
    <col min="8463" max="8463" width="7.703125" style="32" customWidth="1"/>
    <col min="8464" max="8704" width="9.1171875" style="32"/>
    <col min="8705" max="8705" width="4.1171875" style="32" customWidth="1"/>
    <col min="8706" max="8706" width="42" style="32" customWidth="1"/>
    <col min="8707" max="8709" width="8.87890625" style="32" customWidth="1"/>
    <col min="8710" max="8710" width="14.1171875" style="32" customWidth="1"/>
    <col min="8711" max="8711" width="14.87890625" style="32" customWidth="1"/>
    <col min="8712" max="8713" width="9.41015625" style="32" customWidth="1"/>
    <col min="8714" max="8715" width="11.29296875" style="32" customWidth="1"/>
    <col min="8716" max="8717" width="9.41015625" style="32" customWidth="1"/>
    <col min="8718" max="8718" width="11.5859375" style="32" customWidth="1"/>
    <col min="8719" max="8719" width="7.703125" style="32" customWidth="1"/>
    <col min="8720" max="8960" width="9.1171875" style="32"/>
    <col min="8961" max="8961" width="4.1171875" style="32" customWidth="1"/>
    <col min="8962" max="8962" width="42" style="32" customWidth="1"/>
    <col min="8963" max="8965" width="8.87890625" style="32" customWidth="1"/>
    <col min="8966" max="8966" width="14.1171875" style="32" customWidth="1"/>
    <col min="8967" max="8967" width="14.87890625" style="32" customWidth="1"/>
    <col min="8968" max="8969" width="9.41015625" style="32" customWidth="1"/>
    <col min="8970" max="8971" width="11.29296875" style="32" customWidth="1"/>
    <col min="8972" max="8973" width="9.41015625" style="32" customWidth="1"/>
    <col min="8974" max="8974" width="11.5859375" style="32" customWidth="1"/>
    <col min="8975" max="8975" width="7.703125" style="32" customWidth="1"/>
    <col min="8976" max="9216" width="9.1171875" style="32"/>
    <col min="9217" max="9217" width="4.1171875" style="32" customWidth="1"/>
    <col min="9218" max="9218" width="42" style="32" customWidth="1"/>
    <col min="9219" max="9221" width="8.87890625" style="32" customWidth="1"/>
    <col min="9222" max="9222" width="14.1171875" style="32" customWidth="1"/>
    <col min="9223" max="9223" width="14.87890625" style="32" customWidth="1"/>
    <col min="9224" max="9225" width="9.41015625" style="32" customWidth="1"/>
    <col min="9226" max="9227" width="11.29296875" style="32" customWidth="1"/>
    <col min="9228" max="9229" width="9.41015625" style="32" customWidth="1"/>
    <col min="9230" max="9230" width="11.5859375" style="32" customWidth="1"/>
    <col min="9231" max="9231" width="7.703125" style="32" customWidth="1"/>
    <col min="9232" max="9472" width="9.1171875" style="32"/>
    <col min="9473" max="9473" width="4.1171875" style="32" customWidth="1"/>
    <col min="9474" max="9474" width="42" style="32" customWidth="1"/>
    <col min="9475" max="9477" width="8.87890625" style="32" customWidth="1"/>
    <col min="9478" max="9478" width="14.1171875" style="32" customWidth="1"/>
    <col min="9479" max="9479" width="14.87890625" style="32" customWidth="1"/>
    <col min="9480" max="9481" width="9.41015625" style="32" customWidth="1"/>
    <col min="9482" max="9483" width="11.29296875" style="32" customWidth="1"/>
    <col min="9484" max="9485" width="9.41015625" style="32" customWidth="1"/>
    <col min="9486" max="9486" width="11.5859375" style="32" customWidth="1"/>
    <col min="9487" max="9487" width="7.703125" style="32" customWidth="1"/>
    <col min="9488" max="9728" width="9.1171875" style="32"/>
    <col min="9729" max="9729" width="4.1171875" style="32" customWidth="1"/>
    <col min="9730" max="9730" width="42" style="32" customWidth="1"/>
    <col min="9731" max="9733" width="8.87890625" style="32" customWidth="1"/>
    <col min="9734" max="9734" width="14.1171875" style="32" customWidth="1"/>
    <col min="9735" max="9735" width="14.87890625" style="32" customWidth="1"/>
    <col min="9736" max="9737" width="9.41015625" style="32" customWidth="1"/>
    <col min="9738" max="9739" width="11.29296875" style="32" customWidth="1"/>
    <col min="9740" max="9741" width="9.41015625" style="32" customWidth="1"/>
    <col min="9742" max="9742" width="11.5859375" style="32" customWidth="1"/>
    <col min="9743" max="9743" width="7.703125" style="32" customWidth="1"/>
    <col min="9744" max="9984" width="9.1171875" style="32"/>
    <col min="9985" max="9985" width="4.1171875" style="32" customWidth="1"/>
    <col min="9986" max="9986" width="42" style="32" customWidth="1"/>
    <col min="9987" max="9989" width="8.87890625" style="32" customWidth="1"/>
    <col min="9990" max="9990" width="14.1171875" style="32" customWidth="1"/>
    <col min="9991" max="9991" width="14.87890625" style="32" customWidth="1"/>
    <col min="9992" max="9993" width="9.41015625" style="32" customWidth="1"/>
    <col min="9994" max="9995" width="11.29296875" style="32" customWidth="1"/>
    <col min="9996" max="9997" width="9.41015625" style="32" customWidth="1"/>
    <col min="9998" max="9998" width="11.5859375" style="32" customWidth="1"/>
    <col min="9999" max="9999" width="7.703125" style="32" customWidth="1"/>
    <col min="10000" max="10240" width="9.1171875" style="32"/>
    <col min="10241" max="10241" width="4.1171875" style="32" customWidth="1"/>
    <col min="10242" max="10242" width="42" style="32" customWidth="1"/>
    <col min="10243" max="10245" width="8.87890625" style="32" customWidth="1"/>
    <col min="10246" max="10246" width="14.1171875" style="32" customWidth="1"/>
    <col min="10247" max="10247" width="14.87890625" style="32" customWidth="1"/>
    <col min="10248" max="10249" width="9.41015625" style="32" customWidth="1"/>
    <col min="10250" max="10251" width="11.29296875" style="32" customWidth="1"/>
    <col min="10252" max="10253" width="9.41015625" style="32" customWidth="1"/>
    <col min="10254" max="10254" width="11.5859375" style="32" customWidth="1"/>
    <col min="10255" max="10255" width="7.703125" style="32" customWidth="1"/>
    <col min="10256" max="10496" width="9.1171875" style="32"/>
    <col min="10497" max="10497" width="4.1171875" style="32" customWidth="1"/>
    <col min="10498" max="10498" width="42" style="32" customWidth="1"/>
    <col min="10499" max="10501" width="8.87890625" style="32" customWidth="1"/>
    <col min="10502" max="10502" width="14.1171875" style="32" customWidth="1"/>
    <col min="10503" max="10503" width="14.87890625" style="32" customWidth="1"/>
    <col min="10504" max="10505" width="9.41015625" style="32" customWidth="1"/>
    <col min="10506" max="10507" width="11.29296875" style="32" customWidth="1"/>
    <col min="10508" max="10509" width="9.41015625" style="32" customWidth="1"/>
    <col min="10510" max="10510" width="11.5859375" style="32" customWidth="1"/>
    <col min="10511" max="10511" width="7.703125" style="32" customWidth="1"/>
    <col min="10512" max="10752" width="9.1171875" style="32"/>
    <col min="10753" max="10753" width="4.1171875" style="32" customWidth="1"/>
    <col min="10754" max="10754" width="42" style="32" customWidth="1"/>
    <col min="10755" max="10757" width="8.87890625" style="32" customWidth="1"/>
    <col min="10758" max="10758" width="14.1171875" style="32" customWidth="1"/>
    <col min="10759" max="10759" width="14.87890625" style="32" customWidth="1"/>
    <col min="10760" max="10761" width="9.41015625" style="32" customWidth="1"/>
    <col min="10762" max="10763" width="11.29296875" style="32" customWidth="1"/>
    <col min="10764" max="10765" width="9.41015625" style="32" customWidth="1"/>
    <col min="10766" max="10766" width="11.5859375" style="32" customWidth="1"/>
    <col min="10767" max="10767" width="7.703125" style="32" customWidth="1"/>
    <col min="10768" max="11008" width="9.1171875" style="32"/>
    <col min="11009" max="11009" width="4.1171875" style="32" customWidth="1"/>
    <col min="11010" max="11010" width="42" style="32" customWidth="1"/>
    <col min="11011" max="11013" width="8.87890625" style="32" customWidth="1"/>
    <col min="11014" max="11014" width="14.1171875" style="32" customWidth="1"/>
    <col min="11015" max="11015" width="14.87890625" style="32" customWidth="1"/>
    <col min="11016" max="11017" width="9.41015625" style="32" customWidth="1"/>
    <col min="11018" max="11019" width="11.29296875" style="32" customWidth="1"/>
    <col min="11020" max="11021" width="9.41015625" style="32" customWidth="1"/>
    <col min="11022" max="11022" width="11.5859375" style="32" customWidth="1"/>
    <col min="11023" max="11023" width="7.703125" style="32" customWidth="1"/>
    <col min="11024" max="11264" width="9.1171875" style="32"/>
    <col min="11265" max="11265" width="4.1171875" style="32" customWidth="1"/>
    <col min="11266" max="11266" width="42" style="32" customWidth="1"/>
    <col min="11267" max="11269" width="8.87890625" style="32" customWidth="1"/>
    <col min="11270" max="11270" width="14.1171875" style="32" customWidth="1"/>
    <col min="11271" max="11271" width="14.87890625" style="32" customWidth="1"/>
    <col min="11272" max="11273" width="9.41015625" style="32" customWidth="1"/>
    <col min="11274" max="11275" width="11.29296875" style="32" customWidth="1"/>
    <col min="11276" max="11277" width="9.41015625" style="32" customWidth="1"/>
    <col min="11278" max="11278" width="11.5859375" style="32" customWidth="1"/>
    <col min="11279" max="11279" width="7.703125" style="32" customWidth="1"/>
    <col min="11280" max="11520" width="9.1171875" style="32"/>
    <col min="11521" max="11521" width="4.1171875" style="32" customWidth="1"/>
    <col min="11522" max="11522" width="42" style="32" customWidth="1"/>
    <col min="11523" max="11525" width="8.87890625" style="32" customWidth="1"/>
    <col min="11526" max="11526" width="14.1171875" style="32" customWidth="1"/>
    <col min="11527" max="11527" width="14.87890625" style="32" customWidth="1"/>
    <col min="11528" max="11529" width="9.41015625" style="32" customWidth="1"/>
    <col min="11530" max="11531" width="11.29296875" style="32" customWidth="1"/>
    <col min="11532" max="11533" width="9.41015625" style="32" customWidth="1"/>
    <col min="11534" max="11534" width="11.5859375" style="32" customWidth="1"/>
    <col min="11535" max="11535" width="7.703125" style="32" customWidth="1"/>
    <col min="11536" max="11776" width="9.1171875" style="32"/>
    <col min="11777" max="11777" width="4.1171875" style="32" customWidth="1"/>
    <col min="11778" max="11778" width="42" style="32" customWidth="1"/>
    <col min="11779" max="11781" width="8.87890625" style="32" customWidth="1"/>
    <col min="11782" max="11782" width="14.1171875" style="32" customWidth="1"/>
    <col min="11783" max="11783" width="14.87890625" style="32" customWidth="1"/>
    <col min="11784" max="11785" width="9.41015625" style="32" customWidth="1"/>
    <col min="11786" max="11787" width="11.29296875" style="32" customWidth="1"/>
    <col min="11788" max="11789" width="9.41015625" style="32" customWidth="1"/>
    <col min="11790" max="11790" width="11.5859375" style="32" customWidth="1"/>
    <col min="11791" max="11791" width="7.703125" style="32" customWidth="1"/>
    <col min="11792" max="12032" width="9.1171875" style="32"/>
    <col min="12033" max="12033" width="4.1171875" style="32" customWidth="1"/>
    <col min="12034" max="12034" width="42" style="32" customWidth="1"/>
    <col min="12035" max="12037" width="8.87890625" style="32" customWidth="1"/>
    <col min="12038" max="12038" width="14.1171875" style="32" customWidth="1"/>
    <col min="12039" max="12039" width="14.87890625" style="32" customWidth="1"/>
    <col min="12040" max="12041" width="9.41015625" style="32" customWidth="1"/>
    <col min="12042" max="12043" width="11.29296875" style="32" customWidth="1"/>
    <col min="12044" max="12045" width="9.41015625" style="32" customWidth="1"/>
    <col min="12046" max="12046" width="11.5859375" style="32" customWidth="1"/>
    <col min="12047" max="12047" width="7.703125" style="32" customWidth="1"/>
    <col min="12048" max="12288" width="9.1171875" style="32"/>
    <col min="12289" max="12289" width="4.1171875" style="32" customWidth="1"/>
    <col min="12290" max="12290" width="42" style="32" customWidth="1"/>
    <col min="12291" max="12293" width="8.87890625" style="32" customWidth="1"/>
    <col min="12294" max="12294" width="14.1171875" style="32" customWidth="1"/>
    <col min="12295" max="12295" width="14.87890625" style="32" customWidth="1"/>
    <col min="12296" max="12297" width="9.41015625" style="32" customWidth="1"/>
    <col min="12298" max="12299" width="11.29296875" style="32" customWidth="1"/>
    <col min="12300" max="12301" width="9.41015625" style="32" customWidth="1"/>
    <col min="12302" max="12302" width="11.5859375" style="32" customWidth="1"/>
    <col min="12303" max="12303" width="7.703125" style="32" customWidth="1"/>
    <col min="12304" max="12544" width="9.1171875" style="32"/>
    <col min="12545" max="12545" width="4.1171875" style="32" customWidth="1"/>
    <col min="12546" max="12546" width="42" style="32" customWidth="1"/>
    <col min="12547" max="12549" width="8.87890625" style="32" customWidth="1"/>
    <col min="12550" max="12550" width="14.1171875" style="32" customWidth="1"/>
    <col min="12551" max="12551" width="14.87890625" style="32" customWidth="1"/>
    <col min="12552" max="12553" width="9.41015625" style="32" customWidth="1"/>
    <col min="12554" max="12555" width="11.29296875" style="32" customWidth="1"/>
    <col min="12556" max="12557" width="9.41015625" style="32" customWidth="1"/>
    <col min="12558" max="12558" width="11.5859375" style="32" customWidth="1"/>
    <col min="12559" max="12559" width="7.703125" style="32" customWidth="1"/>
    <col min="12560" max="12800" width="9.1171875" style="32"/>
    <col min="12801" max="12801" width="4.1171875" style="32" customWidth="1"/>
    <col min="12802" max="12802" width="42" style="32" customWidth="1"/>
    <col min="12803" max="12805" width="8.87890625" style="32" customWidth="1"/>
    <col min="12806" max="12806" width="14.1171875" style="32" customWidth="1"/>
    <col min="12807" max="12807" width="14.87890625" style="32" customWidth="1"/>
    <col min="12808" max="12809" width="9.41015625" style="32" customWidth="1"/>
    <col min="12810" max="12811" width="11.29296875" style="32" customWidth="1"/>
    <col min="12812" max="12813" width="9.41015625" style="32" customWidth="1"/>
    <col min="12814" max="12814" width="11.5859375" style="32" customWidth="1"/>
    <col min="12815" max="12815" width="7.703125" style="32" customWidth="1"/>
    <col min="12816" max="13056" width="9.1171875" style="32"/>
    <col min="13057" max="13057" width="4.1171875" style="32" customWidth="1"/>
    <col min="13058" max="13058" width="42" style="32" customWidth="1"/>
    <col min="13059" max="13061" width="8.87890625" style="32" customWidth="1"/>
    <col min="13062" max="13062" width="14.1171875" style="32" customWidth="1"/>
    <col min="13063" max="13063" width="14.87890625" style="32" customWidth="1"/>
    <col min="13064" max="13065" width="9.41015625" style="32" customWidth="1"/>
    <col min="13066" max="13067" width="11.29296875" style="32" customWidth="1"/>
    <col min="13068" max="13069" width="9.41015625" style="32" customWidth="1"/>
    <col min="13070" max="13070" width="11.5859375" style="32" customWidth="1"/>
    <col min="13071" max="13071" width="7.703125" style="32" customWidth="1"/>
    <col min="13072" max="13312" width="9.1171875" style="32"/>
    <col min="13313" max="13313" width="4.1171875" style="32" customWidth="1"/>
    <col min="13314" max="13314" width="42" style="32" customWidth="1"/>
    <col min="13315" max="13317" width="8.87890625" style="32" customWidth="1"/>
    <col min="13318" max="13318" width="14.1171875" style="32" customWidth="1"/>
    <col min="13319" max="13319" width="14.87890625" style="32" customWidth="1"/>
    <col min="13320" max="13321" width="9.41015625" style="32" customWidth="1"/>
    <col min="13322" max="13323" width="11.29296875" style="32" customWidth="1"/>
    <col min="13324" max="13325" width="9.41015625" style="32" customWidth="1"/>
    <col min="13326" max="13326" width="11.5859375" style="32" customWidth="1"/>
    <col min="13327" max="13327" width="7.703125" style="32" customWidth="1"/>
    <col min="13328" max="13568" width="9.1171875" style="32"/>
    <col min="13569" max="13569" width="4.1171875" style="32" customWidth="1"/>
    <col min="13570" max="13570" width="42" style="32" customWidth="1"/>
    <col min="13571" max="13573" width="8.87890625" style="32" customWidth="1"/>
    <col min="13574" max="13574" width="14.1171875" style="32" customWidth="1"/>
    <col min="13575" max="13575" width="14.87890625" style="32" customWidth="1"/>
    <col min="13576" max="13577" width="9.41015625" style="32" customWidth="1"/>
    <col min="13578" max="13579" width="11.29296875" style="32" customWidth="1"/>
    <col min="13580" max="13581" width="9.41015625" style="32" customWidth="1"/>
    <col min="13582" max="13582" width="11.5859375" style="32" customWidth="1"/>
    <col min="13583" max="13583" width="7.703125" style="32" customWidth="1"/>
    <col min="13584" max="13824" width="9.1171875" style="32"/>
    <col min="13825" max="13825" width="4.1171875" style="32" customWidth="1"/>
    <col min="13826" max="13826" width="42" style="32" customWidth="1"/>
    <col min="13827" max="13829" width="8.87890625" style="32" customWidth="1"/>
    <col min="13830" max="13830" width="14.1171875" style="32" customWidth="1"/>
    <col min="13831" max="13831" width="14.87890625" style="32" customWidth="1"/>
    <col min="13832" max="13833" width="9.41015625" style="32" customWidth="1"/>
    <col min="13834" max="13835" width="11.29296875" style="32" customWidth="1"/>
    <col min="13836" max="13837" width="9.41015625" style="32" customWidth="1"/>
    <col min="13838" max="13838" width="11.5859375" style="32" customWidth="1"/>
    <col min="13839" max="13839" width="7.703125" style="32" customWidth="1"/>
    <col min="13840" max="14080" width="9.1171875" style="32"/>
    <col min="14081" max="14081" width="4.1171875" style="32" customWidth="1"/>
    <col min="14082" max="14082" width="42" style="32" customWidth="1"/>
    <col min="14083" max="14085" width="8.87890625" style="32" customWidth="1"/>
    <col min="14086" max="14086" width="14.1171875" style="32" customWidth="1"/>
    <col min="14087" max="14087" width="14.87890625" style="32" customWidth="1"/>
    <col min="14088" max="14089" width="9.41015625" style="32" customWidth="1"/>
    <col min="14090" max="14091" width="11.29296875" style="32" customWidth="1"/>
    <col min="14092" max="14093" width="9.41015625" style="32" customWidth="1"/>
    <col min="14094" max="14094" width="11.5859375" style="32" customWidth="1"/>
    <col min="14095" max="14095" width="7.703125" style="32" customWidth="1"/>
    <col min="14096" max="14336" width="9.1171875" style="32"/>
    <col min="14337" max="14337" width="4.1171875" style="32" customWidth="1"/>
    <col min="14338" max="14338" width="42" style="32" customWidth="1"/>
    <col min="14339" max="14341" width="8.87890625" style="32" customWidth="1"/>
    <col min="14342" max="14342" width="14.1171875" style="32" customWidth="1"/>
    <col min="14343" max="14343" width="14.87890625" style="32" customWidth="1"/>
    <col min="14344" max="14345" width="9.41015625" style="32" customWidth="1"/>
    <col min="14346" max="14347" width="11.29296875" style="32" customWidth="1"/>
    <col min="14348" max="14349" width="9.41015625" style="32" customWidth="1"/>
    <col min="14350" max="14350" width="11.5859375" style="32" customWidth="1"/>
    <col min="14351" max="14351" width="7.703125" style="32" customWidth="1"/>
    <col min="14352" max="14592" width="9.1171875" style="32"/>
    <col min="14593" max="14593" width="4.1171875" style="32" customWidth="1"/>
    <col min="14594" max="14594" width="42" style="32" customWidth="1"/>
    <col min="14595" max="14597" width="8.87890625" style="32" customWidth="1"/>
    <col min="14598" max="14598" width="14.1171875" style="32" customWidth="1"/>
    <col min="14599" max="14599" width="14.87890625" style="32" customWidth="1"/>
    <col min="14600" max="14601" width="9.41015625" style="32" customWidth="1"/>
    <col min="14602" max="14603" width="11.29296875" style="32" customWidth="1"/>
    <col min="14604" max="14605" width="9.41015625" style="32" customWidth="1"/>
    <col min="14606" max="14606" width="11.5859375" style="32" customWidth="1"/>
    <col min="14607" max="14607" width="7.703125" style="32" customWidth="1"/>
    <col min="14608" max="14848" width="9.1171875" style="32"/>
    <col min="14849" max="14849" width="4.1171875" style="32" customWidth="1"/>
    <col min="14850" max="14850" width="42" style="32" customWidth="1"/>
    <col min="14851" max="14853" width="8.87890625" style="32" customWidth="1"/>
    <col min="14854" max="14854" width="14.1171875" style="32" customWidth="1"/>
    <col min="14855" max="14855" width="14.87890625" style="32" customWidth="1"/>
    <col min="14856" max="14857" width="9.41015625" style="32" customWidth="1"/>
    <col min="14858" max="14859" width="11.29296875" style="32" customWidth="1"/>
    <col min="14860" max="14861" width="9.41015625" style="32" customWidth="1"/>
    <col min="14862" max="14862" width="11.5859375" style="32" customWidth="1"/>
    <col min="14863" max="14863" width="7.703125" style="32" customWidth="1"/>
    <col min="14864" max="15104" width="9.1171875" style="32"/>
    <col min="15105" max="15105" width="4.1171875" style="32" customWidth="1"/>
    <col min="15106" max="15106" width="42" style="32" customWidth="1"/>
    <col min="15107" max="15109" width="8.87890625" style="32" customWidth="1"/>
    <col min="15110" max="15110" width="14.1171875" style="32" customWidth="1"/>
    <col min="15111" max="15111" width="14.87890625" style="32" customWidth="1"/>
    <col min="15112" max="15113" width="9.41015625" style="32" customWidth="1"/>
    <col min="15114" max="15115" width="11.29296875" style="32" customWidth="1"/>
    <col min="15116" max="15117" width="9.41015625" style="32" customWidth="1"/>
    <col min="15118" max="15118" width="11.5859375" style="32" customWidth="1"/>
    <col min="15119" max="15119" width="7.703125" style="32" customWidth="1"/>
    <col min="15120" max="15360" width="9.1171875" style="32"/>
    <col min="15361" max="15361" width="4.1171875" style="32" customWidth="1"/>
    <col min="15362" max="15362" width="42" style="32" customWidth="1"/>
    <col min="15363" max="15365" width="8.87890625" style="32" customWidth="1"/>
    <col min="15366" max="15366" width="14.1171875" style="32" customWidth="1"/>
    <col min="15367" max="15367" width="14.87890625" style="32" customWidth="1"/>
    <col min="15368" max="15369" width="9.41015625" style="32" customWidth="1"/>
    <col min="15370" max="15371" width="11.29296875" style="32" customWidth="1"/>
    <col min="15372" max="15373" width="9.41015625" style="32" customWidth="1"/>
    <col min="15374" max="15374" width="11.5859375" style="32" customWidth="1"/>
    <col min="15375" max="15375" width="7.703125" style="32" customWidth="1"/>
    <col min="15376" max="15616" width="9.1171875" style="32"/>
    <col min="15617" max="15617" width="4.1171875" style="32" customWidth="1"/>
    <col min="15618" max="15618" width="42" style="32" customWidth="1"/>
    <col min="15619" max="15621" width="8.87890625" style="32" customWidth="1"/>
    <col min="15622" max="15622" width="14.1171875" style="32" customWidth="1"/>
    <col min="15623" max="15623" width="14.87890625" style="32" customWidth="1"/>
    <col min="15624" max="15625" width="9.41015625" style="32" customWidth="1"/>
    <col min="15626" max="15627" width="11.29296875" style="32" customWidth="1"/>
    <col min="15628" max="15629" width="9.41015625" style="32" customWidth="1"/>
    <col min="15630" max="15630" width="11.5859375" style="32" customWidth="1"/>
    <col min="15631" max="15631" width="7.703125" style="32" customWidth="1"/>
    <col min="15632" max="15872" width="9.1171875" style="32"/>
    <col min="15873" max="15873" width="4.1171875" style="32" customWidth="1"/>
    <col min="15874" max="15874" width="42" style="32" customWidth="1"/>
    <col min="15875" max="15877" width="8.87890625" style="32" customWidth="1"/>
    <col min="15878" max="15878" width="14.1171875" style="32" customWidth="1"/>
    <col min="15879" max="15879" width="14.87890625" style="32" customWidth="1"/>
    <col min="15880" max="15881" width="9.41015625" style="32" customWidth="1"/>
    <col min="15882" max="15883" width="11.29296875" style="32" customWidth="1"/>
    <col min="15884" max="15885" width="9.41015625" style="32" customWidth="1"/>
    <col min="15886" max="15886" width="11.5859375" style="32" customWidth="1"/>
    <col min="15887" max="15887" width="7.703125" style="32" customWidth="1"/>
    <col min="15888" max="16128" width="9.1171875" style="32"/>
    <col min="16129" max="16129" width="4.1171875" style="32" customWidth="1"/>
    <col min="16130" max="16130" width="42" style="32" customWidth="1"/>
    <col min="16131" max="16133" width="8.87890625" style="32" customWidth="1"/>
    <col min="16134" max="16134" width="14.1171875" style="32" customWidth="1"/>
    <col min="16135" max="16135" width="14.87890625" style="32" customWidth="1"/>
    <col min="16136" max="16137" width="9.41015625" style="32" customWidth="1"/>
    <col min="16138" max="16139" width="11.29296875" style="32" customWidth="1"/>
    <col min="16140" max="16141" width="9.41015625" style="32" customWidth="1"/>
    <col min="16142" max="16142" width="11.5859375" style="32" customWidth="1"/>
    <col min="16143" max="16143" width="7.703125" style="32" customWidth="1"/>
    <col min="16144" max="16384" width="9.1171875" style="32"/>
  </cols>
  <sheetData>
    <row r="1" spans="1:15" s="31" customFormat="1" ht="54" customHeight="1">
      <c r="A1" s="1013" t="s">
        <v>32</v>
      </c>
      <c r="B1" s="1013"/>
      <c r="C1" s="1013"/>
      <c r="D1" s="1013"/>
      <c r="E1" s="1013"/>
      <c r="F1" s="1013"/>
      <c r="G1" s="1013"/>
      <c r="H1" s="1013"/>
      <c r="I1" s="1013"/>
      <c r="J1" s="1013"/>
      <c r="K1" s="1013"/>
      <c r="L1" s="1013"/>
      <c r="M1" s="1013"/>
      <c r="N1" s="1013"/>
      <c r="O1" s="1013"/>
    </row>
    <row r="2" spans="1:15">
      <c r="L2" s="1014" t="s">
        <v>10</v>
      </c>
      <c r="M2" s="1014"/>
      <c r="N2" s="1014"/>
      <c r="O2" s="1014"/>
    </row>
    <row r="3" spans="1:15" ht="47.25" customHeight="1">
      <c r="A3" s="1018" t="s">
        <v>1</v>
      </c>
      <c r="B3" s="1018" t="s">
        <v>3</v>
      </c>
      <c r="C3" s="1019" t="s">
        <v>13</v>
      </c>
      <c r="D3" s="1018" t="s">
        <v>4</v>
      </c>
      <c r="E3" s="1019" t="s">
        <v>14</v>
      </c>
      <c r="F3" s="1018" t="s">
        <v>2</v>
      </c>
      <c r="G3" s="1018" t="s">
        <v>17</v>
      </c>
      <c r="H3" s="1018" t="s">
        <v>7</v>
      </c>
      <c r="I3" s="1018"/>
      <c r="J3" s="1018" t="s">
        <v>18</v>
      </c>
      <c r="K3" s="1018"/>
      <c r="L3" s="1018" t="s">
        <v>19</v>
      </c>
      <c r="M3" s="1018"/>
      <c r="N3" s="1018" t="s">
        <v>6</v>
      </c>
      <c r="O3" s="1018" t="s">
        <v>5</v>
      </c>
    </row>
    <row r="4" spans="1:15" ht="83.25" customHeight="1">
      <c r="A4" s="1018"/>
      <c r="B4" s="1018"/>
      <c r="C4" s="1020"/>
      <c r="D4" s="1018"/>
      <c r="E4" s="1020"/>
      <c r="F4" s="1018"/>
      <c r="G4" s="1018"/>
      <c r="H4" s="104" t="s">
        <v>33</v>
      </c>
      <c r="I4" s="105" t="s">
        <v>15</v>
      </c>
      <c r="J4" s="104" t="s">
        <v>33</v>
      </c>
      <c r="K4" s="105" t="s">
        <v>15</v>
      </c>
      <c r="L4" s="104" t="s">
        <v>33</v>
      </c>
      <c r="M4" s="105" t="s">
        <v>15</v>
      </c>
      <c r="N4" s="1018"/>
      <c r="O4" s="1018"/>
    </row>
    <row r="5" spans="1:15" s="38" customFormat="1" ht="30" customHeight="1">
      <c r="A5" s="1016" t="s">
        <v>8</v>
      </c>
      <c r="B5" s="1017"/>
      <c r="C5" s="106"/>
      <c r="D5" s="107"/>
      <c r="E5" s="107"/>
      <c r="F5" s="107"/>
      <c r="G5" s="107"/>
      <c r="H5" s="108"/>
      <c r="I5" s="108"/>
      <c r="J5" s="108"/>
      <c r="K5" s="108"/>
      <c r="L5" s="108"/>
      <c r="M5" s="108"/>
      <c r="N5" s="104"/>
      <c r="O5" s="107"/>
    </row>
    <row r="6" spans="1:15" s="38" customFormat="1" ht="58.5" customHeight="1">
      <c r="A6" s="104" t="s">
        <v>9</v>
      </c>
      <c r="B6" s="107" t="s">
        <v>11</v>
      </c>
      <c r="C6" s="107"/>
      <c r="D6" s="107"/>
      <c r="E6" s="107"/>
      <c r="F6" s="107"/>
      <c r="G6" s="107"/>
      <c r="H6" s="108"/>
      <c r="I6" s="108"/>
      <c r="J6" s="108"/>
      <c r="K6" s="108"/>
      <c r="L6" s="108"/>
      <c r="M6" s="108"/>
      <c r="N6" s="107"/>
      <c r="O6" s="107"/>
    </row>
    <row r="7" spans="1:15" s="38" customFormat="1" ht="32.25" customHeight="1">
      <c r="A7" s="104">
        <v>8</v>
      </c>
      <c r="B7" s="107" t="s">
        <v>48</v>
      </c>
      <c r="C7" s="107"/>
      <c r="D7" s="107"/>
      <c r="E7" s="107"/>
      <c r="F7" s="107"/>
      <c r="G7" s="107"/>
      <c r="H7" s="108"/>
      <c r="I7" s="108"/>
      <c r="J7" s="108"/>
      <c r="K7" s="108"/>
      <c r="L7" s="108"/>
      <c r="M7" s="108"/>
      <c r="N7" s="104"/>
      <c r="O7" s="107"/>
    </row>
    <row r="8" spans="1:15" s="42" customFormat="1" ht="32.25" customHeight="1">
      <c r="A8" s="109" t="s">
        <v>49</v>
      </c>
      <c r="B8" s="110" t="s">
        <v>41</v>
      </c>
      <c r="C8" s="110"/>
      <c r="D8" s="110"/>
      <c r="E8" s="110"/>
      <c r="F8" s="110"/>
      <c r="G8" s="110"/>
      <c r="H8" s="111"/>
      <c r="I8" s="111"/>
      <c r="J8" s="111"/>
      <c r="K8" s="111"/>
      <c r="L8" s="111"/>
      <c r="M8" s="111"/>
      <c r="N8" s="109"/>
      <c r="O8" s="110"/>
    </row>
    <row r="9" spans="1:15" ht="86.25" customHeight="1">
      <c r="A9" s="112" t="s">
        <v>35</v>
      </c>
      <c r="B9" s="113" t="s">
        <v>110</v>
      </c>
      <c r="C9" s="115" t="s">
        <v>111</v>
      </c>
      <c r="D9" s="113"/>
      <c r="E9" s="113"/>
      <c r="F9" s="117" t="s">
        <v>112</v>
      </c>
      <c r="G9" s="113"/>
      <c r="H9" s="114">
        <v>3674</v>
      </c>
      <c r="I9" s="114">
        <v>3674</v>
      </c>
      <c r="J9" s="114">
        <v>3674</v>
      </c>
      <c r="K9" s="114">
        <v>3674</v>
      </c>
      <c r="L9" s="114">
        <v>661</v>
      </c>
      <c r="M9" s="114">
        <v>661</v>
      </c>
      <c r="N9" s="115"/>
      <c r="O9" s="113"/>
    </row>
    <row r="10" spans="1:15" ht="32.25" customHeight="1">
      <c r="A10" s="112" t="s">
        <v>35</v>
      </c>
      <c r="B10" s="116" t="s">
        <v>37</v>
      </c>
      <c r="C10" s="116"/>
      <c r="D10" s="113"/>
      <c r="E10" s="113"/>
      <c r="F10" s="113"/>
      <c r="G10" s="113"/>
      <c r="H10" s="114"/>
      <c r="I10" s="114"/>
      <c r="J10" s="114"/>
      <c r="K10" s="114"/>
      <c r="L10" s="114"/>
      <c r="M10" s="114"/>
      <c r="N10" s="115"/>
      <c r="O10" s="113"/>
    </row>
  </sheetData>
  <mergeCells count="15">
    <mergeCell ref="A5:B5"/>
    <mergeCell ref="A1:O1"/>
    <mergeCell ref="L2:O2"/>
    <mergeCell ref="A3:A4"/>
    <mergeCell ref="B3:B4"/>
    <mergeCell ref="C3:C4"/>
    <mergeCell ref="D3:D4"/>
    <mergeCell ref="E3:E4"/>
    <mergeCell ref="F3:F4"/>
    <mergeCell ref="G3:G4"/>
    <mergeCell ref="H3:I3"/>
    <mergeCell ref="J3:K3"/>
    <mergeCell ref="L3:M3"/>
    <mergeCell ref="N3:N4"/>
    <mergeCell ref="O3:O4"/>
  </mergeCells>
  <printOptions horizontalCentered="1"/>
  <pageMargins left="0" right="0" top="0.5" bottom="0.5" header="0.31496062992126" footer="0.1574803149606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78"/>
  <sheetViews>
    <sheetView topLeftCell="C43" zoomScale="85" zoomScaleNormal="85" workbookViewId="0">
      <selection activeCell="K50" sqref="K50"/>
    </sheetView>
  </sheetViews>
  <sheetFormatPr defaultRowHeight="15.35"/>
  <cols>
    <col min="1" max="1" width="8.29296875" style="122" customWidth="1"/>
    <col min="2" max="2" width="49.87890625" style="122" customWidth="1"/>
    <col min="3" max="3" width="28.703125" style="122" customWidth="1"/>
    <col min="4" max="4" width="19" style="122" customWidth="1"/>
    <col min="5" max="5" width="21.87890625" style="122" customWidth="1"/>
    <col min="6" max="6" width="48.29296875" style="122" customWidth="1"/>
    <col min="7" max="7" width="56.703125" style="122" customWidth="1"/>
    <col min="8" max="13" width="9.41015625" style="122" customWidth="1"/>
    <col min="14" max="14" width="11.5859375" style="147" customWidth="1"/>
    <col min="15" max="15" width="7.703125" style="122" customWidth="1"/>
    <col min="16" max="256" width="9.1171875" style="122"/>
    <col min="257" max="257" width="8.29296875" style="122" customWidth="1"/>
    <col min="258" max="258" width="49.87890625" style="122" customWidth="1"/>
    <col min="259" max="259" width="28.703125" style="122" customWidth="1"/>
    <col min="260" max="260" width="19" style="122" customWidth="1"/>
    <col min="261" max="261" width="21.87890625" style="122" customWidth="1"/>
    <col min="262" max="262" width="48.29296875" style="122" customWidth="1"/>
    <col min="263" max="263" width="56.703125" style="122" customWidth="1"/>
    <col min="264" max="269" width="9.41015625" style="122" customWidth="1"/>
    <col min="270" max="270" width="11.5859375" style="122" customWidth="1"/>
    <col min="271" max="271" width="7.703125" style="122" customWidth="1"/>
    <col min="272" max="512" width="9.1171875" style="122"/>
    <col min="513" max="513" width="8.29296875" style="122" customWidth="1"/>
    <col min="514" max="514" width="49.87890625" style="122" customWidth="1"/>
    <col min="515" max="515" width="28.703125" style="122" customWidth="1"/>
    <col min="516" max="516" width="19" style="122" customWidth="1"/>
    <col min="517" max="517" width="21.87890625" style="122" customWidth="1"/>
    <col min="518" max="518" width="48.29296875" style="122" customWidth="1"/>
    <col min="519" max="519" width="56.703125" style="122" customWidth="1"/>
    <col min="520" max="525" width="9.41015625" style="122" customWidth="1"/>
    <col min="526" max="526" width="11.5859375" style="122" customWidth="1"/>
    <col min="527" max="527" width="7.703125" style="122" customWidth="1"/>
    <col min="528" max="768" width="9.1171875" style="122"/>
    <col min="769" max="769" width="8.29296875" style="122" customWidth="1"/>
    <col min="770" max="770" width="49.87890625" style="122" customWidth="1"/>
    <col min="771" max="771" width="28.703125" style="122" customWidth="1"/>
    <col min="772" max="772" width="19" style="122" customWidth="1"/>
    <col min="773" max="773" width="21.87890625" style="122" customWidth="1"/>
    <col min="774" max="774" width="48.29296875" style="122" customWidth="1"/>
    <col min="775" max="775" width="56.703125" style="122" customWidth="1"/>
    <col min="776" max="781" width="9.41015625" style="122" customWidth="1"/>
    <col min="782" max="782" width="11.5859375" style="122" customWidth="1"/>
    <col min="783" max="783" width="7.703125" style="122" customWidth="1"/>
    <col min="784" max="1024" width="9.1171875" style="122"/>
    <col min="1025" max="1025" width="8.29296875" style="122" customWidth="1"/>
    <col min="1026" max="1026" width="49.87890625" style="122" customWidth="1"/>
    <col min="1027" max="1027" width="28.703125" style="122" customWidth="1"/>
    <col min="1028" max="1028" width="19" style="122" customWidth="1"/>
    <col min="1029" max="1029" width="21.87890625" style="122" customWidth="1"/>
    <col min="1030" max="1030" width="48.29296875" style="122" customWidth="1"/>
    <col min="1031" max="1031" width="56.703125" style="122" customWidth="1"/>
    <col min="1032" max="1037" width="9.41015625" style="122" customWidth="1"/>
    <col min="1038" max="1038" width="11.5859375" style="122" customWidth="1"/>
    <col min="1039" max="1039" width="7.703125" style="122" customWidth="1"/>
    <col min="1040" max="1280" width="9.1171875" style="122"/>
    <col min="1281" max="1281" width="8.29296875" style="122" customWidth="1"/>
    <col min="1282" max="1282" width="49.87890625" style="122" customWidth="1"/>
    <col min="1283" max="1283" width="28.703125" style="122" customWidth="1"/>
    <col min="1284" max="1284" width="19" style="122" customWidth="1"/>
    <col min="1285" max="1285" width="21.87890625" style="122" customWidth="1"/>
    <col min="1286" max="1286" width="48.29296875" style="122" customWidth="1"/>
    <col min="1287" max="1287" width="56.703125" style="122" customWidth="1"/>
    <col min="1288" max="1293" width="9.41015625" style="122" customWidth="1"/>
    <col min="1294" max="1294" width="11.5859375" style="122" customWidth="1"/>
    <col min="1295" max="1295" width="7.703125" style="122" customWidth="1"/>
    <col min="1296" max="1536" width="9.1171875" style="122"/>
    <col min="1537" max="1537" width="8.29296875" style="122" customWidth="1"/>
    <col min="1538" max="1538" width="49.87890625" style="122" customWidth="1"/>
    <col min="1539" max="1539" width="28.703125" style="122" customWidth="1"/>
    <col min="1540" max="1540" width="19" style="122" customWidth="1"/>
    <col min="1541" max="1541" width="21.87890625" style="122" customWidth="1"/>
    <col min="1542" max="1542" width="48.29296875" style="122" customWidth="1"/>
    <col min="1543" max="1543" width="56.703125" style="122" customWidth="1"/>
    <col min="1544" max="1549" width="9.41015625" style="122" customWidth="1"/>
    <col min="1550" max="1550" width="11.5859375" style="122" customWidth="1"/>
    <col min="1551" max="1551" width="7.703125" style="122" customWidth="1"/>
    <col min="1552" max="1792" width="9.1171875" style="122"/>
    <col min="1793" max="1793" width="8.29296875" style="122" customWidth="1"/>
    <col min="1794" max="1794" width="49.87890625" style="122" customWidth="1"/>
    <col min="1795" max="1795" width="28.703125" style="122" customWidth="1"/>
    <col min="1796" max="1796" width="19" style="122" customWidth="1"/>
    <col min="1797" max="1797" width="21.87890625" style="122" customWidth="1"/>
    <col min="1798" max="1798" width="48.29296875" style="122" customWidth="1"/>
    <col min="1799" max="1799" width="56.703125" style="122" customWidth="1"/>
    <col min="1800" max="1805" width="9.41015625" style="122" customWidth="1"/>
    <col min="1806" max="1806" width="11.5859375" style="122" customWidth="1"/>
    <col min="1807" max="1807" width="7.703125" style="122" customWidth="1"/>
    <col min="1808" max="2048" width="9.1171875" style="122"/>
    <col min="2049" max="2049" width="8.29296875" style="122" customWidth="1"/>
    <col min="2050" max="2050" width="49.87890625" style="122" customWidth="1"/>
    <col min="2051" max="2051" width="28.703125" style="122" customWidth="1"/>
    <col min="2052" max="2052" width="19" style="122" customWidth="1"/>
    <col min="2053" max="2053" width="21.87890625" style="122" customWidth="1"/>
    <col min="2054" max="2054" width="48.29296875" style="122" customWidth="1"/>
    <col min="2055" max="2055" width="56.703125" style="122" customWidth="1"/>
    <col min="2056" max="2061" width="9.41015625" style="122" customWidth="1"/>
    <col min="2062" max="2062" width="11.5859375" style="122" customWidth="1"/>
    <col min="2063" max="2063" width="7.703125" style="122" customWidth="1"/>
    <col min="2064" max="2304" width="9.1171875" style="122"/>
    <col min="2305" max="2305" width="8.29296875" style="122" customWidth="1"/>
    <col min="2306" max="2306" width="49.87890625" style="122" customWidth="1"/>
    <col min="2307" max="2307" width="28.703125" style="122" customWidth="1"/>
    <col min="2308" max="2308" width="19" style="122" customWidth="1"/>
    <col min="2309" max="2309" width="21.87890625" style="122" customWidth="1"/>
    <col min="2310" max="2310" width="48.29296875" style="122" customWidth="1"/>
    <col min="2311" max="2311" width="56.703125" style="122" customWidth="1"/>
    <col min="2312" max="2317" width="9.41015625" style="122" customWidth="1"/>
    <col min="2318" max="2318" width="11.5859375" style="122" customWidth="1"/>
    <col min="2319" max="2319" width="7.703125" style="122" customWidth="1"/>
    <col min="2320" max="2560" width="9.1171875" style="122"/>
    <col min="2561" max="2561" width="8.29296875" style="122" customWidth="1"/>
    <col min="2562" max="2562" width="49.87890625" style="122" customWidth="1"/>
    <col min="2563" max="2563" width="28.703125" style="122" customWidth="1"/>
    <col min="2564" max="2564" width="19" style="122" customWidth="1"/>
    <col min="2565" max="2565" width="21.87890625" style="122" customWidth="1"/>
    <col min="2566" max="2566" width="48.29296875" style="122" customWidth="1"/>
    <col min="2567" max="2567" width="56.703125" style="122" customWidth="1"/>
    <col min="2568" max="2573" width="9.41015625" style="122" customWidth="1"/>
    <col min="2574" max="2574" width="11.5859375" style="122" customWidth="1"/>
    <col min="2575" max="2575" width="7.703125" style="122" customWidth="1"/>
    <col min="2576" max="2816" width="9.1171875" style="122"/>
    <col min="2817" max="2817" width="8.29296875" style="122" customWidth="1"/>
    <col min="2818" max="2818" width="49.87890625" style="122" customWidth="1"/>
    <col min="2819" max="2819" width="28.703125" style="122" customWidth="1"/>
    <col min="2820" max="2820" width="19" style="122" customWidth="1"/>
    <col min="2821" max="2821" width="21.87890625" style="122" customWidth="1"/>
    <col min="2822" max="2822" width="48.29296875" style="122" customWidth="1"/>
    <col min="2823" max="2823" width="56.703125" style="122" customWidth="1"/>
    <col min="2824" max="2829" width="9.41015625" style="122" customWidth="1"/>
    <col min="2830" max="2830" width="11.5859375" style="122" customWidth="1"/>
    <col min="2831" max="2831" width="7.703125" style="122" customWidth="1"/>
    <col min="2832" max="3072" width="9.1171875" style="122"/>
    <col min="3073" max="3073" width="8.29296875" style="122" customWidth="1"/>
    <col min="3074" max="3074" width="49.87890625" style="122" customWidth="1"/>
    <col min="3075" max="3075" width="28.703125" style="122" customWidth="1"/>
    <col min="3076" max="3076" width="19" style="122" customWidth="1"/>
    <col min="3077" max="3077" width="21.87890625" style="122" customWidth="1"/>
    <col min="3078" max="3078" width="48.29296875" style="122" customWidth="1"/>
    <col min="3079" max="3079" width="56.703125" style="122" customWidth="1"/>
    <col min="3080" max="3085" width="9.41015625" style="122" customWidth="1"/>
    <col min="3086" max="3086" width="11.5859375" style="122" customWidth="1"/>
    <col min="3087" max="3087" width="7.703125" style="122" customWidth="1"/>
    <col min="3088" max="3328" width="9.1171875" style="122"/>
    <col min="3329" max="3329" width="8.29296875" style="122" customWidth="1"/>
    <col min="3330" max="3330" width="49.87890625" style="122" customWidth="1"/>
    <col min="3331" max="3331" width="28.703125" style="122" customWidth="1"/>
    <col min="3332" max="3332" width="19" style="122" customWidth="1"/>
    <col min="3333" max="3333" width="21.87890625" style="122" customWidth="1"/>
    <col min="3334" max="3334" width="48.29296875" style="122" customWidth="1"/>
    <col min="3335" max="3335" width="56.703125" style="122" customWidth="1"/>
    <col min="3336" max="3341" width="9.41015625" style="122" customWidth="1"/>
    <col min="3342" max="3342" width="11.5859375" style="122" customWidth="1"/>
    <col min="3343" max="3343" width="7.703125" style="122" customWidth="1"/>
    <col min="3344" max="3584" width="9.1171875" style="122"/>
    <col min="3585" max="3585" width="8.29296875" style="122" customWidth="1"/>
    <col min="3586" max="3586" width="49.87890625" style="122" customWidth="1"/>
    <col min="3587" max="3587" width="28.703125" style="122" customWidth="1"/>
    <col min="3588" max="3588" width="19" style="122" customWidth="1"/>
    <col min="3589" max="3589" width="21.87890625" style="122" customWidth="1"/>
    <col min="3590" max="3590" width="48.29296875" style="122" customWidth="1"/>
    <col min="3591" max="3591" width="56.703125" style="122" customWidth="1"/>
    <col min="3592" max="3597" width="9.41015625" style="122" customWidth="1"/>
    <col min="3598" max="3598" width="11.5859375" style="122" customWidth="1"/>
    <col min="3599" max="3599" width="7.703125" style="122" customWidth="1"/>
    <col min="3600" max="3840" width="9.1171875" style="122"/>
    <col min="3841" max="3841" width="8.29296875" style="122" customWidth="1"/>
    <col min="3842" max="3842" width="49.87890625" style="122" customWidth="1"/>
    <col min="3843" max="3843" width="28.703125" style="122" customWidth="1"/>
    <col min="3844" max="3844" width="19" style="122" customWidth="1"/>
    <col min="3845" max="3845" width="21.87890625" style="122" customWidth="1"/>
    <col min="3846" max="3846" width="48.29296875" style="122" customWidth="1"/>
    <col min="3847" max="3847" width="56.703125" style="122" customWidth="1"/>
    <col min="3848" max="3853" width="9.41015625" style="122" customWidth="1"/>
    <col min="3854" max="3854" width="11.5859375" style="122" customWidth="1"/>
    <col min="3855" max="3855" width="7.703125" style="122" customWidth="1"/>
    <col min="3856" max="4096" width="9.1171875" style="122"/>
    <col min="4097" max="4097" width="8.29296875" style="122" customWidth="1"/>
    <col min="4098" max="4098" width="49.87890625" style="122" customWidth="1"/>
    <col min="4099" max="4099" width="28.703125" style="122" customWidth="1"/>
    <col min="4100" max="4100" width="19" style="122" customWidth="1"/>
    <col min="4101" max="4101" width="21.87890625" style="122" customWidth="1"/>
    <col min="4102" max="4102" width="48.29296875" style="122" customWidth="1"/>
    <col min="4103" max="4103" width="56.703125" style="122" customWidth="1"/>
    <col min="4104" max="4109" width="9.41015625" style="122" customWidth="1"/>
    <col min="4110" max="4110" width="11.5859375" style="122" customWidth="1"/>
    <col min="4111" max="4111" width="7.703125" style="122" customWidth="1"/>
    <col min="4112" max="4352" width="9.1171875" style="122"/>
    <col min="4353" max="4353" width="8.29296875" style="122" customWidth="1"/>
    <col min="4354" max="4354" width="49.87890625" style="122" customWidth="1"/>
    <col min="4355" max="4355" width="28.703125" style="122" customWidth="1"/>
    <col min="4356" max="4356" width="19" style="122" customWidth="1"/>
    <col min="4357" max="4357" width="21.87890625" style="122" customWidth="1"/>
    <col min="4358" max="4358" width="48.29296875" style="122" customWidth="1"/>
    <col min="4359" max="4359" width="56.703125" style="122" customWidth="1"/>
    <col min="4360" max="4365" width="9.41015625" style="122" customWidth="1"/>
    <col min="4366" max="4366" width="11.5859375" style="122" customWidth="1"/>
    <col min="4367" max="4367" width="7.703125" style="122" customWidth="1"/>
    <col min="4368" max="4608" width="9.1171875" style="122"/>
    <col min="4609" max="4609" width="8.29296875" style="122" customWidth="1"/>
    <col min="4610" max="4610" width="49.87890625" style="122" customWidth="1"/>
    <col min="4611" max="4611" width="28.703125" style="122" customWidth="1"/>
    <col min="4612" max="4612" width="19" style="122" customWidth="1"/>
    <col min="4613" max="4613" width="21.87890625" style="122" customWidth="1"/>
    <col min="4614" max="4614" width="48.29296875" style="122" customWidth="1"/>
    <col min="4615" max="4615" width="56.703125" style="122" customWidth="1"/>
    <col min="4616" max="4621" width="9.41015625" style="122" customWidth="1"/>
    <col min="4622" max="4622" width="11.5859375" style="122" customWidth="1"/>
    <col min="4623" max="4623" width="7.703125" style="122" customWidth="1"/>
    <col min="4624" max="4864" width="9.1171875" style="122"/>
    <col min="4865" max="4865" width="8.29296875" style="122" customWidth="1"/>
    <col min="4866" max="4866" width="49.87890625" style="122" customWidth="1"/>
    <col min="4867" max="4867" width="28.703125" style="122" customWidth="1"/>
    <col min="4868" max="4868" width="19" style="122" customWidth="1"/>
    <col min="4869" max="4869" width="21.87890625" style="122" customWidth="1"/>
    <col min="4870" max="4870" width="48.29296875" style="122" customWidth="1"/>
    <col min="4871" max="4871" width="56.703125" style="122" customWidth="1"/>
    <col min="4872" max="4877" width="9.41015625" style="122" customWidth="1"/>
    <col min="4878" max="4878" width="11.5859375" style="122" customWidth="1"/>
    <col min="4879" max="4879" width="7.703125" style="122" customWidth="1"/>
    <col min="4880" max="5120" width="9.1171875" style="122"/>
    <col min="5121" max="5121" width="8.29296875" style="122" customWidth="1"/>
    <col min="5122" max="5122" width="49.87890625" style="122" customWidth="1"/>
    <col min="5123" max="5123" width="28.703125" style="122" customWidth="1"/>
    <col min="5124" max="5124" width="19" style="122" customWidth="1"/>
    <col min="5125" max="5125" width="21.87890625" style="122" customWidth="1"/>
    <col min="5126" max="5126" width="48.29296875" style="122" customWidth="1"/>
    <col min="5127" max="5127" width="56.703125" style="122" customWidth="1"/>
    <col min="5128" max="5133" width="9.41015625" style="122" customWidth="1"/>
    <col min="5134" max="5134" width="11.5859375" style="122" customWidth="1"/>
    <col min="5135" max="5135" width="7.703125" style="122" customWidth="1"/>
    <col min="5136" max="5376" width="9.1171875" style="122"/>
    <col min="5377" max="5377" width="8.29296875" style="122" customWidth="1"/>
    <col min="5378" max="5378" width="49.87890625" style="122" customWidth="1"/>
    <col min="5379" max="5379" width="28.703125" style="122" customWidth="1"/>
    <col min="5380" max="5380" width="19" style="122" customWidth="1"/>
    <col min="5381" max="5381" width="21.87890625" style="122" customWidth="1"/>
    <col min="5382" max="5382" width="48.29296875" style="122" customWidth="1"/>
    <col min="5383" max="5383" width="56.703125" style="122" customWidth="1"/>
    <col min="5384" max="5389" width="9.41015625" style="122" customWidth="1"/>
    <col min="5390" max="5390" width="11.5859375" style="122" customWidth="1"/>
    <col min="5391" max="5391" width="7.703125" style="122" customWidth="1"/>
    <col min="5392" max="5632" width="9.1171875" style="122"/>
    <col min="5633" max="5633" width="8.29296875" style="122" customWidth="1"/>
    <col min="5634" max="5634" width="49.87890625" style="122" customWidth="1"/>
    <col min="5635" max="5635" width="28.703125" style="122" customWidth="1"/>
    <col min="5636" max="5636" width="19" style="122" customWidth="1"/>
    <col min="5637" max="5637" width="21.87890625" style="122" customWidth="1"/>
    <col min="5638" max="5638" width="48.29296875" style="122" customWidth="1"/>
    <col min="5639" max="5639" width="56.703125" style="122" customWidth="1"/>
    <col min="5640" max="5645" width="9.41015625" style="122" customWidth="1"/>
    <col min="5646" max="5646" width="11.5859375" style="122" customWidth="1"/>
    <col min="5647" max="5647" width="7.703125" style="122" customWidth="1"/>
    <col min="5648" max="5888" width="9.1171875" style="122"/>
    <col min="5889" max="5889" width="8.29296875" style="122" customWidth="1"/>
    <col min="5890" max="5890" width="49.87890625" style="122" customWidth="1"/>
    <col min="5891" max="5891" width="28.703125" style="122" customWidth="1"/>
    <col min="5892" max="5892" width="19" style="122" customWidth="1"/>
    <col min="5893" max="5893" width="21.87890625" style="122" customWidth="1"/>
    <col min="5894" max="5894" width="48.29296875" style="122" customWidth="1"/>
    <col min="5895" max="5895" width="56.703125" style="122" customWidth="1"/>
    <col min="5896" max="5901" width="9.41015625" style="122" customWidth="1"/>
    <col min="5902" max="5902" width="11.5859375" style="122" customWidth="1"/>
    <col min="5903" max="5903" width="7.703125" style="122" customWidth="1"/>
    <col min="5904" max="6144" width="9.1171875" style="122"/>
    <col min="6145" max="6145" width="8.29296875" style="122" customWidth="1"/>
    <col min="6146" max="6146" width="49.87890625" style="122" customWidth="1"/>
    <col min="6147" max="6147" width="28.703125" style="122" customWidth="1"/>
    <col min="6148" max="6148" width="19" style="122" customWidth="1"/>
    <col min="6149" max="6149" width="21.87890625" style="122" customWidth="1"/>
    <col min="6150" max="6150" width="48.29296875" style="122" customWidth="1"/>
    <col min="6151" max="6151" width="56.703125" style="122" customWidth="1"/>
    <col min="6152" max="6157" width="9.41015625" style="122" customWidth="1"/>
    <col min="6158" max="6158" width="11.5859375" style="122" customWidth="1"/>
    <col min="6159" max="6159" width="7.703125" style="122" customWidth="1"/>
    <col min="6160" max="6400" width="9.1171875" style="122"/>
    <col min="6401" max="6401" width="8.29296875" style="122" customWidth="1"/>
    <col min="6402" max="6402" width="49.87890625" style="122" customWidth="1"/>
    <col min="6403" max="6403" width="28.703125" style="122" customWidth="1"/>
    <col min="6404" max="6404" width="19" style="122" customWidth="1"/>
    <col min="6405" max="6405" width="21.87890625" style="122" customWidth="1"/>
    <col min="6406" max="6406" width="48.29296875" style="122" customWidth="1"/>
    <col min="6407" max="6407" width="56.703125" style="122" customWidth="1"/>
    <col min="6408" max="6413" width="9.41015625" style="122" customWidth="1"/>
    <col min="6414" max="6414" width="11.5859375" style="122" customWidth="1"/>
    <col min="6415" max="6415" width="7.703125" style="122" customWidth="1"/>
    <col min="6416" max="6656" width="9.1171875" style="122"/>
    <col min="6657" max="6657" width="8.29296875" style="122" customWidth="1"/>
    <col min="6658" max="6658" width="49.87890625" style="122" customWidth="1"/>
    <col min="6659" max="6659" width="28.703125" style="122" customWidth="1"/>
    <col min="6660" max="6660" width="19" style="122" customWidth="1"/>
    <col min="6661" max="6661" width="21.87890625" style="122" customWidth="1"/>
    <col min="6662" max="6662" width="48.29296875" style="122" customWidth="1"/>
    <col min="6663" max="6663" width="56.703125" style="122" customWidth="1"/>
    <col min="6664" max="6669" width="9.41015625" style="122" customWidth="1"/>
    <col min="6670" max="6670" width="11.5859375" style="122" customWidth="1"/>
    <col min="6671" max="6671" width="7.703125" style="122" customWidth="1"/>
    <col min="6672" max="6912" width="9.1171875" style="122"/>
    <col min="6913" max="6913" width="8.29296875" style="122" customWidth="1"/>
    <col min="6914" max="6914" width="49.87890625" style="122" customWidth="1"/>
    <col min="6915" max="6915" width="28.703125" style="122" customWidth="1"/>
    <col min="6916" max="6916" width="19" style="122" customWidth="1"/>
    <col min="6917" max="6917" width="21.87890625" style="122" customWidth="1"/>
    <col min="6918" max="6918" width="48.29296875" style="122" customWidth="1"/>
    <col min="6919" max="6919" width="56.703125" style="122" customWidth="1"/>
    <col min="6920" max="6925" width="9.41015625" style="122" customWidth="1"/>
    <col min="6926" max="6926" width="11.5859375" style="122" customWidth="1"/>
    <col min="6927" max="6927" width="7.703125" style="122" customWidth="1"/>
    <col min="6928" max="7168" width="9.1171875" style="122"/>
    <col min="7169" max="7169" width="8.29296875" style="122" customWidth="1"/>
    <col min="7170" max="7170" width="49.87890625" style="122" customWidth="1"/>
    <col min="7171" max="7171" width="28.703125" style="122" customWidth="1"/>
    <col min="7172" max="7172" width="19" style="122" customWidth="1"/>
    <col min="7173" max="7173" width="21.87890625" style="122" customWidth="1"/>
    <col min="7174" max="7174" width="48.29296875" style="122" customWidth="1"/>
    <col min="7175" max="7175" width="56.703125" style="122" customWidth="1"/>
    <col min="7176" max="7181" width="9.41015625" style="122" customWidth="1"/>
    <col min="7182" max="7182" width="11.5859375" style="122" customWidth="1"/>
    <col min="7183" max="7183" width="7.703125" style="122" customWidth="1"/>
    <col min="7184" max="7424" width="9.1171875" style="122"/>
    <col min="7425" max="7425" width="8.29296875" style="122" customWidth="1"/>
    <col min="7426" max="7426" width="49.87890625" style="122" customWidth="1"/>
    <col min="7427" max="7427" width="28.703125" style="122" customWidth="1"/>
    <col min="7428" max="7428" width="19" style="122" customWidth="1"/>
    <col min="7429" max="7429" width="21.87890625" style="122" customWidth="1"/>
    <col min="7430" max="7430" width="48.29296875" style="122" customWidth="1"/>
    <col min="7431" max="7431" width="56.703125" style="122" customWidth="1"/>
    <col min="7432" max="7437" width="9.41015625" style="122" customWidth="1"/>
    <col min="7438" max="7438" width="11.5859375" style="122" customWidth="1"/>
    <col min="7439" max="7439" width="7.703125" style="122" customWidth="1"/>
    <col min="7440" max="7680" width="9.1171875" style="122"/>
    <col min="7681" max="7681" width="8.29296875" style="122" customWidth="1"/>
    <col min="7682" max="7682" width="49.87890625" style="122" customWidth="1"/>
    <col min="7683" max="7683" width="28.703125" style="122" customWidth="1"/>
    <col min="7684" max="7684" width="19" style="122" customWidth="1"/>
    <col min="7685" max="7685" width="21.87890625" style="122" customWidth="1"/>
    <col min="7686" max="7686" width="48.29296875" style="122" customWidth="1"/>
    <col min="7687" max="7687" width="56.703125" style="122" customWidth="1"/>
    <col min="7688" max="7693" width="9.41015625" style="122" customWidth="1"/>
    <col min="7694" max="7694" width="11.5859375" style="122" customWidth="1"/>
    <col min="7695" max="7695" width="7.703125" style="122" customWidth="1"/>
    <col min="7696" max="7936" width="9.1171875" style="122"/>
    <col min="7937" max="7937" width="8.29296875" style="122" customWidth="1"/>
    <col min="7938" max="7938" width="49.87890625" style="122" customWidth="1"/>
    <col min="7939" max="7939" width="28.703125" style="122" customWidth="1"/>
    <col min="7940" max="7940" width="19" style="122" customWidth="1"/>
    <col min="7941" max="7941" width="21.87890625" style="122" customWidth="1"/>
    <col min="7942" max="7942" width="48.29296875" style="122" customWidth="1"/>
    <col min="7943" max="7943" width="56.703125" style="122" customWidth="1"/>
    <col min="7944" max="7949" width="9.41015625" style="122" customWidth="1"/>
    <col min="7950" max="7950" width="11.5859375" style="122" customWidth="1"/>
    <col min="7951" max="7951" width="7.703125" style="122" customWidth="1"/>
    <col min="7952" max="8192" width="9.1171875" style="122"/>
    <col min="8193" max="8193" width="8.29296875" style="122" customWidth="1"/>
    <col min="8194" max="8194" width="49.87890625" style="122" customWidth="1"/>
    <col min="8195" max="8195" width="28.703125" style="122" customWidth="1"/>
    <col min="8196" max="8196" width="19" style="122" customWidth="1"/>
    <col min="8197" max="8197" width="21.87890625" style="122" customWidth="1"/>
    <col min="8198" max="8198" width="48.29296875" style="122" customWidth="1"/>
    <col min="8199" max="8199" width="56.703125" style="122" customWidth="1"/>
    <col min="8200" max="8205" width="9.41015625" style="122" customWidth="1"/>
    <col min="8206" max="8206" width="11.5859375" style="122" customWidth="1"/>
    <col min="8207" max="8207" width="7.703125" style="122" customWidth="1"/>
    <col min="8208" max="8448" width="9.1171875" style="122"/>
    <col min="8449" max="8449" width="8.29296875" style="122" customWidth="1"/>
    <col min="8450" max="8450" width="49.87890625" style="122" customWidth="1"/>
    <col min="8451" max="8451" width="28.703125" style="122" customWidth="1"/>
    <col min="8452" max="8452" width="19" style="122" customWidth="1"/>
    <col min="8453" max="8453" width="21.87890625" style="122" customWidth="1"/>
    <col min="8454" max="8454" width="48.29296875" style="122" customWidth="1"/>
    <col min="8455" max="8455" width="56.703125" style="122" customWidth="1"/>
    <col min="8456" max="8461" width="9.41015625" style="122" customWidth="1"/>
    <col min="8462" max="8462" width="11.5859375" style="122" customWidth="1"/>
    <col min="8463" max="8463" width="7.703125" style="122" customWidth="1"/>
    <col min="8464" max="8704" width="9.1171875" style="122"/>
    <col min="8705" max="8705" width="8.29296875" style="122" customWidth="1"/>
    <col min="8706" max="8706" width="49.87890625" style="122" customWidth="1"/>
    <col min="8707" max="8707" width="28.703125" style="122" customWidth="1"/>
    <col min="8708" max="8708" width="19" style="122" customWidth="1"/>
    <col min="8709" max="8709" width="21.87890625" style="122" customWidth="1"/>
    <col min="8710" max="8710" width="48.29296875" style="122" customWidth="1"/>
    <col min="8711" max="8711" width="56.703125" style="122" customWidth="1"/>
    <col min="8712" max="8717" width="9.41015625" style="122" customWidth="1"/>
    <col min="8718" max="8718" width="11.5859375" style="122" customWidth="1"/>
    <col min="8719" max="8719" width="7.703125" style="122" customWidth="1"/>
    <col min="8720" max="8960" width="9.1171875" style="122"/>
    <col min="8961" max="8961" width="8.29296875" style="122" customWidth="1"/>
    <col min="8962" max="8962" width="49.87890625" style="122" customWidth="1"/>
    <col min="8963" max="8963" width="28.703125" style="122" customWidth="1"/>
    <col min="8964" max="8964" width="19" style="122" customWidth="1"/>
    <col min="8965" max="8965" width="21.87890625" style="122" customWidth="1"/>
    <col min="8966" max="8966" width="48.29296875" style="122" customWidth="1"/>
    <col min="8967" max="8967" width="56.703125" style="122" customWidth="1"/>
    <col min="8968" max="8973" width="9.41015625" style="122" customWidth="1"/>
    <col min="8974" max="8974" width="11.5859375" style="122" customWidth="1"/>
    <col min="8975" max="8975" width="7.703125" style="122" customWidth="1"/>
    <col min="8976" max="9216" width="9.1171875" style="122"/>
    <col min="9217" max="9217" width="8.29296875" style="122" customWidth="1"/>
    <col min="9218" max="9218" width="49.87890625" style="122" customWidth="1"/>
    <col min="9219" max="9219" width="28.703125" style="122" customWidth="1"/>
    <col min="9220" max="9220" width="19" style="122" customWidth="1"/>
    <col min="9221" max="9221" width="21.87890625" style="122" customWidth="1"/>
    <col min="9222" max="9222" width="48.29296875" style="122" customWidth="1"/>
    <col min="9223" max="9223" width="56.703125" style="122" customWidth="1"/>
    <col min="9224" max="9229" width="9.41015625" style="122" customWidth="1"/>
    <col min="9230" max="9230" width="11.5859375" style="122" customWidth="1"/>
    <col min="9231" max="9231" width="7.703125" style="122" customWidth="1"/>
    <col min="9232" max="9472" width="9.1171875" style="122"/>
    <col min="9473" max="9473" width="8.29296875" style="122" customWidth="1"/>
    <col min="9474" max="9474" width="49.87890625" style="122" customWidth="1"/>
    <col min="9475" max="9475" width="28.703125" style="122" customWidth="1"/>
    <col min="9476" max="9476" width="19" style="122" customWidth="1"/>
    <col min="9477" max="9477" width="21.87890625" style="122" customWidth="1"/>
    <col min="9478" max="9478" width="48.29296875" style="122" customWidth="1"/>
    <col min="9479" max="9479" width="56.703125" style="122" customWidth="1"/>
    <col min="9480" max="9485" width="9.41015625" style="122" customWidth="1"/>
    <col min="9486" max="9486" width="11.5859375" style="122" customWidth="1"/>
    <col min="9487" max="9487" width="7.703125" style="122" customWidth="1"/>
    <col min="9488" max="9728" width="9.1171875" style="122"/>
    <col min="9729" max="9729" width="8.29296875" style="122" customWidth="1"/>
    <col min="9730" max="9730" width="49.87890625" style="122" customWidth="1"/>
    <col min="9731" max="9731" width="28.703125" style="122" customWidth="1"/>
    <col min="9732" max="9732" width="19" style="122" customWidth="1"/>
    <col min="9733" max="9733" width="21.87890625" style="122" customWidth="1"/>
    <col min="9734" max="9734" width="48.29296875" style="122" customWidth="1"/>
    <col min="9735" max="9735" width="56.703125" style="122" customWidth="1"/>
    <col min="9736" max="9741" width="9.41015625" style="122" customWidth="1"/>
    <col min="9742" max="9742" width="11.5859375" style="122" customWidth="1"/>
    <col min="9743" max="9743" width="7.703125" style="122" customWidth="1"/>
    <col min="9744" max="9984" width="9.1171875" style="122"/>
    <col min="9985" max="9985" width="8.29296875" style="122" customWidth="1"/>
    <col min="9986" max="9986" width="49.87890625" style="122" customWidth="1"/>
    <col min="9987" max="9987" width="28.703125" style="122" customWidth="1"/>
    <col min="9988" max="9988" width="19" style="122" customWidth="1"/>
    <col min="9989" max="9989" width="21.87890625" style="122" customWidth="1"/>
    <col min="9990" max="9990" width="48.29296875" style="122" customWidth="1"/>
    <col min="9991" max="9991" width="56.703125" style="122" customWidth="1"/>
    <col min="9992" max="9997" width="9.41015625" style="122" customWidth="1"/>
    <col min="9998" max="9998" width="11.5859375" style="122" customWidth="1"/>
    <col min="9999" max="9999" width="7.703125" style="122" customWidth="1"/>
    <col min="10000" max="10240" width="9.1171875" style="122"/>
    <col min="10241" max="10241" width="8.29296875" style="122" customWidth="1"/>
    <col min="10242" max="10242" width="49.87890625" style="122" customWidth="1"/>
    <col min="10243" max="10243" width="28.703125" style="122" customWidth="1"/>
    <col min="10244" max="10244" width="19" style="122" customWidth="1"/>
    <col min="10245" max="10245" width="21.87890625" style="122" customWidth="1"/>
    <col min="10246" max="10246" width="48.29296875" style="122" customWidth="1"/>
    <col min="10247" max="10247" width="56.703125" style="122" customWidth="1"/>
    <col min="10248" max="10253" width="9.41015625" style="122" customWidth="1"/>
    <col min="10254" max="10254" width="11.5859375" style="122" customWidth="1"/>
    <col min="10255" max="10255" width="7.703125" style="122" customWidth="1"/>
    <col min="10256" max="10496" width="9.1171875" style="122"/>
    <col min="10497" max="10497" width="8.29296875" style="122" customWidth="1"/>
    <col min="10498" max="10498" width="49.87890625" style="122" customWidth="1"/>
    <col min="10499" max="10499" width="28.703125" style="122" customWidth="1"/>
    <col min="10500" max="10500" width="19" style="122" customWidth="1"/>
    <col min="10501" max="10501" width="21.87890625" style="122" customWidth="1"/>
    <col min="10502" max="10502" width="48.29296875" style="122" customWidth="1"/>
    <col min="10503" max="10503" width="56.703125" style="122" customWidth="1"/>
    <col min="10504" max="10509" width="9.41015625" style="122" customWidth="1"/>
    <col min="10510" max="10510" width="11.5859375" style="122" customWidth="1"/>
    <col min="10511" max="10511" width="7.703125" style="122" customWidth="1"/>
    <col min="10512" max="10752" width="9.1171875" style="122"/>
    <col min="10753" max="10753" width="8.29296875" style="122" customWidth="1"/>
    <col min="10754" max="10754" width="49.87890625" style="122" customWidth="1"/>
    <col min="10755" max="10755" width="28.703125" style="122" customWidth="1"/>
    <col min="10756" max="10756" width="19" style="122" customWidth="1"/>
    <col min="10757" max="10757" width="21.87890625" style="122" customWidth="1"/>
    <col min="10758" max="10758" width="48.29296875" style="122" customWidth="1"/>
    <col min="10759" max="10759" width="56.703125" style="122" customWidth="1"/>
    <col min="10760" max="10765" width="9.41015625" style="122" customWidth="1"/>
    <col min="10766" max="10766" width="11.5859375" style="122" customWidth="1"/>
    <col min="10767" max="10767" width="7.703125" style="122" customWidth="1"/>
    <col min="10768" max="11008" width="9.1171875" style="122"/>
    <col min="11009" max="11009" width="8.29296875" style="122" customWidth="1"/>
    <col min="11010" max="11010" width="49.87890625" style="122" customWidth="1"/>
    <col min="11011" max="11011" width="28.703125" style="122" customWidth="1"/>
    <col min="11012" max="11012" width="19" style="122" customWidth="1"/>
    <col min="11013" max="11013" width="21.87890625" style="122" customWidth="1"/>
    <col min="11014" max="11014" width="48.29296875" style="122" customWidth="1"/>
    <col min="11015" max="11015" width="56.703125" style="122" customWidth="1"/>
    <col min="11016" max="11021" width="9.41015625" style="122" customWidth="1"/>
    <col min="11022" max="11022" width="11.5859375" style="122" customWidth="1"/>
    <col min="11023" max="11023" width="7.703125" style="122" customWidth="1"/>
    <col min="11024" max="11264" width="9.1171875" style="122"/>
    <col min="11265" max="11265" width="8.29296875" style="122" customWidth="1"/>
    <col min="11266" max="11266" width="49.87890625" style="122" customWidth="1"/>
    <col min="11267" max="11267" width="28.703125" style="122" customWidth="1"/>
    <col min="11268" max="11268" width="19" style="122" customWidth="1"/>
    <col min="11269" max="11269" width="21.87890625" style="122" customWidth="1"/>
    <col min="11270" max="11270" width="48.29296875" style="122" customWidth="1"/>
    <col min="11271" max="11271" width="56.703125" style="122" customWidth="1"/>
    <col min="11272" max="11277" width="9.41015625" style="122" customWidth="1"/>
    <col min="11278" max="11278" width="11.5859375" style="122" customWidth="1"/>
    <col min="11279" max="11279" width="7.703125" style="122" customWidth="1"/>
    <col min="11280" max="11520" width="9.1171875" style="122"/>
    <col min="11521" max="11521" width="8.29296875" style="122" customWidth="1"/>
    <col min="11522" max="11522" width="49.87890625" style="122" customWidth="1"/>
    <col min="11523" max="11523" width="28.703125" style="122" customWidth="1"/>
    <col min="11524" max="11524" width="19" style="122" customWidth="1"/>
    <col min="11525" max="11525" width="21.87890625" style="122" customWidth="1"/>
    <col min="11526" max="11526" width="48.29296875" style="122" customWidth="1"/>
    <col min="11527" max="11527" width="56.703125" style="122" customWidth="1"/>
    <col min="11528" max="11533" width="9.41015625" style="122" customWidth="1"/>
    <col min="11534" max="11534" width="11.5859375" style="122" customWidth="1"/>
    <col min="11535" max="11535" width="7.703125" style="122" customWidth="1"/>
    <col min="11536" max="11776" width="9.1171875" style="122"/>
    <col min="11777" max="11777" width="8.29296875" style="122" customWidth="1"/>
    <col min="11778" max="11778" width="49.87890625" style="122" customWidth="1"/>
    <col min="11779" max="11779" width="28.703125" style="122" customWidth="1"/>
    <col min="11780" max="11780" width="19" style="122" customWidth="1"/>
    <col min="11781" max="11781" width="21.87890625" style="122" customWidth="1"/>
    <col min="11782" max="11782" width="48.29296875" style="122" customWidth="1"/>
    <col min="11783" max="11783" width="56.703125" style="122" customWidth="1"/>
    <col min="11784" max="11789" width="9.41015625" style="122" customWidth="1"/>
    <col min="11790" max="11790" width="11.5859375" style="122" customWidth="1"/>
    <col min="11791" max="11791" width="7.703125" style="122" customWidth="1"/>
    <col min="11792" max="12032" width="9.1171875" style="122"/>
    <col min="12033" max="12033" width="8.29296875" style="122" customWidth="1"/>
    <col min="12034" max="12034" width="49.87890625" style="122" customWidth="1"/>
    <col min="12035" max="12035" width="28.703125" style="122" customWidth="1"/>
    <col min="12036" max="12036" width="19" style="122" customWidth="1"/>
    <col min="12037" max="12037" width="21.87890625" style="122" customWidth="1"/>
    <col min="12038" max="12038" width="48.29296875" style="122" customWidth="1"/>
    <col min="12039" max="12039" width="56.703125" style="122" customWidth="1"/>
    <col min="12040" max="12045" width="9.41015625" style="122" customWidth="1"/>
    <col min="12046" max="12046" width="11.5859375" style="122" customWidth="1"/>
    <col min="12047" max="12047" width="7.703125" style="122" customWidth="1"/>
    <col min="12048" max="12288" width="9.1171875" style="122"/>
    <col min="12289" max="12289" width="8.29296875" style="122" customWidth="1"/>
    <col min="12290" max="12290" width="49.87890625" style="122" customWidth="1"/>
    <col min="12291" max="12291" width="28.703125" style="122" customWidth="1"/>
    <col min="12292" max="12292" width="19" style="122" customWidth="1"/>
    <col min="12293" max="12293" width="21.87890625" style="122" customWidth="1"/>
    <col min="12294" max="12294" width="48.29296875" style="122" customWidth="1"/>
    <col min="12295" max="12295" width="56.703125" style="122" customWidth="1"/>
    <col min="12296" max="12301" width="9.41015625" style="122" customWidth="1"/>
    <col min="12302" max="12302" width="11.5859375" style="122" customWidth="1"/>
    <col min="12303" max="12303" width="7.703125" style="122" customWidth="1"/>
    <col min="12304" max="12544" width="9.1171875" style="122"/>
    <col min="12545" max="12545" width="8.29296875" style="122" customWidth="1"/>
    <col min="12546" max="12546" width="49.87890625" style="122" customWidth="1"/>
    <col min="12547" max="12547" width="28.703125" style="122" customWidth="1"/>
    <col min="12548" max="12548" width="19" style="122" customWidth="1"/>
    <col min="12549" max="12549" width="21.87890625" style="122" customWidth="1"/>
    <col min="12550" max="12550" width="48.29296875" style="122" customWidth="1"/>
    <col min="12551" max="12551" width="56.703125" style="122" customWidth="1"/>
    <col min="12552" max="12557" width="9.41015625" style="122" customWidth="1"/>
    <col min="12558" max="12558" width="11.5859375" style="122" customWidth="1"/>
    <col min="12559" max="12559" width="7.703125" style="122" customWidth="1"/>
    <col min="12560" max="12800" width="9.1171875" style="122"/>
    <col min="12801" max="12801" width="8.29296875" style="122" customWidth="1"/>
    <col min="12802" max="12802" width="49.87890625" style="122" customWidth="1"/>
    <col min="12803" max="12803" width="28.703125" style="122" customWidth="1"/>
    <col min="12804" max="12804" width="19" style="122" customWidth="1"/>
    <col min="12805" max="12805" width="21.87890625" style="122" customWidth="1"/>
    <col min="12806" max="12806" width="48.29296875" style="122" customWidth="1"/>
    <col min="12807" max="12807" width="56.703125" style="122" customWidth="1"/>
    <col min="12808" max="12813" width="9.41015625" style="122" customWidth="1"/>
    <col min="12814" max="12814" width="11.5859375" style="122" customWidth="1"/>
    <col min="12815" max="12815" width="7.703125" style="122" customWidth="1"/>
    <col min="12816" max="13056" width="9.1171875" style="122"/>
    <col min="13057" max="13057" width="8.29296875" style="122" customWidth="1"/>
    <col min="13058" max="13058" width="49.87890625" style="122" customWidth="1"/>
    <col min="13059" max="13059" width="28.703125" style="122" customWidth="1"/>
    <col min="13060" max="13060" width="19" style="122" customWidth="1"/>
    <col min="13061" max="13061" width="21.87890625" style="122" customWidth="1"/>
    <col min="13062" max="13062" width="48.29296875" style="122" customWidth="1"/>
    <col min="13063" max="13063" width="56.703125" style="122" customWidth="1"/>
    <col min="13064" max="13069" width="9.41015625" style="122" customWidth="1"/>
    <col min="13070" max="13070" width="11.5859375" style="122" customWidth="1"/>
    <col min="13071" max="13071" width="7.703125" style="122" customWidth="1"/>
    <col min="13072" max="13312" width="9.1171875" style="122"/>
    <col min="13313" max="13313" width="8.29296875" style="122" customWidth="1"/>
    <col min="13314" max="13314" width="49.87890625" style="122" customWidth="1"/>
    <col min="13315" max="13315" width="28.703125" style="122" customWidth="1"/>
    <col min="13316" max="13316" width="19" style="122" customWidth="1"/>
    <col min="13317" max="13317" width="21.87890625" style="122" customWidth="1"/>
    <col min="13318" max="13318" width="48.29296875" style="122" customWidth="1"/>
    <col min="13319" max="13319" width="56.703125" style="122" customWidth="1"/>
    <col min="13320" max="13325" width="9.41015625" style="122" customWidth="1"/>
    <col min="13326" max="13326" width="11.5859375" style="122" customWidth="1"/>
    <col min="13327" max="13327" width="7.703125" style="122" customWidth="1"/>
    <col min="13328" max="13568" width="9.1171875" style="122"/>
    <col min="13569" max="13569" width="8.29296875" style="122" customWidth="1"/>
    <col min="13570" max="13570" width="49.87890625" style="122" customWidth="1"/>
    <col min="13571" max="13571" width="28.703125" style="122" customWidth="1"/>
    <col min="13572" max="13572" width="19" style="122" customWidth="1"/>
    <col min="13573" max="13573" width="21.87890625" style="122" customWidth="1"/>
    <col min="13574" max="13574" width="48.29296875" style="122" customWidth="1"/>
    <col min="13575" max="13575" width="56.703125" style="122" customWidth="1"/>
    <col min="13576" max="13581" width="9.41015625" style="122" customWidth="1"/>
    <col min="13582" max="13582" width="11.5859375" style="122" customWidth="1"/>
    <col min="13583" max="13583" width="7.703125" style="122" customWidth="1"/>
    <col min="13584" max="13824" width="9.1171875" style="122"/>
    <col min="13825" max="13825" width="8.29296875" style="122" customWidth="1"/>
    <col min="13826" max="13826" width="49.87890625" style="122" customWidth="1"/>
    <col min="13827" max="13827" width="28.703125" style="122" customWidth="1"/>
    <col min="13828" max="13828" width="19" style="122" customWidth="1"/>
    <col min="13829" max="13829" width="21.87890625" style="122" customWidth="1"/>
    <col min="13830" max="13830" width="48.29296875" style="122" customWidth="1"/>
    <col min="13831" max="13831" width="56.703125" style="122" customWidth="1"/>
    <col min="13832" max="13837" width="9.41015625" style="122" customWidth="1"/>
    <col min="13838" max="13838" width="11.5859375" style="122" customWidth="1"/>
    <col min="13839" max="13839" width="7.703125" style="122" customWidth="1"/>
    <col min="13840" max="14080" width="9.1171875" style="122"/>
    <col min="14081" max="14081" width="8.29296875" style="122" customWidth="1"/>
    <col min="14082" max="14082" width="49.87890625" style="122" customWidth="1"/>
    <col min="14083" max="14083" width="28.703125" style="122" customWidth="1"/>
    <col min="14084" max="14084" width="19" style="122" customWidth="1"/>
    <col min="14085" max="14085" width="21.87890625" style="122" customWidth="1"/>
    <col min="14086" max="14086" width="48.29296875" style="122" customWidth="1"/>
    <col min="14087" max="14087" width="56.703125" style="122" customWidth="1"/>
    <col min="14088" max="14093" width="9.41015625" style="122" customWidth="1"/>
    <col min="14094" max="14094" width="11.5859375" style="122" customWidth="1"/>
    <col min="14095" max="14095" width="7.703125" style="122" customWidth="1"/>
    <col min="14096" max="14336" width="9.1171875" style="122"/>
    <col min="14337" max="14337" width="8.29296875" style="122" customWidth="1"/>
    <col min="14338" max="14338" width="49.87890625" style="122" customWidth="1"/>
    <col min="14339" max="14339" width="28.703125" style="122" customWidth="1"/>
    <col min="14340" max="14340" width="19" style="122" customWidth="1"/>
    <col min="14341" max="14341" width="21.87890625" style="122" customWidth="1"/>
    <col min="14342" max="14342" width="48.29296875" style="122" customWidth="1"/>
    <col min="14343" max="14343" width="56.703125" style="122" customWidth="1"/>
    <col min="14344" max="14349" width="9.41015625" style="122" customWidth="1"/>
    <col min="14350" max="14350" width="11.5859375" style="122" customWidth="1"/>
    <col min="14351" max="14351" width="7.703125" style="122" customWidth="1"/>
    <col min="14352" max="14592" width="9.1171875" style="122"/>
    <col min="14593" max="14593" width="8.29296875" style="122" customWidth="1"/>
    <col min="14594" max="14594" width="49.87890625" style="122" customWidth="1"/>
    <col min="14595" max="14595" width="28.703125" style="122" customWidth="1"/>
    <col min="14596" max="14596" width="19" style="122" customWidth="1"/>
    <col min="14597" max="14597" width="21.87890625" style="122" customWidth="1"/>
    <col min="14598" max="14598" width="48.29296875" style="122" customWidth="1"/>
    <col min="14599" max="14599" width="56.703125" style="122" customWidth="1"/>
    <col min="14600" max="14605" width="9.41015625" style="122" customWidth="1"/>
    <col min="14606" max="14606" width="11.5859375" style="122" customWidth="1"/>
    <col min="14607" max="14607" width="7.703125" style="122" customWidth="1"/>
    <col min="14608" max="14848" width="9.1171875" style="122"/>
    <col min="14849" max="14849" width="8.29296875" style="122" customWidth="1"/>
    <col min="14850" max="14850" width="49.87890625" style="122" customWidth="1"/>
    <col min="14851" max="14851" width="28.703125" style="122" customWidth="1"/>
    <col min="14852" max="14852" width="19" style="122" customWidth="1"/>
    <col min="14853" max="14853" width="21.87890625" style="122" customWidth="1"/>
    <col min="14854" max="14854" width="48.29296875" style="122" customWidth="1"/>
    <col min="14855" max="14855" width="56.703125" style="122" customWidth="1"/>
    <col min="14856" max="14861" width="9.41015625" style="122" customWidth="1"/>
    <col min="14862" max="14862" width="11.5859375" style="122" customWidth="1"/>
    <col min="14863" max="14863" width="7.703125" style="122" customWidth="1"/>
    <col min="14864" max="15104" width="9.1171875" style="122"/>
    <col min="15105" max="15105" width="8.29296875" style="122" customWidth="1"/>
    <col min="15106" max="15106" width="49.87890625" style="122" customWidth="1"/>
    <col min="15107" max="15107" width="28.703125" style="122" customWidth="1"/>
    <col min="15108" max="15108" width="19" style="122" customWidth="1"/>
    <col min="15109" max="15109" width="21.87890625" style="122" customWidth="1"/>
    <col min="15110" max="15110" width="48.29296875" style="122" customWidth="1"/>
    <col min="15111" max="15111" width="56.703125" style="122" customWidth="1"/>
    <col min="15112" max="15117" width="9.41015625" style="122" customWidth="1"/>
    <col min="15118" max="15118" width="11.5859375" style="122" customWidth="1"/>
    <col min="15119" max="15119" width="7.703125" style="122" customWidth="1"/>
    <col min="15120" max="15360" width="9.1171875" style="122"/>
    <col min="15361" max="15361" width="8.29296875" style="122" customWidth="1"/>
    <col min="15362" max="15362" width="49.87890625" style="122" customWidth="1"/>
    <col min="15363" max="15363" width="28.703125" style="122" customWidth="1"/>
    <col min="15364" max="15364" width="19" style="122" customWidth="1"/>
    <col min="15365" max="15365" width="21.87890625" style="122" customWidth="1"/>
    <col min="15366" max="15366" width="48.29296875" style="122" customWidth="1"/>
    <col min="15367" max="15367" width="56.703125" style="122" customWidth="1"/>
    <col min="15368" max="15373" width="9.41015625" style="122" customWidth="1"/>
    <col min="15374" max="15374" width="11.5859375" style="122" customWidth="1"/>
    <col min="15375" max="15375" width="7.703125" style="122" customWidth="1"/>
    <col min="15376" max="15616" width="9.1171875" style="122"/>
    <col min="15617" max="15617" width="8.29296875" style="122" customWidth="1"/>
    <col min="15618" max="15618" width="49.87890625" style="122" customWidth="1"/>
    <col min="15619" max="15619" width="28.703125" style="122" customWidth="1"/>
    <col min="15620" max="15620" width="19" style="122" customWidth="1"/>
    <col min="15621" max="15621" width="21.87890625" style="122" customWidth="1"/>
    <col min="15622" max="15622" width="48.29296875" style="122" customWidth="1"/>
    <col min="15623" max="15623" width="56.703125" style="122" customWidth="1"/>
    <col min="15624" max="15629" width="9.41015625" style="122" customWidth="1"/>
    <col min="15630" max="15630" width="11.5859375" style="122" customWidth="1"/>
    <col min="15631" max="15631" width="7.703125" style="122" customWidth="1"/>
    <col min="15632" max="15872" width="9.1171875" style="122"/>
    <col min="15873" max="15873" width="8.29296875" style="122" customWidth="1"/>
    <col min="15874" max="15874" width="49.87890625" style="122" customWidth="1"/>
    <col min="15875" max="15875" width="28.703125" style="122" customWidth="1"/>
    <col min="15876" max="15876" width="19" style="122" customWidth="1"/>
    <col min="15877" max="15877" width="21.87890625" style="122" customWidth="1"/>
    <col min="15878" max="15878" width="48.29296875" style="122" customWidth="1"/>
    <col min="15879" max="15879" width="56.703125" style="122" customWidth="1"/>
    <col min="15880" max="15885" width="9.41015625" style="122" customWidth="1"/>
    <col min="15886" max="15886" width="11.5859375" style="122" customWidth="1"/>
    <col min="15887" max="15887" width="7.703125" style="122" customWidth="1"/>
    <col min="15888" max="16128" width="9.1171875" style="122"/>
    <col min="16129" max="16129" width="8.29296875" style="122" customWidth="1"/>
    <col min="16130" max="16130" width="49.87890625" style="122" customWidth="1"/>
    <col min="16131" max="16131" width="28.703125" style="122" customWidth="1"/>
    <col min="16132" max="16132" width="19" style="122" customWidth="1"/>
    <col min="16133" max="16133" width="21.87890625" style="122" customWidth="1"/>
    <col min="16134" max="16134" width="48.29296875" style="122" customWidth="1"/>
    <col min="16135" max="16135" width="56.703125" style="122" customWidth="1"/>
    <col min="16136" max="16141" width="9.41015625" style="122" customWidth="1"/>
    <col min="16142" max="16142" width="11.5859375" style="122" customWidth="1"/>
    <col min="16143" max="16143" width="7.703125" style="122" customWidth="1"/>
    <col min="16144" max="16384" width="9.1171875" style="122"/>
  </cols>
  <sheetData>
    <row r="1" spans="1:18" s="120" customFormat="1" ht="22.5" customHeight="1">
      <c r="A1" s="119"/>
      <c r="B1" s="119"/>
      <c r="C1" s="119"/>
      <c r="D1" s="119"/>
      <c r="E1" s="119"/>
      <c r="F1" s="119"/>
      <c r="G1" s="119"/>
      <c r="N1" s="121"/>
    </row>
    <row r="2" spans="1:18" s="119" customFormat="1" ht="29.25" customHeight="1">
      <c r="A2" s="1021" t="s">
        <v>16</v>
      </c>
      <c r="B2" s="1021"/>
      <c r="C2" s="1021"/>
      <c r="D2" s="1021"/>
      <c r="E2" s="1021"/>
      <c r="F2" s="1021"/>
      <c r="G2" s="1021"/>
      <c r="H2" s="1021"/>
      <c r="I2" s="1021"/>
      <c r="J2" s="1021"/>
      <c r="K2" s="1021"/>
      <c r="L2" s="1021"/>
      <c r="M2" s="1021"/>
      <c r="N2" s="1021"/>
      <c r="O2" s="1021"/>
    </row>
    <row r="3" spans="1:18">
      <c r="L3" s="1022" t="s">
        <v>10</v>
      </c>
      <c r="M3" s="1022"/>
      <c r="N3" s="1022"/>
      <c r="O3" s="1022"/>
    </row>
    <row r="4" spans="1:18" ht="57.75" customHeight="1">
      <c r="A4" s="1023" t="s">
        <v>1</v>
      </c>
      <c r="B4" s="1023" t="s">
        <v>3</v>
      </c>
      <c r="C4" s="1024" t="s">
        <v>13</v>
      </c>
      <c r="D4" s="1023" t="s">
        <v>4</v>
      </c>
      <c r="E4" s="1024" t="s">
        <v>14</v>
      </c>
      <c r="F4" s="1023" t="s">
        <v>2</v>
      </c>
      <c r="G4" s="1023" t="s">
        <v>17</v>
      </c>
      <c r="H4" s="1023" t="s">
        <v>7</v>
      </c>
      <c r="I4" s="1023"/>
      <c r="J4" s="1023" t="s">
        <v>18</v>
      </c>
      <c r="K4" s="1023"/>
      <c r="L4" s="1023" t="s">
        <v>19</v>
      </c>
      <c r="M4" s="1023"/>
      <c r="N4" s="1023" t="s">
        <v>6</v>
      </c>
      <c r="O4" s="1023" t="s">
        <v>5</v>
      </c>
    </row>
    <row r="5" spans="1:18" ht="95.25" customHeight="1">
      <c r="A5" s="1023"/>
      <c r="B5" s="1023"/>
      <c r="C5" s="1025"/>
      <c r="D5" s="1023"/>
      <c r="E5" s="1025"/>
      <c r="F5" s="1023"/>
      <c r="G5" s="1023"/>
      <c r="H5" s="123" t="s">
        <v>167</v>
      </c>
      <c r="I5" s="124" t="s">
        <v>15</v>
      </c>
      <c r="J5" s="123" t="s">
        <v>167</v>
      </c>
      <c r="K5" s="124" t="s">
        <v>15</v>
      </c>
      <c r="L5" s="123" t="s">
        <v>167</v>
      </c>
      <c r="M5" s="124" t="s">
        <v>15</v>
      </c>
      <c r="N5" s="1023"/>
      <c r="O5" s="1023"/>
    </row>
    <row r="6" spans="1:18" s="127" customFormat="1" ht="48.75" customHeight="1">
      <c r="A6" s="123" t="s">
        <v>9</v>
      </c>
      <c r="B6" s="125" t="s">
        <v>11</v>
      </c>
      <c r="C6" s="125"/>
      <c r="D6" s="125"/>
      <c r="E6" s="125"/>
      <c r="F6" s="125"/>
      <c r="G6" s="125"/>
      <c r="H6" s="126">
        <f t="shared" ref="H6:M6" si="0">H7+H41+H46+H113+H158+H177</f>
        <v>320871.67322070803</v>
      </c>
      <c r="I6" s="126">
        <f t="shared" si="0"/>
        <v>287707.07656428003</v>
      </c>
      <c r="J6" s="126">
        <f t="shared" si="0"/>
        <v>320871.67322070803</v>
      </c>
      <c r="K6" s="126">
        <f>K7+K41+K46+K113+K158+K177</f>
        <v>287707.07656428003</v>
      </c>
      <c r="L6" s="126">
        <f t="shared" si="0"/>
        <v>59116.343753335241</v>
      </c>
      <c r="M6" s="126">
        <f t="shared" si="0"/>
        <v>53742.130684850228</v>
      </c>
      <c r="N6" s="125"/>
      <c r="O6" s="125"/>
      <c r="R6" s="128"/>
    </row>
    <row r="7" spans="1:18" s="127" customFormat="1" ht="24.95" customHeight="1">
      <c r="A7" s="123">
        <v>1</v>
      </c>
      <c r="B7" s="125" t="s">
        <v>34</v>
      </c>
      <c r="C7" s="125"/>
      <c r="D7" s="125"/>
      <c r="E7" s="125"/>
      <c r="F7" s="125"/>
      <c r="G7" s="125"/>
      <c r="H7" s="126">
        <f t="shared" ref="H7:M7" si="1">H8+H20+H24+H36</f>
        <v>19710.900178199998</v>
      </c>
      <c r="I7" s="126">
        <f t="shared" si="1"/>
        <v>17919.000161999997</v>
      </c>
      <c r="J7" s="126">
        <f t="shared" si="1"/>
        <v>19710.900178199998</v>
      </c>
      <c r="K7" s="126">
        <f t="shared" si="1"/>
        <v>17919.000161999997</v>
      </c>
      <c r="L7" s="126">
        <f t="shared" si="1"/>
        <v>5695.8000000000011</v>
      </c>
      <c r="M7" s="126">
        <f t="shared" si="1"/>
        <v>5178</v>
      </c>
      <c r="N7" s="123"/>
      <c r="O7" s="125"/>
    </row>
    <row r="8" spans="1:18" s="127" customFormat="1" ht="26.25" customHeight="1">
      <c r="A8" s="129" t="s">
        <v>122</v>
      </c>
      <c r="B8" s="125" t="s">
        <v>168</v>
      </c>
      <c r="C8" s="125"/>
      <c r="D8" s="125"/>
      <c r="E8" s="125"/>
      <c r="F8" s="123">
        <f>SUM(F9:F19)</f>
        <v>62</v>
      </c>
      <c r="G8" s="125"/>
      <c r="H8" s="130">
        <f t="shared" ref="H8:M8" si="2">SUM(H9:H19)</f>
        <v>2706.7016855999996</v>
      </c>
      <c r="I8" s="130">
        <f t="shared" si="2"/>
        <v>2460.6378959999997</v>
      </c>
      <c r="J8" s="130">
        <f t="shared" si="2"/>
        <v>2706.7016855999996</v>
      </c>
      <c r="K8" s="130">
        <f t="shared" si="2"/>
        <v>2460.6378959999997</v>
      </c>
      <c r="L8" s="130">
        <f t="shared" si="2"/>
        <v>567.53411000000006</v>
      </c>
      <c r="M8" s="130">
        <f t="shared" si="2"/>
        <v>515.94010000000003</v>
      </c>
      <c r="N8" s="123"/>
      <c r="O8" s="125"/>
    </row>
    <row r="9" spans="1:18" ht="26.25" customHeight="1">
      <c r="A9" s="131" t="s">
        <v>169</v>
      </c>
      <c r="B9" s="132" t="s">
        <v>170</v>
      </c>
      <c r="C9" s="133" t="s">
        <v>170</v>
      </c>
      <c r="D9" s="133" t="s">
        <v>170</v>
      </c>
      <c r="E9" s="149" t="s">
        <v>50</v>
      </c>
      <c r="F9" s="133">
        <v>4</v>
      </c>
      <c r="G9" s="149" t="s">
        <v>171</v>
      </c>
      <c r="H9" s="134">
        <v>174.62591519999998</v>
      </c>
      <c r="I9" s="134">
        <v>158.75083199999997</v>
      </c>
      <c r="J9" s="134">
        <v>174.62591519999998</v>
      </c>
      <c r="K9" s="134">
        <v>158.75083199999997</v>
      </c>
      <c r="L9" s="134">
        <v>43.656469999999999</v>
      </c>
      <c r="M9" s="134">
        <v>39.6877</v>
      </c>
      <c r="N9" s="135"/>
      <c r="O9" s="136"/>
    </row>
    <row r="10" spans="1:18" ht="26.25" customHeight="1">
      <c r="A10" s="131" t="s">
        <v>172</v>
      </c>
      <c r="B10" s="132" t="s">
        <v>173</v>
      </c>
      <c r="C10" s="133" t="s">
        <v>173</v>
      </c>
      <c r="D10" s="133" t="s">
        <v>173</v>
      </c>
      <c r="E10" s="150"/>
      <c r="F10" s="133">
        <v>4</v>
      </c>
      <c r="G10" s="150"/>
      <c r="H10" s="134">
        <v>174.62591519999998</v>
      </c>
      <c r="I10" s="134">
        <v>158.75083199999997</v>
      </c>
      <c r="J10" s="134">
        <v>174.62591519999998</v>
      </c>
      <c r="K10" s="134">
        <v>158.75083199999997</v>
      </c>
      <c r="L10" s="134">
        <v>43.656469999999999</v>
      </c>
      <c r="M10" s="134">
        <v>39.6877</v>
      </c>
      <c r="N10" s="135"/>
      <c r="O10" s="136"/>
    </row>
    <row r="11" spans="1:18" ht="26.25" customHeight="1">
      <c r="A11" s="131" t="s">
        <v>174</v>
      </c>
      <c r="B11" s="132" t="s">
        <v>175</v>
      </c>
      <c r="C11" s="133" t="s">
        <v>175</v>
      </c>
      <c r="D11" s="133" t="s">
        <v>175</v>
      </c>
      <c r="E11" s="150"/>
      <c r="F11" s="133">
        <v>10</v>
      </c>
      <c r="G11" s="150"/>
      <c r="H11" s="134">
        <v>436.56478799999991</v>
      </c>
      <c r="I11" s="134">
        <v>396.87707999999992</v>
      </c>
      <c r="J11" s="134">
        <v>436.56478799999991</v>
      </c>
      <c r="K11" s="134">
        <v>396.87707999999992</v>
      </c>
      <c r="L11" s="134">
        <v>87.312939999999998</v>
      </c>
      <c r="M11" s="134">
        <v>79.375399999999999</v>
      </c>
      <c r="N11" s="135"/>
      <c r="O11" s="136"/>
    </row>
    <row r="12" spans="1:18" ht="26.25" customHeight="1">
      <c r="A12" s="131" t="s">
        <v>176</v>
      </c>
      <c r="B12" s="132" t="s">
        <v>177</v>
      </c>
      <c r="C12" s="133" t="s">
        <v>177</v>
      </c>
      <c r="D12" s="133" t="s">
        <v>177</v>
      </c>
      <c r="E12" s="150"/>
      <c r="F12" s="133">
        <v>6</v>
      </c>
      <c r="G12" s="150"/>
      <c r="H12" s="134">
        <v>261.93887279999996</v>
      </c>
      <c r="I12" s="134">
        <v>238.12624799999998</v>
      </c>
      <c r="J12" s="134">
        <v>261.93887279999996</v>
      </c>
      <c r="K12" s="134">
        <v>238.12624799999998</v>
      </c>
      <c r="L12" s="134">
        <v>43.656469999999999</v>
      </c>
      <c r="M12" s="134">
        <v>39.6877</v>
      </c>
      <c r="N12" s="135"/>
      <c r="O12" s="136"/>
    </row>
    <row r="13" spans="1:18" ht="26.25" customHeight="1">
      <c r="A13" s="131" t="s">
        <v>178</v>
      </c>
      <c r="B13" s="132" t="s">
        <v>179</v>
      </c>
      <c r="C13" s="133" t="s">
        <v>179</v>
      </c>
      <c r="D13" s="133" t="s">
        <v>179</v>
      </c>
      <c r="E13" s="150"/>
      <c r="F13" s="133">
        <v>7</v>
      </c>
      <c r="G13" s="150"/>
      <c r="H13" s="134">
        <v>305.59535159999996</v>
      </c>
      <c r="I13" s="134">
        <v>277.81395599999996</v>
      </c>
      <c r="J13" s="134">
        <v>305.59535159999996</v>
      </c>
      <c r="K13" s="134">
        <v>277.81395599999996</v>
      </c>
      <c r="L13" s="134">
        <v>87.312939999999998</v>
      </c>
      <c r="M13" s="134">
        <v>79.375399999999999</v>
      </c>
      <c r="N13" s="135"/>
      <c r="O13" s="136"/>
    </row>
    <row r="14" spans="1:18" ht="26.25" customHeight="1">
      <c r="A14" s="131" t="s">
        <v>180</v>
      </c>
      <c r="B14" s="132" t="s">
        <v>181</v>
      </c>
      <c r="C14" s="133" t="s">
        <v>181</v>
      </c>
      <c r="D14" s="133" t="s">
        <v>181</v>
      </c>
      <c r="E14" s="150"/>
      <c r="F14" s="133">
        <v>6</v>
      </c>
      <c r="G14" s="150"/>
      <c r="H14" s="134">
        <v>261.93887279999996</v>
      </c>
      <c r="I14" s="134">
        <v>238.12624799999998</v>
      </c>
      <c r="J14" s="134">
        <v>261.93887279999996</v>
      </c>
      <c r="K14" s="134">
        <v>238.12624799999998</v>
      </c>
      <c r="L14" s="134">
        <v>43.656469999999999</v>
      </c>
      <c r="M14" s="134">
        <v>39.6877</v>
      </c>
      <c r="N14" s="135"/>
      <c r="O14" s="136"/>
    </row>
    <row r="15" spans="1:18" ht="26.25" customHeight="1">
      <c r="A15" s="131" t="s">
        <v>182</v>
      </c>
      <c r="B15" s="132" t="s">
        <v>183</v>
      </c>
      <c r="C15" s="133" t="s">
        <v>183</v>
      </c>
      <c r="D15" s="133" t="s">
        <v>183</v>
      </c>
      <c r="E15" s="150"/>
      <c r="F15" s="133">
        <v>6</v>
      </c>
      <c r="G15" s="150"/>
      <c r="H15" s="134">
        <v>261.93887279999996</v>
      </c>
      <c r="I15" s="134">
        <v>238.12624799999998</v>
      </c>
      <c r="J15" s="134">
        <v>261.93887279999996</v>
      </c>
      <c r="K15" s="134">
        <v>238.12624799999998</v>
      </c>
      <c r="L15" s="134">
        <v>43.656469999999999</v>
      </c>
      <c r="M15" s="134">
        <v>39.6877</v>
      </c>
      <c r="N15" s="135"/>
      <c r="O15" s="136"/>
    </row>
    <row r="16" spans="1:18" ht="26.25" customHeight="1">
      <c r="A16" s="131" t="s">
        <v>184</v>
      </c>
      <c r="B16" s="132" t="s">
        <v>185</v>
      </c>
      <c r="C16" s="133" t="s">
        <v>185</v>
      </c>
      <c r="D16" s="133" t="s">
        <v>185</v>
      </c>
      <c r="E16" s="150"/>
      <c r="F16" s="133">
        <v>4</v>
      </c>
      <c r="G16" s="150"/>
      <c r="H16" s="134">
        <v>174.62591519999998</v>
      </c>
      <c r="I16" s="134">
        <v>158.75083199999997</v>
      </c>
      <c r="J16" s="134">
        <v>174.62591519999998</v>
      </c>
      <c r="K16" s="134">
        <v>158.75083199999997</v>
      </c>
      <c r="L16" s="134">
        <v>43.656469999999999</v>
      </c>
      <c r="M16" s="134">
        <v>39.6877</v>
      </c>
      <c r="N16" s="135"/>
      <c r="O16" s="136"/>
    </row>
    <row r="17" spans="1:15" ht="26.25" customHeight="1">
      <c r="A17" s="131" t="s">
        <v>186</v>
      </c>
      <c r="B17" s="132" t="s">
        <v>187</v>
      </c>
      <c r="C17" s="133" t="s">
        <v>187</v>
      </c>
      <c r="D17" s="133" t="s">
        <v>187</v>
      </c>
      <c r="E17" s="150"/>
      <c r="F17" s="133">
        <v>2</v>
      </c>
      <c r="G17" s="150"/>
      <c r="H17" s="134">
        <v>87.31295759999999</v>
      </c>
      <c r="I17" s="134">
        <v>79.375415999999987</v>
      </c>
      <c r="J17" s="134">
        <v>87.31295759999999</v>
      </c>
      <c r="K17" s="134">
        <v>79.375415999999987</v>
      </c>
      <c r="L17" s="134">
        <v>0</v>
      </c>
      <c r="M17" s="134">
        <v>0</v>
      </c>
      <c r="N17" s="135"/>
      <c r="O17" s="136"/>
    </row>
    <row r="18" spans="1:15" ht="26.25" customHeight="1">
      <c r="A18" s="131" t="s">
        <v>188</v>
      </c>
      <c r="B18" s="132" t="s">
        <v>189</v>
      </c>
      <c r="C18" s="133" t="s">
        <v>189</v>
      </c>
      <c r="D18" s="133" t="s">
        <v>189</v>
      </c>
      <c r="E18" s="150"/>
      <c r="F18" s="133">
        <v>7</v>
      </c>
      <c r="G18" s="150"/>
      <c r="H18" s="134">
        <v>305.59535159999996</v>
      </c>
      <c r="I18" s="134">
        <v>277.81395599999996</v>
      </c>
      <c r="J18" s="134">
        <v>305.59535159999996</v>
      </c>
      <c r="K18" s="134">
        <v>277.81395599999996</v>
      </c>
      <c r="L18" s="134">
        <v>87.312939999999998</v>
      </c>
      <c r="M18" s="134">
        <v>79.375399999999999</v>
      </c>
      <c r="N18" s="135"/>
      <c r="O18" s="136"/>
    </row>
    <row r="19" spans="1:15" ht="26.25" customHeight="1">
      <c r="A19" s="131" t="s">
        <v>190</v>
      </c>
      <c r="B19" s="132" t="s">
        <v>191</v>
      </c>
      <c r="C19" s="133" t="s">
        <v>191</v>
      </c>
      <c r="D19" s="133" t="s">
        <v>191</v>
      </c>
      <c r="E19" s="151"/>
      <c r="F19" s="133">
        <v>6</v>
      </c>
      <c r="G19" s="151"/>
      <c r="H19" s="134">
        <v>261.93887279999996</v>
      </c>
      <c r="I19" s="134">
        <v>238.12624799999998</v>
      </c>
      <c r="J19" s="134">
        <v>261.93887279999996</v>
      </c>
      <c r="K19" s="134">
        <v>238.12624799999998</v>
      </c>
      <c r="L19" s="134">
        <v>43.656469999999999</v>
      </c>
      <c r="M19" s="134">
        <v>39.6877</v>
      </c>
      <c r="N19" s="135"/>
      <c r="O19" s="136"/>
    </row>
    <row r="20" spans="1:15" s="127" customFormat="1" ht="26.25" customHeight="1">
      <c r="A20" s="129" t="s">
        <v>123</v>
      </c>
      <c r="B20" s="125" t="s">
        <v>192</v>
      </c>
      <c r="C20" s="123"/>
      <c r="D20" s="123"/>
      <c r="E20" s="125"/>
      <c r="F20" s="123">
        <f>SUM(F21:F23)</f>
        <v>22</v>
      </c>
      <c r="G20" s="125"/>
      <c r="H20" s="130">
        <f t="shared" ref="H20:M20" si="3">SUM(H21:H23)</f>
        <v>960.44253359999993</v>
      </c>
      <c r="I20" s="130">
        <f t="shared" si="3"/>
        <v>873.12957599999993</v>
      </c>
      <c r="J20" s="130">
        <f t="shared" si="3"/>
        <v>960.44253359999993</v>
      </c>
      <c r="K20" s="130">
        <f t="shared" si="3"/>
        <v>873.12957599999993</v>
      </c>
      <c r="L20" s="130">
        <f t="shared" si="3"/>
        <v>218.28236759999999</v>
      </c>
      <c r="M20" s="130">
        <f t="shared" si="3"/>
        <v>198.43851599999999</v>
      </c>
      <c r="N20" s="123"/>
      <c r="O20" s="125"/>
    </row>
    <row r="21" spans="1:15" ht="26.25" customHeight="1">
      <c r="A21" s="131" t="s">
        <v>193</v>
      </c>
      <c r="B21" s="132" t="s">
        <v>170</v>
      </c>
      <c r="C21" s="133" t="s">
        <v>170</v>
      </c>
      <c r="D21" s="133" t="s">
        <v>170</v>
      </c>
      <c r="E21" s="149" t="s">
        <v>50</v>
      </c>
      <c r="F21" s="135">
        <v>8</v>
      </c>
      <c r="G21" s="149" t="s">
        <v>194</v>
      </c>
      <c r="H21" s="137">
        <v>349.25183040000002</v>
      </c>
      <c r="I21" s="137">
        <v>317.50166400000001</v>
      </c>
      <c r="J21" s="137">
        <v>349.25183040000002</v>
      </c>
      <c r="K21" s="137">
        <v>317.50166400000001</v>
      </c>
      <c r="L21" s="137">
        <v>130.96940999999998</v>
      </c>
      <c r="M21" s="137">
        <v>119.06309999999999</v>
      </c>
      <c r="N21" s="135"/>
      <c r="O21" s="136"/>
    </row>
    <row r="22" spans="1:15" ht="26.25" customHeight="1">
      <c r="A22" s="131" t="s">
        <v>195</v>
      </c>
      <c r="B22" s="132" t="s">
        <v>173</v>
      </c>
      <c r="C22" s="133" t="s">
        <v>173</v>
      </c>
      <c r="D22" s="133" t="s">
        <v>173</v>
      </c>
      <c r="E22" s="150"/>
      <c r="F22" s="135">
        <v>9</v>
      </c>
      <c r="G22" s="150"/>
      <c r="H22" s="137">
        <v>392.90830919999996</v>
      </c>
      <c r="I22" s="137">
        <v>357.18937199999999</v>
      </c>
      <c r="J22" s="137">
        <v>392.90830919999996</v>
      </c>
      <c r="K22" s="137">
        <v>357.18937199999999</v>
      </c>
      <c r="L22" s="137">
        <v>0</v>
      </c>
      <c r="M22" s="137"/>
      <c r="N22" s="135"/>
      <c r="O22" s="136"/>
    </row>
    <row r="23" spans="1:15" ht="26.25" customHeight="1">
      <c r="A23" s="131" t="s">
        <v>196</v>
      </c>
      <c r="B23" s="132" t="s">
        <v>175</v>
      </c>
      <c r="C23" s="133" t="s">
        <v>175</v>
      </c>
      <c r="D23" s="133" t="s">
        <v>175</v>
      </c>
      <c r="E23" s="151"/>
      <c r="F23" s="135">
        <v>5</v>
      </c>
      <c r="G23" s="151"/>
      <c r="H23" s="137">
        <v>218.28239399999998</v>
      </c>
      <c r="I23" s="137">
        <v>198.43853999999999</v>
      </c>
      <c r="J23" s="137">
        <v>218.28239399999998</v>
      </c>
      <c r="K23" s="137">
        <v>198.43853999999999</v>
      </c>
      <c r="L23" s="137">
        <v>87.312957600000004</v>
      </c>
      <c r="M23" s="137">
        <v>79.375416000000001</v>
      </c>
      <c r="N23" s="135"/>
      <c r="O23" s="136"/>
    </row>
    <row r="24" spans="1:15" s="127" customFormat="1" ht="26.25" customHeight="1">
      <c r="A24" s="129" t="s">
        <v>124</v>
      </c>
      <c r="B24" s="138" t="s">
        <v>197</v>
      </c>
      <c r="C24" s="129"/>
      <c r="D24" s="123"/>
      <c r="E24" s="125"/>
      <c r="F24" s="123">
        <f>SUM(F25:F35)</f>
        <v>120</v>
      </c>
      <c r="G24" s="125"/>
      <c r="H24" s="130">
        <f t="shared" ref="H24:M24" si="4">SUM(H25:H35)</f>
        <v>2946.8123190000001</v>
      </c>
      <c r="I24" s="130">
        <f t="shared" si="4"/>
        <v>2678.92029</v>
      </c>
      <c r="J24" s="130">
        <f t="shared" si="4"/>
        <v>2946.8123190000001</v>
      </c>
      <c r="K24" s="130">
        <f t="shared" si="4"/>
        <v>2678.92029</v>
      </c>
      <c r="L24" s="130">
        <f t="shared" si="4"/>
        <v>613.91632500000003</v>
      </c>
      <c r="M24" s="130">
        <f t="shared" si="4"/>
        <v>558.10574999999994</v>
      </c>
      <c r="N24" s="123"/>
      <c r="O24" s="125"/>
    </row>
    <row r="25" spans="1:15" ht="26.25" customHeight="1">
      <c r="A25" s="135" t="s">
        <v>198</v>
      </c>
      <c r="B25" s="132" t="s">
        <v>170</v>
      </c>
      <c r="C25" s="133" t="s">
        <v>170</v>
      </c>
      <c r="D25" s="133" t="s">
        <v>170</v>
      </c>
      <c r="E25" s="149" t="s">
        <v>50</v>
      </c>
      <c r="F25" s="135">
        <v>18</v>
      </c>
      <c r="G25" s="149" t="s">
        <v>199</v>
      </c>
      <c r="H25" s="137">
        <v>442.02184784999997</v>
      </c>
      <c r="I25" s="137">
        <v>401.83804349999997</v>
      </c>
      <c r="J25" s="137">
        <v>442.02184784999997</v>
      </c>
      <c r="K25" s="137">
        <v>401.83804349999997</v>
      </c>
      <c r="L25" s="137">
        <v>49.113306000000001</v>
      </c>
      <c r="M25" s="137">
        <v>44.64846</v>
      </c>
      <c r="N25" s="135"/>
      <c r="O25" s="136"/>
    </row>
    <row r="26" spans="1:15" ht="26.25" customHeight="1">
      <c r="A26" s="131" t="s">
        <v>200</v>
      </c>
      <c r="B26" s="132" t="s">
        <v>173</v>
      </c>
      <c r="C26" s="133" t="s">
        <v>173</v>
      </c>
      <c r="D26" s="133" t="s">
        <v>173</v>
      </c>
      <c r="E26" s="150"/>
      <c r="F26" s="135">
        <v>0</v>
      </c>
      <c r="G26" s="150"/>
      <c r="H26" s="137">
        <v>0</v>
      </c>
      <c r="I26" s="137">
        <v>0</v>
      </c>
      <c r="J26" s="137">
        <v>0</v>
      </c>
      <c r="K26" s="137">
        <v>0</v>
      </c>
      <c r="L26" s="137">
        <v>0</v>
      </c>
      <c r="M26" s="137">
        <v>0</v>
      </c>
      <c r="N26" s="135"/>
      <c r="O26" s="136"/>
    </row>
    <row r="27" spans="1:15" ht="26.25" customHeight="1">
      <c r="A27" s="131" t="s">
        <v>201</v>
      </c>
      <c r="B27" s="132" t="s">
        <v>175</v>
      </c>
      <c r="C27" s="133" t="s">
        <v>175</v>
      </c>
      <c r="D27" s="133" t="s">
        <v>175</v>
      </c>
      <c r="E27" s="150"/>
      <c r="F27" s="135">
        <v>7</v>
      </c>
      <c r="G27" s="150"/>
      <c r="H27" s="137">
        <v>171.897385275</v>
      </c>
      <c r="I27" s="137">
        <v>156.27035025000001</v>
      </c>
      <c r="J27" s="137">
        <v>171.897385275</v>
      </c>
      <c r="K27" s="137">
        <v>156.27035025000001</v>
      </c>
      <c r="L27" s="137">
        <v>49.113306000000001</v>
      </c>
      <c r="M27" s="137">
        <v>44.64846</v>
      </c>
      <c r="N27" s="135"/>
      <c r="O27" s="136"/>
    </row>
    <row r="28" spans="1:15" ht="26.25" customHeight="1">
      <c r="A28" s="131" t="s">
        <v>202</v>
      </c>
      <c r="B28" s="132" t="s">
        <v>177</v>
      </c>
      <c r="C28" s="133" t="s">
        <v>177</v>
      </c>
      <c r="D28" s="133" t="s">
        <v>177</v>
      </c>
      <c r="E28" s="150"/>
      <c r="F28" s="135">
        <v>3</v>
      </c>
      <c r="G28" s="150"/>
      <c r="H28" s="137">
        <v>73.670307975</v>
      </c>
      <c r="I28" s="137">
        <v>66.973007249999995</v>
      </c>
      <c r="J28" s="137">
        <v>73.670307975</v>
      </c>
      <c r="K28" s="137">
        <v>66.973007249999995</v>
      </c>
      <c r="L28" s="137">
        <v>0</v>
      </c>
      <c r="M28" s="137">
        <v>0</v>
      </c>
      <c r="N28" s="135"/>
      <c r="O28" s="136"/>
    </row>
    <row r="29" spans="1:15" ht="26.25" customHeight="1">
      <c r="A29" s="135" t="s">
        <v>203</v>
      </c>
      <c r="B29" s="132" t="s">
        <v>179</v>
      </c>
      <c r="C29" s="133" t="s">
        <v>179</v>
      </c>
      <c r="D29" s="133" t="s">
        <v>179</v>
      </c>
      <c r="E29" s="150"/>
      <c r="F29" s="135">
        <v>0</v>
      </c>
      <c r="G29" s="150"/>
      <c r="H29" s="137">
        <v>0</v>
      </c>
      <c r="I29" s="137">
        <v>0</v>
      </c>
      <c r="J29" s="137">
        <v>0</v>
      </c>
      <c r="K29" s="137">
        <v>0</v>
      </c>
      <c r="L29" s="137">
        <v>0</v>
      </c>
      <c r="M29" s="137">
        <v>0</v>
      </c>
      <c r="N29" s="135"/>
      <c r="O29" s="136"/>
    </row>
    <row r="30" spans="1:15" ht="26.25" customHeight="1">
      <c r="A30" s="135" t="s">
        <v>204</v>
      </c>
      <c r="B30" s="132" t="s">
        <v>181</v>
      </c>
      <c r="C30" s="133" t="s">
        <v>181</v>
      </c>
      <c r="D30" s="133" t="s">
        <v>181</v>
      </c>
      <c r="E30" s="150"/>
      <c r="F30" s="135">
        <v>31</v>
      </c>
      <c r="G30" s="150"/>
      <c r="H30" s="137">
        <v>761.25984907499992</v>
      </c>
      <c r="I30" s="137">
        <v>692.05440824999994</v>
      </c>
      <c r="J30" s="137">
        <v>761.25984907499992</v>
      </c>
      <c r="K30" s="137">
        <v>692.05440824999994</v>
      </c>
      <c r="L30" s="137">
        <v>98.226612000000003</v>
      </c>
      <c r="M30" s="137">
        <v>89.29692</v>
      </c>
      <c r="N30" s="135"/>
      <c r="O30" s="136"/>
    </row>
    <row r="31" spans="1:15" ht="26.25" customHeight="1">
      <c r="A31" s="131" t="s">
        <v>205</v>
      </c>
      <c r="B31" s="132" t="s">
        <v>183</v>
      </c>
      <c r="C31" s="133" t="s">
        <v>183</v>
      </c>
      <c r="D31" s="133" t="s">
        <v>183</v>
      </c>
      <c r="E31" s="150"/>
      <c r="F31" s="135">
        <v>0</v>
      </c>
      <c r="G31" s="150"/>
      <c r="H31" s="137">
        <v>0</v>
      </c>
      <c r="I31" s="137">
        <v>0</v>
      </c>
      <c r="J31" s="137">
        <v>0</v>
      </c>
      <c r="K31" s="137">
        <v>0</v>
      </c>
      <c r="L31" s="137">
        <v>0</v>
      </c>
      <c r="M31" s="137">
        <v>0</v>
      </c>
      <c r="N31" s="135"/>
      <c r="O31" s="136"/>
    </row>
    <row r="32" spans="1:15" ht="26.25" customHeight="1">
      <c r="A32" s="131" t="s">
        <v>206</v>
      </c>
      <c r="B32" s="132" t="s">
        <v>185</v>
      </c>
      <c r="C32" s="133" t="s">
        <v>185</v>
      </c>
      <c r="D32" s="133" t="s">
        <v>185</v>
      </c>
      <c r="E32" s="150"/>
      <c r="F32" s="135">
        <v>11</v>
      </c>
      <c r="G32" s="150"/>
      <c r="H32" s="137">
        <v>270.124462575</v>
      </c>
      <c r="I32" s="137">
        <v>245.56769324999999</v>
      </c>
      <c r="J32" s="137">
        <v>270.124462575</v>
      </c>
      <c r="K32" s="137">
        <v>245.56769324999999</v>
      </c>
      <c r="L32" s="137">
        <v>73.669959000000006</v>
      </c>
      <c r="M32" s="137">
        <v>66.97269</v>
      </c>
      <c r="N32" s="135"/>
      <c r="O32" s="136"/>
    </row>
    <row r="33" spans="1:15" ht="26.25" customHeight="1">
      <c r="A33" s="131" t="s">
        <v>207</v>
      </c>
      <c r="B33" s="132" t="s">
        <v>187</v>
      </c>
      <c r="C33" s="133" t="s">
        <v>187</v>
      </c>
      <c r="D33" s="133" t="s">
        <v>187</v>
      </c>
      <c r="E33" s="150"/>
      <c r="F33" s="135">
        <v>27</v>
      </c>
      <c r="G33" s="150"/>
      <c r="H33" s="137">
        <v>663.03277177500001</v>
      </c>
      <c r="I33" s="137">
        <v>602.75706524999998</v>
      </c>
      <c r="J33" s="137">
        <v>663.03277177500001</v>
      </c>
      <c r="K33" s="137">
        <v>602.75706524999998</v>
      </c>
      <c r="L33" s="137">
        <v>98.226612000000003</v>
      </c>
      <c r="M33" s="137">
        <v>89.29692</v>
      </c>
      <c r="N33" s="135"/>
      <c r="O33" s="136"/>
    </row>
    <row r="34" spans="1:15" ht="26.25" customHeight="1">
      <c r="A34" s="135" t="s">
        <v>208</v>
      </c>
      <c r="B34" s="132" t="s">
        <v>189</v>
      </c>
      <c r="C34" s="133" t="s">
        <v>189</v>
      </c>
      <c r="D34" s="133" t="s">
        <v>189</v>
      </c>
      <c r="E34" s="150"/>
      <c r="F34" s="135">
        <v>8</v>
      </c>
      <c r="G34" s="150"/>
      <c r="H34" s="137">
        <v>196.45415459999998</v>
      </c>
      <c r="I34" s="137">
        <v>178.594686</v>
      </c>
      <c r="J34" s="137">
        <v>196.45415459999998</v>
      </c>
      <c r="K34" s="137">
        <v>178.594686</v>
      </c>
      <c r="L34" s="137">
        <v>49.113306000000001</v>
      </c>
      <c r="M34" s="137">
        <v>44.64846</v>
      </c>
      <c r="N34" s="135"/>
      <c r="O34" s="136"/>
    </row>
    <row r="35" spans="1:15" ht="26.25" customHeight="1">
      <c r="A35" s="135" t="s">
        <v>209</v>
      </c>
      <c r="B35" s="132" t="s">
        <v>191</v>
      </c>
      <c r="C35" s="133" t="s">
        <v>191</v>
      </c>
      <c r="D35" s="133" t="s">
        <v>191</v>
      </c>
      <c r="E35" s="151"/>
      <c r="F35" s="135">
        <v>15</v>
      </c>
      <c r="G35" s="151"/>
      <c r="H35" s="137">
        <v>368.35153987500001</v>
      </c>
      <c r="I35" s="137">
        <v>334.86503625</v>
      </c>
      <c r="J35" s="137">
        <v>368.35153987500001</v>
      </c>
      <c r="K35" s="137">
        <v>334.86503625</v>
      </c>
      <c r="L35" s="137">
        <v>196.45322400000001</v>
      </c>
      <c r="M35" s="137">
        <v>178.59384</v>
      </c>
      <c r="N35" s="135"/>
      <c r="O35" s="136"/>
    </row>
    <row r="36" spans="1:15" s="127" customFormat="1" ht="24.75" customHeight="1">
      <c r="A36" s="129" t="s">
        <v>125</v>
      </c>
      <c r="B36" s="125" t="s">
        <v>210</v>
      </c>
      <c r="C36" s="125"/>
      <c r="D36" s="125"/>
      <c r="E36" s="125"/>
      <c r="F36" s="125"/>
      <c r="G36" s="125"/>
      <c r="H36" s="126">
        <f t="shared" ref="H36:M36" si="5">SUM(H37:H40)</f>
        <v>13096.94364</v>
      </c>
      <c r="I36" s="126">
        <f t="shared" si="5"/>
        <v>11906.312399999999</v>
      </c>
      <c r="J36" s="126">
        <f t="shared" si="5"/>
        <v>13096.94364</v>
      </c>
      <c r="K36" s="126">
        <f t="shared" si="5"/>
        <v>11906.312399999999</v>
      </c>
      <c r="L36" s="126">
        <f t="shared" si="5"/>
        <v>4296.0671974000006</v>
      </c>
      <c r="M36" s="126">
        <f t="shared" si="5"/>
        <v>3905.5156340000003</v>
      </c>
      <c r="N36" s="123"/>
      <c r="O36" s="125"/>
    </row>
    <row r="37" spans="1:15" ht="76.7">
      <c r="A37" s="131" t="s">
        <v>211</v>
      </c>
      <c r="B37" s="136" t="s">
        <v>212</v>
      </c>
      <c r="C37" s="148" t="s">
        <v>213</v>
      </c>
      <c r="D37" s="133" t="s">
        <v>183</v>
      </c>
      <c r="E37" s="135">
        <v>2022</v>
      </c>
      <c r="F37" s="136" t="s">
        <v>214</v>
      </c>
      <c r="G37" s="136" t="s">
        <v>215</v>
      </c>
      <c r="H37" s="137">
        <v>3274.2359099999999</v>
      </c>
      <c r="I37" s="137">
        <v>2976.5780999999997</v>
      </c>
      <c r="J37" s="137">
        <v>3274.2359099999999</v>
      </c>
      <c r="K37" s="137">
        <v>2976.5780999999997</v>
      </c>
      <c r="L37" s="137">
        <v>3274.2379999999998</v>
      </c>
      <c r="M37" s="137">
        <v>2976.58</v>
      </c>
      <c r="N37" s="135"/>
      <c r="O37" s="136"/>
    </row>
    <row r="38" spans="1:15" ht="76.7">
      <c r="A38" s="131" t="s">
        <v>216</v>
      </c>
      <c r="B38" s="139" t="s">
        <v>217</v>
      </c>
      <c r="C38" s="148" t="s">
        <v>213</v>
      </c>
      <c r="D38" s="133" t="s">
        <v>191</v>
      </c>
      <c r="E38" s="135" t="s">
        <v>74</v>
      </c>
      <c r="F38" s="136" t="s">
        <v>214</v>
      </c>
      <c r="G38" s="136" t="s">
        <v>218</v>
      </c>
      <c r="H38" s="137">
        <v>3274.2359099999999</v>
      </c>
      <c r="I38" s="137">
        <v>2976.5780999999997</v>
      </c>
      <c r="J38" s="137">
        <v>3274.2359099999999</v>
      </c>
      <c r="K38" s="137">
        <v>2976.5780999999997</v>
      </c>
      <c r="L38" s="137">
        <v>1021.8291974000005</v>
      </c>
      <c r="M38" s="137">
        <v>928.93563400000039</v>
      </c>
      <c r="N38" s="135"/>
      <c r="O38" s="136"/>
    </row>
    <row r="39" spans="1:15" ht="76.7">
      <c r="A39" s="135" t="s">
        <v>219</v>
      </c>
      <c r="B39" s="136" t="s">
        <v>220</v>
      </c>
      <c r="C39" s="148" t="s">
        <v>213</v>
      </c>
      <c r="D39" s="133" t="s">
        <v>185</v>
      </c>
      <c r="E39" s="135" t="s">
        <v>92</v>
      </c>
      <c r="F39" s="136" t="s">
        <v>214</v>
      </c>
      <c r="G39" s="136" t="s">
        <v>218</v>
      </c>
      <c r="H39" s="137">
        <v>3274.2359099999999</v>
      </c>
      <c r="I39" s="137">
        <v>2976.5780999999997</v>
      </c>
      <c r="J39" s="137">
        <v>3274.2359099999999</v>
      </c>
      <c r="K39" s="137">
        <v>2976.5780999999997</v>
      </c>
      <c r="L39" s="137"/>
      <c r="M39" s="137"/>
      <c r="N39" s="135"/>
      <c r="O39" s="136"/>
    </row>
    <row r="40" spans="1:15" ht="76.7">
      <c r="A40" s="135" t="s">
        <v>221</v>
      </c>
      <c r="B40" s="136" t="s">
        <v>222</v>
      </c>
      <c r="C40" s="148" t="s">
        <v>213</v>
      </c>
      <c r="D40" s="133" t="s">
        <v>185</v>
      </c>
      <c r="E40" s="135" t="s">
        <v>99</v>
      </c>
      <c r="F40" s="136" t="s">
        <v>214</v>
      </c>
      <c r="G40" s="136" t="s">
        <v>223</v>
      </c>
      <c r="H40" s="137">
        <v>3274.2359099999999</v>
      </c>
      <c r="I40" s="137">
        <v>2976.5780999999997</v>
      </c>
      <c r="J40" s="137">
        <v>3274.2359099999999</v>
      </c>
      <c r="K40" s="137">
        <v>2976.5780999999997</v>
      </c>
      <c r="L40" s="137"/>
      <c r="M40" s="137"/>
      <c r="N40" s="135"/>
      <c r="O40" s="136"/>
    </row>
    <row r="41" spans="1:15" s="127" customFormat="1" ht="27.75" customHeight="1">
      <c r="A41" s="129">
        <v>2</v>
      </c>
      <c r="B41" s="140" t="s">
        <v>38</v>
      </c>
      <c r="C41" s="125"/>
      <c r="D41" s="125"/>
      <c r="E41" s="125"/>
      <c r="F41" s="125"/>
      <c r="G41" s="125"/>
      <c r="H41" s="126">
        <f t="shared" ref="H41:M41" si="6">SUM(H42:H45)</f>
        <v>76800.899999999994</v>
      </c>
      <c r="I41" s="126">
        <f t="shared" si="6"/>
        <v>69819</v>
      </c>
      <c r="J41" s="126">
        <f t="shared" si="6"/>
        <v>76800.899999999994</v>
      </c>
      <c r="K41" s="126">
        <f t="shared" si="6"/>
        <v>69819</v>
      </c>
      <c r="L41" s="126">
        <f t="shared" si="6"/>
        <v>13823.7</v>
      </c>
      <c r="M41" s="126">
        <f t="shared" si="6"/>
        <v>12567</v>
      </c>
      <c r="N41" s="123"/>
      <c r="O41" s="125"/>
    </row>
    <row r="42" spans="1:15" ht="47.25" customHeight="1">
      <c r="A42" s="131" t="s">
        <v>126</v>
      </c>
      <c r="B42" s="136" t="s">
        <v>224</v>
      </c>
      <c r="C42" s="146" t="s">
        <v>213</v>
      </c>
      <c r="D42" s="133" t="s">
        <v>187</v>
      </c>
      <c r="E42" s="135">
        <v>2022</v>
      </c>
      <c r="F42" s="136" t="s">
        <v>225</v>
      </c>
      <c r="G42" s="136" t="s">
        <v>226</v>
      </c>
      <c r="H42" s="137">
        <v>2640</v>
      </c>
      <c r="I42" s="137">
        <v>2400</v>
      </c>
      <c r="J42" s="137">
        <v>2640</v>
      </c>
      <c r="K42" s="137">
        <v>2400</v>
      </c>
      <c r="L42" s="137">
        <v>2640</v>
      </c>
      <c r="M42" s="137">
        <v>2400</v>
      </c>
      <c r="N42" s="135"/>
      <c r="O42" s="136"/>
    </row>
    <row r="43" spans="1:15" ht="61.35">
      <c r="A43" s="131" t="s">
        <v>127</v>
      </c>
      <c r="B43" s="139" t="s">
        <v>227</v>
      </c>
      <c r="C43" s="146" t="s">
        <v>213</v>
      </c>
      <c r="D43" s="133" t="s">
        <v>179</v>
      </c>
      <c r="E43" s="135" t="s">
        <v>165</v>
      </c>
      <c r="F43" s="136" t="s">
        <v>225</v>
      </c>
      <c r="G43" s="136" t="s">
        <v>228</v>
      </c>
      <c r="H43" s="137">
        <v>37310.9</v>
      </c>
      <c r="I43" s="137">
        <v>33919</v>
      </c>
      <c r="J43" s="137">
        <v>37310.9</v>
      </c>
      <c r="K43" s="137">
        <v>33919</v>
      </c>
      <c r="L43" s="137">
        <v>7223.7</v>
      </c>
      <c r="M43" s="137">
        <v>6567</v>
      </c>
      <c r="N43" s="135"/>
      <c r="O43" s="136"/>
    </row>
    <row r="44" spans="1:15" ht="48" customHeight="1">
      <c r="A44" s="135" t="s">
        <v>128</v>
      </c>
      <c r="B44" s="136" t="s">
        <v>229</v>
      </c>
      <c r="C44" s="146" t="s">
        <v>213</v>
      </c>
      <c r="D44" s="135" t="s">
        <v>170</v>
      </c>
      <c r="E44" s="135" t="s">
        <v>165</v>
      </c>
      <c r="F44" s="136" t="s">
        <v>225</v>
      </c>
      <c r="G44" s="136" t="s">
        <v>230</v>
      </c>
      <c r="H44" s="137">
        <v>22000</v>
      </c>
      <c r="I44" s="137">
        <v>20000</v>
      </c>
      <c r="J44" s="137">
        <v>22000</v>
      </c>
      <c r="K44" s="137">
        <v>20000</v>
      </c>
      <c r="L44" s="137">
        <v>3960</v>
      </c>
      <c r="M44" s="137">
        <v>3600</v>
      </c>
      <c r="N44" s="135"/>
      <c r="O44" s="136"/>
    </row>
    <row r="45" spans="1:15" ht="46">
      <c r="A45" s="131" t="s">
        <v>129</v>
      </c>
      <c r="B45" s="136" t="s">
        <v>231</v>
      </c>
      <c r="C45" s="146" t="s">
        <v>213</v>
      </c>
      <c r="D45" s="135" t="s">
        <v>173</v>
      </c>
      <c r="E45" s="135" t="s">
        <v>86</v>
      </c>
      <c r="F45" s="136" t="s">
        <v>225</v>
      </c>
      <c r="G45" s="136" t="s">
        <v>232</v>
      </c>
      <c r="H45" s="137">
        <v>14850</v>
      </c>
      <c r="I45" s="137">
        <v>13500</v>
      </c>
      <c r="J45" s="137">
        <v>14850</v>
      </c>
      <c r="K45" s="137">
        <v>13500</v>
      </c>
      <c r="L45" s="137">
        <v>0</v>
      </c>
      <c r="M45" s="137">
        <v>0</v>
      </c>
      <c r="N45" s="135"/>
      <c r="O45" s="136"/>
    </row>
    <row r="46" spans="1:15" s="127" customFormat="1" ht="27" customHeight="1">
      <c r="A46" s="129">
        <v>3</v>
      </c>
      <c r="B46" s="138" t="s">
        <v>42</v>
      </c>
      <c r="C46" s="138"/>
      <c r="D46" s="125"/>
      <c r="E46" s="125"/>
      <c r="F46" s="125"/>
      <c r="G46" s="125"/>
      <c r="H46" s="126">
        <f t="shared" ref="H46:M46" si="7">SUM(H47:H112)</f>
        <v>159092.31536850799</v>
      </c>
      <c r="I46" s="126">
        <f t="shared" si="7"/>
        <v>140634.93306228</v>
      </c>
      <c r="J46" s="126">
        <f t="shared" si="7"/>
        <v>159092.31536850799</v>
      </c>
      <c r="K46" s="126">
        <f t="shared" si="7"/>
        <v>140634.93306228</v>
      </c>
      <c r="L46" s="126">
        <f t="shared" si="7"/>
        <v>27845.428187335248</v>
      </c>
      <c r="M46" s="126">
        <f t="shared" si="7"/>
        <v>25314.025624850234</v>
      </c>
      <c r="N46" s="123"/>
      <c r="O46" s="125"/>
    </row>
    <row r="47" spans="1:15" ht="108.75" customHeight="1">
      <c r="A47" s="135" t="s">
        <v>40</v>
      </c>
      <c r="B47" s="136" t="s">
        <v>233</v>
      </c>
      <c r="C47" s="146" t="s">
        <v>213</v>
      </c>
      <c r="D47" s="135" t="s">
        <v>187</v>
      </c>
      <c r="E47" s="135" t="s">
        <v>74</v>
      </c>
      <c r="F47" s="136" t="s">
        <v>234</v>
      </c>
      <c r="G47" s="136" t="s">
        <v>235</v>
      </c>
      <c r="H47" s="137">
        <v>4516.2005263319998</v>
      </c>
      <c r="I47" s="137">
        <v>4105.6368421199995</v>
      </c>
      <c r="J47" s="137">
        <v>4516.2005263319998</v>
      </c>
      <c r="K47" s="137">
        <v>4105.6368421199995</v>
      </c>
      <c r="L47" s="137">
        <v>2200</v>
      </c>
      <c r="M47" s="137">
        <v>2000</v>
      </c>
      <c r="N47" s="135"/>
      <c r="O47" s="136"/>
    </row>
    <row r="48" spans="1:15" ht="46">
      <c r="A48" s="135" t="s">
        <v>130</v>
      </c>
      <c r="B48" s="136" t="s">
        <v>236</v>
      </c>
      <c r="C48" s="146" t="s">
        <v>213</v>
      </c>
      <c r="D48" s="135" t="s">
        <v>237</v>
      </c>
      <c r="E48" s="135" t="s">
        <v>86</v>
      </c>
      <c r="F48" s="136" t="s">
        <v>238</v>
      </c>
      <c r="G48" s="136" t="s">
        <v>239</v>
      </c>
      <c r="H48" s="137">
        <v>19707.056842176</v>
      </c>
      <c r="I48" s="137">
        <v>17915.506220160001</v>
      </c>
      <c r="J48" s="137">
        <v>19707.056842176</v>
      </c>
      <c r="K48" s="137">
        <v>17915.506220160001</v>
      </c>
      <c r="L48" s="137">
        <v>0</v>
      </c>
      <c r="M48" s="137">
        <v>0</v>
      </c>
      <c r="N48" s="135"/>
      <c r="O48" s="136"/>
    </row>
    <row r="49" spans="1:15" ht="46">
      <c r="A49" s="135" t="s">
        <v>131</v>
      </c>
      <c r="B49" s="136" t="s">
        <v>240</v>
      </c>
      <c r="C49" s="136" t="s">
        <v>181</v>
      </c>
      <c r="D49" s="135" t="s">
        <v>181</v>
      </c>
      <c r="E49" s="135" t="s">
        <v>165</v>
      </c>
      <c r="F49" s="136" t="s">
        <v>241</v>
      </c>
      <c r="G49" s="141" t="s">
        <v>242</v>
      </c>
      <c r="H49" s="137">
        <v>5500</v>
      </c>
      <c r="I49" s="137">
        <v>5000</v>
      </c>
      <c r="J49" s="137">
        <v>5500</v>
      </c>
      <c r="K49" s="137">
        <v>5000</v>
      </c>
      <c r="L49" s="137">
        <v>1938.1264375000001</v>
      </c>
      <c r="M49" s="137">
        <v>1761.933125</v>
      </c>
      <c r="N49" s="135"/>
      <c r="O49" s="136"/>
    </row>
    <row r="50" spans="1:15" ht="46">
      <c r="A50" s="135" t="s">
        <v>132</v>
      </c>
      <c r="B50" s="139" t="s">
        <v>243</v>
      </c>
      <c r="C50" s="139" t="s">
        <v>181</v>
      </c>
      <c r="D50" s="135" t="s">
        <v>181</v>
      </c>
      <c r="E50" s="135">
        <v>2024</v>
      </c>
      <c r="F50" s="136" t="s">
        <v>241</v>
      </c>
      <c r="G50" s="141" t="s">
        <v>244</v>
      </c>
      <c r="H50" s="137">
        <v>2256.8399999999997</v>
      </c>
      <c r="I50" s="137">
        <v>1880.6999999999998</v>
      </c>
      <c r="J50" s="137">
        <v>2256.8399999999997</v>
      </c>
      <c r="K50" s="905">
        <v>1880.6999999999998</v>
      </c>
      <c r="L50" s="137"/>
      <c r="M50" s="137"/>
      <c r="N50" s="135" t="s">
        <v>36</v>
      </c>
      <c r="O50" s="136"/>
    </row>
    <row r="51" spans="1:15" ht="46">
      <c r="A51" s="135" t="s">
        <v>133</v>
      </c>
      <c r="B51" s="136" t="s">
        <v>245</v>
      </c>
      <c r="C51" s="136" t="s">
        <v>181</v>
      </c>
      <c r="D51" s="135" t="s">
        <v>181</v>
      </c>
      <c r="E51" s="135" t="s">
        <v>99</v>
      </c>
      <c r="F51" s="136" t="s">
        <v>241</v>
      </c>
      <c r="G51" s="141" t="s">
        <v>246</v>
      </c>
      <c r="H51" s="137">
        <v>2040</v>
      </c>
      <c r="I51" s="137">
        <v>1700</v>
      </c>
      <c r="J51" s="137">
        <v>2040</v>
      </c>
      <c r="K51" s="137">
        <v>1700</v>
      </c>
      <c r="L51" s="137"/>
      <c r="M51" s="137"/>
      <c r="N51" s="135" t="s">
        <v>36</v>
      </c>
      <c r="O51" s="136"/>
    </row>
    <row r="52" spans="1:15" ht="46">
      <c r="A52" s="135" t="s">
        <v>134</v>
      </c>
      <c r="B52" s="136" t="s">
        <v>247</v>
      </c>
      <c r="C52" s="136" t="s">
        <v>181</v>
      </c>
      <c r="D52" s="135" t="s">
        <v>181</v>
      </c>
      <c r="E52" s="135">
        <v>2025</v>
      </c>
      <c r="F52" s="136" t="s">
        <v>241</v>
      </c>
      <c r="G52" s="141" t="s">
        <v>248</v>
      </c>
      <c r="H52" s="137">
        <v>1560</v>
      </c>
      <c r="I52" s="137">
        <v>1300</v>
      </c>
      <c r="J52" s="137">
        <v>1560</v>
      </c>
      <c r="K52" s="137">
        <v>1300</v>
      </c>
      <c r="L52" s="137"/>
      <c r="M52" s="137"/>
      <c r="N52" s="135" t="s">
        <v>36</v>
      </c>
      <c r="O52" s="136"/>
    </row>
    <row r="53" spans="1:15" ht="46">
      <c r="A53" s="135" t="s">
        <v>135</v>
      </c>
      <c r="B53" s="136" t="s">
        <v>249</v>
      </c>
      <c r="C53" s="136" t="s">
        <v>181</v>
      </c>
      <c r="D53" s="135" t="s">
        <v>181</v>
      </c>
      <c r="E53" s="135">
        <v>2025</v>
      </c>
      <c r="F53" s="136" t="s">
        <v>241</v>
      </c>
      <c r="G53" s="141" t="s">
        <v>250</v>
      </c>
      <c r="H53" s="137">
        <v>550</v>
      </c>
      <c r="I53" s="137">
        <v>500</v>
      </c>
      <c r="J53" s="137">
        <v>550</v>
      </c>
      <c r="K53" s="137">
        <v>500</v>
      </c>
      <c r="L53" s="137"/>
      <c r="M53" s="137"/>
      <c r="N53" s="135"/>
      <c r="O53" s="136"/>
    </row>
    <row r="54" spans="1:15" ht="46">
      <c r="A54" s="135" t="s">
        <v>136</v>
      </c>
      <c r="B54" s="136" t="s">
        <v>240</v>
      </c>
      <c r="C54" s="136" t="s">
        <v>179</v>
      </c>
      <c r="D54" s="135" t="s">
        <v>179</v>
      </c>
      <c r="E54" s="135" t="s">
        <v>165</v>
      </c>
      <c r="F54" s="136" t="s">
        <v>241</v>
      </c>
      <c r="G54" s="141" t="s">
        <v>242</v>
      </c>
      <c r="H54" s="137">
        <v>5500</v>
      </c>
      <c r="I54" s="137">
        <v>5000</v>
      </c>
      <c r="J54" s="137">
        <v>5500</v>
      </c>
      <c r="K54" s="137">
        <v>5000</v>
      </c>
      <c r="L54" s="137">
        <v>1821.7592082794308</v>
      </c>
      <c r="M54" s="137">
        <v>1656.1447347994826</v>
      </c>
      <c r="N54" s="135"/>
      <c r="O54" s="136"/>
    </row>
    <row r="55" spans="1:15" ht="46">
      <c r="A55" s="135" t="s">
        <v>137</v>
      </c>
      <c r="B55" s="139" t="s">
        <v>251</v>
      </c>
      <c r="C55" s="139" t="s">
        <v>179</v>
      </c>
      <c r="D55" s="135" t="s">
        <v>179</v>
      </c>
      <c r="E55" s="135">
        <v>2024</v>
      </c>
      <c r="F55" s="136" t="s">
        <v>241</v>
      </c>
      <c r="G55" s="141" t="s">
        <v>252</v>
      </c>
      <c r="H55" s="137">
        <v>960</v>
      </c>
      <c r="I55" s="137">
        <v>800</v>
      </c>
      <c r="J55" s="137">
        <v>960</v>
      </c>
      <c r="K55" s="137">
        <v>800</v>
      </c>
      <c r="L55" s="137"/>
      <c r="M55" s="137"/>
      <c r="N55" s="135" t="s">
        <v>36</v>
      </c>
      <c r="O55" s="136"/>
    </row>
    <row r="56" spans="1:15" ht="46">
      <c r="A56" s="135" t="s">
        <v>138</v>
      </c>
      <c r="B56" s="136" t="s">
        <v>253</v>
      </c>
      <c r="C56" s="136" t="s">
        <v>179</v>
      </c>
      <c r="D56" s="135" t="s">
        <v>179</v>
      </c>
      <c r="E56" s="135">
        <v>2024</v>
      </c>
      <c r="F56" s="136" t="s">
        <v>241</v>
      </c>
      <c r="G56" s="141" t="s">
        <v>254</v>
      </c>
      <c r="H56" s="137">
        <v>880</v>
      </c>
      <c r="I56" s="137">
        <v>800</v>
      </c>
      <c r="J56" s="137">
        <v>880</v>
      </c>
      <c r="K56" s="137">
        <v>800</v>
      </c>
      <c r="L56" s="137"/>
      <c r="M56" s="137"/>
      <c r="N56" s="135"/>
      <c r="O56" s="136"/>
    </row>
    <row r="57" spans="1:15" ht="46">
      <c r="A57" s="135" t="s">
        <v>139</v>
      </c>
      <c r="B57" s="136" t="s">
        <v>255</v>
      </c>
      <c r="C57" s="136" t="s">
        <v>179</v>
      </c>
      <c r="D57" s="135" t="s">
        <v>179</v>
      </c>
      <c r="E57" s="135">
        <v>2024</v>
      </c>
      <c r="F57" s="136" t="s">
        <v>241</v>
      </c>
      <c r="G57" s="135" t="s">
        <v>256</v>
      </c>
      <c r="H57" s="137">
        <v>960</v>
      </c>
      <c r="I57" s="137">
        <v>800</v>
      </c>
      <c r="J57" s="137">
        <v>960</v>
      </c>
      <c r="K57" s="137">
        <v>800</v>
      </c>
      <c r="L57" s="137"/>
      <c r="M57" s="137"/>
      <c r="N57" s="135" t="s">
        <v>36</v>
      </c>
      <c r="O57" s="136"/>
    </row>
    <row r="58" spans="1:15" ht="46">
      <c r="A58" s="135" t="s">
        <v>140</v>
      </c>
      <c r="B58" s="136" t="s">
        <v>257</v>
      </c>
      <c r="C58" s="136" t="s">
        <v>179</v>
      </c>
      <c r="D58" s="135" t="s">
        <v>179</v>
      </c>
      <c r="E58" s="135">
        <v>2025</v>
      </c>
      <c r="F58" s="136" t="s">
        <v>241</v>
      </c>
      <c r="G58" s="135" t="s">
        <v>258</v>
      </c>
      <c r="H58" s="137">
        <v>960</v>
      </c>
      <c r="I58" s="137">
        <v>800</v>
      </c>
      <c r="J58" s="137">
        <v>960</v>
      </c>
      <c r="K58" s="137">
        <v>800</v>
      </c>
      <c r="L58" s="137"/>
      <c r="M58" s="137"/>
      <c r="N58" s="135" t="s">
        <v>36</v>
      </c>
      <c r="O58" s="136"/>
    </row>
    <row r="59" spans="1:15" ht="46">
      <c r="A59" s="135" t="s">
        <v>141</v>
      </c>
      <c r="B59" s="136" t="s">
        <v>259</v>
      </c>
      <c r="C59" s="136" t="s">
        <v>179</v>
      </c>
      <c r="D59" s="135" t="s">
        <v>179</v>
      </c>
      <c r="E59" s="135">
        <v>2025</v>
      </c>
      <c r="F59" s="136" t="s">
        <v>241</v>
      </c>
      <c r="G59" s="141" t="s">
        <v>260</v>
      </c>
      <c r="H59" s="137">
        <v>960</v>
      </c>
      <c r="I59" s="137">
        <v>800</v>
      </c>
      <c r="J59" s="137">
        <v>960</v>
      </c>
      <c r="K59" s="137">
        <v>800</v>
      </c>
      <c r="L59" s="137"/>
      <c r="M59" s="137"/>
      <c r="N59" s="135" t="s">
        <v>36</v>
      </c>
      <c r="O59" s="136"/>
    </row>
    <row r="60" spans="1:15" ht="46">
      <c r="A60" s="135" t="s">
        <v>142</v>
      </c>
      <c r="B60" s="139" t="s">
        <v>261</v>
      </c>
      <c r="C60" s="139" t="s">
        <v>179</v>
      </c>
      <c r="D60" s="135" t="s">
        <v>179</v>
      </c>
      <c r="E60" s="135">
        <v>2025</v>
      </c>
      <c r="F60" s="136" t="s">
        <v>241</v>
      </c>
      <c r="G60" s="141" t="s">
        <v>262</v>
      </c>
      <c r="H60" s="137">
        <v>1514.04</v>
      </c>
      <c r="I60" s="137">
        <v>1261.7</v>
      </c>
      <c r="J60" s="137">
        <v>1514.04</v>
      </c>
      <c r="K60" s="137">
        <v>1261.7</v>
      </c>
      <c r="L60" s="137"/>
      <c r="M60" s="137"/>
      <c r="N60" s="135" t="s">
        <v>36</v>
      </c>
      <c r="O60" s="136"/>
    </row>
    <row r="61" spans="1:15" ht="46">
      <c r="A61" s="135" t="s">
        <v>143</v>
      </c>
      <c r="B61" s="139" t="s">
        <v>240</v>
      </c>
      <c r="C61" s="139" t="s">
        <v>183</v>
      </c>
      <c r="D61" s="135" t="s">
        <v>183</v>
      </c>
      <c r="E61" s="135" t="s">
        <v>165</v>
      </c>
      <c r="F61" s="136" t="s">
        <v>241</v>
      </c>
      <c r="G61" s="141" t="s">
        <v>242</v>
      </c>
      <c r="H61" s="137">
        <v>5500</v>
      </c>
      <c r="I61" s="137">
        <v>5000</v>
      </c>
      <c r="J61" s="137">
        <v>5500</v>
      </c>
      <c r="K61" s="137">
        <v>5000</v>
      </c>
      <c r="L61" s="137">
        <v>2275.4148771626296</v>
      </c>
      <c r="M61" s="137">
        <v>2068.5589792387541</v>
      </c>
      <c r="N61" s="135"/>
      <c r="O61" s="136"/>
    </row>
    <row r="62" spans="1:15" ht="46">
      <c r="A62" s="135" t="s">
        <v>144</v>
      </c>
      <c r="B62" s="139" t="s">
        <v>263</v>
      </c>
      <c r="C62" s="139" t="s">
        <v>183</v>
      </c>
      <c r="D62" s="135" t="s">
        <v>183</v>
      </c>
      <c r="E62" s="135">
        <v>2024</v>
      </c>
      <c r="F62" s="136" t="s">
        <v>241</v>
      </c>
      <c r="G62" s="141" t="s">
        <v>264</v>
      </c>
      <c r="H62" s="137">
        <v>2200</v>
      </c>
      <c r="I62" s="137">
        <v>2000</v>
      </c>
      <c r="J62" s="137">
        <v>2200</v>
      </c>
      <c r="K62" s="137">
        <v>2000</v>
      </c>
      <c r="L62" s="137">
        <v>0</v>
      </c>
      <c r="M62" s="137"/>
      <c r="N62" s="135"/>
      <c r="O62" s="136"/>
    </row>
    <row r="63" spans="1:15" ht="46">
      <c r="A63" s="135" t="s">
        <v>145</v>
      </c>
      <c r="B63" s="139" t="s">
        <v>265</v>
      </c>
      <c r="C63" s="139" t="s">
        <v>183</v>
      </c>
      <c r="D63" s="135" t="s">
        <v>183</v>
      </c>
      <c r="E63" s="135">
        <v>2025</v>
      </c>
      <c r="F63" s="136" t="s">
        <v>241</v>
      </c>
      <c r="G63" s="141" t="s">
        <v>266</v>
      </c>
      <c r="H63" s="137">
        <v>2400</v>
      </c>
      <c r="I63" s="137">
        <v>2000</v>
      </c>
      <c r="J63" s="137">
        <v>2400</v>
      </c>
      <c r="K63" s="137">
        <v>2000</v>
      </c>
      <c r="L63" s="137">
        <v>0</v>
      </c>
      <c r="M63" s="137"/>
      <c r="N63" s="135" t="s">
        <v>36</v>
      </c>
      <c r="O63" s="136"/>
    </row>
    <row r="64" spans="1:15" ht="46">
      <c r="A64" s="135" t="s">
        <v>146</v>
      </c>
      <c r="B64" s="139" t="s">
        <v>267</v>
      </c>
      <c r="C64" s="139" t="s">
        <v>183</v>
      </c>
      <c r="D64" s="135" t="s">
        <v>183</v>
      </c>
      <c r="E64" s="135">
        <v>2025</v>
      </c>
      <c r="F64" s="136" t="s">
        <v>241</v>
      </c>
      <c r="G64" s="141" t="s">
        <v>268</v>
      </c>
      <c r="H64" s="137">
        <v>1898.3799999999999</v>
      </c>
      <c r="I64" s="137">
        <v>1725.8</v>
      </c>
      <c r="J64" s="137">
        <v>1898.3799999999999</v>
      </c>
      <c r="K64" s="137">
        <v>1725.8</v>
      </c>
      <c r="L64" s="137">
        <v>0</v>
      </c>
      <c r="M64" s="137"/>
      <c r="N64" s="135"/>
      <c r="O64" s="136"/>
    </row>
    <row r="65" spans="1:15" ht="46">
      <c r="A65" s="135" t="s">
        <v>147</v>
      </c>
      <c r="B65" s="139" t="s">
        <v>240</v>
      </c>
      <c r="C65" s="139" t="s">
        <v>269</v>
      </c>
      <c r="D65" s="135" t="s">
        <v>269</v>
      </c>
      <c r="E65" s="135" t="s">
        <v>165</v>
      </c>
      <c r="F65" s="136" t="s">
        <v>241</v>
      </c>
      <c r="G65" s="141" t="s">
        <v>242</v>
      </c>
      <c r="H65" s="137">
        <v>5500</v>
      </c>
      <c r="I65" s="137">
        <v>5000</v>
      </c>
      <c r="J65" s="137">
        <v>5500</v>
      </c>
      <c r="K65" s="137">
        <v>5000</v>
      </c>
      <c r="L65" s="137">
        <v>2261.9882732300885</v>
      </c>
      <c r="M65" s="137">
        <v>2056.3529756637167</v>
      </c>
      <c r="N65" s="135"/>
      <c r="O65" s="136"/>
    </row>
    <row r="66" spans="1:15" ht="46">
      <c r="A66" s="135" t="s">
        <v>148</v>
      </c>
      <c r="B66" s="139" t="s">
        <v>270</v>
      </c>
      <c r="C66" s="139" t="s">
        <v>269</v>
      </c>
      <c r="D66" s="135" t="s">
        <v>269</v>
      </c>
      <c r="E66" s="135">
        <v>2024</v>
      </c>
      <c r="F66" s="136" t="s">
        <v>241</v>
      </c>
      <c r="G66" s="141" t="s">
        <v>271</v>
      </c>
      <c r="H66" s="137">
        <v>2433.31</v>
      </c>
      <c r="I66" s="137">
        <v>2212.1</v>
      </c>
      <c r="J66" s="137">
        <v>2433.31</v>
      </c>
      <c r="K66" s="137">
        <v>2212.1</v>
      </c>
      <c r="L66" s="137">
        <v>0</v>
      </c>
      <c r="M66" s="137"/>
      <c r="N66" s="135"/>
      <c r="O66" s="136"/>
    </row>
    <row r="67" spans="1:15" ht="46">
      <c r="A67" s="135" t="s">
        <v>149</v>
      </c>
      <c r="B67" s="139" t="s">
        <v>272</v>
      </c>
      <c r="C67" s="139" t="s">
        <v>269</v>
      </c>
      <c r="D67" s="135" t="s">
        <v>269</v>
      </c>
      <c r="E67" s="135">
        <v>2025</v>
      </c>
      <c r="F67" s="136" t="s">
        <v>241</v>
      </c>
      <c r="G67" s="141" t="s">
        <v>271</v>
      </c>
      <c r="H67" s="137">
        <v>1925</v>
      </c>
      <c r="I67" s="137">
        <v>1750</v>
      </c>
      <c r="J67" s="137">
        <v>1925</v>
      </c>
      <c r="K67" s="137">
        <v>1750</v>
      </c>
      <c r="L67" s="137">
        <v>0</v>
      </c>
      <c r="M67" s="137"/>
      <c r="N67" s="135"/>
      <c r="O67" s="136"/>
    </row>
    <row r="68" spans="1:15" ht="46">
      <c r="A68" s="135" t="s">
        <v>150</v>
      </c>
      <c r="B68" s="139" t="s">
        <v>273</v>
      </c>
      <c r="C68" s="139" t="s">
        <v>269</v>
      </c>
      <c r="D68" s="135" t="s">
        <v>269</v>
      </c>
      <c r="E68" s="135">
        <v>2025</v>
      </c>
      <c r="F68" s="136" t="s">
        <v>241</v>
      </c>
      <c r="G68" s="141" t="s">
        <v>274</v>
      </c>
      <c r="H68" s="137">
        <v>1925</v>
      </c>
      <c r="I68" s="137">
        <v>1750</v>
      </c>
      <c r="J68" s="137">
        <v>1925</v>
      </c>
      <c r="K68" s="137">
        <v>1750</v>
      </c>
      <c r="L68" s="137">
        <v>0</v>
      </c>
      <c r="M68" s="137"/>
      <c r="N68" s="135"/>
      <c r="O68" s="136"/>
    </row>
    <row r="69" spans="1:15" ht="46">
      <c r="A69" s="135" t="s">
        <v>151</v>
      </c>
      <c r="B69" s="139" t="s">
        <v>240</v>
      </c>
      <c r="C69" s="139" t="s">
        <v>275</v>
      </c>
      <c r="D69" s="135" t="s">
        <v>275</v>
      </c>
      <c r="E69" s="135" t="s">
        <v>74</v>
      </c>
      <c r="F69" s="136" t="s">
        <v>241</v>
      </c>
      <c r="G69" s="141" t="s">
        <v>242</v>
      </c>
      <c r="H69" s="137">
        <v>5500</v>
      </c>
      <c r="I69" s="137">
        <v>5000</v>
      </c>
      <c r="J69" s="137">
        <v>5500</v>
      </c>
      <c r="K69" s="137">
        <v>5000</v>
      </c>
      <c r="L69" s="137">
        <v>2786.5376134969329</v>
      </c>
      <c r="M69" s="137">
        <v>2533.2160122699388</v>
      </c>
      <c r="N69" s="135"/>
      <c r="O69" s="136"/>
    </row>
    <row r="70" spans="1:15" ht="61.35">
      <c r="A70" s="135" t="s">
        <v>276</v>
      </c>
      <c r="B70" s="139" t="s">
        <v>277</v>
      </c>
      <c r="C70" s="139" t="s">
        <v>275</v>
      </c>
      <c r="D70" s="135" t="s">
        <v>275</v>
      </c>
      <c r="E70" s="135">
        <v>2024</v>
      </c>
      <c r="F70" s="136" t="s">
        <v>241</v>
      </c>
      <c r="G70" s="141" t="s">
        <v>278</v>
      </c>
      <c r="H70" s="137">
        <v>1100</v>
      </c>
      <c r="I70" s="137">
        <v>1000</v>
      </c>
      <c r="J70" s="137">
        <v>1100</v>
      </c>
      <c r="K70" s="137">
        <v>1000</v>
      </c>
      <c r="L70" s="137">
        <v>0</v>
      </c>
      <c r="M70" s="137"/>
      <c r="N70" s="135"/>
      <c r="O70" s="136"/>
    </row>
    <row r="71" spans="1:15" ht="61.35">
      <c r="A71" s="135" t="s">
        <v>279</v>
      </c>
      <c r="B71" s="139" t="s">
        <v>280</v>
      </c>
      <c r="C71" s="139" t="s">
        <v>275</v>
      </c>
      <c r="D71" s="135" t="s">
        <v>275</v>
      </c>
      <c r="E71" s="135">
        <v>2024</v>
      </c>
      <c r="F71" s="136" t="s">
        <v>241</v>
      </c>
      <c r="G71" s="141" t="s">
        <v>281</v>
      </c>
      <c r="H71" s="137">
        <v>1440</v>
      </c>
      <c r="I71" s="137">
        <v>1200</v>
      </c>
      <c r="J71" s="137">
        <v>1440</v>
      </c>
      <c r="K71" s="137">
        <v>1200</v>
      </c>
      <c r="L71" s="137">
        <v>0</v>
      </c>
      <c r="M71" s="137"/>
      <c r="N71" s="135" t="s">
        <v>36</v>
      </c>
      <c r="O71" s="136"/>
    </row>
    <row r="72" spans="1:15" ht="61.35">
      <c r="A72" s="135" t="s">
        <v>282</v>
      </c>
      <c r="B72" s="139" t="s">
        <v>283</v>
      </c>
      <c r="C72" s="139" t="s">
        <v>275</v>
      </c>
      <c r="D72" s="135" t="s">
        <v>275</v>
      </c>
      <c r="E72" s="135" t="s">
        <v>99</v>
      </c>
      <c r="F72" s="136" t="s">
        <v>241</v>
      </c>
      <c r="G72" s="141" t="s">
        <v>284</v>
      </c>
      <c r="H72" s="137">
        <v>1100</v>
      </c>
      <c r="I72" s="137">
        <v>1000</v>
      </c>
      <c r="J72" s="137">
        <v>1100</v>
      </c>
      <c r="K72" s="137">
        <v>1000</v>
      </c>
      <c r="L72" s="137">
        <v>0</v>
      </c>
      <c r="M72" s="137"/>
      <c r="N72" s="135"/>
      <c r="O72" s="136"/>
    </row>
    <row r="73" spans="1:15" ht="61.35">
      <c r="A73" s="135" t="s">
        <v>285</v>
      </c>
      <c r="B73" s="139" t="s">
        <v>286</v>
      </c>
      <c r="C73" s="139" t="s">
        <v>275</v>
      </c>
      <c r="D73" s="135" t="s">
        <v>275</v>
      </c>
      <c r="E73" s="135">
        <v>2025</v>
      </c>
      <c r="F73" s="136" t="s">
        <v>241</v>
      </c>
      <c r="G73" s="141" t="s">
        <v>287</v>
      </c>
      <c r="H73" s="137">
        <v>1200</v>
      </c>
      <c r="I73" s="137">
        <v>1000</v>
      </c>
      <c r="J73" s="137">
        <v>1200</v>
      </c>
      <c r="K73" s="137">
        <v>1000</v>
      </c>
      <c r="L73" s="137">
        <v>0</v>
      </c>
      <c r="M73" s="137"/>
      <c r="N73" s="135" t="s">
        <v>36</v>
      </c>
      <c r="O73" s="136"/>
    </row>
    <row r="74" spans="1:15" ht="61.35">
      <c r="A74" s="135" t="s">
        <v>288</v>
      </c>
      <c r="B74" s="139" t="s">
        <v>289</v>
      </c>
      <c r="C74" s="139" t="s">
        <v>275</v>
      </c>
      <c r="D74" s="135" t="s">
        <v>275</v>
      </c>
      <c r="E74" s="135">
        <v>2025</v>
      </c>
      <c r="F74" s="136" t="s">
        <v>241</v>
      </c>
      <c r="G74" s="141" t="s">
        <v>290</v>
      </c>
      <c r="H74" s="137">
        <v>1153.5700000000002</v>
      </c>
      <c r="I74" s="137">
        <v>1048.7</v>
      </c>
      <c r="J74" s="137">
        <v>1153.5700000000002</v>
      </c>
      <c r="K74" s="137">
        <v>1048.7</v>
      </c>
      <c r="L74" s="137">
        <v>0</v>
      </c>
      <c r="M74" s="137"/>
      <c r="N74" s="135"/>
      <c r="O74" s="136"/>
    </row>
    <row r="75" spans="1:15" ht="61.35">
      <c r="A75" s="135" t="s">
        <v>291</v>
      </c>
      <c r="B75" s="139" t="s">
        <v>292</v>
      </c>
      <c r="C75" s="139" t="s">
        <v>275</v>
      </c>
      <c r="D75" s="135" t="s">
        <v>275</v>
      </c>
      <c r="E75" s="135">
        <v>2025</v>
      </c>
      <c r="F75" s="136" t="s">
        <v>241</v>
      </c>
      <c r="G75" s="141" t="s">
        <v>293</v>
      </c>
      <c r="H75" s="137">
        <v>1200</v>
      </c>
      <c r="I75" s="137">
        <v>1000</v>
      </c>
      <c r="J75" s="137">
        <v>1200</v>
      </c>
      <c r="K75" s="137">
        <v>1000</v>
      </c>
      <c r="L75" s="137">
        <v>0</v>
      </c>
      <c r="M75" s="137"/>
      <c r="N75" s="135" t="s">
        <v>36</v>
      </c>
      <c r="O75" s="136"/>
    </row>
    <row r="76" spans="1:15" ht="46">
      <c r="A76" s="135" t="s">
        <v>294</v>
      </c>
      <c r="B76" s="139" t="s">
        <v>240</v>
      </c>
      <c r="C76" s="139" t="s">
        <v>295</v>
      </c>
      <c r="D76" s="135" t="s">
        <v>295</v>
      </c>
      <c r="E76" s="135" t="s">
        <v>74</v>
      </c>
      <c r="F76" s="136" t="s">
        <v>241</v>
      </c>
      <c r="G76" s="141" t="s">
        <v>242</v>
      </c>
      <c r="H76" s="137">
        <v>5500</v>
      </c>
      <c r="I76" s="137">
        <v>5000</v>
      </c>
      <c r="J76" s="137">
        <v>5500</v>
      </c>
      <c r="K76" s="137">
        <v>5000</v>
      </c>
      <c r="L76" s="137">
        <v>2911.9971987951812</v>
      </c>
      <c r="M76" s="137">
        <v>2647.2701807228918</v>
      </c>
      <c r="N76" s="135"/>
      <c r="O76" s="136"/>
    </row>
    <row r="77" spans="1:15" ht="46">
      <c r="A77" s="135" t="s">
        <v>296</v>
      </c>
      <c r="B77" s="139" t="s">
        <v>297</v>
      </c>
      <c r="C77" s="139" t="s">
        <v>295</v>
      </c>
      <c r="D77" s="135" t="s">
        <v>295</v>
      </c>
      <c r="E77" s="135">
        <v>2024</v>
      </c>
      <c r="F77" s="136" t="s">
        <v>241</v>
      </c>
      <c r="G77" s="141" t="s">
        <v>298</v>
      </c>
      <c r="H77" s="137">
        <v>1080</v>
      </c>
      <c r="I77" s="137">
        <v>900</v>
      </c>
      <c r="J77" s="137">
        <v>1080</v>
      </c>
      <c r="K77" s="137">
        <v>900</v>
      </c>
      <c r="L77" s="137">
        <v>0</v>
      </c>
      <c r="M77" s="137"/>
      <c r="N77" s="135" t="s">
        <v>36</v>
      </c>
      <c r="O77" s="136"/>
    </row>
    <row r="78" spans="1:15" ht="46">
      <c r="A78" s="135" t="s">
        <v>299</v>
      </c>
      <c r="B78" s="139" t="s">
        <v>300</v>
      </c>
      <c r="C78" s="139" t="s">
        <v>295</v>
      </c>
      <c r="D78" s="135" t="s">
        <v>295</v>
      </c>
      <c r="E78" s="135">
        <v>2024</v>
      </c>
      <c r="F78" s="136" t="s">
        <v>241</v>
      </c>
      <c r="G78" s="141" t="s">
        <v>301</v>
      </c>
      <c r="H78" s="137">
        <v>1080</v>
      </c>
      <c r="I78" s="137">
        <v>900</v>
      </c>
      <c r="J78" s="137">
        <v>1080</v>
      </c>
      <c r="K78" s="137">
        <v>900</v>
      </c>
      <c r="L78" s="137">
        <v>0</v>
      </c>
      <c r="M78" s="137"/>
      <c r="N78" s="135" t="s">
        <v>36</v>
      </c>
      <c r="O78" s="136"/>
    </row>
    <row r="79" spans="1:15" ht="61.35">
      <c r="A79" s="135" t="s">
        <v>302</v>
      </c>
      <c r="B79" s="139" t="s">
        <v>303</v>
      </c>
      <c r="C79" s="139" t="s">
        <v>295</v>
      </c>
      <c r="D79" s="135" t="s">
        <v>295</v>
      </c>
      <c r="E79" s="135">
        <v>2024</v>
      </c>
      <c r="F79" s="136" t="s">
        <v>241</v>
      </c>
      <c r="G79" s="141" t="s">
        <v>304</v>
      </c>
      <c r="H79" s="137">
        <v>1200</v>
      </c>
      <c r="I79" s="137">
        <v>1000</v>
      </c>
      <c r="J79" s="137">
        <v>1200</v>
      </c>
      <c r="K79" s="137">
        <v>1000</v>
      </c>
      <c r="L79" s="137">
        <v>0</v>
      </c>
      <c r="M79" s="137"/>
      <c r="N79" s="135" t="s">
        <v>36</v>
      </c>
      <c r="O79" s="136"/>
    </row>
    <row r="80" spans="1:15" ht="46">
      <c r="A80" s="135" t="s">
        <v>305</v>
      </c>
      <c r="B80" s="139" t="s">
        <v>306</v>
      </c>
      <c r="C80" s="139" t="s">
        <v>295</v>
      </c>
      <c r="D80" s="135" t="s">
        <v>295</v>
      </c>
      <c r="E80" s="135">
        <v>2025</v>
      </c>
      <c r="F80" s="136" t="s">
        <v>241</v>
      </c>
      <c r="G80" s="135" t="s">
        <v>256</v>
      </c>
      <c r="H80" s="137">
        <v>960</v>
      </c>
      <c r="I80" s="137">
        <v>800</v>
      </c>
      <c r="J80" s="137">
        <v>960</v>
      </c>
      <c r="K80" s="137">
        <v>800</v>
      </c>
      <c r="L80" s="137">
        <v>0</v>
      </c>
      <c r="M80" s="137"/>
      <c r="N80" s="135" t="s">
        <v>36</v>
      </c>
      <c r="O80" s="136"/>
    </row>
    <row r="81" spans="1:15" ht="61.35">
      <c r="A81" s="135" t="s">
        <v>307</v>
      </c>
      <c r="B81" s="139" t="s">
        <v>308</v>
      </c>
      <c r="C81" s="139" t="s">
        <v>295</v>
      </c>
      <c r="D81" s="135" t="s">
        <v>295</v>
      </c>
      <c r="E81" s="135">
        <v>2025</v>
      </c>
      <c r="F81" s="136" t="s">
        <v>241</v>
      </c>
      <c r="G81" s="141" t="s">
        <v>293</v>
      </c>
      <c r="H81" s="137">
        <v>960</v>
      </c>
      <c r="I81" s="137">
        <v>800</v>
      </c>
      <c r="J81" s="137">
        <v>960</v>
      </c>
      <c r="K81" s="137">
        <v>800</v>
      </c>
      <c r="L81" s="137">
        <v>0</v>
      </c>
      <c r="M81" s="137"/>
      <c r="N81" s="135" t="s">
        <v>36</v>
      </c>
      <c r="O81" s="136"/>
    </row>
    <row r="82" spans="1:15" ht="46">
      <c r="A82" s="135" t="s">
        <v>309</v>
      </c>
      <c r="B82" s="139" t="s">
        <v>310</v>
      </c>
      <c r="C82" s="139" t="s">
        <v>295</v>
      </c>
      <c r="D82" s="135" t="s">
        <v>295</v>
      </c>
      <c r="E82" s="135">
        <v>2025</v>
      </c>
      <c r="F82" s="136" t="s">
        <v>241</v>
      </c>
      <c r="G82" s="135" t="s">
        <v>256</v>
      </c>
      <c r="H82" s="137">
        <v>960</v>
      </c>
      <c r="I82" s="137">
        <v>800</v>
      </c>
      <c r="J82" s="137">
        <v>960</v>
      </c>
      <c r="K82" s="137">
        <v>800</v>
      </c>
      <c r="L82" s="137">
        <v>0</v>
      </c>
      <c r="M82" s="137"/>
      <c r="N82" s="135" t="s">
        <v>36</v>
      </c>
      <c r="O82" s="136"/>
    </row>
    <row r="83" spans="1:15" ht="61.35">
      <c r="A83" s="135" t="s">
        <v>311</v>
      </c>
      <c r="B83" s="139" t="s">
        <v>312</v>
      </c>
      <c r="C83" s="139" t="s">
        <v>295</v>
      </c>
      <c r="D83" s="135" t="s">
        <v>295</v>
      </c>
      <c r="E83" s="135">
        <v>2025</v>
      </c>
      <c r="F83" s="136" t="s">
        <v>241</v>
      </c>
      <c r="G83" s="141" t="s">
        <v>293</v>
      </c>
      <c r="H83" s="137">
        <v>1412.52</v>
      </c>
      <c r="I83" s="137">
        <v>1177.0999999999999</v>
      </c>
      <c r="J83" s="137">
        <v>1412.52</v>
      </c>
      <c r="K83" s="137">
        <v>1177.0999999999999</v>
      </c>
      <c r="L83" s="137">
        <v>0</v>
      </c>
      <c r="M83" s="137"/>
      <c r="N83" s="135" t="s">
        <v>36</v>
      </c>
      <c r="O83" s="136"/>
    </row>
    <row r="84" spans="1:15" ht="46">
      <c r="A84" s="135" t="s">
        <v>313</v>
      </c>
      <c r="B84" s="139" t="s">
        <v>240</v>
      </c>
      <c r="C84" s="139" t="s">
        <v>191</v>
      </c>
      <c r="D84" s="135" t="s">
        <v>191</v>
      </c>
      <c r="E84" s="135" t="s">
        <v>74</v>
      </c>
      <c r="F84" s="136" t="s">
        <v>241</v>
      </c>
      <c r="G84" s="141" t="s">
        <v>242</v>
      </c>
      <c r="H84" s="137">
        <v>5500</v>
      </c>
      <c r="I84" s="137">
        <v>5000</v>
      </c>
      <c r="J84" s="137">
        <v>5500</v>
      </c>
      <c r="K84" s="137">
        <v>5000</v>
      </c>
      <c r="L84" s="137">
        <v>3006.8893874501991</v>
      </c>
      <c r="M84" s="137">
        <v>2733.5358067729085</v>
      </c>
      <c r="N84" s="135"/>
      <c r="O84" s="136"/>
    </row>
    <row r="85" spans="1:15" ht="46">
      <c r="A85" s="135" t="s">
        <v>314</v>
      </c>
      <c r="B85" s="139" t="s">
        <v>315</v>
      </c>
      <c r="C85" s="139" t="s">
        <v>191</v>
      </c>
      <c r="D85" s="135" t="s">
        <v>191</v>
      </c>
      <c r="E85" s="135">
        <v>2024</v>
      </c>
      <c r="F85" s="136" t="s">
        <v>241</v>
      </c>
      <c r="G85" s="141" t="s">
        <v>316</v>
      </c>
      <c r="H85" s="137">
        <v>2400</v>
      </c>
      <c r="I85" s="137">
        <v>2000</v>
      </c>
      <c r="J85" s="137">
        <v>2400</v>
      </c>
      <c r="K85" s="137">
        <v>2000</v>
      </c>
      <c r="L85" s="137">
        <v>0</v>
      </c>
      <c r="M85" s="137"/>
      <c r="N85" s="135" t="s">
        <v>36</v>
      </c>
      <c r="O85" s="136"/>
    </row>
    <row r="86" spans="1:15" ht="46">
      <c r="A86" s="135" t="s">
        <v>317</v>
      </c>
      <c r="B86" s="139" t="s">
        <v>318</v>
      </c>
      <c r="C86" s="139" t="s">
        <v>191</v>
      </c>
      <c r="D86" s="135" t="s">
        <v>191</v>
      </c>
      <c r="E86" s="135" t="s">
        <v>99</v>
      </c>
      <c r="F86" s="136" t="s">
        <v>241</v>
      </c>
      <c r="G86" s="141" t="s">
        <v>319</v>
      </c>
      <c r="H86" s="137">
        <v>2400</v>
      </c>
      <c r="I86" s="137">
        <v>2000</v>
      </c>
      <c r="J86" s="137">
        <v>2400</v>
      </c>
      <c r="K86" s="137">
        <v>2000</v>
      </c>
      <c r="L86" s="137">
        <v>0</v>
      </c>
      <c r="M86" s="137"/>
      <c r="N86" s="135" t="s">
        <v>36</v>
      </c>
      <c r="O86" s="136"/>
    </row>
    <row r="87" spans="1:15" ht="46">
      <c r="A87" s="135" t="s">
        <v>320</v>
      </c>
      <c r="B87" s="139" t="s">
        <v>321</v>
      </c>
      <c r="C87" s="139" t="s">
        <v>191</v>
      </c>
      <c r="D87" s="135" t="s">
        <v>191</v>
      </c>
      <c r="E87" s="135">
        <v>2025</v>
      </c>
      <c r="F87" s="136" t="s">
        <v>241</v>
      </c>
      <c r="G87" s="141" t="s">
        <v>322</v>
      </c>
      <c r="H87" s="137">
        <v>2968.92</v>
      </c>
      <c r="I87" s="137">
        <v>2474.1</v>
      </c>
      <c r="J87" s="137">
        <v>2968.92</v>
      </c>
      <c r="K87" s="137">
        <v>2474.1</v>
      </c>
      <c r="L87" s="137">
        <v>0</v>
      </c>
      <c r="M87" s="137"/>
      <c r="N87" s="135" t="s">
        <v>36</v>
      </c>
      <c r="O87" s="136"/>
    </row>
    <row r="88" spans="1:15" ht="46">
      <c r="A88" s="135" t="s">
        <v>323</v>
      </c>
      <c r="B88" s="139" t="s">
        <v>240</v>
      </c>
      <c r="C88" s="139" t="s">
        <v>177</v>
      </c>
      <c r="D88" s="135" t="s">
        <v>177</v>
      </c>
      <c r="E88" s="135" t="s">
        <v>165</v>
      </c>
      <c r="F88" s="136" t="s">
        <v>241</v>
      </c>
      <c r="G88" s="141" t="s">
        <v>242</v>
      </c>
      <c r="H88" s="137">
        <v>5500</v>
      </c>
      <c r="I88" s="137">
        <v>5000</v>
      </c>
      <c r="J88" s="137">
        <v>5500</v>
      </c>
      <c r="K88" s="137">
        <v>5000</v>
      </c>
      <c r="L88" s="137">
        <v>2200.1435307017546</v>
      </c>
      <c r="M88" s="137">
        <v>2000.1304824561405</v>
      </c>
      <c r="N88" s="135"/>
      <c r="O88" s="136"/>
    </row>
    <row r="89" spans="1:15" ht="46">
      <c r="A89" s="135" t="s">
        <v>324</v>
      </c>
      <c r="B89" s="139" t="s">
        <v>325</v>
      </c>
      <c r="C89" s="139" t="s">
        <v>177</v>
      </c>
      <c r="D89" s="135" t="s">
        <v>177</v>
      </c>
      <c r="E89" s="135">
        <v>2024</v>
      </c>
      <c r="F89" s="136" t="s">
        <v>241</v>
      </c>
      <c r="G89" s="141" t="s">
        <v>326</v>
      </c>
      <c r="H89" s="137">
        <v>1800</v>
      </c>
      <c r="I89" s="137">
        <v>1500</v>
      </c>
      <c r="J89" s="137">
        <v>1800</v>
      </c>
      <c r="K89" s="137">
        <v>1500</v>
      </c>
      <c r="L89" s="137">
        <v>0</v>
      </c>
      <c r="M89" s="137"/>
      <c r="N89" s="135" t="s">
        <v>36</v>
      </c>
      <c r="O89" s="136"/>
    </row>
    <row r="90" spans="1:15" ht="46">
      <c r="A90" s="135" t="s">
        <v>327</v>
      </c>
      <c r="B90" s="139" t="s">
        <v>328</v>
      </c>
      <c r="C90" s="139" t="s">
        <v>177</v>
      </c>
      <c r="D90" s="135" t="s">
        <v>177</v>
      </c>
      <c r="E90" s="135">
        <v>2024</v>
      </c>
      <c r="F90" s="136" t="s">
        <v>241</v>
      </c>
      <c r="G90" s="141" t="s">
        <v>329</v>
      </c>
      <c r="H90" s="137">
        <v>960</v>
      </c>
      <c r="I90" s="137">
        <v>800</v>
      </c>
      <c r="J90" s="137">
        <v>960</v>
      </c>
      <c r="K90" s="137">
        <v>800</v>
      </c>
      <c r="L90" s="137">
        <v>0</v>
      </c>
      <c r="M90" s="137"/>
      <c r="N90" s="135" t="s">
        <v>36</v>
      </c>
      <c r="O90" s="136"/>
    </row>
    <row r="91" spans="1:15" ht="46">
      <c r="A91" s="135" t="s">
        <v>330</v>
      </c>
      <c r="B91" s="139" t="s">
        <v>331</v>
      </c>
      <c r="C91" s="139" t="s">
        <v>177</v>
      </c>
      <c r="D91" s="135" t="s">
        <v>177</v>
      </c>
      <c r="E91" s="135" t="s">
        <v>99</v>
      </c>
      <c r="F91" s="136" t="s">
        <v>241</v>
      </c>
      <c r="G91" s="141" t="s">
        <v>332</v>
      </c>
      <c r="H91" s="137">
        <v>1018.548</v>
      </c>
      <c r="I91" s="137">
        <v>848.79</v>
      </c>
      <c r="J91" s="137">
        <v>1018.548</v>
      </c>
      <c r="K91" s="137">
        <v>848.79</v>
      </c>
      <c r="L91" s="137">
        <v>0</v>
      </c>
      <c r="M91" s="137"/>
      <c r="N91" s="135" t="s">
        <v>36</v>
      </c>
      <c r="O91" s="136"/>
    </row>
    <row r="92" spans="1:15" ht="46">
      <c r="A92" s="135" t="s">
        <v>333</v>
      </c>
      <c r="B92" s="139" t="s">
        <v>334</v>
      </c>
      <c r="C92" s="139" t="s">
        <v>177</v>
      </c>
      <c r="D92" s="135" t="s">
        <v>177</v>
      </c>
      <c r="E92" s="135">
        <v>2025</v>
      </c>
      <c r="F92" s="136" t="s">
        <v>241</v>
      </c>
      <c r="G92" s="141" t="s">
        <v>246</v>
      </c>
      <c r="H92" s="137">
        <v>1200</v>
      </c>
      <c r="I92" s="137">
        <v>1000</v>
      </c>
      <c r="J92" s="137">
        <v>1200</v>
      </c>
      <c r="K92" s="137">
        <v>1000</v>
      </c>
      <c r="L92" s="137">
        <v>0</v>
      </c>
      <c r="M92" s="137"/>
      <c r="N92" s="135" t="s">
        <v>36</v>
      </c>
      <c r="O92" s="136"/>
    </row>
    <row r="93" spans="1:15" ht="46">
      <c r="A93" s="135" t="s">
        <v>335</v>
      </c>
      <c r="B93" s="139" t="s">
        <v>336</v>
      </c>
      <c r="C93" s="139" t="s">
        <v>177</v>
      </c>
      <c r="D93" s="135" t="s">
        <v>177</v>
      </c>
      <c r="E93" s="135">
        <v>2025</v>
      </c>
      <c r="F93" s="136" t="s">
        <v>241</v>
      </c>
      <c r="G93" s="141" t="s">
        <v>326</v>
      </c>
      <c r="H93" s="137">
        <v>1800</v>
      </c>
      <c r="I93" s="137">
        <v>1500</v>
      </c>
      <c r="J93" s="137">
        <v>1800</v>
      </c>
      <c r="K93" s="137">
        <v>1500</v>
      </c>
      <c r="L93" s="137">
        <v>0</v>
      </c>
      <c r="M93" s="137"/>
      <c r="N93" s="135" t="s">
        <v>36</v>
      </c>
      <c r="O93" s="136"/>
    </row>
    <row r="94" spans="1:15" ht="46">
      <c r="A94" s="135" t="s">
        <v>337</v>
      </c>
      <c r="B94" s="139" t="s">
        <v>240</v>
      </c>
      <c r="C94" s="139" t="s">
        <v>338</v>
      </c>
      <c r="D94" s="135" t="s">
        <v>338</v>
      </c>
      <c r="E94" s="135" t="s">
        <v>165</v>
      </c>
      <c r="F94" s="136" t="s">
        <v>241</v>
      </c>
      <c r="G94" s="141" t="s">
        <v>242</v>
      </c>
      <c r="H94" s="137">
        <v>5500</v>
      </c>
      <c r="I94" s="137">
        <v>5000</v>
      </c>
      <c r="J94" s="137">
        <v>5500</v>
      </c>
      <c r="K94" s="137">
        <v>5000</v>
      </c>
      <c r="L94" s="137">
        <v>1879.0750764774043</v>
      </c>
      <c r="M94" s="137">
        <v>1708.250069524913</v>
      </c>
      <c r="N94" s="135"/>
      <c r="O94" s="136"/>
    </row>
    <row r="95" spans="1:15" ht="46">
      <c r="A95" s="135" t="s">
        <v>339</v>
      </c>
      <c r="B95" s="139" t="s">
        <v>340</v>
      </c>
      <c r="C95" s="139" t="s">
        <v>338</v>
      </c>
      <c r="D95" s="135" t="s">
        <v>338</v>
      </c>
      <c r="E95" s="135">
        <v>2024</v>
      </c>
      <c r="F95" s="136" t="s">
        <v>241</v>
      </c>
      <c r="G95" s="135" t="s">
        <v>341</v>
      </c>
      <c r="H95" s="137">
        <v>660</v>
      </c>
      <c r="I95" s="137">
        <v>550</v>
      </c>
      <c r="J95" s="137">
        <v>660</v>
      </c>
      <c r="K95" s="137">
        <v>550</v>
      </c>
      <c r="L95" s="137">
        <v>0</v>
      </c>
      <c r="M95" s="137"/>
      <c r="N95" s="135" t="s">
        <v>36</v>
      </c>
      <c r="O95" s="136"/>
    </row>
    <row r="96" spans="1:15" ht="46">
      <c r="A96" s="135" t="s">
        <v>342</v>
      </c>
      <c r="B96" s="139" t="s">
        <v>343</v>
      </c>
      <c r="C96" s="139" t="s">
        <v>338</v>
      </c>
      <c r="D96" s="135" t="s">
        <v>338</v>
      </c>
      <c r="E96" s="135">
        <v>2024</v>
      </c>
      <c r="F96" s="136" t="s">
        <v>241</v>
      </c>
      <c r="G96" s="135" t="s">
        <v>341</v>
      </c>
      <c r="H96" s="137">
        <v>684.3599999999999</v>
      </c>
      <c r="I96" s="137">
        <v>570.29999999999995</v>
      </c>
      <c r="J96" s="137">
        <v>684.3599999999999</v>
      </c>
      <c r="K96" s="137">
        <v>570.29999999999995</v>
      </c>
      <c r="L96" s="137">
        <v>0</v>
      </c>
      <c r="M96" s="137"/>
      <c r="N96" s="135" t="s">
        <v>36</v>
      </c>
      <c r="O96" s="136"/>
    </row>
    <row r="97" spans="1:15" ht="46">
      <c r="A97" s="135" t="s">
        <v>344</v>
      </c>
      <c r="B97" s="139" t="s">
        <v>345</v>
      </c>
      <c r="C97" s="139" t="s">
        <v>338</v>
      </c>
      <c r="D97" s="135" t="s">
        <v>338</v>
      </c>
      <c r="E97" s="135">
        <v>2024</v>
      </c>
      <c r="F97" s="136" t="s">
        <v>241</v>
      </c>
      <c r="G97" s="141" t="s">
        <v>346</v>
      </c>
      <c r="H97" s="137">
        <v>1440</v>
      </c>
      <c r="I97" s="137">
        <v>1200</v>
      </c>
      <c r="J97" s="137">
        <v>1440</v>
      </c>
      <c r="K97" s="137">
        <v>1200</v>
      </c>
      <c r="L97" s="137">
        <v>0</v>
      </c>
      <c r="M97" s="137"/>
      <c r="N97" s="135" t="s">
        <v>36</v>
      </c>
      <c r="O97" s="136"/>
    </row>
    <row r="98" spans="1:15" ht="46">
      <c r="A98" s="135" t="s">
        <v>347</v>
      </c>
      <c r="B98" s="139" t="s">
        <v>348</v>
      </c>
      <c r="C98" s="139" t="s">
        <v>338</v>
      </c>
      <c r="D98" s="135" t="s">
        <v>338</v>
      </c>
      <c r="E98" s="135">
        <v>2025</v>
      </c>
      <c r="F98" s="136" t="s">
        <v>241</v>
      </c>
      <c r="G98" s="141" t="s">
        <v>349</v>
      </c>
      <c r="H98" s="137">
        <v>1800</v>
      </c>
      <c r="I98" s="137">
        <v>1500</v>
      </c>
      <c r="J98" s="137">
        <v>1800</v>
      </c>
      <c r="K98" s="137">
        <v>1500</v>
      </c>
      <c r="L98" s="137">
        <v>0</v>
      </c>
      <c r="M98" s="137"/>
      <c r="N98" s="135" t="s">
        <v>36</v>
      </c>
      <c r="O98" s="136"/>
    </row>
    <row r="99" spans="1:15" ht="46">
      <c r="A99" s="135" t="s">
        <v>350</v>
      </c>
      <c r="B99" s="139" t="s">
        <v>351</v>
      </c>
      <c r="C99" s="139" t="s">
        <v>338</v>
      </c>
      <c r="D99" s="135" t="s">
        <v>338</v>
      </c>
      <c r="E99" s="135">
        <v>2025</v>
      </c>
      <c r="F99" s="136" t="s">
        <v>241</v>
      </c>
      <c r="G99" s="141" t="s">
        <v>322</v>
      </c>
      <c r="H99" s="137">
        <v>1800</v>
      </c>
      <c r="I99" s="137">
        <v>1500</v>
      </c>
      <c r="J99" s="137">
        <v>1800</v>
      </c>
      <c r="K99" s="137">
        <v>1500</v>
      </c>
      <c r="L99" s="137">
        <v>0</v>
      </c>
      <c r="M99" s="137"/>
      <c r="N99" s="135" t="s">
        <v>36</v>
      </c>
      <c r="O99" s="136"/>
    </row>
    <row r="100" spans="1:15" ht="46">
      <c r="A100" s="135" t="s">
        <v>352</v>
      </c>
      <c r="B100" s="139" t="s">
        <v>240</v>
      </c>
      <c r="C100" s="139" t="s">
        <v>173</v>
      </c>
      <c r="D100" s="135" t="s">
        <v>173</v>
      </c>
      <c r="E100" s="135" t="s">
        <v>165</v>
      </c>
      <c r="F100" s="136" t="s">
        <v>241</v>
      </c>
      <c r="G100" s="141" t="s">
        <v>242</v>
      </c>
      <c r="H100" s="137">
        <v>5500</v>
      </c>
      <c r="I100" s="137">
        <v>5000</v>
      </c>
      <c r="J100" s="137">
        <v>5500</v>
      </c>
      <c r="K100" s="137">
        <v>5000</v>
      </c>
      <c r="L100" s="137">
        <v>2324.6911906976743</v>
      </c>
      <c r="M100" s="137">
        <v>2113.3556279069767</v>
      </c>
      <c r="N100" s="135"/>
      <c r="O100" s="136"/>
    </row>
    <row r="101" spans="1:15" ht="46">
      <c r="A101" s="135" t="s">
        <v>353</v>
      </c>
      <c r="B101" s="139" t="s">
        <v>354</v>
      </c>
      <c r="C101" s="139" t="s">
        <v>173</v>
      </c>
      <c r="D101" s="135" t="s">
        <v>173</v>
      </c>
      <c r="E101" s="135">
        <v>2024</v>
      </c>
      <c r="F101" s="136" t="s">
        <v>241</v>
      </c>
      <c r="G101" s="141" t="s">
        <v>355</v>
      </c>
      <c r="H101" s="137">
        <v>1200</v>
      </c>
      <c r="I101" s="137">
        <v>1000</v>
      </c>
      <c r="J101" s="137">
        <v>1200</v>
      </c>
      <c r="K101" s="137">
        <v>1000</v>
      </c>
      <c r="L101" s="137">
        <v>0</v>
      </c>
      <c r="M101" s="137"/>
      <c r="N101" s="135" t="s">
        <v>36</v>
      </c>
      <c r="O101" s="136"/>
    </row>
    <row r="102" spans="1:15" ht="46">
      <c r="A102" s="135" t="s">
        <v>356</v>
      </c>
      <c r="B102" s="139" t="s">
        <v>357</v>
      </c>
      <c r="C102" s="139" t="s">
        <v>173</v>
      </c>
      <c r="D102" s="135" t="s">
        <v>173</v>
      </c>
      <c r="E102" s="135">
        <v>2024</v>
      </c>
      <c r="F102" s="136" t="s">
        <v>241</v>
      </c>
      <c r="G102" s="141" t="s">
        <v>358</v>
      </c>
      <c r="H102" s="137">
        <v>840</v>
      </c>
      <c r="I102" s="137">
        <v>700</v>
      </c>
      <c r="J102" s="137">
        <v>840</v>
      </c>
      <c r="K102" s="137">
        <v>700</v>
      </c>
      <c r="L102" s="137">
        <v>0</v>
      </c>
      <c r="M102" s="137"/>
      <c r="N102" s="135" t="s">
        <v>36</v>
      </c>
      <c r="O102" s="136"/>
    </row>
    <row r="103" spans="1:15" ht="46">
      <c r="A103" s="135" t="s">
        <v>359</v>
      </c>
      <c r="B103" s="139" t="s">
        <v>360</v>
      </c>
      <c r="C103" s="139" t="s">
        <v>173</v>
      </c>
      <c r="D103" s="135" t="s">
        <v>173</v>
      </c>
      <c r="E103" s="135" t="s">
        <v>99</v>
      </c>
      <c r="F103" s="136" t="s">
        <v>241</v>
      </c>
      <c r="G103" s="141" t="s">
        <v>361</v>
      </c>
      <c r="H103" s="137">
        <v>1200</v>
      </c>
      <c r="I103" s="137">
        <v>1000</v>
      </c>
      <c r="J103" s="137">
        <v>1200</v>
      </c>
      <c r="K103" s="137">
        <v>1000</v>
      </c>
      <c r="L103" s="137">
        <v>0</v>
      </c>
      <c r="M103" s="137"/>
      <c r="N103" s="135" t="s">
        <v>36</v>
      </c>
      <c r="O103" s="136"/>
    </row>
    <row r="104" spans="1:15" ht="46">
      <c r="A104" s="135" t="s">
        <v>362</v>
      </c>
      <c r="B104" s="139" t="s">
        <v>363</v>
      </c>
      <c r="C104" s="139" t="s">
        <v>173</v>
      </c>
      <c r="D104" s="135" t="s">
        <v>173</v>
      </c>
      <c r="E104" s="135">
        <v>2025</v>
      </c>
      <c r="F104" s="136" t="s">
        <v>241</v>
      </c>
      <c r="G104" s="141" t="s">
        <v>364</v>
      </c>
      <c r="H104" s="137">
        <v>1651.44</v>
      </c>
      <c r="I104" s="137">
        <v>1376.2</v>
      </c>
      <c r="J104" s="137">
        <v>1651.44</v>
      </c>
      <c r="K104" s="137">
        <v>1376.2</v>
      </c>
      <c r="L104" s="137">
        <v>0</v>
      </c>
      <c r="M104" s="137"/>
      <c r="N104" s="135" t="s">
        <v>36</v>
      </c>
      <c r="O104" s="136"/>
    </row>
    <row r="105" spans="1:15" ht="46">
      <c r="A105" s="135" t="s">
        <v>365</v>
      </c>
      <c r="B105" s="139" t="s">
        <v>366</v>
      </c>
      <c r="C105" s="139" t="s">
        <v>173</v>
      </c>
      <c r="D105" s="135" t="s">
        <v>173</v>
      </c>
      <c r="E105" s="135">
        <v>2025</v>
      </c>
      <c r="F105" s="136" t="s">
        <v>241</v>
      </c>
      <c r="G105" s="141" t="s">
        <v>367</v>
      </c>
      <c r="H105" s="137">
        <v>840</v>
      </c>
      <c r="I105" s="137">
        <v>700</v>
      </c>
      <c r="J105" s="137">
        <v>840</v>
      </c>
      <c r="K105" s="137">
        <v>700</v>
      </c>
      <c r="L105" s="137">
        <v>0</v>
      </c>
      <c r="M105" s="137"/>
      <c r="N105" s="135" t="s">
        <v>36</v>
      </c>
      <c r="O105" s="136"/>
    </row>
    <row r="106" spans="1:15" ht="46">
      <c r="A106" s="135" t="s">
        <v>368</v>
      </c>
      <c r="B106" s="139" t="s">
        <v>369</v>
      </c>
      <c r="C106" s="139" t="s">
        <v>173</v>
      </c>
      <c r="D106" s="135" t="s">
        <v>173</v>
      </c>
      <c r="E106" s="135">
        <v>2025</v>
      </c>
      <c r="F106" s="136" t="s">
        <v>241</v>
      </c>
      <c r="G106" s="141" t="s">
        <v>370</v>
      </c>
      <c r="H106" s="137">
        <v>1100</v>
      </c>
      <c r="I106" s="137">
        <v>1000</v>
      </c>
      <c r="J106" s="137">
        <v>1100</v>
      </c>
      <c r="K106" s="137">
        <v>1000</v>
      </c>
      <c r="L106" s="137">
        <v>0</v>
      </c>
      <c r="M106" s="137"/>
      <c r="N106" s="135"/>
      <c r="O106" s="136"/>
    </row>
    <row r="107" spans="1:15" ht="46">
      <c r="A107" s="135" t="s">
        <v>371</v>
      </c>
      <c r="B107" s="139" t="s">
        <v>240</v>
      </c>
      <c r="C107" s="139" t="s">
        <v>175</v>
      </c>
      <c r="D107" s="135" t="s">
        <v>175</v>
      </c>
      <c r="E107" s="135" t="s">
        <v>165</v>
      </c>
      <c r="F107" s="136" t="s">
        <v>241</v>
      </c>
      <c r="G107" s="142" t="s">
        <v>242</v>
      </c>
      <c r="H107" s="137">
        <v>5500</v>
      </c>
      <c r="I107" s="137">
        <v>5000</v>
      </c>
      <c r="J107" s="137">
        <v>5500</v>
      </c>
      <c r="K107" s="137">
        <v>5000</v>
      </c>
      <c r="L107" s="137">
        <v>2238.8053935439561</v>
      </c>
      <c r="M107" s="137">
        <v>2035.2776304945055</v>
      </c>
      <c r="N107" s="135"/>
      <c r="O107" s="136"/>
    </row>
    <row r="108" spans="1:15" ht="46">
      <c r="A108" s="135" t="s">
        <v>372</v>
      </c>
      <c r="B108" s="139" t="s">
        <v>373</v>
      </c>
      <c r="C108" s="139" t="s">
        <v>175</v>
      </c>
      <c r="D108" s="135" t="s">
        <v>175</v>
      </c>
      <c r="E108" s="135">
        <v>2024</v>
      </c>
      <c r="F108" s="136" t="s">
        <v>241</v>
      </c>
      <c r="G108" s="142" t="s">
        <v>374</v>
      </c>
      <c r="H108" s="137">
        <v>1870</v>
      </c>
      <c r="I108" s="137">
        <v>1700</v>
      </c>
      <c r="J108" s="137">
        <v>1870</v>
      </c>
      <c r="K108" s="137">
        <v>1700</v>
      </c>
      <c r="L108" s="137">
        <v>0</v>
      </c>
      <c r="M108" s="137"/>
      <c r="N108" s="135"/>
      <c r="O108" s="136"/>
    </row>
    <row r="109" spans="1:15" ht="46">
      <c r="A109" s="135" t="s">
        <v>375</v>
      </c>
      <c r="B109" s="139" t="s">
        <v>376</v>
      </c>
      <c r="C109" s="139" t="s">
        <v>175</v>
      </c>
      <c r="D109" s="135" t="s">
        <v>175</v>
      </c>
      <c r="E109" s="135">
        <v>2024</v>
      </c>
      <c r="F109" s="136" t="s">
        <v>241</v>
      </c>
      <c r="G109" s="141" t="s">
        <v>361</v>
      </c>
      <c r="H109" s="137">
        <v>960</v>
      </c>
      <c r="I109" s="137">
        <v>800</v>
      </c>
      <c r="J109" s="137">
        <v>960</v>
      </c>
      <c r="K109" s="137">
        <v>800</v>
      </c>
      <c r="L109" s="137">
        <v>0</v>
      </c>
      <c r="M109" s="137"/>
      <c r="N109" s="135" t="s">
        <v>36</v>
      </c>
      <c r="O109" s="136"/>
    </row>
    <row r="110" spans="1:15" ht="46">
      <c r="A110" s="135" t="s">
        <v>377</v>
      </c>
      <c r="B110" s="139" t="s">
        <v>378</v>
      </c>
      <c r="C110" s="139" t="s">
        <v>175</v>
      </c>
      <c r="D110" s="135" t="s">
        <v>175</v>
      </c>
      <c r="E110" s="135">
        <v>2025</v>
      </c>
      <c r="F110" s="136" t="s">
        <v>241</v>
      </c>
      <c r="G110" s="142" t="s">
        <v>379</v>
      </c>
      <c r="H110" s="137">
        <v>814</v>
      </c>
      <c r="I110" s="137">
        <v>740</v>
      </c>
      <c r="J110" s="137">
        <v>814</v>
      </c>
      <c r="K110" s="137">
        <v>740</v>
      </c>
      <c r="L110" s="137">
        <v>0</v>
      </c>
      <c r="M110" s="137"/>
      <c r="N110" s="135"/>
      <c r="O110" s="136"/>
    </row>
    <row r="111" spans="1:15" ht="46">
      <c r="A111" s="135" t="s">
        <v>380</v>
      </c>
      <c r="B111" s="139" t="s">
        <v>381</v>
      </c>
      <c r="C111" s="139" t="s">
        <v>175</v>
      </c>
      <c r="D111" s="135" t="s">
        <v>175</v>
      </c>
      <c r="E111" s="135">
        <v>2025</v>
      </c>
      <c r="F111" s="136" t="s">
        <v>241</v>
      </c>
      <c r="G111" s="142" t="s">
        <v>379</v>
      </c>
      <c r="H111" s="137">
        <v>823.13</v>
      </c>
      <c r="I111" s="137">
        <v>748.3</v>
      </c>
      <c r="J111" s="137">
        <v>823.13</v>
      </c>
      <c r="K111" s="137">
        <v>748.3</v>
      </c>
      <c r="L111" s="137">
        <v>0</v>
      </c>
      <c r="M111" s="137"/>
      <c r="N111" s="135"/>
      <c r="O111" s="136"/>
    </row>
    <row r="112" spans="1:15" ht="46">
      <c r="A112" s="135" t="s">
        <v>382</v>
      </c>
      <c r="B112" s="139" t="s">
        <v>383</v>
      </c>
      <c r="C112" s="139" t="s">
        <v>175</v>
      </c>
      <c r="D112" s="135" t="s">
        <v>175</v>
      </c>
      <c r="E112" s="135">
        <v>2025</v>
      </c>
      <c r="F112" s="136" t="s">
        <v>241</v>
      </c>
      <c r="G112" s="142" t="s">
        <v>384</v>
      </c>
      <c r="H112" s="137">
        <v>1870</v>
      </c>
      <c r="I112" s="137">
        <v>1700</v>
      </c>
      <c r="J112" s="137">
        <v>1870</v>
      </c>
      <c r="K112" s="137">
        <v>1700</v>
      </c>
      <c r="L112" s="137">
        <v>0</v>
      </c>
      <c r="M112" s="137"/>
      <c r="N112" s="135"/>
      <c r="O112" s="136"/>
    </row>
    <row r="113" spans="1:15" s="127" customFormat="1" ht="32.25" customHeight="1">
      <c r="A113" s="129">
        <v>4</v>
      </c>
      <c r="B113" s="138" t="s">
        <v>45</v>
      </c>
      <c r="C113" s="138"/>
      <c r="D113" s="125"/>
      <c r="E113" s="125"/>
      <c r="F113" s="125"/>
      <c r="G113" s="125"/>
      <c r="H113" s="126">
        <f t="shared" ref="H113:M113" si="8">H114+H126+H136+H146</f>
        <v>53031.000000000007</v>
      </c>
      <c r="I113" s="126">
        <f t="shared" si="8"/>
        <v>48210</v>
      </c>
      <c r="J113" s="126">
        <f t="shared" si="8"/>
        <v>53031.000000000007</v>
      </c>
      <c r="K113" s="126">
        <f t="shared" si="8"/>
        <v>48210</v>
      </c>
      <c r="L113" s="126">
        <f t="shared" si="8"/>
        <v>9544.6747659999983</v>
      </c>
      <c r="M113" s="126">
        <f t="shared" si="8"/>
        <v>8676.9770600000011</v>
      </c>
      <c r="N113" s="123"/>
      <c r="O113" s="125"/>
    </row>
    <row r="114" spans="1:15" s="127" customFormat="1" ht="31.5" customHeight="1">
      <c r="A114" s="129" t="s">
        <v>43</v>
      </c>
      <c r="B114" s="138" t="s">
        <v>385</v>
      </c>
      <c r="C114" s="138"/>
      <c r="D114" s="125"/>
      <c r="E114" s="125"/>
      <c r="F114" s="125"/>
      <c r="G114" s="125"/>
      <c r="H114" s="126">
        <f t="shared" ref="H114:M114" si="9">SUM(H115:H125)</f>
        <v>12292.105642811113</v>
      </c>
      <c r="I114" s="126">
        <f t="shared" si="9"/>
        <v>11174.641493464649</v>
      </c>
      <c r="J114" s="126">
        <f t="shared" si="9"/>
        <v>12292.105642811113</v>
      </c>
      <c r="K114" s="126">
        <f t="shared" si="9"/>
        <v>11174.641493464649</v>
      </c>
      <c r="L114" s="126">
        <f t="shared" si="9"/>
        <v>2458.4207999999999</v>
      </c>
      <c r="M114" s="126">
        <f t="shared" si="9"/>
        <v>2234.9279999999999</v>
      </c>
      <c r="N114" s="123"/>
      <c r="O114" s="125"/>
    </row>
    <row r="115" spans="1:15" ht="30" customHeight="1">
      <c r="A115" s="131" t="s">
        <v>386</v>
      </c>
      <c r="B115" s="139" t="s">
        <v>387</v>
      </c>
      <c r="C115" s="152" t="s">
        <v>213</v>
      </c>
      <c r="D115" s="135" t="s">
        <v>388</v>
      </c>
      <c r="E115" s="135" t="s">
        <v>92</v>
      </c>
      <c r="F115" s="149" t="s">
        <v>389</v>
      </c>
      <c r="G115" s="143" t="s">
        <v>390</v>
      </c>
      <c r="H115" s="137">
        <v>4179.3159185557788</v>
      </c>
      <c r="I115" s="137">
        <v>3799.3781077779809</v>
      </c>
      <c r="J115" s="137">
        <v>4179.3159185557788</v>
      </c>
      <c r="K115" s="137">
        <v>3799.3781077779809</v>
      </c>
      <c r="L115" s="137">
        <v>0</v>
      </c>
      <c r="M115" s="137"/>
      <c r="N115" s="137"/>
      <c r="O115" s="136"/>
    </row>
    <row r="116" spans="1:15" ht="25.5" customHeight="1">
      <c r="A116" s="131" t="s">
        <v>391</v>
      </c>
      <c r="B116" s="139" t="s">
        <v>392</v>
      </c>
      <c r="C116" s="153"/>
      <c r="D116" s="135" t="s">
        <v>393</v>
      </c>
      <c r="E116" s="135">
        <v>2022</v>
      </c>
      <c r="F116" s="150"/>
      <c r="G116" s="143" t="s">
        <v>394</v>
      </c>
      <c r="H116" s="137">
        <v>245.84211285622229</v>
      </c>
      <c r="I116" s="137">
        <v>223.49282986929299</v>
      </c>
      <c r="J116" s="137">
        <v>245.84211285622229</v>
      </c>
      <c r="K116" s="137">
        <v>223.49282986929299</v>
      </c>
      <c r="L116" s="137">
        <v>245.84207999999998</v>
      </c>
      <c r="M116" s="137">
        <v>223.49279999999999</v>
      </c>
      <c r="N116" s="137"/>
      <c r="O116" s="136"/>
    </row>
    <row r="117" spans="1:15" ht="25.5" customHeight="1">
      <c r="A117" s="131" t="s">
        <v>395</v>
      </c>
      <c r="B117" s="139" t="s">
        <v>396</v>
      </c>
      <c r="C117" s="153"/>
      <c r="D117" s="135" t="s">
        <v>397</v>
      </c>
      <c r="E117" s="135" t="s">
        <v>74</v>
      </c>
      <c r="F117" s="150"/>
      <c r="G117" s="143" t="s">
        <v>398</v>
      </c>
      <c r="H117" s="137">
        <v>1229.2105642811114</v>
      </c>
      <c r="I117" s="137">
        <v>1117.4641493464649</v>
      </c>
      <c r="J117" s="137">
        <v>1229.2105642811114</v>
      </c>
      <c r="K117" s="137">
        <v>1117.4641493464649</v>
      </c>
      <c r="L117" s="137">
        <v>737.52623999999992</v>
      </c>
      <c r="M117" s="137">
        <v>670.47839999999997</v>
      </c>
      <c r="N117" s="137"/>
      <c r="O117" s="136"/>
    </row>
    <row r="118" spans="1:15" ht="25.5" customHeight="1">
      <c r="A118" s="131" t="s">
        <v>399</v>
      </c>
      <c r="B118" s="139" t="s">
        <v>400</v>
      </c>
      <c r="C118" s="153"/>
      <c r="D118" s="135" t="s">
        <v>401</v>
      </c>
      <c r="E118" s="135">
        <v>2025</v>
      </c>
      <c r="F118" s="150"/>
      <c r="G118" s="143" t="s">
        <v>402</v>
      </c>
      <c r="H118" s="137">
        <v>491.68422571244457</v>
      </c>
      <c r="I118" s="137">
        <v>446.98565973858598</v>
      </c>
      <c r="J118" s="137">
        <v>491.68422571244457</v>
      </c>
      <c r="K118" s="137">
        <v>446.98565973858598</v>
      </c>
      <c r="L118" s="137">
        <v>0</v>
      </c>
      <c r="M118" s="137"/>
      <c r="N118" s="137"/>
      <c r="O118" s="136"/>
    </row>
    <row r="119" spans="1:15" ht="25.5" customHeight="1">
      <c r="A119" s="131" t="s">
        <v>403</v>
      </c>
      <c r="B119" s="139" t="s">
        <v>404</v>
      </c>
      <c r="C119" s="153"/>
      <c r="D119" s="135" t="s">
        <v>405</v>
      </c>
      <c r="E119" s="135">
        <v>2022</v>
      </c>
      <c r="F119" s="150"/>
      <c r="G119" s="143" t="s">
        <v>402</v>
      </c>
      <c r="H119" s="137">
        <v>491.68422571244457</v>
      </c>
      <c r="I119" s="137">
        <v>446.98565973858598</v>
      </c>
      <c r="J119" s="137">
        <v>491.68422571244457</v>
      </c>
      <c r="K119" s="137">
        <v>446.98565973858598</v>
      </c>
      <c r="L119" s="137">
        <v>491.68415999999996</v>
      </c>
      <c r="M119" s="137">
        <v>446.98559999999998</v>
      </c>
      <c r="N119" s="137"/>
      <c r="O119" s="136"/>
    </row>
    <row r="120" spans="1:15" ht="25.5" customHeight="1">
      <c r="A120" s="131" t="s">
        <v>406</v>
      </c>
      <c r="B120" s="139" t="s">
        <v>407</v>
      </c>
      <c r="C120" s="153"/>
      <c r="D120" s="135" t="s">
        <v>408</v>
      </c>
      <c r="E120" s="135">
        <v>2023</v>
      </c>
      <c r="F120" s="150"/>
      <c r="G120" s="143" t="s">
        <v>398</v>
      </c>
      <c r="H120" s="137">
        <v>1229.2105642811114</v>
      </c>
      <c r="I120" s="137">
        <v>1117.4641493464649</v>
      </c>
      <c r="J120" s="137">
        <v>1229.2105642811114</v>
      </c>
      <c r="K120" s="137">
        <v>1117.4641493464649</v>
      </c>
      <c r="L120" s="137">
        <v>0</v>
      </c>
      <c r="M120" s="137"/>
      <c r="N120" s="137"/>
      <c r="O120" s="136"/>
    </row>
    <row r="121" spans="1:15" ht="25.5" customHeight="1">
      <c r="A121" s="131" t="s">
        <v>409</v>
      </c>
      <c r="B121" s="139" t="s">
        <v>410</v>
      </c>
      <c r="C121" s="153"/>
      <c r="D121" s="135" t="s">
        <v>411</v>
      </c>
      <c r="E121" s="135">
        <v>2023</v>
      </c>
      <c r="F121" s="150"/>
      <c r="G121" s="143" t="s">
        <v>412</v>
      </c>
      <c r="H121" s="137">
        <v>983.36845142488914</v>
      </c>
      <c r="I121" s="137">
        <v>893.97131947717196</v>
      </c>
      <c r="J121" s="137">
        <v>983.36845142488914</v>
      </c>
      <c r="K121" s="137">
        <v>893.97131947717196</v>
      </c>
      <c r="L121" s="137">
        <v>0</v>
      </c>
      <c r="M121" s="137"/>
      <c r="N121" s="137"/>
      <c r="O121" s="136"/>
    </row>
    <row r="122" spans="1:15" ht="25.5" customHeight="1">
      <c r="A122" s="131" t="s">
        <v>413</v>
      </c>
      <c r="B122" s="139" t="s">
        <v>414</v>
      </c>
      <c r="C122" s="153"/>
      <c r="D122" s="135" t="s">
        <v>415</v>
      </c>
      <c r="E122" s="135">
        <v>2025</v>
      </c>
      <c r="F122" s="150"/>
      <c r="G122" s="143" t="s">
        <v>416</v>
      </c>
      <c r="H122" s="137">
        <v>983.36845142488914</v>
      </c>
      <c r="I122" s="137">
        <v>893.97131947717196</v>
      </c>
      <c r="J122" s="137">
        <v>983.36845142488914</v>
      </c>
      <c r="K122" s="137">
        <v>893.97131947717196</v>
      </c>
      <c r="L122" s="137">
        <v>0</v>
      </c>
      <c r="M122" s="137"/>
      <c r="N122" s="137"/>
      <c r="O122" s="136"/>
    </row>
    <row r="123" spans="1:15" ht="25.5" customHeight="1">
      <c r="A123" s="131" t="s">
        <v>417</v>
      </c>
      <c r="B123" s="139" t="s">
        <v>418</v>
      </c>
      <c r="C123" s="153"/>
      <c r="D123" s="135" t="s">
        <v>419</v>
      </c>
      <c r="E123" s="135">
        <v>2025</v>
      </c>
      <c r="F123" s="150"/>
      <c r="G123" s="143" t="s">
        <v>412</v>
      </c>
      <c r="H123" s="137">
        <v>983.36845142488914</v>
      </c>
      <c r="I123" s="137">
        <v>893.97131947717196</v>
      </c>
      <c r="J123" s="137">
        <v>983.36845142488914</v>
      </c>
      <c r="K123" s="137">
        <v>893.97131947717196</v>
      </c>
      <c r="L123" s="137">
        <v>0</v>
      </c>
      <c r="M123" s="137"/>
      <c r="N123" s="137"/>
      <c r="O123" s="136"/>
    </row>
    <row r="124" spans="1:15" ht="25.5" customHeight="1">
      <c r="A124" s="131" t="s">
        <v>420</v>
      </c>
      <c r="B124" s="139" t="s">
        <v>421</v>
      </c>
      <c r="C124" s="153"/>
      <c r="D124" s="135" t="s">
        <v>388</v>
      </c>
      <c r="E124" s="135">
        <v>2022</v>
      </c>
      <c r="F124" s="150"/>
      <c r="G124" s="143" t="s">
        <v>412</v>
      </c>
      <c r="H124" s="137">
        <v>983.36845142488914</v>
      </c>
      <c r="I124" s="137">
        <v>893.97131947717196</v>
      </c>
      <c r="J124" s="137">
        <v>983.36845142488914</v>
      </c>
      <c r="K124" s="137">
        <v>893.97131947717196</v>
      </c>
      <c r="L124" s="137">
        <v>983.36831999999993</v>
      </c>
      <c r="M124" s="137">
        <v>893.97119999999995</v>
      </c>
      <c r="N124" s="137"/>
      <c r="O124" s="136"/>
    </row>
    <row r="125" spans="1:15" ht="25.5" customHeight="1">
      <c r="A125" s="131" t="s">
        <v>422</v>
      </c>
      <c r="B125" s="139" t="s">
        <v>423</v>
      </c>
      <c r="C125" s="154"/>
      <c r="D125" s="135" t="s">
        <v>397</v>
      </c>
      <c r="E125" s="135">
        <v>2024</v>
      </c>
      <c r="F125" s="151"/>
      <c r="G125" s="143" t="s">
        <v>402</v>
      </c>
      <c r="H125" s="137">
        <v>491.68422571244457</v>
      </c>
      <c r="I125" s="137">
        <v>446.98565973858598</v>
      </c>
      <c r="J125" s="137">
        <v>491.68422571244457</v>
      </c>
      <c r="K125" s="137">
        <v>446.98565973858598</v>
      </c>
      <c r="L125" s="137">
        <v>0</v>
      </c>
      <c r="M125" s="137"/>
      <c r="N125" s="137"/>
      <c r="O125" s="136"/>
    </row>
    <row r="126" spans="1:15" s="127" customFormat="1" ht="25.5" customHeight="1">
      <c r="A126" s="129" t="s">
        <v>152</v>
      </c>
      <c r="B126" s="138" t="s">
        <v>424</v>
      </c>
      <c r="C126" s="138"/>
      <c r="D126" s="125"/>
      <c r="E126" s="125"/>
      <c r="F126" s="125"/>
      <c r="G126" s="125"/>
      <c r="H126" s="126">
        <f t="shared" ref="H126:M126" si="10">SUM(H127:H135)</f>
        <v>7650.6881594260067</v>
      </c>
      <c r="I126" s="126">
        <f t="shared" si="10"/>
        <v>6955.1710540236409</v>
      </c>
      <c r="J126" s="126">
        <f t="shared" si="10"/>
        <v>7650.6881594260067</v>
      </c>
      <c r="K126" s="126">
        <f t="shared" si="10"/>
        <v>6955.1710540236409</v>
      </c>
      <c r="L126" s="126">
        <f t="shared" si="10"/>
        <v>2999.7752839999998</v>
      </c>
      <c r="M126" s="126">
        <f t="shared" si="10"/>
        <v>2727.06844</v>
      </c>
      <c r="N126" s="123"/>
      <c r="O126" s="125"/>
    </row>
    <row r="127" spans="1:15" ht="30" customHeight="1">
      <c r="A127" s="131" t="s">
        <v>425</v>
      </c>
      <c r="B127" s="139" t="s">
        <v>387</v>
      </c>
      <c r="C127" s="152" t="s">
        <v>213</v>
      </c>
      <c r="D127" s="135" t="s">
        <v>388</v>
      </c>
      <c r="E127" s="135" t="s">
        <v>74</v>
      </c>
      <c r="F127" s="149" t="s">
        <v>426</v>
      </c>
      <c r="G127" s="143" t="s">
        <v>427</v>
      </c>
      <c r="H127" s="137">
        <v>1530.137631885201</v>
      </c>
      <c r="I127" s="137">
        <v>1391.0342108047282</v>
      </c>
      <c r="J127" s="137">
        <v>1530.137631885201</v>
      </c>
      <c r="K127" s="137">
        <v>1391.0342108047282</v>
      </c>
      <c r="L127" s="137">
        <v>765.06882099999996</v>
      </c>
      <c r="M127" s="137">
        <v>695.51711</v>
      </c>
      <c r="N127" s="135"/>
      <c r="O127" s="136"/>
    </row>
    <row r="128" spans="1:15" ht="22.5" customHeight="1">
      <c r="A128" s="131" t="s">
        <v>428</v>
      </c>
      <c r="B128" s="139" t="s">
        <v>392</v>
      </c>
      <c r="C128" s="153"/>
      <c r="D128" s="135" t="s">
        <v>393</v>
      </c>
      <c r="E128" s="135">
        <v>2023</v>
      </c>
      <c r="F128" s="150"/>
      <c r="G128" s="143" t="s">
        <v>429</v>
      </c>
      <c r="H128" s="137">
        <v>765.06881594260051</v>
      </c>
      <c r="I128" s="137">
        <v>695.51710540236411</v>
      </c>
      <c r="J128" s="137">
        <v>765.06881594260051</v>
      </c>
      <c r="K128" s="137">
        <v>695.51710540236411</v>
      </c>
      <c r="L128" s="137">
        <v>0</v>
      </c>
      <c r="M128" s="137"/>
      <c r="N128" s="135"/>
      <c r="O128" s="136"/>
    </row>
    <row r="129" spans="1:15" ht="22.5" customHeight="1">
      <c r="A129" s="131" t="s">
        <v>430</v>
      </c>
      <c r="B129" s="139" t="s">
        <v>396</v>
      </c>
      <c r="C129" s="153"/>
      <c r="D129" s="135" t="s">
        <v>397</v>
      </c>
      <c r="E129" s="135">
        <v>2022</v>
      </c>
      <c r="F129" s="150"/>
      <c r="G129" s="143" t="s">
        <v>429</v>
      </c>
      <c r="H129" s="137">
        <v>765.06881594260051</v>
      </c>
      <c r="I129" s="137">
        <v>695.51710540236411</v>
      </c>
      <c r="J129" s="137">
        <v>765.06881594260051</v>
      </c>
      <c r="K129" s="137">
        <v>695.51710540236411</v>
      </c>
      <c r="L129" s="137">
        <v>765.06882099999996</v>
      </c>
      <c r="M129" s="137">
        <v>695.51711</v>
      </c>
      <c r="N129" s="135"/>
      <c r="O129" s="136"/>
    </row>
    <row r="130" spans="1:15" ht="22.5" customHeight="1">
      <c r="A130" s="131" t="s">
        <v>431</v>
      </c>
      <c r="B130" s="139" t="s">
        <v>400</v>
      </c>
      <c r="C130" s="153"/>
      <c r="D130" s="135" t="s">
        <v>401</v>
      </c>
      <c r="E130" s="135">
        <v>2022</v>
      </c>
      <c r="F130" s="150"/>
      <c r="G130" s="143" t="s">
        <v>429</v>
      </c>
      <c r="H130" s="137">
        <v>765.06881594260051</v>
      </c>
      <c r="I130" s="137">
        <v>695.51710540236411</v>
      </c>
      <c r="J130" s="137">
        <v>765.06881594260051</v>
      </c>
      <c r="K130" s="137">
        <v>695.51710540236411</v>
      </c>
      <c r="L130" s="137">
        <v>765.06882099999996</v>
      </c>
      <c r="M130" s="137">
        <v>695.51711</v>
      </c>
      <c r="N130" s="135"/>
      <c r="O130" s="136"/>
    </row>
    <row r="131" spans="1:15" ht="22.5" customHeight="1">
      <c r="A131" s="131" t="s">
        <v>432</v>
      </c>
      <c r="B131" s="139" t="s">
        <v>404</v>
      </c>
      <c r="C131" s="153"/>
      <c r="D131" s="135" t="s">
        <v>405</v>
      </c>
      <c r="E131" s="135">
        <v>2024</v>
      </c>
      <c r="F131" s="150"/>
      <c r="G131" s="143" t="s">
        <v>433</v>
      </c>
      <c r="H131" s="137">
        <v>765.06881594260051</v>
      </c>
      <c r="I131" s="137">
        <v>695.51710540236411</v>
      </c>
      <c r="J131" s="137">
        <v>765.06881594260051</v>
      </c>
      <c r="K131" s="137">
        <v>695.51710540236411</v>
      </c>
      <c r="L131" s="137">
        <v>0</v>
      </c>
      <c r="M131" s="137"/>
      <c r="N131" s="135"/>
      <c r="O131" s="136"/>
    </row>
    <row r="132" spans="1:15" ht="22.5" customHeight="1">
      <c r="A132" s="131" t="s">
        <v>434</v>
      </c>
      <c r="B132" s="139" t="s">
        <v>414</v>
      </c>
      <c r="C132" s="153"/>
      <c r="D132" s="135" t="s">
        <v>415</v>
      </c>
      <c r="E132" s="135">
        <v>2024</v>
      </c>
      <c r="F132" s="150"/>
      <c r="G132" s="143" t="s">
        <v>429</v>
      </c>
      <c r="H132" s="137">
        <v>765.06881594260051</v>
      </c>
      <c r="I132" s="137">
        <v>695.51710540236411</v>
      </c>
      <c r="J132" s="137">
        <v>765.06881594260051</v>
      </c>
      <c r="K132" s="137">
        <v>695.51710540236411</v>
      </c>
      <c r="L132" s="137">
        <v>0</v>
      </c>
      <c r="M132" s="137"/>
      <c r="N132" s="135"/>
      <c r="O132" s="136"/>
    </row>
    <row r="133" spans="1:15" ht="22.5" customHeight="1">
      <c r="A133" s="131" t="s">
        <v>435</v>
      </c>
      <c r="B133" s="139" t="s">
        <v>418</v>
      </c>
      <c r="C133" s="153"/>
      <c r="D133" s="135" t="s">
        <v>419</v>
      </c>
      <c r="E133" s="135">
        <v>2025</v>
      </c>
      <c r="F133" s="150"/>
      <c r="G133" s="143" t="s">
        <v>429</v>
      </c>
      <c r="H133" s="137">
        <v>765.06881594260051</v>
      </c>
      <c r="I133" s="137">
        <v>695.51710540236411</v>
      </c>
      <c r="J133" s="137">
        <v>765.06881594260051</v>
      </c>
      <c r="K133" s="137">
        <v>695.51710540236411</v>
      </c>
      <c r="L133" s="137">
        <v>0</v>
      </c>
      <c r="M133" s="137"/>
      <c r="N133" s="135"/>
      <c r="O133" s="136"/>
    </row>
    <row r="134" spans="1:15" ht="22.5" customHeight="1">
      <c r="A134" s="131" t="s">
        <v>436</v>
      </c>
      <c r="B134" s="139" t="s">
        <v>423</v>
      </c>
      <c r="C134" s="153"/>
      <c r="D134" s="135" t="s">
        <v>397</v>
      </c>
      <c r="E134" s="135">
        <v>2025</v>
      </c>
      <c r="F134" s="150"/>
      <c r="G134" s="143" t="s">
        <v>429</v>
      </c>
      <c r="H134" s="137">
        <v>765.06881594260051</v>
      </c>
      <c r="I134" s="137">
        <v>695.51710540236411</v>
      </c>
      <c r="J134" s="137">
        <v>765.06881594260051</v>
      </c>
      <c r="K134" s="137">
        <v>695.51710540236411</v>
      </c>
      <c r="L134" s="137">
        <v>0</v>
      </c>
      <c r="M134" s="137"/>
      <c r="N134" s="135"/>
      <c r="O134" s="136"/>
    </row>
    <row r="135" spans="1:15" ht="22.5" customHeight="1">
      <c r="A135" s="131" t="s">
        <v>437</v>
      </c>
      <c r="B135" s="139" t="s">
        <v>438</v>
      </c>
      <c r="C135" s="154"/>
      <c r="D135" s="135" t="s">
        <v>393</v>
      </c>
      <c r="E135" s="135">
        <v>2022</v>
      </c>
      <c r="F135" s="151"/>
      <c r="G135" s="143" t="s">
        <v>429</v>
      </c>
      <c r="H135" s="137">
        <v>765.06881594260051</v>
      </c>
      <c r="I135" s="137">
        <v>695.51710540236411</v>
      </c>
      <c r="J135" s="137">
        <v>765.06881594260051</v>
      </c>
      <c r="K135" s="137">
        <v>695.51710540236411</v>
      </c>
      <c r="L135" s="137">
        <v>704.56882099999996</v>
      </c>
      <c r="M135" s="137">
        <v>640.51711</v>
      </c>
      <c r="N135" s="135"/>
      <c r="O135" s="136"/>
    </row>
    <row r="136" spans="1:15" s="127" customFormat="1" ht="22.5" customHeight="1">
      <c r="A136" s="129" t="s">
        <v>153</v>
      </c>
      <c r="B136" s="138" t="s">
        <v>439</v>
      </c>
      <c r="C136" s="138"/>
      <c r="D136" s="125"/>
      <c r="E136" s="125"/>
      <c r="F136" s="125"/>
      <c r="G136" s="144"/>
      <c r="H136" s="126">
        <f t="shared" ref="H136:M136" si="11">SUM(H137:H145)</f>
        <v>6885.6193434834058</v>
      </c>
      <c r="I136" s="126">
        <f t="shared" si="11"/>
        <v>6259.6539486212769</v>
      </c>
      <c r="J136" s="126">
        <f t="shared" si="11"/>
        <v>6885.6193434834058</v>
      </c>
      <c r="K136" s="126">
        <f t="shared" si="11"/>
        <v>6259.6539486212769</v>
      </c>
      <c r="L136" s="126">
        <f t="shared" si="11"/>
        <v>1530.1376419999999</v>
      </c>
      <c r="M136" s="126">
        <f t="shared" si="11"/>
        <v>1391.03422</v>
      </c>
      <c r="N136" s="123"/>
      <c r="O136" s="125"/>
    </row>
    <row r="137" spans="1:15" ht="30" customHeight="1">
      <c r="A137" s="131" t="s">
        <v>440</v>
      </c>
      <c r="B137" s="139" t="s">
        <v>387</v>
      </c>
      <c r="C137" s="152" t="s">
        <v>213</v>
      </c>
      <c r="D137" s="135" t="s">
        <v>388</v>
      </c>
      <c r="E137" s="135">
        <v>2023</v>
      </c>
      <c r="F137" s="149" t="s">
        <v>441</v>
      </c>
      <c r="G137" s="143" t="s">
        <v>442</v>
      </c>
      <c r="H137" s="137">
        <v>765.06881594260051</v>
      </c>
      <c r="I137" s="137">
        <v>695.51710540236411</v>
      </c>
      <c r="J137" s="137">
        <v>765.06881594260051</v>
      </c>
      <c r="K137" s="137">
        <v>695.51710540236411</v>
      </c>
      <c r="L137" s="137">
        <v>0</v>
      </c>
      <c r="M137" s="137"/>
      <c r="N137" s="137"/>
      <c r="O137" s="136"/>
    </row>
    <row r="138" spans="1:15" ht="26.25" customHeight="1">
      <c r="A138" s="131" t="s">
        <v>443</v>
      </c>
      <c r="B138" s="139" t="s">
        <v>392</v>
      </c>
      <c r="C138" s="153"/>
      <c r="D138" s="135" t="s">
        <v>393</v>
      </c>
      <c r="E138" s="135">
        <v>2023</v>
      </c>
      <c r="F138" s="150"/>
      <c r="G138" s="143" t="s">
        <v>442</v>
      </c>
      <c r="H138" s="137">
        <v>765.06881594260051</v>
      </c>
      <c r="I138" s="137">
        <v>695.51710540236411</v>
      </c>
      <c r="J138" s="137">
        <v>765.06881594260051</v>
      </c>
      <c r="K138" s="137">
        <v>695.51710540236411</v>
      </c>
      <c r="L138" s="137">
        <v>0</v>
      </c>
      <c r="M138" s="137"/>
      <c r="N138" s="137"/>
      <c r="O138" s="136"/>
    </row>
    <row r="139" spans="1:15" ht="26.25" customHeight="1">
      <c r="A139" s="131" t="s">
        <v>444</v>
      </c>
      <c r="B139" s="139" t="s">
        <v>396</v>
      </c>
      <c r="C139" s="153"/>
      <c r="D139" s="135" t="s">
        <v>397</v>
      </c>
      <c r="E139" s="135">
        <v>2024</v>
      </c>
      <c r="F139" s="150"/>
      <c r="G139" s="143" t="s">
        <v>442</v>
      </c>
      <c r="H139" s="137">
        <v>765.06881594260051</v>
      </c>
      <c r="I139" s="137">
        <v>695.51710540236411</v>
      </c>
      <c r="J139" s="137">
        <v>765.06881594260051</v>
      </c>
      <c r="K139" s="137">
        <v>695.51710540236411</v>
      </c>
      <c r="L139" s="137">
        <v>0</v>
      </c>
      <c r="M139" s="137"/>
      <c r="N139" s="137"/>
      <c r="O139" s="136"/>
    </row>
    <row r="140" spans="1:15" ht="26.25" customHeight="1">
      <c r="A140" s="131" t="s">
        <v>445</v>
      </c>
      <c r="B140" s="139" t="s">
        <v>400</v>
      </c>
      <c r="C140" s="153"/>
      <c r="D140" s="135" t="s">
        <v>401</v>
      </c>
      <c r="E140" s="135">
        <v>2024</v>
      </c>
      <c r="F140" s="150"/>
      <c r="G140" s="143" t="s">
        <v>442</v>
      </c>
      <c r="H140" s="137">
        <v>765.06881594260051</v>
      </c>
      <c r="I140" s="137">
        <v>695.51710540236411</v>
      </c>
      <c r="J140" s="137">
        <v>765.06881594260051</v>
      </c>
      <c r="K140" s="137">
        <v>695.51710540236411</v>
      </c>
      <c r="L140" s="137">
        <v>0</v>
      </c>
      <c r="M140" s="137"/>
      <c r="N140" s="137"/>
      <c r="O140" s="136"/>
    </row>
    <row r="141" spans="1:15" ht="26.25" customHeight="1">
      <c r="A141" s="131" t="s">
        <v>446</v>
      </c>
      <c r="B141" s="139" t="s">
        <v>404</v>
      </c>
      <c r="C141" s="153"/>
      <c r="D141" s="135" t="s">
        <v>405</v>
      </c>
      <c r="E141" s="135">
        <v>2022</v>
      </c>
      <c r="F141" s="150"/>
      <c r="G141" s="143" t="s">
        <v>442</v>
      </c>
      <c r="H141" s="137">
        <v>765.06881594260051</v>
      </c>
      <c r="I141" s="137">
        <v>695.51710540236411</v>
      </c>
      <c r="J141" s="137">
        <v>765.06881594260051</v>
      </c>
      <c r="K141" s="137">
        <v>695.51710540236411</v>
      </c>
      <c r="L141" s="137">
        <v>765.06882099999996</v>
      </c>
      <c r="M141" s="137">
        <v>695.51711</v>
      </c>
      <c r="N141" s="137"/>
      <c r="O141" s="136"/>
    </row>
    <row r="142" spans="1:15" ht="26.25" customHeight="1">
      <c r="A142" s="131" t="s">
        <v>447</v>
      </c>
      <c r="B142" s="139" t="s">
        <v>407</v>
      </c>
      <c r="C142" s="153"/>
      <c r="D142" s="135" t="s">
        <v>408</v>
      </c>
      <c r="E142" s="135">
        <v>2025</v>
      </c>
      <c r="F142" s="150"/>
      <c r="G142" s="143" t="s">
        <v>442</v>
      </c>
      <c r="H142" s="137">
        <v>765.06881594260051</v>
      </c>
      <c r="I142" s="137">
        <v>695.51710540236411</v>
      </c>
      <c r="J142" s="137">
        <v>765.06881594260051</v>
      </c>
      <c r="K142" s="137">
        <v>695.51710540236411</v>
      </c>
      <c r="L142" s="137">
        <v>0</v>
      </c>
      <c r="M142" s="137"/>
      <c r="N142" s="137"/>
      <c r="O142" s="136"/>
    </row>
    <row r="143" spans="1:15" ht="26.25" customHeight="1">
      <c r="A143" s="131" t="s">
        <v>448</v>
      </c>
      <c r="B143" s="139" t="s">
        <v>410</v>
      </c>
      <c r="C143" s="153"/>
      <c r="D143" s="135" t="s">
        <v>411</v>
      </c>
      <c r="E143" s="135">
        <v>2022</v>
      </c>
      <c r="F143" s="150"/>
      <c r="G143" s="143" t="s">
        <v>442</v>
      </c>
      <c r="H143" s="137">
        <v>765.06881594260051</v>
      </c>
      <c r="I143" s="137">
        <v>695.51710540236411</v>
      </c>
      <c r="J143" s="137">
        <v>765.06881594260051</v>
      </c>
      <c r="K143" s="137">
        <v>695.51710540236411</v>
      </c>
      <c r="L143" s="137">
        <v>765.06882099999996</v>
      </c>
      <c r="M143" s="137">
        <v>695.51711</v>
      </c>
      <c r="N143" s="137"/>
      <c r="O143" s="136"/>
    </row>
    <row r="144" spans="1:15" ht="26.25" customHeight="1">
      <c r="A144" s="131" t="s">
        <v>449</v>
      </c>
      <c r="B144" s="139" t="s">
        <v>414</v>
      </c>
      <c r="C144" s="153"/>
      <c r="D144" s="135" t="s">
        <v>415</v>
      </c>
      <c r="E144" s="135">
        <v>2025</v>
      </c>
      <c r="F144" s="150"/>
      <c r="G144" s="143" t="s">
        <v>442</v>
      </c>
      <c r="H144" s="137">
        <v>765.06881594260051</v>
      </c>
      <c r="I144" s="137">
        <v>695.51710540236411</v>
      </c>
      <c r="J144" s="137">
        <v>765.06881594260051</v>
      </c>
      <c r="K144" s="137">
        <v>695.51710540236411</v>
      </c>
      <c r="L144" s="137">
        <v>0</v>
      </c>
      <c r="M144" s="137"/>
      <c r="N144" s="137"/>
      <c r="O144" s="136"/>
    </row>
    <row r="145" spans="1:15" ht="26.25" customHeight="1">
      <c r="A145" s="131" t="s">
        <v>450</v>
      </c>
      <c r="B145" s="139" t="s">
        <v>418</v>
      </c>
      <c r="C145" s="154"/>
      <c r="D145" s="135" t="s">
        <v>419</v>
      </c>
      <c r="E145" s="135">
        <v>2025</v>
      </c>
      <c r="F145" s="151"/>
      <c r="G145" s="143" t="s">
        <v>442</v>
      </c>
      <c r="H145" s="137">
        <v>765.06881594260051</v>
      </c>
      <c r="I145" s="137">
        <v>695.51710540236411</v>
      </c>
      <c r="J145" s="137">
        <v>765.06881594260051</v>
      </c>
      <c r="K145" s="137">
        <v>695.51710540236411</v>
      </c>
      <c r="L145" s="137">
        <v>0</v>
      </c>
      <c r="M145" s="137"/>
      <c r="N145" s="137"/>
      <c r="O145" s="136"/>
    </row>
    <row r="146" spans="1:15" s="127" customFormat="1" ht="15">
      <c r="A146" s="129" t="s">
        <v>154</v>
      </c>
      <c r="B146" s="138" t="s">
        <v>451</v>
      </c>
      <c r="C146" s="138"/>
      <c r="D146" s="125"/>
      <c r="E146" s="125"/>
      <c r="F146" s="125"/>
      <c r="G146" s="144"/>
      <c r="H146" s="126">
        <f t="shared" ref="H146:M146" si="12">SUM(H147:H157)</f>
        <v>26202.586854279481</v>
      </c>
      <c r="I146" s="126">
        <f t="shared" si="12"/>
        <v>23820.533503890434</v>
      </c>
      <c r="J146" s="126">
        <f t="shared" si="12"/>
        <v>26202.586854279481</v>
      </c>
      <c r="K146" s="126">
        <f t="shared" si="12"/>
        <v>23820.533503890434</v>
      </c>
      <c r="L146" s="126">
        <f t="shared" si="12"/>
        <v>2556.3410399999998</v>
      </c>
      <c r="M146" s="126">
        <f t="shared" si="12"/>
        <v>2323.9463999999998</v>
      </c>
      <c r="N146" s="123"/>
      <c r="O146" s="125"/>
    </row>
    <row r="147" spans="1:15" ht="30" customHeight="1">
      <c r="A147" s="131" t="s">
        <v>452</v>
      </c>
      <c r="B147" s="139" t="s">
        <v>387</v>
      </c>
      <c r="C147" s="152" t="s">
        <v>213</v>
      </c>
      <c r="D147" s="135" t="s">
        <v>388</v>
      </c>
      <c r="E147" s="135">
        <v>2023</v>
      </c>
      <c r="F147" s="149" t="s">
        <v>441</v>
      </c>
      <c r="G147" s="143" t="s">
        <v>453</v>
      </c>
      <c r="H147" s="137">
        <v>2556.3499370028758</v>
      </c>
      <c r="I147" s="137">
        <v>2323.9544881844326</v>
      </c>
      <c r="J147" s="137">
        <v>2556.3499370028758</v>
      </c>
      <c r="K147" s="137">
        <v>2323.9544881844326</v>
      </c>
      <c r="L147" s="137">
        <v>0</v>
      </c>
      <c r="M147" s="137"/>
      <c r="N147" s="137"/>
      <c r="O147" s="136"/>
    </row>
    <row r="148" spans="1:15" ht="27" customHeight="1">
      <c r="A148" s="131" t="s">
        <v>454</v>
      </c>
      <c r="B148" s="139" t="s">
        <v>392</v>
      </c>
      <c r="C148" s="153"/>
      <c r="D148" s="135" t="s">
        <v>393</v>
      </c>
      <c r="E148" s="135">
        <v>2023</v>
      </c>
      <c r="F148" s="150"/>
      <c r="G148" s="143" t="s">
        <v>455</v>
      </c>
      <c r="H148" s="137">
        <v>1917.2624527521571</v>
      </c>
      <c r="I148" s="137">
        <v>1742.9658661383246</v>
      </c>
      <c r="J148" s="137">
        <v>1917.2624527521571</v>
      </c>
      <c r="K148" s="137">
        <v>1742.9658661383246</v>
      </c>
      <c r="L148" s="137">
        <v>0</v>
      </c>
      <c r="M148" s="137"/>
      <c r="N148" s="137"/>
      <c r="O148" s="136"/>
    </row>
    <row r="149" spans="1:15" ht="27" customHeight="1">
      <c r="A149" s="131" t="s">
        <v>456</v>
      </c>
      <c r="B149" s="139" t="s">
        <v>396</v>
      </c>
      <c r="C149" s="153"/>
      <c r="D149" s="135" t="s">
        <v>397</v>
      </c>
      <c r="E149" s="135">
        <v>2024</v>
      </c>
      <c r="F149" s="150"/>
      <c r="G149" s="143" t="s">
        <v>453</v>
      </c>
      <c r="H149" s="137">
        <v>2556.3499370028758</v>
      </c>
      <c r="I149" s="137">
        <v>2323.9544881844326</v>
      </c>
      <c r="J149" s="137">
        <v>2556.3499370028758</v>
      </c>
      <c r="K149" s="137">
        <v>2323.9544881844326</v>
      </c>
      <c r="L149" s="137">
        <v>0</v>
      </c>
      <c r="M149" s="137"/>
      <c r="N149" s="137"/>
      <c r="O149" s="136"/>
    </row>
    <row r="150" spans="1:15" ht="27" customHeight="1">
      <c r="A150" s="131" t="s">
        <v>457</v>
      </c>
      <c r="B150" s="139" t="s">
        <v>400</v>
      </c>
      <c r="C150" s="153"/>
      <c r="D150" s="135" t="s">
        <v>401</v>
      </c>
      <c r="E150" s="135">
        <v>2024</v>
      </c>
      <c r="F150" s="150"/>
      <c r="G150" s="143" t="s">
        <v>455</v>
      </c>
      <c r="H150" s="137">
        <v>1917.2624527521571</v>
      </c>
      <c r="I150" s="137">
        <v>1742.9658661383246</v>
      </c>
      <c r="J150" s="137">
        <v>1917.2624527521571</v>
      </c>
      <c r="K150" s="137">
        <v>1742.9658661383246</v>
      </c>
      <c r="L150" s="137">
        <v>0</v>
      </c>
      <c r="M150" s="137"/>
      <c r="N150" s="137"/>
      <c r="O150" s="136"/>
    </row>
    <row r="151" spans="1:15" ht="27" customHeight="1">
      <c r="A151" s="131" t="s">
        <v>458</v>
      </c>
      <c r="B151" s="139" t="s">
        <v>404</v>
      </c>
      <c r="C151" s="153"/>
      <c r="D151" s="135" t="s">
        <v>405</v>
      </c>
      <c r="E151" s="135">
        <v>2023</v>
      </c>
      <c r="F151" s="150"/>
      <c r="G151" s="143" t="s">
        <v>455</v>
      </c>
      <c r="H151" s="137">
        <v>1917.2624527521571</v>
      </c>
      <c r="I151" s="137">
        <v>1742.9658661383246</v>
      </c>
      <c r="J151" s="137">
        <v>1917.2624527521571</v>
      </c>
      <c r="K151" s="137">
        <v>1742.9658661383246</v>
      </c>
      <c r="L151" s="137">
        <v>0</v>
      </c>
      <c r="M151" s="137"/>
      <c r="N151" s="137"/>
      <c r="O151" s="136"/>
    </row>
    <row r="152" spans="1:15" ht="27" customHeight="1">
      <c r="A152" s="131" t="s">
        <v>459</v>
      </c>
      <c r="B152" s="139" t="s">
        <v>407</v>
      </c>
      <c r="C152" s="153"/>
      <c r="D152" s="135" t="s">
        <v>408</v>
      </c>
      <c r="E152" s="135">
        <v>2025</v>
      </c>
      <c r="F152" s="150"/>
      <c r="G152" s="143" t="s">
        <v>455</v>
      </c>
      <c r="H152" s="137">
        <v>1917.2624527521571</v>
      </c>
      <c r="I152" s="137">
        <v>1742.9658661383246</v>
      </c>
      <c r="J152" s="137">
        <v>1917.2624527521571</v>
      </c>
      <c r="K152" s="137">
        <v>1742.9658661383246</v>
      </c>
      <c r="L152" s="137">
        <v>0</v>
      </c>
      <c r="M152" s="137"/>
      <c r="N152" s="137"/>
      <c r="O152" s="136"/>
    </row>
    <row r="153" spans="1:15" ht="27" customHeight="1">
      <c r="A153" s="131" t="s">
        <v>460</v>
      </c>
      <c r="B153" s="139" t="s">
        <v>410</v>
      </c>
      <c r="C153" s="153"/>
      <c r="D153" s="135" t="s">
        <v>411</v>
      </c>
      <c r="E153" s="135">
        <v>2024</v>
      </c>
      <c r="F153" s="150"/>
      <c r="G153" s="143" t="s">
        <v>455</v>
      </c>
      <c r="H153" s="137">
        <v>1917.2624527521571</v>
      </c>
      <c r="I153" s="137">
        <v>1742.9658661383246</v>
      </c>
      <c r="J153" s="137">
        <v>1917.2624527521571</v>
      </c>
      <c r="K153" s="137">
        <v>1742.9658661383246</v>
      </c>
      <c r="L153" s="137">
        <v>0</v>
      </c>
      <c r="M153" s="137"/>
      <c r="N153" s="137"/>
      <c r="O153" s="136"/>
    </row>
    <row r="154" spans="1:15" ht="27" customHeight="1">
      <c r="A154" s="131" t="s">
        <v>461</v>
      </c>
      <c r="B154" s="139" t="s">
        <v>414</v>
      </c>
      <c r="C154" s="153"/>
      <c r="D154" s="135" t="s">
        <v>415</v>
      </c>
      <c r="E154" s="135">
        <v>2025</v>
      </c>
      <c r="F154" s="150"/>
      <c r="G154" s="143" t="s">
        <v>453</v>
      </c>
      <c r="H154" s="137">
        <v>2556.3499370028758</v>
      </c>
      <c r="I154" s="137">
        <v>2323.9544881844326</v>
      </c>
      <c r="J154" s="137">
        <v>2556.3499370028758</v>
      </c>
      <c r="K154" s="137">
        <v>2323.9544881844326</v>
      </c>
      <c r="L154" s="137">
        <v>0</v>
      </c>
      <c r="M154" s="137"/>
      <c r="N154" s="137"/>
      <c r="O154" s="136"/>
    </row>
    <row r="155" spans="1:15" ht="27" customHeight="1">
      <c r="A155" s="131" t="s">
        <v>462</v>
      </c>
      <c r="B155" s="139" t="s">
        <v>418</v>
      </c>
      <c r="C155" s="153"/>
      <c r="D155" s="135" t="s">
        <v>419</v>
      </c>
      <c r="E155" s="135">
        <v>2025</v>
      </c>
      <c r="F155" s="150"/>
      <c r="G155" s="143" t="s">
        <v>455</v>
      </c>
      <c r="H155" s="137">
        <v>1917.2624527521571</v>
      </c>
      <c r="I155" s="137">
        <v>1742.9658661383246</v>
      </c>
      <c r="J155" s="137">
        <v>1917.2624527521571</v>
      </c>
      <c r="K155" s="137">
        <v>1742.9658661383246</v>
      </c>
      <c r="L155" s="137">
        <v>0</v>
      </c>
      <c r="M155" s="137"/>
      <c r="N155" s="137"/>
      <c r="O155" s="136"/>
    </row>
    <row r="156" spans="1:15" ht="27" customHeight="1">
      <c r="A156" s="131" t="s">
        <v>463</v>
      </c>
      <c r="B156" s="139" t="s">
        <v>464</v>
      </c>
      <c r="C156" s="153"/>
      <c r="D156" s="135" t="s">
        <v>388</v>
      </c>
      <c r="E156" s="135" t="s">
        <v>74</v>
      </c>
      <c r="F156" s="150"/>
      <c r="G156" s="143" t="s">
        <v>465</v>
      </c>
      <c r="H156" s="137">
        <v>4473.6123897550333</v>
      </c>
      <c r="I156" s="137">
        <v>4066.9203543227572</v>
      </c>
      <c r="J156" s="137">
        <v>4473.6123897550333</v>
      </c>
      <c r="K156" s="137">
        <v>4066.9203543227572</v>
      </c>
      <c r="L156" s="137">
        <v>2556.3410399999998</v>
      </c>
      <c r="M156" s="137">
        <v>2323.9463999999998</v>
      </c>
      <c r="N156" s="137"/>
      <c r="O156" s="136"/>
    </row>
    <row r="157" spans="1:15" ht="27" customHeight="1">
      <c r="A157" s="131" t="s">
        <v>466</v>
      </c>
      <c r="B157" s="139" t="s">
        <v>423</v>
      </c>
      <c r="C157" s="154"/>
      <c r="D157" s="135" t="s">
        <v>397</v>
      </c>
      <c r="E157" s="135">
        <v>2025</v>
      </c>
      <c r="F157" s="151"/>
      <c r="G157" s="143" t="s">
        <v>453</v>
      </c>
      <c r="H157" s="137">
        <v>2556.3499370028758</v>
      </c>
      <c r="I157" s="137">
        <v>2323.9544881844326</v>
      </c>
      <c r="J157" s="137">
        <v>2556.3499370028758</v>
      </c>
      <c r="K157" s="137">
        <v>2323.9544881844326</v>
      </c>
      <c r="L157" s="137">
        <v>0</v>
      </c>
      <c r="M157" s="137"/>
      <c r="N157" s="137"/>
      <c r="O157" s="136"/>
    </row>
    <row r="158" spans="1:15" s="127" customFormat="1" ht="15">
      <c r="A158" s="129">
        <v>5</v>
      </c>
      <c r="B158" s="138" t="s">
        <v>12</v>
      </c>
      <c r="C158" s="138"/>
      <c r="D158" s="125"/>
      <c r="E158" s="125"/>
      <c r="F158" s="125"/>
      <c r="G158" s="125"/>
      <c r="H158" s="126">
        <f t="shared" ref="H158:M158" si="13">H159+H161</f>
        <v>8013.657674000001</v>
      </c>
      <c r="I158" s="126">
        <f t="shared" si="13"/>
        <v>7285.1433399999996</v>
      </c>
      <c r="J158" s="126">
        <f t="shared" si="13"/>
        <v>8013.657674000001</v>
      </c>
      <c r="K158" s="126">
        <f t="shared" si="13"/>
        <v>7285.1433399999996</v>
      </c>
      <c r="L158" s="126">
        <f t="shared" si="13"/>
        <v>1446.5308</v>
      </c>
      <c r="M158" s="126">
        <f t="shared" si="13"/>
        <v>1315.0280000000002</v>
      </c>
      <c r="N158" s="123"/>
      <c r="O158" s="125"/>
    </row>
    <row r="159" spans="1:15" s="127" customFormat="1" ht="15">
      <c r="A159" s="129" t="s">
        <v>46</v>
      </c>
      <c r="B159" s="138" t="s">
        <v>467</v>
      </c>
      <c r="C159" s="138"/>
      <c r="D159" s="125"/>
      <c r="E159" s="125"/>
      <c r="F159" s="125"/>
      <c r="G159" s="125"/>
      <c r="H159" s="130">
        <f t="shared" ref="H159:M159" si="14">H160</f>
        <v>5342.4384493333337</v>
      </c>
      <c r="I159" s="130">
        <f t="shared" si="14"/>
        <v>4856.7622266666667</v>
      </c>
      <c r="J159" s="130">
        <f t="shared" si="14"/>
        <v>5342.4384493333337</v>
      </c>
      <c r="K159" s="130">
        <f t="shared" si="14"/>
        <v>4856.7622266666667</v>
      </c>
      <c r="L159" s="130">
        <f t="shared" si="14"/>
        <v>0</v>
      </c>
      <c r="M159" s="130">
        <f t="shared" si="14"/>
        <v>0</v>
      </c>
      <c r="N159" s="123"/>
      <c r="O159" s="125"/>
    </row>
    <row r="160" spans="1:15" ht="92">
      <c r="A160" s="131"/>
      <c r="B160" s="139" t="s">
        <v>468</v>
      </c>
      <c r="C160" s="139" t="s">
        <v>469</v>
      </c>
      <c r="D160" s="135" t="s">
        <v>419</v>
      </c>
      <c r="E160" s="135" t="s">
        <v>86</v>
      </c>
      <c r="F160" s="136" t="s">
        <v>470</v>
      </c>
      <c r="G160" s="136" t="s">
        <v>471</v>
      </c>
      <c r="H160" s="137">
        <v>5342.4384493333337</v>
      </c>
      <c r="I160" s="137">
        <v>4856.7622266666667</v>
      </c>
      <c r="J160" s="137">
        <v>5342.4384493333337</v>
      </c>
      <c r="K160" s="137">
        <v>4856.7622266666667</v>
      </c>
      <c r="L160" s="137">
        <v>0</v>
      </c>
      <c r="M160" s="137">
        <v>0</v>
      </c>
      <c r="N160" s="135"/>
      <c r="O160" s="136"/>
    </row>
    <row r="161" spans="1:15" s="127" customFormat="1" ht="30" customHeight="1">
      <c r="A161" s="129" t="s">
        <v>155</v>
      </c>
      <c r="B161" s="138" t="s">
        <v>472</v>
      </c>
      <c r="C161" s="138"/>
      <c r="D161" s="125"/>
      <c r="E161" s="125"/>
      <c r="F161" s="125"/>
      <c r="G161" s="125"/>
      <c r="H161" s="126">
        <f t="shared" ref="H161:M161" si="15">SUM(H162:H176)</f>
        <v>2671.2192246666673</v>
      </c>
      <c r="I161" s="126">
        <f t="shared" si="15"/>
        <v>2428.3811133333329</v>
      </c>
      <c r="J161" s="126">
        <f t="shared" si="15"/>
        <v>2671.2192246666673</v>
      </c>
      <c r="K161" s="126">
        <f t="shared" si="15"/>
        <v>2428.3811133333329</v>
      </c>
      <c r="L161" s="126">
        <f t="shared" si="15"/>
        <v>1446.5308</v>
      </c>
      <c r="M161" s="126">
        <f t="shared" si="15"/>
        <v>1315.0280000000002</v>
      </c>
      <c r="N161" s="123"/>
      <c r="O161" s="125"/>
    </row>
    <row r="162" spans="1:15" ht="31.5" customHeight="1">
      <c r="A162" s="131" t="s">
        <v>473</v>
      </c>
      <c r="B162" s="139" t="s">
        <v>474</v>
      </c>
      <c r="C162" s="152" t="s">
        <v>469</v>
      </c>
      <c r="D162" s="135" t="s">
        <v>419</v>
      </c>
      <c r="E162" s="135">
        <v>2022</v>
      </c>
      <c r="F162" s="149" t="s">
        <v>475</v>
      </c>
      <c r="G162" s="145" t="s">
        <v>476</v>
      </c>
      <c r="H162" s="137">
        <v>178.08128164444443</v>
      </c>
      <c r="I162" s="137">
        <v>161.89207422222222</v>
      </c>
      <c r="J162" s="137">
        <v>178.08128164444443</v>
      </c>
      <c r="K162" s="137">
        <v>161.89207422222222</v>
      </c>
      <c r="L162" s="137">
        <v>178.0812</v>
      </c>
      <c r="M162" s="137">
        <v>161.892</v>
      </c>
      <c r="N162" s="135"/>
      <c r="O162" s="136"/>
    </row>
    <row r="163" spans="1:15" ht="30.7">
      <c r="A163" s="131" t="s">
        <v>477</v>
      </c>
      <c r="B163" s="139" t="s">
        <v>478</v>
      </c>
      <c r="C163" s="153"/>
      <c r="D163" s="135" t="s">
        <v>411</v>
      </c>
      <c r="E163" s="135">
        <v>2022</v>
      </c>
      <c r="F163" s="150"/>
      <c r="G163" s="145" t="s">
        <v>476</v>
      </c>
      <c r="H163" s="137">
        <v>178.08128164444443</v>
      </c>
      <c r="I163" s="137">
        <v>161.89207422222222</v>
      </c>
      <c r="J163" s="137">
        <v>178.08128164444443</v>
      </c>
      <c r="K163" s="137">
        <v>161.89207422222222</v>
      </c>
      <c r="L163" s="137">
        <v>178.0812</v>
      </c>
      <c r="M163" s="137">
        <v>161.892</v>
      </c>
      <c r="N163" s="135"/>
      <c r="O163" s="136"/>
    </row>
    <row r="164" spans="1:15" ht="30.7">
      <c r="A164" s="131" t="s">
        <v>479</v>
      </c>
      <c r="B164" s="139" t="s">
        <v>480</v>
      </c>
      <c r="C164" s="153"/>
      <c r="D164" s="135" t="s">
        <v>411</v>
      </c>
      <c r="E164" s="135">
        <v>2022</v>
      </c>
      <c r="F164" s="150"/>
      <c r="G164" s="145" t="s">
        <v>476</v>
      </c>
      <c r="H164" s="137">
        <v>178.08128164444443</v>
      </c>
      <c r="I164" s="137">
        <v>161.89207422222222</v>
      </c>
      <c r="J164" s="137">
        <v>178.08128164444443</v>
      </c>
      <c r="K164" s="137">
        <v>161.89207422222222</v>
      </c>
      <c r="L164" s="137">
        <v>178.0812</v>
      </c>
      <c r="M164" s="137">
        <v>161.892</v>
      </c>
      <c r="N164" s="135"/>
      <c r="O164" s="136"/>
    </row>
    <row r="165" spans="1:15" ht="30.7">
      <c r="A165" s="131" t="s">
        <v>481</v>
      </c>
      <c r="B165" s="139" t="s">
        <v>482</v>
      </c>
      <c r="C165" s="153"/>
      <c r="D165" s="135" t="s">
        <v>483</v>
      </c>
      <c r="E165" s="135">
        <v>2022</v>
      </c>
      <c r="F165" s="150"/>
      <c r="G165" s="145" t="s">
        <v>476</v>
      </c>
      <c r="H165" s="137">
        <v>178.08128164444443</v>
      </c>
      <c r="I165" s="137">
        <v>161.89207422222222</v>
      </c>
      <c r="J165" s="137">
        <v>178.08128164444443</v>
      </c>
      <c r="K165" s="137">
        <v>161.89207422222222</v>
      </c>
      <c r="L165" s="137">
        <v>178.0812</v>
      </c>
      <c r="M165" s="137">
        <v>161.892</v>
      </c>
      <c r="N165" s="135"/>
      <c r="O165" s="136"/>
    </row>
    <row r="166" spans="1:15" ht="30.7">
      <c r="A166" s="131" t="s">
        <v>484</v>
      </c>
      <c r="B166" s="139" t="s">
        <v>485</v>
      </c>
      <c r="C166" s="153"/>
      <c r="D166" s="135" t="s">
        <v>397</v>
      </c>
      <c r="E166" s="135">
        <v>2022</v>
      </c>
      <c r="F166" s="150"/>
      <c r="G166" s="145" t="s">
        <v>476</v>
      </c>
      <c r="H166" s="137">
        <v>178.08128164444443</v>
      </c>
      <c r="I166" s="137">
        <v>161.89207422222222</v>
      </c>
      <c r="J166" s="137">
        <v>178.08128164444443</v>
      </c>
      <c r="K166" s="137">
        <v>161.89207422222222</v>
      </c>
      <c r="L166" s="137">
        <v>178.0812</v>
      </c>
      <c r="M166" s="137">
        <v>161.892</v>
      </c>
      <c r="N166" s="135"/>
      <c r="O166" s="136"/>
    </row>
    <row r="167" spans="1:15" ht="30.7">
      <c r="A167" s="131" t="s">
        <v>486</v>
      </c>
      <c r="B167" s="139" t="s">
        <v>487</v>
      </c>
      <c r="C167" s="153"/>
      <c r="D167" s="135" t="s">
        <v>415</v>
      </c>
      <c r="E167" s="135">
        <v>2022</v>
      </c>
      <c r="F167" s="150"/>
      <c r="G167" s="145" t="s">
        <v>476</v>
      </c>
      <c r="H167" s="137">
        <v>178.08128164444443</v>
      </c>
      <c r="I167" s="137">
        <v>161.89207422222222</v>
      </c>
      <c r="J167" s="137">
        <v>178.08128164444443</v>
      </c>
      <c r="K167" s="137">
        <v>161.89207422222222</v>
      </c>
      <c r="L167" s="137">
        <v>178.0812</v>
      </c>
      <c r="M167" s="137">
        <v>161.892</v>
      </c>
      <c r="N167" s="135"/>
      <c r="O167" s="136"/>
    </row>
    <row r="168" spans="1:15" ht="30.7">
      <c r="A168" s="131" t="s">
        <v>488</v>
      </c>
      <c r="B168" s="139" t="s">
        <v>489</v>
      </c>
      <c r="C168" s="153"/>
      <c r="D168" s="135" t="s">
        <v>405</v>
      </c>
      <c r="E168" s="135">
        <v>2022</v>
      </c>
      <c r="F168" s="150"/>
      <c r="G168" s="145" t="s">
        <v>476</v>
      </c>
      <c r="H168" s="137">
        <v>178.08128164444443</v>
      </c>
      <c r="I168" s="137">
        <v>161.89207422222222</v>
      </c>
      <c r="J168" s="137">
        <v>178.08128164444443</v>
      </c>
      <c r="K168" s="137">
        <v>161.89207422222222</v>
      </c>
      <c r="L168" s="137">
        <v>178.0812</v>
      </c>
      <c r="M168" s="137">
        <v>161.892</v>
      </c>
      <c r="N168" s="135"/>
      <c r="O168" s="136"/>
    </row>
    <row r="169" spans="1:15" ht="30.7">
      <c r="A169" s="131" t="s">
        <v>490</v>
      </c>
      <c r="B169" s="139" t="s">
        <v>491</v>
      </c>
      <c r="C169" s="153"/>
      <c r="D169" s="135" t="s">
        <v>405</v>
      </c>
      <c r="E169" s="135" t="s">
        <v>74</v>
      </c>
      <c r="F169" s="150"/>
      <c r="G169" s="145" t="s">
        <v>476</v>
      </c>
      <c r="H169" s="137">
        <v>178.08128164444443</v>
      </c>
      <c r="I169" s="137">
        <v>161.89207422222222</v>
      </c>
      <c r="J169" s="137">
        <v>178.08128164444443</v>
      </c>
      <c r="K169" s="137">
        <v>161.89207422222222</v>
      </c>
      <c r="L169" s="137">
        <v>99.981200000000001</v>
      </c>
      <c r="M169" s="137">
        <v>90.891999999999996</v>
      </c>
      <c r="N169" s="135"/>
      <c r="O169" s="136"/>
    </row>
    <row r="170" spans="1:15" ht="30.7">
      <c r="A170" s="131" t="s">
        <v>492</v>
      </c>
      <c r="B170" s="139" t="s">
        <v>493</v>
      </c>
      <c r="C170" s="153"/>
      <c r="D170" s="135" t="s">
        <v>494</v>
      </c>
      <c r="E170" s="135" t="s">
        <v>74</v>
      </c>
      <c r="F170" s="150"/>
      <c r="G170" s="145" t="s">
        <v>476</v>
      </c>
      <c r="H170" s="137">
        <v>178.08128164444443</v>
      </c>
      <c r="I170" s="137">
        <v>161.89207422222222</v>
      </c>
      <c r="J170" s="137">
        <v>178.08128164444443</v>
      </c>
      <c r="K170" s="137">
        <v>161.89207422222222</v>
      </c>
      <c r="L170" s="137">
        <v>99.981200000000001</v>
      </c>
      <c r="M170" s="137">
        <v>90.891999999999996</v>
      </c>
      <c r="N170" s="135"/>
      <c r="O170" s="136"/>
    </row>
    <row r="171" spans="1:15" ht="30.7">
      <c r="A171" s="131" t="s">
        <v>495</v>
      </c>
      <c r="B171" s="139" t="s">
        <v>496</v>
      </c>
      <c r="C171" s="153"/>
      <c r="D171" s="135" t="s">
        <v>494</v>
      </c>
      <c r="E171" s="135">
        <v>2023</v>
      </c>
      <c r="F171" s="150"/>
      <c r="G171" s="145" t="s">
        <v>476</v>
      </c>
      <c r="H171" s="137">
        <v>178.08128164444443</v>
      </c>
      <c r="I171" s="137">
        <v>161.89207422222222</v>
      </c>
      <c r="J171" s="137">
        <v>178.08128164444443</v>
      </c>
      <c r="K171" s="137">
        <v>161.89207422222222</v>
      </c>
      <c r="L171" s="137">
        <v>0</v>
      </c>
      <c r="M171" s="137"/>
      <c r="N171" s="135"/>
      <c r="O171" s="136"/>
    </row>
    <row r="172" spans="1:15" ht="30.7">
      <c r="A172" s="131" t="s">
        <v>497</v>
      </c>
      <c r="B172" s="139" t="s">
        <v>498</v>
      </c>
      <c r="C172" s="153"/>
      <c r="D172" s="135" t="s">
        <v>499</v>
      </c>
      <c r="E172" s="135">
        <v>2023</v>
      </c>
      <c r="F172" s="150"/>
      <c r="G172" s="145" t="s">
        <v>476</v>
      </c>
      <c r="H172" s="137">
        <v>178.08128164444443</v>
      </c>
      <c r="I172" s="137">
        <v>161.89207422222222</v>
      </c>
      <c r="J172" s="137">
        <v>178.08128164444443</v>
      </c>
      <c r="K172" s="137">
        <v>161.89207422222222</v>
      </c>
      <c r="L172" s="137">
        <v>0</v>
      </c>
      <c r="M172" s="137"/>
      <c r="N172" s="135"/>
      <c r="O172" s="136"/>
    </row>
    <row r="173" spans="1:15" ht="30.7">
      <c r="A173" s="131" t="s">
        <v>500</v>
      </c>
      <c r="B173" s="139" t="s">
        <v>501</v>
      </c>
      <c r="C173" s="153"/>
      <c r="D173" s="135" t="s">
        <v>388</v>
      </c>
      <c r="E173" s="135">
        <v>2023</v>
      </c>
      <c r="F173" s="150"/>
      <c r="G173" s="145" t="s">
        <v>476</v>
      </c>
      <c r="H173" s="137">
        <v>178.08128164444443</v>
      </c>
      <c r="I173" s="137">
        <v>161.89207422222222</v>
      </c>
      <c r="J173" s="137">
        <v>178.08128164444443</v>
      </c>
      <c r="K173" s="137">
        <v>161.89207422222222</v>
      </c>
      <c r="L173" s="137">
        <v>0</v>
      </c>
      <c r="M173" s="137"/>
      <c r="N173" s="135"/>
      <c r="O173" s="136"/>
    </row>
    <row r="174" spans="1:15" ht="30.7">
      <c r="A174" s="131" t="s">
        <v>502</v>
      </c>
      <c r="B174" s="139" t="s">
        <v>503</v>
      </c>
      <c r="C174" s="153"/>
      <c r="D174" s="135" t="s">
        <v>388</v>
      </c>
      <c r="E174" s="135">
        <v>2023</v>
      </c>
      <c r="F174" s="150"/>
      <c r="G174" s="145" t="s">
        <v>476</v>
      </c>
      <c r="H174" s="137">
        <v>178.08128164444443</v>
      </c>
      <c r="I174" s="137">
        <v>161.89207422222222</v>
      </c>
      <c r="J174" s="137">
        <v>178.08128164444443</v>
      </c>
      <c r="K174" s="137">
        <v>161.89207422222222</v>
      </c>
      <c r="L174" s="137">
        <v>0</v>
      </c>
      <c r="M174" s="137"/>
      <c r="N174" s="135"/>
      <c r="O174" s="136"/>
    </row>
    <row r="175" spans="1:15" ht="30.7">
      <c r="A175" s="131" t="s">
        <v>504</v>
      </c>
      <c r="B175" s="139" t="s">
        <v>505</v>
      </c>
      <c r="C175" s="153"/>
      <c r="D175" s="135" t="s">
        <v>393</v>
      </c>
      <c r="E175" s="135">
        <v>2023</v>
      </c>
      <c r="F175" s="150"/>
      <c r="G175" s="145" t="s">
        <v>476</v>
      </c>
      <c r="H175" s="137">
        <v>178.08128164444443</v>
      </c>
      <c r="I175" s="137">
        <v>161.89207422222222</v>
      </c>
      <c r="J175" s="137">
        <v>178.08128164444443</v>
      </c>
      <c r="K175" s="137">
        <v>161.89207422222222</v>
      </c>
      <c r="L175" s="137">
        <v>0</v>
      </c>
      <c r="M175" s="137"/>
      <c r="N175" s="135"/>
      <c r="O175" s="136"/>
    </row>
    <row r="176" spans="1:15" ht="30.7">
      <c r="A176" s="131" t="s">
        <v>506</v>
      </c>
      <c r="B176" s="139" t="s">
        <v>507</v>
      </c>
      <c r="C176" s="154"/>
      <c r="D176" s="135" t="s">
        <v>401</v>
      </c>
      <c r="E176" s="135">
        <v>2023</v>
      </c>
      <c r="F176" s="151"/>
      <c r="G176" s="145" t="s">
        <v>476</v>
      </c>
      <c r="H176" s="137">
        <v>178.08128164444443</v>
      </c>
      <c r="I176" s="137">
        <v>161.89207422222222</v>
      </c>
      <c r="J176" s="137">
        <v>178.08128164444443</v>
      </c>
      <c r="K176" s="137">
        <v>161.89207422222222</v>
      </c>
      <c r="L176" s="137">
        <v>0</v>
      </c>
      <c r="M176" s="137"/>
      <c r="N176" s="135"/>
      <c r="O176" s="136"/>
    </row>
    <row r="177" spans="1:15" s="127" customFormat="1" ht="15">
      <c r="A177" s="129">
        <v>6</v>
      </c>
      <c r="B177" s="138" t="s">
        <v>48</v>
      </c>
      <c r="C177" s="138"/>
      <c r="D177" s="125"/>
      <c r="E177" s="125"/>
      <c r="F177" s="125"/>
      <c r="G177" s="125"/>
      <c r="H177" s="130">
        <f t="shared" ref="H177:M177" si="16">H178</f>
        <v>4222.8999999999996</v>
      </c>
      <c r="I177" s="130">
        <f t="shared" si="16"/>
        <v>3839</v>
      </c>
      <c r="J177" s="130">
        <f t="shared" si="16"/>
        <v>4222.8999999999996</v>
      </c>
      <c r="K177" s="130">
        <f t="shared" si="16"/>
        <v>3839</v>
      </c>
      <c r="L177" s="130">
        <f t="shared" si="16"/>
        <v>760.21</v>
      </c>
      <c r="M177" s="130">
        <f t="shared" si="16"/>
        <v>691.1</v>
      </c>
      <c r="N177" s="123"/>
      <c r="O177" s="125"/>
    </row>
    <row r="178" spans="1:15" ht="90" customHeight="1">
      <c r="A178" s="131" t="s">
        <v>35</v>
      </c>
      <c r="B178" s="139" t="s">
        <v>508</v>
      </c>
      <c r="C178" s="139" t="s">
        <v>469</v>
      </c>
      <c r="D178" s="136" t="s">
        <v>509</v>
      </c>
      <c r="E178" s="136" t="s">
        <v>50</v>
      </c>
      <c r="F178" s="136" t="s">
        <v>510</v>
      </c>
      <c r="G178" s="136" t="s">
        <v>513</v>
      </c>
      <c r="H178" s="137">
        <v>4222.8999999999996</v>
      </c>
      <c r="I178" s="137">
        <v>3839</v>
      </c>
      <c r="J178" s="137">
        <v>4222.8999999999996</v>
      </c>
      <c r="K178" s="137">
        <v>3839</v>
      </c>
      <c r="L178" s="137">
        <v>760.21</v>
      </c>
      <c r="M178" s="137">
        <v>691.1</v>
      </c>
      <c r="N178" s="135"/>
      <c r="O178" s="136"/>
    </row>
  </sheetData>
  <mergeCells count="14">
    <mergeCell ref="A2:O2"/>
    <mergeCell ref="L3:O3"/>
    <mergeCell ref="A4:A5"/>
    <mergeCell ref="B4:B5"/>
    <mergeCell ref="C4:C5"/>
    <mergeCell ref="D4:D5"/>
    <mergeCell ref="E4:E5"/>
    <mergeCell ref="F4:F5"/>
    <mergeCell ref="G4:G5"/>
    <mergeCell ref="H4:I4"/>
    <mergeCell ref="J4:K4"/>
    <mergeCell ref="L4:M4"/>
    <mergeCell ref="N4:N5"/>
    <mergeCell ref="O4:O5"/>
  </mergeCells>
  <pageMargins left="0.28999999999999998" right="0.23622047244094499" top="0.39370078740157499" bottom="0.23622047244094499" header="0.31496062992126" footer="0.15748031496063"/>
  <pageSetup paperSize="9"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59"/>
  <sheetViews>
    <sheetView zoomScale="70" zoomScaleNormal="70" zoomScaleSheetLayoutView="62" workbookViewId="0">
      <pane xSplit="1" ySplit="5" topLeftCell="B123" activePane="bottomRight" state="frozen"/>
      <selection pane="topRight" activeCell="B1" sqref="B1"/>
      <selection pane="bottomLeft" activeCell="A6" sqref="A6"/>
      <selection pane="bottomRight" activeCell="C158" sqref="C158"/>
    </sheetView>
  </sheetViews>
  <sheetFormatPr defaultColWidth="9.1171875" defaultRowHeight="15.35" outlineLevelRow="1"/>
  <cols>
    <col min="1" max="1" width="5.29296875" style="679" customWidth="1"/>
    <col min="2" max="2" width="43.5859375" style="674" customWidth="1"/>
    <col min="3" max="3" width="23.5859375" style="679" bestFit="1" customWidth="1"/>
    <col min="4" max="4" width="18.41015625" style="679" customWidth="1"/>
    <col min="5" max="5" width="12.41015625" style="772" bestFit="1" customWidth="1"/>
    <col min="6" max="6" width="15.5859375" style="679" customWidth="1"/>
    <col min="7" max="7" width="29.5859375" style="679" customWidth="1"/>
    <col min="8" max="8" width="14.29296875" style="773" bestFit="1" customWidth="1"/>
    <col min="9" max="9" width="15.703125" style="773" bestFit="1" customWidth="1"/>
    <col min="10" max="10" width="13.5859375" style="773" customWidth="1"/>
    <col min="11" max="11" width="13.87890625" style="774" customWidth="1"/>
    <col min="12" max="13" width="12.87890625" style="774" customWidth="1"/>
    <col min="14" max="14" width="11.703125" style="674" customWidth="1"/>
    <col min="15" max="15" width="22.41015625" style="674" bestFit="1" customWidth="1"/>
    <col min="16" max="16384" width="9.1171875" style="674"/>
  </cols>
  <sheetData>
    <row r="1" spans="1:15" ht="82.5" customHeight="1">
      <c r="A1" s="1027" t="s">
        <v>515</v>
      </c>
      <c r="B1" s="1027"/>
      <c r="C1" s="1027"/>
      <c r="D1" s="1027"/>
      <c r="E1" s="1027"/>
      <c r="F1" s="1027"/>
      <c r="G1" s="1027"/>
      <c r="H1" s="1027"/>
      <c r="I1" s="1027"/>
      <c r="J1" s="1027"/>
      <c r="K1" s="1027"/>
      <c r="L1" s="1027"/>
      <c r="M1" s="1027"/>
      <c r="N1" s="1027"/>
      <c r="O1" s="1027"/>
    </row>
    <row r="2" spans="1:15" ht="20.25" customHeight="1">
      <c r="A2" s="675"/>
      <c r="B2" s="675"/>
      <c r="C2" s="675"/>
      <c r="D2" s="675"/>
      <c r="E2" s="676"/>
      <c r="F2" s="675"/>
      <c r="G2" s="675"/>
      <c r="H2" s="677"/>
      <c r="I2" s="677"/>
      <c r="J2" s="677"/>
      <c r="K2" s="677"/>
      <c r="L2" s="677"/>
      <c r="M2" s="677"/>
      <c r="N2" s="675"/>
      <c r="O2" s="678" t="s">
        <v>10</v>
      </c>
    </row>
    <row r="3" spans="1:15" s="679" customFormat="1" ht="51" customHeight="1">
      <c r="A3" s="1018" t="s">
        <v>1</v>
      </c>
      <c r="B3" s="1018" t="s">
        <v>3</v>
      </c>
      <c r="C3" s="1018" t="s">
        <v>13</v>
      </c>
      <c r="D3" s="1018" t="s">
        <v>516</v>
      </c>
      <c r="E3" s="1028" t="s">
        <v>14</v>
      </c>
      <c r="F3" s="1018" t="s">
        <v>517</v>
      </c>
      <c r="G3" s="1018" t="s">
        <v>17</v>
      </c>
      <c r="H3" s="1018" t="s">
        <v>7</v>
      </c>
      <c r="I3" s="1018"/>
      <c r="J3" s="1018" t="s">
        <v>18</v>
      </c>
      <c r="K3" s="1018"/>
      <c r="L3" s="1018" t="s">
        <v>19</v>
      </c>
      <c r="M3" s="1018"/>
      <c r="N3" s="1018" t="s">
        <v>6</v>
      </c>
      <c r="O3" s="1018" t="s">
        <v>518</v>
      </c>
    </row>
    <row r="4" spans="1:15" s="679" customFormat="1" ht="78" customHeight="1">
      <c r="A4" s="1018"/>
      <c r="B4" s="1018"/>
      <c r="C4" s="1018"/>
      <c r="D4" s="1018"/>
      <c r="E4" s="1029"/>
      <c r="F4" s="1018"/>
      <c r="G4" s="1018"/>
      <c r="H4" s="673" t="s">
        <v>2534</v>
      </c>
      <c r="I4" s="105" t="s">
        <v>519</v>
      </c>
      <c r="J4" s="673" t="s">
        <v>2535</v>
      </c>
      <c r="K4" s="105" t="s">
        <v>15</v>
      </c>
      <c r="L4" s="673" t="s">
        <v>2535</v>
      </c>
      <c r="M4" s="105" t="s">
        <v>15</v>
      </c>
      <c r="N4" s="1018"/>
      <c r="O4" s="1018"/>
    </row>
    <row r="5" spans="1:15" s="679" customFormat="1" ht="30">
      <c r="A5" s="673" t="s">
        <v>9</v>
      </c>
      <c r="B5" s="673" t="s">
        <v>520</v>
      </c>
      <c r="C5" s="673"/>
      <c r="D5" s="673"/>
      <c r="E5" s="680"/>
      <c r="F5" s="673"/>
      <c r="G5" s="681"/>
      <c r="H5" s="775">
        <f t="shared" ref="H5:M5" si="0">H6+H15+H18+H134+H138+H151</f>
        <v>176890.35100000002</v>
      </c>
      <c r="I5" s="775">
        <f t="shared" si="0"/>
        <v>146576.91</v>
      </c>
      <c r="J5" s="775">
        <f t="shared" si="0"/>
        <v>176890.35100000002</v>
      </c>
      <c r="K5" s="775">
        <f t="shared" si="0"/>
        <v>146576.91</v>
      </c>
      <c r="L5" s="775">
        <f t="shared" si="0"/>
        <v>32476.183000000001</v>
      </c>
      <c r="M5" s="775">
        <f t="shared" si="0"/>
        <v>27972.9</v>
      </c>
      <c r="N5" s="681"/>
      <c r="O5" s="776"/>
    </row>
    <row r="6" spans="1:15" s="685" customFormat="1" ht="15">
      <c r="A6" s="673">
        <v>1</v>
      </c>
      <c r="B6" s="682" t="s">
        <v>34</v>
      </c>
      <c r="C6" s="673"/>
      <c r="D6" s="673"/>
      <c r="E6" s="680"/>
      <c r="F6" s="673"/>
      <c r="G6" s="673"/>
      <c r="H6" s="775">
        <f>+H10+H11</f>
        <v>23427.8</v>
      </c>
      <c r="I6" s="775">
        <f t="shared" ref="I6:M6" si="1">+I10+I11</f>
        <v>12938</v>
      </c>
      <c r="J6" s="775">
        <f t="shared" si="1"/>
        <v>23427.8</v>
      </c>
      <c r="K6" s="775">
        <f t="shared" si="1"/>
        <v>12938</v>
      </c>
      <c r="L6" s="775">
        <f t="shared" si="1"/>
        <v>5950.25</v>
      </c>
      <c r="M6" s="775">
        <f t="shared" si="1"/>
        <v>3740</v>
      </c>
      <c r="N6" s="673"/>
      <c r="O6" s="684"/>
    </row>
    <row r="7" spans="1:15" s="685" customFormat="1" ht="88.5" customHeight="1" outlineLevel="1">
      <c r="A7" s="109" t="s">
        <v>107</v>
      </c>
      <c r="B7" s="686" t="s">
        <v>2536</v>
      </c>
      <c r="C7" s="115" t="s">
        <v>2537</v>
      </c>
      <c r="D7" s="115" t="s">
        <v>2538</v>
      </c>
      <c r="E7" s="687" t="s">
        <v>50</v>
      </c>
      <c r="F7" s="115" t="s">
        <v>2539</v>
      </c>
      <c r="G7" s="115" t="s">
        <v>2540</v>
      </c>
      <c r="H7" s="688">
        <f>14*4+14*50+14*11+I7</f>
        <v>1470</v>
      </c>
      <c r="I7" s="688">
        <f>14*40</f>
        <v>560</v>
      </c>
      <c r="J7" s="688">
        <f t="shared" ref="J7:K9" si="2">H7</f>
        <v>1470</v>
      </c>
      <c r="K7" s="688">
        <f t="shared" si="2"/>
        <v>560</v>
      </c>
      <c r="L7" s="688">
        <f>3*105</f>
        <v>315</v>
      </c>
      <c r="M7" s="688">
        <f>3*40</f>
        <v>120</v>
      </c>
      <c r="N7" s="115"/>
      <c r="O7" s="1026" t="s">
        <v>2541</v>
      </c>
    </row>
    <row r="8" spans="1:15" s="685" customFormat="1" ht="81.75" customHeight="1" outlineLevel="1">
      <c r="A8" s="109" t="s">
        <v>158</v>
      </c>
      <c r="B8" s="686" t="s">
        <v>2542</v>
      </c>
      <c r="C8" s="115" t="s">
        <v>2537</v>
      </c>
      <c r="D8" s="115" t="s">
        <v>2538</v>
      </c>
      <c r="E8" s="687" t="s">
        <v>50</v>
      </c>
      <c r="F8" s="115" t="s">
        <v>2543</v>
      </c>
      <c r="G8" s="115" t="s">
        <v>2544</v>
      </c>
      <c r="H8" s="688">
        <f>42*95</f>
        <v>3990</v>
      </c>
      <c r="I8" s="688">
        <f>42*40</f>
        <v>1680</v>
      </c>
      <c r="J8" s="688">
        <f t="shared" si="2"/>
        <v>3990</v>
      </c>
      <c r="K8" s="688">
        <f t="shared" si="2"/>
        <v>1680</v>
      </c>
      <c r="L8" s="688">
        <f>9*95</f>
        <v>855</v>
      </c>
      <c r="M8" s="688">
        <f>9*40</f>
        <v>360</v>
      </c>
      <c r="N8" s="115"/>
      <c r="O8" s="1026"/>
    </row>
    <row r="9" spans="1:15" s="685" customFormat="1" ht="82.5" customHeight="1" outlineLevel="1">
      <c r="A9" s="109" t="s">
        <v>2545</v>
      </c>
      <c r="B9" s="686" t="s">
        <v>2546</v>
      </c>
      <c r="C9" s="115" t="s">
        <v>2537</v>
      </c>
      <c r="D9" s="115" t="s">
        <v>2538</v>
      </c>
      <c r="E9" s="687" t="s">
        <v>50</v>
      </c>
      <c r="F9" s="115" t="s">
        <v>2547</v>
      </c>
      <c r="G9" s="115" t="s">
        <v>2548</v>
      </c>
      <c r="H9" s="688">
        <f>80*22.5+80*2.25+80*77.5</f>
        <v>8180</v>
      </c>
      <c r="I9" s="688">
        <f>80*22.5</f>
        <v>1800</v>
      </c>
      <c r="J9" s="688">
        <f t="shared" si="2"/>
        <v>8180</v>
      </c>
      <c r="K9" s="688">
        <f t="shared" si="2"/>
        <v>1800</v>
      </c>
      <c r="L9" s="688">
        <f>17*95</f>
        <v>1615</v>
      </c>
      <c r="M9" s="688">
        <f>17*22.5</f>
        <v>382.5</v>
      </c>
      <c r="N9" s="115"/>
      <c r="O9" s="1026"/>
    </row>
    <row r="10" spans="1:15" s="679" customFormat="1" ht="49.5" customHeight="1">
      <c r="A10" s="115" t="s">
        <v>521</v>
      </c>
      <c r="B10" s="777" t="s">
        <v>2061</v>
      </c>
      <c r="C10" s="115" t="str">
        <f>+C9</f>
        <v>UBND các xã, thị trấn</v>
      </c>
      <c r="D10" s="115" t="str">
        <f>+D9</f>
        <v>Các thôn đặc biệt khó khăn vùng đồng bào DTTS&amp;MN</v>
      </c>
      <c r="E10" s="687" t="str">
        <f>+E9</f>
        <v>2022-2025</v>
      </c>
      <c r="F10" s="115" t="str">
        <f>+F9</f>
        <v>Giải quyết tình trạng thiếu đất sản xuất cho đồng bào DTTS</v>
      </c>
      <c r="G10" s="115" t="s">
        <v>2628</v>
      </c>
      <c r="H10" s="688">
        <f>+H7+H8+H9</f>
        <v>13640</v>
      </c>
      <c r="I10" s="688">
        <f t="shared" ref="I10:M10" si="3">+I7+I8+I9</f>
        <v>4040</v>
      </c>
      <c r="J10" s="688">
        <f t="shared" si="3"/>
        <v>13640</v>
      </c>
      <c r="K10" s="688">
        <f t="shared" si="3"/>
        <v>4040</v>
      </c>
      <c r="L10" s="688">
        <f t="shared" si="3"/>
        <v>2785</v>
      </c>
      <c r="M10" s="688">
        <f t="shared" si="3"/>
        <v>862.5</v>
      </c>
      <c r="N10" s="115"/>
      <c r="O10" s="697"/>
    </row>
    <row r="11" spans="1:15" s="691" customFormat="1" ht="51" customHeight="1">
      <c r="A11" s="109" t="s">
        <v>2549</v>
      </c>
      <c r="B11" s="686" t="s">
        <v>522</v>
      </c>
      <c r="C11" s="109"/>
      <c r="D11" s="109"/>
      <c r="E11" s="689"/>
      <c r="F11" s="109"/>
      <c r="G11" s="109"/>
      <c r="H11" s="690">
        <f>SUM(H12:H14)</f>
        <v>9787.7999999999993</v>
      </c>
      <c r="I11" s="690">
        <f t="shared" ref="I11:M11" si="4">SUM(I12:I14)</f>
        <v>8898</v>
      </c>
      <c r="J11" s="690">
        <f t="shared" si="4"/>
        <v>9787.7999999999993</v>
      </c>
      <c r="K11" s="690">
        <f t="shared" si="4"/>
        <v>8898</v>
      </c>
      <c r="L11" s="690">
        <f t="shared" si="4"/>
        <v>3165.25</v>
      </c>
      <c r="M11" s="690">
        <f t="shared" si="4"/>
        <v>2877.5</v>
      </c>
      <c r="N11" s="109"/>
      <c r="O11" s="690"/>
    </row>
    <row r="12" spans="1:15" s="679" customFormat="1" ht="85.5" customHeight="1">
      <c r="A12" s="115" t="s">
        <v>35</v>
      </c>
      <c r="B12" s="692" t="s">
        <v>2550</v>
      </c>
      <c r="C12" s="693" t="s">
        <v>525</v>
      </c>
      <c r="D12" s="694" t="s">
        <v>2551</v>
      </c>
      <c r="E12" s="695">
        <v>2022</v>
      </c>
      <c r="F12" s="694" t="s">
        <v>2552</v>
      </c>
      <c r="G12" s="696" t="s">
        <v>2553</v>
      </c>
      <c r="H12" s="697">
        <f>I12*10%+I12</f>
        <v>3262.6</v>
      </c>
      <c r="I12" s="697">
        <f>8898/3</f>
        <v>2966</v>
      </c>
      <c r="J12" s="697">
        <f t="shared" ref="J12:K14" si="5">H12</f>
        <v>3262.6</v>
      </c>
      <c r="K12" s="697">
        <f t="shared" si="5"/>
        <v>2966</v>
      </c>
      <c r="L12" s="697">
        <f>M12*10%+M12</f>
        <v>3165.25</v>
      </c>
      <c r="M12" s="697">
        <v>2877.5</v>
      </c>
      <c r="N12" s="115"/>
      <c r="O12" s="698" t="s">
        <v>2554</v>
      </c>
    </row>
    <row r="13" spans="1:15" s="679" customFormat="1" ht="85.5" customHeight="1">
      <c r="A13" s="115" t="s">
        <v>35</v>
      </c>
      <c r="B13" s="692" t="s">
        <v>2555</v>
      </c>
      <c r="C13" s="693" t="s">
        <v>531</v>
      </c>
      <c r="D13" s="694" t="s">
        <v>2556</v>
      </c>
      <c r="E13" s="695">
        <v>2023</v>
      </c>
      <c r="F13" s="694" t="s">
        <v>2552</v>
      </c>
      <c r="G13" s="696" t="s">
        <v>2553</v>
      </c>
      <c r="H13" s="697">
        <f>I13*10%+I13</f>
        <v>3262.6</v>
      </c>
      <c r="I13" s="697">
        <f>8898/3</f>
        <v>2966</v>
      </c>
      <c r="J13" s="697">
        <f t="shared" si="5"/>
        <v>3262.6</v>
      </c>
      <c r="K13" s="697">
        <f t="shared" si="5"/>
        <v>2966</v>
      </c>
      <c r="L13" s="697"/>
      <c r="M13" s="697"/>
      <c r="N13" s="115"/>
      <c r="O13" s="699"/>
    </row>
    <row r="14" spans="1:15" s="679" customFormat="1" ht="86.25" customHeight="1">
      <c r="A14" s="115" t="s">
        <v>35</v>
      </c>
      <c r="B14" s="692" t="s">
        <v>2557</v>
      </c>
      <c r="C14" s="693" t="s">
        <v>538</v>
      </c>
      <c r="D14" s="694" t="s">
        <v>2558</v>
      </c>
      <c r="E14" s="695">
        <v>2024</v>
      </c>
      <c r="F14" s="694" t="s">
        <v>2552</v>
      </c>
      <c r="G14" s="696" t="s">
        <v>2553</v>
      </c>
      <c r="H14" s="697">
        <f>I14*10%+I14</f>
        <v>3262.6</v>
      </c>
      <c r="I14" s="697">
        <f>8898/3</f>
        <v>2966</v>
      </c>
      <c r="J14" s="697">
        <f t="shared" si="5"/>
        <v>3262.6</v>
      </c>
      <c r="K14" s="697">
        <f t="shared" si="5"/>
        <v>2966</v>
      </c>
      <c r="L14" s="697"/>
      <c r="M14" s="697"/>
      <c r="N14" s="115"/>
      <c r="O14" s="699"/>
    </row>
    <row r="15" spans="1:15" s="685" customFormat="1" ht="15">
      <c r="A15" s="673">
        <v>2</v>
      </c>
      <c r="B15" s="682" t="s">
        <v>38</v>
      </c>
      <c r="C15" s="673"/>
      <c r="D15" s="673"/>
      <c r="E15" s="680"/>
      <c r="F15" s="673"/>
      <c r="G15" s="673"/>
      <c r="H15" s="684">
        <f>SUM(H16:H17)</f>
        <v>35988.699999999997</v>
      </c>
      <c r="I15" s="684">
        <f t="shared" ref="I15:M15" si="6">SUM(I16:I17)</f>
        <v>32117</v>
      </c>
      <c r="J15" s="684">
        <f t="shared" si="6"/>
        <v>35988.699999999997</v>
      </c>
      <c r="K15" s="684">
        <f t="shared" si="6"/>
        <v>32117</v>
      </c>
      <c r="L15" s="684">
        <f t="shared" si="6"/>
        <v>6359.1</v>
      </c>
      <c r="M15" s="684">
        <f t="shared" si="6"/>
        <v>5781</v>
      </c>
      <c r="N15" s="683"/>
      <c r="O15" s="673"/>
    </row>
    <row r="16" spans="1:15" s="679" customFormat="1" ht="85.5" customHeight="1">
      <c r="A16" s="115" t="s">
        <v>35</v>
      </c>
      <c r="B16" s="700" t="s">
        <v>545</v>
      </c>
      <c r="C16" s="693" t="s">
        <v>546</v>
      </c>
      <c r="D16" s="115" t="s">
        <v>547</v>
      </c>
      <c r="E16" s="687" t="s">
        <v>165</v>
      </c>
      <c r="F16" s="115" t="s">
        <v>548</v>
      </c>
      <c r="G16" s="694" t="s">
        <v>549</v>
      </c>
      <c r="H16" s="697">
        <f>I16+I16*10%+440</f>
        <v>30488.7</v>
      </c>
      <c r="I16" s="697">
        <v>27317</v>
      </c>
      <c r="J16" s="697">
        <f>H16</f>
        <v>30488.7</v>
      </c>
      <c r="K16" s="697">
        <f>I16</f>
        <v>27317</v>
      </c>
      <c r="L16" s="697">
        <f>M16*10%+M16</f>
        <v>6359.1</v>
      </c>
      <c r="M16" s="697">
        <f>4913+868</f>
        <v>5781</v>
      </c>
      <c r="N16" s="697"/>
      <c r="O16" s="115"/>
    </row>
    <row r="17" spans="1:15" s="679" customFormat="1" ht="90" customHeight="1">
      <c r="A17" s="115" t="s">
        <v>35</v>
      </c>
      <c r="B17" s="700" t="s">
        <v>550</v>
      </c>
      <c r="C17" s="693" t="s">
        <v>546</v>
      </c>
      <c r="D17" s="115" t="s">
        <v>551</v>
      </c>
      <c r="E17" s="687" t="s">
        <v>92</v>
      </c>
      <c r="F17" s="115" t="s">
        <v>552</v>
      </c>
      <c r="G17" s="694" t="s">
        <v>553</v>
      </c>
      <c r="H17" s="697">
        <f>I17+I17*10%+220</f>
        <v>5500</v>
      </c>
      <c r="I17" s="697">
        <v>4800</v>
      </c>
      <c r="J17" s="697">
        <f>H17</f>
        <v>5500</v>
      </c>
      <c r="K17" s="697">
        <f>I17</f>
        <v>4800</v>
      </c>
      <c r="L17" s="697">
        <f>M17*10%+M17</f>
        <v>0</v>
      </c>
      <c r="M17" s="697">
        <f>5781-M16</f>
        <v>0</v>
      </c>
      <c r="N17" s="697"/>
      <c r="O17" s="698"/>
    </row>
    <row r="18" spans="1:15">
      <c r="A18" s="673">
        <v>3</v>
      </c>
      <c r="B18" s="701" t="s">
        <v>554</v>
      </c>
      <c r="C18" s="673"/>
      <c r="D18" s="673"/>
      <c r="E18" s="680"/>
      <c r="F18" s="673"/>
      <c r="G18" s="673"/>
      <c r="H18" s="702">
        <f>H20+H132</f>
        <v>109479.15000000001</v>
      </c>
      <c r="I18" s="702">
        <f t="shared" ref="I18:M18" si="7">I20+I132</f>
        <v>94254</v>
      </c>
      <c r="J18" s="702">
        <f t="shared" si="7"/>
        <v>109479.15000000001</v>
      </c>
      <c r="K18" s="702">
        <f t="shared" si="7"/>
        <v>94254</v>
      </c>
      <c r="L18" s="702">
        <f t="shared" si="7"/>
        <v>18733.009999999998</v>
      </c>
      <c r="M18" s="702">
        <f t="shared" si="7"/>
        <v>17143</v>
      </c>
      <c r="N18" s="702"/>
      <c r="O18" s="702">
        <f>+K18-95236</f>
        <v>-982</v>
      </c>
    </row>
    <row r="19" spans="1:15" s="706" customFormat="1">
      <c r="A19" s="109" t="s">
        <v>40</v>
      </c>
      <c r="B19" s="703" t="s">
        <v>555</v>
      </c>
      <c r="C19" s="109"/>
      <c r="D19" s="109"/>
      <c r="E19" s="689"/>
      <c r="F19" s="109"/>
      <c r="G19" s="109"/>
      <c r="H19" s="704"/>
      <c r="I19" s="704"/>
      <c r="J19" s="704"/>
      <c r="K19" s="704"/>
      <c r="L19" s="704"/>
      <c r="M19" s="704"/>
      <c r="N19" s="109"/>
      <c r="O19" s="705"/>
    </row>
    <row r="20" spans="1:15" s="706" customFormat="1" ht="30">
      <c r="A20" s="109" t="s">
        <v>107</v>
      </c>
      <c r="B20" s="703" t="s">
        <v>556</v>
      </c>
      <c r="C20" s="109"/>
      <c r="D20" s="109" t="s">
        <v>535</v>
      </c>
      <c r="E20" s="689"/>
      <c r="F20" s="109"/>
      <c r="G20" s="109"/>
      <c r="H20" s="702">
        <f>H22+H37+H54+H61+H78+H92+H101+H108+H122+H21</f>
        <v>108658.55</v>
      </c>
      <c r="I20" s="702">
        <f t="shared" ref="I20:M20" si="8">I22+I37+I54+I61+I78+I92+I101+I108+I122+I21</f>
        <v>93508</v>
      </c>
      <c r="J20" s="702">
        <f t="shared" si="8"/>
        <v>108658.55</v>
      </c>
      <c r="K20" s="702">
        <f t="shared" si="8"/>
        <v>93508</v>
      </c>
      <c r="L20" s="702">
        <f t="shared" si="8"/>
        <v>18733.009999999998</v>
      </c>
      <c r="M20" s="702">
        <f t="shared" si="8"/>
        <v>17143</v>
      </c>
      <c r="N20" s="109"/>
      <c r="O20" s="109"/>
    </row>
    <row r="21" spans="1:15" ht="30.7">
      <c r="A21" s="115" t="s">
        <v>35</v>
      </c>
      <c r="B21" s="700" t="s">
        <v>2532</v>
      </c>
      <c r="C21" s="694" t="s">
        <v>546</v>
      </c>
      <c r="D21" s="694" t="s">
        <v>2497</v>
      </c>
      <c r="E21" s="687" t="s">
        <v>50</v>
      </c>
      <c r="F21" s="707" t="s">
        <v>2506</v>
      </c>
      <c r="G21" s="694" t="s">
        <v>2559</v>
      </c>
      <c r="H21" s="708">
        <f>I21*10%+I21</f>
        <v>19706.5</v>
      </c>
      <c r="I21" s="708">
        <v>17915</v>
      </c>
      <c r="J21" s="708">
        <f>H21</f>
        <v>19706.5</v>
      </c>
      <c r="K21" s="708">
        <f>I21</f>
        <v>17915</v>
      </c>
      <c r="L21" s="708">
        <f>M21+325</f>
        <v>3575.4</v>
      </c>
      <c r="M21" s="708">
        <v>3250.4</v>
      </c>
      <c r="N21" s="115"/>
      <c r="O21" s="115"/>
    </row>
    <row r="22" spans="1:15" s="706" customFormat="1">
      <c r="A22" s="709" t="s">
        <v>523</v>
      </c>
      <c r="B22" s="703" t="s">
        <v>524</v>
      </c>
      <c r="C22" s="710"/>
      <c r="D22" s="109"/>
      <c r="E22" s="711"/>
      <c r="F22" s="109"/>
      <c r="G22" s="710"/>
      <c r="H22" s="704">
        <f>SUM(H23:H36)</f>
        <v>11814</v>
      </c>
      <c r="I22" s="704">
        <f t="shared" ref="I22:M22" si="9">SUM(I23:I36)</f>
        <v>10740</v>
      </c>
      <c r="J22" s="704">
        <f t="shared" si="9"/>
        <v>11814</v>
      </c>
      <c r="K22" s="704">
        <f t="shared" si="9"/>
        <v>10740</v>
      </c>
      <c r="L22" s="704">
        <f t="shared" si="9"/>
        <v>2143.9</v>
      </c>
      <c r="M22" s="704">
        <f t="shared" si="9"/>
        <v>1949</v>
      </c>
      <c r="N22" s="109"/>
      <c r="O22" s="712"/>
    </row>
    <row r="23" spans="1:15" ht="83.25" customHeight="1">
      <c r="A23" s="115" t="s">
        <v>35</v>
      </c>
      <c r="B23" s="713" t="s">
        <v>557</v>
      </c>
      <c r="C23" s="693" t="s">
        <v>525</v>
      </c>
      <c r="D23" s="693" t="s">
        <v>558</v>
      </c>
      <c r="E23" s="714" t="s">
        <v>74</v>
      </c>
      <c r="F23" s="115"/>
      <c r="G23" s="693" t="s">
        <v>2560</v>
      </c>
      <c r="H23" s="708">
        <f>I23*10%+I23</f>
        <v>757.9</v>
      </c>
      <c r="I23" s="708">
        <v>689</v>
      </c>
      <c r="J23" s="708">
        <f>H23</f>
        <v>757.9</v>
      </c>
      <c r="K23" s="708">
        <f>I23</f>
        <v>689</v>
      </c>
      <c r="L23" s="708">
        <f>M23+M23*10%</f>
        <v>757.9</v>
      </c>
      <c r="M23" s="708">
        <v>689</v>
      </c>
      <c r="N23" s="115" t="s">
        <v>36</v>
      </c>
      <c r="O23" s="715"/>
    </row>
    <row r="24" spans="1:15" ht="83.25" customHeight="1">
      <c r="A24" s="115" t="s">
        <v>35</v>
      </c>
      <c r="B24" s="713" t="s">
        <v>559</v>
      </c>
      <c r="C24" s="693" t="s">
        <v>525</v>
      </c>
      <c r="D24" s="693" t="s">
        <v>560</v>
      </c>
      <c r="E24" s="714">
        <v>2022</v>
      </c>
      <c r="F24" s="115"/>
      <c r="G24" s="693" t="s">
        <v>561</v>
      </c>
      <c r="H24" s="708">
        <v>616</v>
      </c>
      <c r="I24" s="708">
        <v>560</v>
      </c>
      <c r="J24" s="708">
        <f>H24</f>
        <v>616</v>
      </c>
      <c r="K24" s="708">
        <f>I24</f>
        <v>560</v>
      </c>
      <c r="L24" s="708">
        <f>M24+M24*10%</f>
        <v>616</v>
      </c>
      <c r="M24" s="708">
        <v>560</v>
      </c>
      <c r="N24" s="115" t="s">
        <v>36</v>
      </c>
      <c r="O24" s="115" t="s">
        <v>535</v>
      </c>
    </row>
    <row r="25" spans="1:15" ht="83.25" customHeight="1">
      <c r="A25" s="115" t="s">
        <v>35</v>
      </c>
      <c r="B25" s="713" t="s">
        <v>2561</v>
      </c>
      <c r="C25" s="693" t="s">
        <v>546</v>
      </c>
      <c r="D25" s="693" t="s">
        <v>562</v>
      </c>
      <c r="E25" s="714">
        <v>2022</v>
      </c>
      <c r="F25" s="115"/>
      <c r="G25" s="693" t="s">
        <v>2562</v>
      </c>
      <c r="H25" s="708">
        <v>770</v>
      </c>
      <c r="I25" s="708">
        <v>700</v>
      </c>
      <c r="J25" s="708">
        <f t="shared" ref="J25:K36" si="10">H25</f>
        <v>770</v>
      </c>
      <c r="K25" s="708">
        <f t="shared" si="10"/>
        <v>700</v>
      </c>
      <c r="L25" s="708">
        <f>M25+M25*10%</f>
        <v>770</v>
      </c>
      <c r="M25" s="708">
        <v>700</v>
      </c>
      <c r="N25" s="115"/>
      <c r="O25" s="115"/>
    </row>
    <row r="26" spans="1:15" ht="83.25" customHeight="1">
      <c r="A26" s="115" t="s">
        <v>35</v>
      </c>
      <c r="B26" s="716" t="s">
        <v>563</v>
      </c>
      <c r="C26" s="693" t="s">
        <v>546</v>
      </c>
      <c r="D26" s="693" t="s">
        <v>562</v>
      </c>
      <c r="E26" s="717">
        <v>2023</v>
      </c>
      <c r="F26" s="115"/>
      <c r="G26" s="693" t="s">
        <v>564</v>
      </c>
      <c r="H26" s="708">
        <v>2750</v>
      </c>
      <c r="I26" s="708">
        <v>2500</v>
      </c>
      <c r="J26" s="708">
        <f t="shared" si="10"/>
        <v>2750</v>
      </c>
      <c r="K26" s="708">
        <f t="shared" si="10"/>
        <v>2500</v>
      </c>
      <c r="L26" s="708"/>
      <c r="M26" s="718"/>
      <c r="N26" s="115"/>
      <c r="O26" s="115"/>
    </row>
    <row r="27" spans="1:15" ht="83.25" customHeight="1">
      <c r="A27" s="115" t="s">
        <v>35</v>
      </c>
      <c r="B27" s="716" t="s">
        <v>565</v>
      </c>
      <c r="C27" s="693" t="s">
        <v>525</v>
      </c>
      <c r="D27" s="693" t="s">
        <v>566</v>
      </c>
      <c r="E27" s="717">
        <v>2023</v>
      </c>
      <c r="F27" s="115"/>
      <c r="G27" s="693" t="s">
        <v>567</v>
      </c>
      <c r="H27" s="708">
        <v>440</v>
      </c>
      <c r="I27" s="708">
        <v>400</v>
      </c>
      <c r="J27" s="708">
        <f t="shared" si="10"/>
        <v>440</v>
      </c>
      <c r="K27" s="708">
        <f t="shared" si="10"/>
        <v>400</v>
      </c>
      <c r="L27" s="708"/>
      <c r="M27" s="718"/>
      <c r="N27" s="115" t="s">
        <v>36</v>
      </c>
      <c r="O27" s="115"/>
    </row>
    <row r="28" spans="1:15" ht="105.75" customHeight="1">
      <c r="A28" s="115" t="s">
        <v>35</v>
      </c>
      <c r="B28" s="700" t="s">
        <v>568</v>
      </c>
      <c r="C28" s="693" t="s">
        <v>525</v>
      </c>
      <c r="D28" s="693" t="s">
        <v>569</v>
      </c>
      <c r="E28" s="719">
        <v>2024</v>
      </c>
      <c r="F28" s="115"/>
      <c r="G28" s="694" t="s">
        <v>2563</v>
      </c>
      <c r="H28" s="708">
        <f>I28+I28*10%</f>
        <v>624.79999999999995</v>
      </c>
      <c r="I28" s="720">
        <f>284000000*2/1000000</f>
        <v>568</v>
      </c>
      <c r="J28" s="708">
        <f t="shared" si="10"/>
        <v>624.79999999999995</v>
      </c>
      <c r="K28" s="708">
        <f t="shared" si="10"/>
        <v>568</v>
      </c>
      <c r="L28" s="708"/>
      <c r="M28" s="718"/>
      <c r="N28" s="115" t="s">
        <v>36</v>
      </c>
      <c r="O28" s="115" t="s">
        <v>2564</v>
      </c>
    </row>
    <row r="29" spans="1:15" ht="46">
      <c r="A29" s="115" t="s">
        <v>35</v>
      </c>
      <c r="B29" s="721" t="s">
        <v>570</v>
      </c>
      <c r="C29" s="693" t="s">
        <v>525</v>
      </c>
      <c r="D29" s="693" t="s">
        <v>569</v>
      </c>
      <c r="E29" s="717">
        <v>2024</v>
      </c>
      <c r="F29" s="115"/>
      <c r="G29" s="694" t="s">
        <v>571</v>
      </c>
      <c r="H29" s="708">
        <v>616</v>
      </c>
      <c r="I29" s="708">
        <v>560</v>
      </c>
      <c r="J29" s="708">
        <f t="shared" si="10"/>
        <v>616</v>
      </c>
      <c r="K29" s="708">
        <f t="shared" si="10"/>
        <v>560</v>
      </c>
      <c r="L29" s="708"/>
      <c r="M29" s="718"/>
      <c r="N29" s="115" t="s">
        <v>36</v>
      </c>
      <c r="O29" s="115"/>
    </row>
    <row r="30" spans="1:15" ht="83.25" customHeight="1">
      <c r="A30" s="115" t="s">
        <v>35</v>
      </c>
      <c r="B30" s="721" t="s">
        <v>572</v>
      </c>
      <c r="C30" s="693" t="s">
        <v>525</v>
      </c>
      <c r="D30" s="693" t="s">
        <v>573</v>
      </c>
      <c r="E30" s="717">
        <v>2024</v>
      </c>
      <c r="F30" s="115"/>
      <c r="G30" s="722" t="s">
        <v>574</v>
      </c>
      <c r="H30" s="708">
        <v>660</v>
      </c>
      <c r="I30" s="708">
        <v>600</v>
      </c>
      <c r="J30" s="708">
        <f t="shared" si="10"/>
        <v>660</v>
      </c>
      <c r="K30" s="708">
        <f t="shared" si="10"/>
        <v>600</v>
      </c>
      <c r="L30" s="708"/>
      <c r="M30" s="718"/>
      <c r="N30" s="115" t="s">
        <v>36</v>
      </c>
      <c r="O30" s="115"/>
    </row>
    <row r="31" spans="1:15" ht="83.25" customHeight="1">
      <c r="A31" s="115" t="s">
        <v>35</v>
      </c>
      <c r="B31" s="721" t="s">
        <v>575</v>
      </c>
      <c r="C31" s="693" t="s">
        <v>525</v>
      </c>
      <c r="D31" s="693" t="s">
        <v>576</v>
      </c>
      <c r="E31" s="717">
        <v>2024</v>
      </c>
      <c r="F31" s="115"/>
      <c r="G31" s="694" t="s">
        <v>577</v>
      </c>
      <c r="H31" s="708">
        <v>480.7</v>
      </c>
      <c r="I31" s="708">
        <v>437</v>
      </c>
      <c r="J31" s="708">
        <f t="shared" si="10"/>
        <v>480.7</v>
      </c>
      <c r="K31" s="708">
        <f t="shared" si="10"/>
        <v>437</v>
      </c>
      <c r="L31" s="708"/>
      <c r="M31" s="718"/>
      <c r="N31" s="115" t="s">
        <v>36</v>
      </c>
      <c r="O31" s="115"/>
    </row>
    <row r="32" spans="1:15" ht="83.25" customHeight="1">
      <c r="A32" s="115" t="s">
        <v>35</v>
      </c>
      <c r="B32" s="721" t="s">
        <v>2565</v>
      </c>
      <c r="C32" s="693" t="s">
        <v>546</v>
      </c>
      <c r="D32" s="693" t="s">
        <v>582</v>
      </c>
      <c r="E32" s="717">
        <v>2024</v>
      </c>
      <c r="F32" s="115"/>
      <c r="G32" s="694" t="s">
        <v>2566</v>
      </c>
      <c r="H32" s="708">
        <f>I32*10%+I32</f>
        <v>837.1</v>
      </c>
      <c r="I32" s="708">
        <f>(250.4+54)*2.5</f>
        <v>761</v>
      </c>
      <c r="J32" s="708">
        <f>H32</f>
        <v>837.1</v>
      </c>
      <c r="K32" s="708">
        <f>I32</f>
        <v>761</v>
      </c>
      <c r="L32" s="708"/>
      <c r="M32" s="718"/>
      <c r="N32" s="115"/>
      <c r="O32" s="115"/>
    </row>
    <row r="33" spans="1:15" ht="83.25" customHeight="1">
      <c r="A33" s="115" t="s">
        <v>35</v>
      </c>
      <c r="B33" s="721" t="s">
        <v>578</v>
      </c>
      <c r="C33" s="693" t="s">
        <v>546</v>
      </c>
      <c r="D33" s="693" t="s">
        <v>576</v>
      </c>
      <c r="E33" s="717">
        <v>2025</v>
      </c>
      <c r="F33" s="115"/>
      <c r="G33" s="722" t="s">
        <v>2567</v>
      </c>
      <c r="H33" s="708">
        <v>687.5</v>
      </c>
      <c r="I33" s="708">
        <v>625</v>
      </c>
      <c r="J33" s="708">
        <f t="shared" si="10"/>
        <v>687.5</v>
      </c>
      <c r="K33" s="708">
        <f t="shared" si="10"/>
        <v>625</v>
      </c>
      <c r="L33" s="708"/>
      <c r="M33" s="718"/>
      <c r="N33" s="115"/>
      <c r="O33" s="115"/>
    </row>
    <row r="34" spans="1:15" ht="83.25" customHeight="1">
      <c r="A34" s="115" t="s">
        <v>35</v>
      </c>
      <c r="B34" s="721" t="s">
        <v>579</v>
      </c>
      <c r="C34" s="693" t="s">
        <v>525</v>
      </c>
      <c r="D34" s="693" t="s">
        <v>569</v>
      </c>
      <c r="E34" s="717">
        <v>2025</v>
      </c>
      <c r="F34" s="115"/>
      <c r="G34" s="694" t="s">
        <v>580</v>
      </c>
      <c r="H34" s="708">
        <v>275</v>
      </c>
      <c r="I34" s="708">
        <v>250</v>
      </c>
      <c r="J34" s="708">
        <f t="shared" si="10"/>
        <v>275</v>
      </c>
      <c r="K34" s="708">
        <f t="shared" si="10"/>
        <v>250</v>
      </c>
      <c r="L34" s="708"/>
      <c r="M34" s="718"/>
      <c r="N34" s="115" t="s">
        <v>36</v>
      </c>
      <c r="O34" s="115"/>
    </row>
    <row r="35" spans="1:15" ht="83.25" customHeight="1">
      <c r="A35" s="115" t="s">
        <v>35</v>
      </c>
      <c r="B35" s="716" t="s">
        <v>581</v>
      </c>
      <c r="C35" s="693" t="s">
        <v>546</v>
      </c>
      <c r="D35" s="693" t="s">
        <v>582</v>
      </c>
      <c r="E35" s="717">
        <v>2025</v>
      </c>
      <c r="F35" s="115"/>
      <c r="G35" s="693" t="s">
        <v>2568</v>
      </c>
      <c r="H35" s="708">
        <v>1419</v>
      </c>
      <c r="I35" s="708">
        <v>1290</v>
      </c>
      <c r="J35" s="708">
        <f t="shared" si="10"/>
        <v>1419</v>
      </c>
      <c r="K35" s="708">
        <f t="shared" si="10"/>
        <v>1290</v>
      </c>
      <c r="L35" s="708"/>
      <c r="M35" s="718"/>
      <c r="N35" s="115"/>
      <c r="O35" s="115"/>
    </row>
    <row r="36" spans="1:15" ht="83.25" customHeight="1">
      <c r="A36" s="115" t="s">
        <v>35</v>
      </c>
      <c r="B36" s="721" t="s">
        <v>583</v>
      </c>
      <c r="C36" s="693" t="s">
        <v>525</v>
      </c>
      <c r="D36" s="693" t="s">
        <v>573</v>
      </c>
      <c r="E36" s="717">
        <v>2025</v>
      </c>
      <c r="F36" s="115"/>
      <c r="G36" s="722" t="s">
        <v>584</v>
      </c>
      <c r="H36" s="708">
        <v>880</v>
      </c>
      <c r="I36" s="708">
        <v>800</v>
      </c>
      <c r="J36" s="708">
        <f>H36</f>
        <v>880</v>
      </c>
      <c r="K36" s="708">
        <f t="shared" si="10"/>
        <v>800</v>
      </c>
      <c r="L36" s="708"/>
      <c r="M36" s="718"/>
      <c r="N36" s="115" t="s">
        <v>36</v>
      </c>
      <c r="O36" s="115"/>
    </row>
    <row r="37" spans="1:15" s="706" customFormat="1">
      <c r="A37" s="709" t="s">
        <v>526</v>
      </c>
      <c r="B37" s="723" t="s">
        <v>527</v>
      </c>
      <c r="C37" s="724"/>
      <c r="D37" s="724"/>
      <c r="E37" s="725"/>
      <c r="F37" s="109"/>
      <c r="G37" s="724"/>
      <c r="H37" s="704">
        <f>SUM(H38:H53)</f>
        <v>11844.8</v>
      </c>
      <c r="I37" s="704">
        <f t="shared" ref="I37:M37" si="11">SUM(I38:I53)</f>
        <v>10768</v>
      </c>
      <c r="J37" s="704">
        <f t="shared" si="11"/>
        <v>11844.8</v>
      </c>
      <c r="K37" s="704">
        <f t="shared" si="11"/>
        <v>10768</v>
      </c>
      <c r="L37" s="704">
        <f t="shared" si="11"/>
        <v>2148.9599999999996</v>
      </c>
      <c r="M37" s="704">
        <f t="shared" si="11"/>
        <v>1953.5999999999997</v>
      </c>
      <c r="N37" s="109"/>
      <c r="O37" s="109"/>
    </row>
    <row r="38" spans="1:15" ht="64.5" customHeight="1">
      <c r="A38" s="115" t="s">
        <v>35</v>
      </c>
      <c r="B38" s="716" t="s">
        <v>585</v>
      </c>
      <c r="C38" s="693" t="s">
        <v>528</v>
      </c>
      <c r="D38" s="693" t="s">
        <v>586</v>
      </c>
      <c r="E38" s="714">
        <v>2022</v>
      </c>
      <c r="F38" s="115"/>
      <c r="G38" s="693" t="s">
        <v>587</v>
      </c>
      <c r="H38" s="708">
        <v>329.99999999999977</v>
      </c>
      <c r="I38" s="708">
        <v>299.99999999999977</v>
      </c>
      <c r="J38" s="708">
        <f>H38</f>
        <v>329.99999999999977</v>
      </c>
      <c r="K38" s="708">
        <f>I38</f>
        <v>299.99999999999977</v>
      </c>
      <c r="L38" s="708">
        <f>M38+M38*10%</f>
        <v>329.99999999999977</v>
      </c>
      <c r="M38" s="708">
        <v>299.99999999999977</v>
      </c>
      <c r="N38" s="115" t="s">
        <v>36</v>
      </c>
      <c r="O38" s="115"/>
    </row>
    <row r="39" spans="1:15" ht="37.5" customHeight="1">
      <c r="A39" s="115" t="s">
        <v>35</v>
      </c>
      <c r="B39" s="716" t="s">
        <v>588</v>
      </c>
      <c r="C39" s="693" t="s">
        <v>528</v>
      </c>
      <c r="D39" s="693" t="s">
        <v>589</v>
      </c>
      <c r="E39" s="714">
        <v>2022</v>
      </c>
      <c r="F39" s="115"/>
      <c r="G39" s="693" t="s">
        <v>590</v>
      </c>
      <c r="H39" s="708">
        <v>115.5</v>
      </c>
      <c r="I39" s="708">
        <v>105</v>
      </c>
      <c r="J39" s="708">
        <f>H39</f>
        <v>115.5</v>
      </c>
      <c r="K39" s="708">
        <f>I39</f>
        <v>105</v>
      </c>
      <c r="L39" s="708">
        <f>M39+M39*10%</f>
        <v>115.5</v>
      </c>
      <c r="M39" s="708">
        <v>105</v>
      </c>
      <c r="N39" s="698" t="s">
        <v>36</v>
      </c>
      <c r="O39" s="698"/>
    </row>
    <row r="40" spans="1:15" ht="61.35">
      <c r="A40" s="115" t="s">
        <v>35</v>
      </c>
      <c r="B40" s="716" t="s">
        <v>591</v>
      </c>
      <c r="C40" s="693" t="s">
        <v>546</v>
      </c>
      <c r="D40" s="693" t="s">
        <v>592</v>
      </c>
      <c r="E40" s="714" t="s">
        <v>593</v>
      </c>
      <c r="F40" s="115"/>
      <c r="G40" s="693" t="s">
        <v>2569</v>
      </c>
      <c r="H40" s="708">
        <v>1993.75</v>
      </c>
      <c r="I40" s="708">
        <v>1812.5</v>
      </c>
      <c r="J40" s="708">
        <f t="shared" ref="J40:K53" si="12">H40</f>
        <v>1993.75</v>
      </c>
      <c r="K40" s="708">
        <f t="shared" si="12"/>
        <v>1812.5</v>
      </c>
      <c r="L40" s="708">
        <f t="shared" ref="L40:L41" si="13">M40+M40*10%</f>
        <v>1571.4599999999998</v>
      </c>
      <c r="M40" s="708">
        <v>1428.6</v>
      </c>
      <c r="N40" s="115"/>
      <c r="O40" s="715" t="s">
        <v>594</v>
      </c>
    </row>
    <row r="41" spans="1:15" ht="53.25" customHeight="1">
      <c r="A41" s="115" t="s">
        <v>35</v>
      </c>
      <c r="B41" s="716" t="s">
        <v>595</v>
      </c>
      <c r="C41" s="693" t="s">
        <v>528</v>
      </c>
      <c r="D41" s="693" t="s">
        <v>586</v>
      </c>
      <c r="E41" s="717">
        <v>2022</v>
      </c>
      <c r="F41" s="115"/>
      <c r="G41" s="693" t="s">
        <v>596</v>
      </c>
      <c r="H41" s="708">
        <v>132</v>
      </c>
      <c r="I41" s="708">
        <v>120</v>
      </c>
      <c r="J41" s="708">
        <f t="shared" si="12"/>
        <v>132</v>
      </c>
      <c r="K41" s="708">
        <f t="shared" si="12"/>
        <v>120</v>
      </c>
      <c r="L41" s="708">
        <f t="shared" si="13"/>
        <v>132</v>
      </c>
      <c r="M41" s="708">
        <v>120</v>
      </c>
      <c r="N41" s="115" t="s">
        <v>36</v>
      </c>
      <c r="O41" s="115"/>
    </row>
    <row r="42" spans="1:15" ht="52.5" customHeight="1">
      <c r="A42" s="115" t="s">
        <v>35</v>
      </c>
      <c r="B42" s="716" t="s">
        <v>597</v>
      </c>
      <c r="C42" s="693" t="s">
        <v>546</v>
      </c>
      <c r="D42" s="693" t="s">
        <v>598</v>
      </c>
      <c r="E42" s="717">
        <v>2023</v>
      </c>
      <c r="F42" s="115"/>
      <c r="G42" s="693" t="s">
        <v>2570</v>
      </c>
      <c r="H42" s="708">
        <v>1347.5</v>
      </c>
      <c r="I42" s="708">
        <v>1225</v>
      </c>
      <c r="J42" s="708">
        <f t="shared" si="12"/>
        <v>1347.5</v>
      </c>
      <c r="K42" s="708">
        <f t="shared" si="12"/>
        <v>1225</v>
      </c>
      <c r="L42" s="708"/>
      <c r="M42" s="718"/>
      <c r="N42" s="115"/>
      <c r="O42" s="115"/>
    </row>
    <row r="43" spans="1:15" ht="35.25" customHeight="1">
      <c r="A43" s="115" t="s">
        <v>35</v>
      </c>
      <c r="B43" s="716" t="s">
        <v>599</v>
      </c>
      <c r="C43" s="693" t="s">
        <v>528</v>
      </c>
      <c r="D43" s="693" t="s">
        <v>600</v>
      </c>
      <c r="E43" s="717">
        <v>2023</v>
      </c>
      <c r="F43" s="115"/>
      <c r="G43" s="693" t="s">
        <v>601</v>
      </c>
      <c r="H43" s="708">
        <v>161.69999999999999</v>
      </c>
      <c r="I43" s="708">
        <v>147</v>
      </c>
      <c r="J43" s="708">
        <f t="shared" si="12"/>
        <v>161.69999999999999</v>
      </c>
      <c r="K43" s="708">
        <f t="shared" si="12"/>
        <v>147</v>
      </c>
      <c r="L43" s="708"/>
      <c r="M43" s="718"/>
      <c r="N43" s="115" t="s">
        <v>36</v>
      </c>
      <c r="O43" s="115"/>
    </row>
    <row r="44" spans="1:15" ht="45.75" customHeight="1">
      <c r="A44" s="115" t="s">
        <v>35</v>
      </c>
      <c r="B44" s="716" t="s">
        <v>602</v>
      </c>
      <c r="C44" s="693" t="s">
        <v>528</v>
      </c>
      <c r="D44" s="693" t="s">
        <v>600</v>
      </c>
      <c r="E44" s="717">
        <v>2023</v>
      </c>
      <c r="F44" s="115"/>
      <c r="G44" s="693" t="s">
        <v>603</v>
      </c>
      <c r="H44" s="708">
        <v>227.7</v>
      </c>
      <c r="I44" s="708">
        <v>207</v>
      </c>
      <c r="J44" s="708">
        <f t="shared" si="12"/>
        <v>227.7</v>
      </c>
      <c r="K44" s="708">
        <f t="shared" si="12"/>
        <v>207</v>
      </c>
      <c r="L44" s="708"/>
      <c r="M44" s="718"/>
      <c r="N44" s="115" t="s">
        <v>36</v>
      </c>
      <c r="O44" s="115"/>
    </row>
    <row r="45" spans="1:15" ht="35.25" customHeight="1">
      <c r="A45" s="115" t="s">
        <v>35</v>
      </c>
      <c r="B45" s="716" t="s">
        <v>604</v>
      </c>
      <c r="C45" s="693" t="s">
        <v>528</v>
      </c>
      <c r="D45" s="693" t="s">
        <v>605</v>
      </c>
      <c r="E45" s="717">
        <v>2023</v>
      </c>
      <c r="F45" s="115"/>
      <c r="G45" s="693" t="s">
        <v>606</v>
      </c>
      <c r="H45" s="708">
        <v>187</v>
      </c>
      <c r="I45" s="708">
        <v>170</v>
      </c>
      <c r="J45" s="708">
        <f t="shared" si="12"/>
        <v>187</v>
      </c>
      <c r="K45" s="708">
        <f t="shared" si="12"/>
        <v>170</v>
      </c>
      <c r="L45" s="708"/>
      <c r="M45" s="718"/>
      <c r="N45" s="115" t="s">
        <v>36</v>
      </c>
      <c r="O45" s="115"/>
    </row>
    <row r="46" spans="1:15" ht="65.25" customHeight="1">
      <c r="A46" s="115" t="s">
        <v>35</v>
      </c>
      <c r="B46" s="716" t="s">
        <v>607</v>
      </c>
      <c r="C46" s="693" t="s">
        <v>528</v>
      </c>
      <c r="D46" s="693" t="s">
        <v>605</v>
      </c>
      <c r="E46" s="717">
        <v>2023</v>
      </c>
      <c r="F46" s="115"/>
      <c r="G46" s="693" t="s">
        <v>608</v>
      </c>
      <c r="H46" s="708">
        <v>179.3</v>
      </c>
      <c r="I46" s="708">
        <v>163</v>
      </c>
      <c r="J46" s="708">
        <f t="shared" si="12"/>
        <v>179.3</v>
      </c>
      <c r="K46" s="708">
        <f t="shared" si="12"/>
        <v>163</v>
      </c>
      <c r="L46" s="708"/>
      <c r="M46" s="718"/>
      <c r="N46" s="115" t="s">
        <v>36</v>
      </c>
      <c r="O46" s="115"/>
    </row>
    <row r="47" spans="1:15" ht="42" customHeight="1">
      <c r="A47" s="115" t="s">
        <v>35</v>
      </c>
      <c r="B47" s="716" t="s">
        <v>609</v>
      </c>
      <c r="C47" s="693" t="s">
        <v>528</v>
      </c>
      <c r="D47" s="693" t="s">
        <v>589</v>
      </c>
      <c r="E47" s="717">
        <v>2023</v>
      </c>
      <c r="F47" s="115"/>
      <c r="G47" s="693" t="s">
        <v>610</v>
      </c>
      <c r="H47" s="708">
        <v>154</v>
      </c>
      <c r="I47" s="708">
        <v>140</v>
      </c>
      <c r="J47" s="708">
        <f t="shared" si="12"/>
        <v>154</v>
      </c>
      <c r="K47" s="708">
        <f t="shared" si="12"/>
        <v>140</v>
      </c>
      <c r="L47" s="708"/>
      <c r="M47" s="718"/>
      <c r="N47" s="115" t="s">
        <v>36</v>
      </c>
      <c r="O47" s="115"/>
    </row>
    <row r="48" spans="1:15" ht="39" customHeight="1">
      <c r="A48" s="115" t="s">
        <v>35</v>
      </c>
      <c r="B48" s="716" t="s">
        <v>611</v>
      </c>
      <c r="C48" s="693" t="s">
        <v>546</v>
      </c>
      <c r="D48" s="693" t="s">
        <v>589</v>
      </c>
      <c r="E48" s="717">
        <v>2023</v>
      </c>
      <c r="F48" s="115"/>
      <c r="G48" s="693" t="s">
        <v>2571</v>
      </c>
      <c r="H48" s="708">
        <v>495</v>
      </c>
      <c r="I48" s="708">
        <v>450</v>
      </c>
      <c r="J48" s="708">
        <f t="shared" si="12"/>
        <v>495</v>
      </c>
      <c r="K48" s="708">
        <f t="shared" si="12"/>
        <v>450</v>
      </c>
      <c r="L48" s="708"/>
      <c r="M48" s="718"/>
      <c r="N48" s="115"/>
      <c r="O48" s="115"/>
    </row>
    <row r="49" spans="1:15" ht="41.25" customHeight="1">
      <c r="A49" s="115" t="s">
        <v>35</v>
      </c>
      <c r="B49" s="716" t="s">
        <v>612</v>
      </c>
      <c r="C49" s="693" t="s">
        <v>546</v>
      </c>
      <c r="D49" s="693" t="s">
        <v>605</v>
      </c>
      <c r="E49" s="717">
        <v>2024</v>
      </c>
      <c r="F49" s="115"/>
      <c r="G49" s="693" t="s">
        <v>2572</v>
      </c>
      <c r="H49" s="708">
        <v>1436.05</v>
      </c>
      <c r="I49" s="720">
        <v>1305.5</v>
      </c>
      <c r="J49" s="708">
        <f t="shared" si="12"/>
        <v>1436.05</v>
      </c>
      <c r="K49" s="708">
        <f t="shared" si="12"/>
        <v>1305.5</v>
      </c>
      <c r="L49" s="708"/>
      <c r="M49" s="718"/>
      <c r="N49" s="115"/>
      <c r="O49" s="115"/>
    </row>
    <row r="50" spans="1:15" ht="36" customHeight="1">
      <c r="A50" s="115" t="s">
        <v>35</v>
      </c>
      <c r="B50" s="716" t="s">
        <v>613</v>
      </c>
      <c r="C50" s="693" t="s">
        <v>528</v>
      </c>
      <c r="D50" s="693" t="s">
        <v>600</v>
      </c>
      <c r="E50" s="717">
        <v>2024</v>
      </c>
      <c r="F50" s="115"/>
      <c r="G50" s="693" t="s">
        <v>614</v>
      </c>
      <c r="H50" s="708">
        <v>135.30000000000001</v>
      </c>
      <c r="I50" s="708">
        <v>123</v>
      </c>
      <c r="J50" s="708">
        <f t="shared" si="12"/>
        <v>135.30000000000001</v>
      </c>
      <c r="K50" s="708">
        <f t="shared" si="12"/>
        <v>123</v>
      </c>
      <c r="L50" s="708"/>
      <c r="M50" s="718"/>
      <c r="N50" s="115" t="s">
        <v>36</v>
      </c>
      <c r="O50" s="115"/>
    </row>
    <row r="51" spans="1:15" ht="47.25" customHeight="1">
      <c r="A51" s="115" t="s">
        <v>35</v>
      </c>
      <c r="B51" s="716" t="s">
        <v>615</v>
      </c>
      <c r="C51" s="693" t="s">
        <v>546</v>
      </c>
      <c r="D51" s="693" t="s">
        <v>592</v>
      </c>
      <c r="E51" s="717">
        <v>2024</v>
      </c>
      <c r="F51" s="115"/>
      <c r="G51" s="693" t="s">
        <v>2573</v>
      </c>
      <c r="H51" s="708">
        <v>1100</v>
      </c>
      <c r="I51" s="708">
        <v>1000</v>
      </c>
      <c r="J51" s="708">
        <f t="shared" si="12"/>
        <v>1100</v>
      </c>
      <c r="K51" s="708">
        <f t="shared" si="12"/>
        <v>1000</v>
      </c>
      <c r="L51" s="708"/>
      <c r="M51" s="718"/>
      <c r="N51" s="115"/>
      <c r="O51" s="115"/>
    </row>
    <row r="52" spans="1:15" ht="41.25" customHeight="1">
      <c r="A52" s="115" t="s">
        <v>35</v>
      </c>
      <c r="B52" s="716" t="s">
        <v>616</v>
      </c>
      <c r="C52" s="693" t="s">
        <v>546</v>
      </c>
      <c r="D52" s="693" t="s">
        <v>589</v>
      </c>
      <c r="E52" s="717">
        <v>2025</v>
      </c>
      <c r="F52" s="115"/>
      <c r="G52" s="693" t="s">
        <v>2574</v>
      </c>
      <c r="H52" s="708">
        <v>1100</v>
      </c>
      <c r="I52" s="708">
        <v>1000</v>
      </c>
      <c r="J52" s="708">
        <f t="shared" si="12"/>
        <v>1100</v>
      </c>
      <c r="K52" s="708">
        <f t="shared" si="12"/>
        <v>1000</v>
      </c>
      <c r="L52" s="708"/>
      <c r="M52" s="718"/>
      <c r="N52" s="115"/>
      <c r="O52" s="115"/>
    </row>
    <row r="53" spans="1:15" ht="51" customHeight="1">
      <c r="A53" s="115" t="s">
        <v>35</v>
      </c>
      <c r="B53" s="716" t="s">
        <v>617</v>
      </c>
      <c r="C53" s="693" t="s">
        <v>546</v>
      </c>
      <c r="D53" s="693" t="s">
        <v>600</v>
      </c>
      <c r="E53" s="717">
        <v>2025</v>
      </c>
      <c r="F53" s="115"/>
      <c r="G53" s="693" t="s">
        <v>2575</v>
      </c>
      <c r="H53" s="708">
        <v>2750</v>
      </c>
      <c r="I53" s="708">
        <v>2500</v>
      </c>
      <c r="J53" s="708">
        <f t="shared" si="12"/>
        <v>2750</v>
      </c>
      <c r="K53" s="708">
        <f t="shared" si="12"/>
        <v>2500</v>
      </c>
      <c r="L53" s="708"/>
      <c r="M53" s="718"/>
      <c r="N53" s="115"/>
      <c r="O53" s="115"/>
    </row>
    <row r="54" spans="1:15" s="706" customFormat="1">
      <c r="A54" s="709" t="s">
        <v>529</v>
      </c>
      <c r="B54" s="723" t="s">
        <v>618</v>
      </c>
      <c r="C54" s="710"/>
      <c r="D54" s="710"/>
      <c r="E54" s="711"/>
      <c r="F54" s="109"/>
      <c r="G54" s="710"/>
      <c r="H54" s="704">
        <f>SUM(H55:H60)</f>
        <v>10992.3</v>
      </c>
      <c r="I54" s="704">
        <f t="shared" ref="I54:M54" si="14">SUM(I55:I60)</f>
        <v>9993</v>
      </c>
      <c r="J54" s="704">
        <f t="shared" si="14"/>
        <v>10992.3</v>
      </c>
      <c r="K54" s="704">
        <f t="shared" si="14"/>
        <v>9993</v>
      </c>
      <c r="L54" s="704">
        <f t="shared" si="14"/>
        <v>1994.3</v>
      </c>
      <c r="M54" s="704">
        <f t="shared" si="14"/>
        <v>1813</v>
      </c>
      <c r="N54" s="109"/>
      <c r="O54" s="109"/>
    </row>
    <row r="55" spans="1:15" ht="46">
      <c r="A55" s="115" t="s">
        <v>35</v>
      </c>
      <c r="B55" s="716" t="s">
        <v>2576</v>
      </c>
      <c r="C55" s="693" t="s">
        <v>546</v>
      </c>
      <c r="D55" s="693" t="s">
        <v>619</v>
      </c>
      <c r="E55" s="714" t="s">
        <v>74</v>
      </c>
      <c r="F55" s="115"/>
      <c r="G55" s="693" t="s">
        <v>2577</v>
      </c>
      <c r="H55" s="708">
        <v>1925</v>
      </c>
      <c r="I55" s="708">
        <v>1750</v>
      </c>
      <c r="J55" s="708">
        <f>H55</f>
        <v>1925</v>
      </c>
      <c r="K55" s="708">
        <f>I55</f>
        <v>1750</v>
      </c>
      <c r="L55" s="708">
        <f>M55+M55*10%</f>
        <v>894.3</v>
      </c>
      <c r="M55" s="708">
        <v>813</v>
      </c>
      <c r="N55" s="115"/>
      <c r="O55" s="715" t="s">
        <v>620</v>
      </c>
    </row>
    <row r="56" spans="1:15" ht="46">
      <c r="A56" s="115" t="s">
        <v>35</v>
      </c>
      <c r="B56" s="716" t="s">
        <v>2578</v>
      </c>
      <c r="C56" s="693" t="s">
        <v>546</v>
      </c>
      <c r="D56" s="693" t="s">
        <v>621</v>
      </c>
      <c r="E56" s="717" t="s">
        <v>74</v>
      </c>
      <c r="F56" s="115"/>
      <c r="G56" s="693" t="s">
        <v>2579</v>
      </c>
      <c r="H56" s="708">
        <v>4062.3</v>
      </c>
      <c r="I56" s="720">
        <v>3693</v>
      </c>
      <c r="J56" s="708">
        <f>H56</f>
        <v>4062.3</v>
      </c>
      <c r="K56" s="720">
        <f>I56</f>
        <v>3693</v>
      </c>
      <c r="L56" s="708">
        <f>M56+M56*10%</f>
        <v>1100</v>
      </c>
      <c r="M56" s="708">
        <v>1000</v>
      </c>
      <c r="N56" s="115"/>
      <c r="O56" s="115" t="s">
        <v>622</v>
      </c>
    </row>
    <row r="57" spans="1:15" ht="42.75" customHeight="1">
      <c r="A57" s="115" t="s">
        <v>35</v>
      </c>
      <c r="B57" s="716" t="s">
        <v>2580</v>
      </c>
      <c r="C57" s="693" t="s">
        <v>546</v>
      </c>
      <c r="D57" s="693" t="s">
        <v>623</v>
      </c>
      <c r="E57" s="717">
        <v>2024</v>
      </c>
      <c r="F57" s="115"/>
      <c r="G57" s="693" t="s">
        <v>2581</v>
      </c>
      <c r="H57" s="708">
        <v>1251.25</v>
      </c>
      <c r="I57" s="720">
        <v>1137.5</v>
      </c>
      <c r="J57" s="708">
        <f>H57</f>
        <v>1251.25</v>
      </c>
      <c r="K57" s="720">
        <f t="shared" ref="K57:K60" si="15">I57</f>
        <v>1137.5</v>
      </c>
      <c r="L57" s="708"/>
      <c r="M57" s="708"/>
      <c r="N57" s="115"/>
      <c r="O57" s="115"/>
    </row>
    <row r="58" spans="1:15" ht="40.5" customHeight="1">
      <c r="A58" s="115" t="s">
        <v>35</v>
      </c>
      <c r="B58" s="716" t="s">
        <v>2582</v>
      </c>
      <c r="C58" s="693" t="s">
        <v>546</v>
      </c>
      <c r="D58" s="693" t="s">
        <v>621</v>
      </c>
      <c r="E58" s="717">
        <v>2024</v>
      </c>
      <c r="F58" s="115"/>
      <c r="G58" s="693" t="s">
        <v>2581</v>
      </c>
      <c r="H58" s="708">
        <v>1251.25</v>
      </c>
      <c r="I58" s="720">
        <v>1137.5</v>
      </c>
      <c r="J58" s="708">
        <f>H58</f>
        <v>1251.25</v>
      </c>
      <c r="K58" s="720">
        <f t="shared" si="15"/>
        <v>1137.5</v>
      </c>
      <c r="L58" s="708"/>
      <c r="M58" s="708"/>
      <c r="N58" s="115"/>
      <c r="O58" s="115"/>
    </row>
    <row r="59" spans="1:15" ht="39.75" customHeight="1">
      <c r="A59" s="115" t="s">
        <v>35</v>
      </c>
      <c r="B59" s="716" t="s">
        <v>2583</v>
      </c>
      <c r="C59" s="693" t="s">
        <v>546</v>
      </c>
      <c r="D59" s="693" t="s">
        <v>624</v>
      </c>
      <c r="E59" s="717">
        <v>2025</v>
      </c>
      <c r="F59" s="115"/>
      <c r="G59" s="693" t="s">
        <v>2581</v>
      </c>
      <c r="H59" s="708">
        <v>1251.25</v>
      </c>
      <c r="I59" s="720">
        <v>1137.5</v>
      </c>
      <c r="J59" s="708">
        <f>H59</f>
        <v>1251.25</v>
      </c>
      <c r="K59" s="720">
        <f t="shared" si="15"/>
        <v>1137.5</v>
      </c>
      <c r="L59" s="708"/>
      <c r="M59" s="718"/>
      <c r="N59" s="115"/>
      <c r="O59" s="115"/>
    </row>
    <row r="60" spans="1:15" ht="35.25" customHeight="1">
      <c r="A60" s="115" t="s">
        <v>35</v>
      </c>
      <c r="B60" s="716" t="s">
        <v>2584</v>
      </c>
      <c r="C60" s="693" t="s">
        <v>546</v>
      </c>
      <c r="D60" s="693" t="s">
        <v>624</v>
      </c>
      <c r="E60" s="717">
        <v>2025</v>
      </c>
      <c r="F60" s="115"/>
      <c r="G60" s="693" t="s">
        <v>2581</v>
      </c>
      <c r="H60" s="708">
        <v>1251.25</v>
      </c>
      <c r="I60" s="720">
        <v>1137.5</v>
      </c>
      <c r="J60" s="708">
        <f>H60</f>
        <v>1251.25</v>
      </c>
      <c r="K60" s="720">
        <f t="shared" si="15"/>
        <v>1137.5</v>
      </c>
      <c r="L60" s="708"/>
      <c r="M60" s="718"/>
      <c r="N60" s="115"/>
      <c r="O60" s="115"/>
    </row>
    <row r="61" spans="1:15" s="706" customFormat="1">
      <c r="A61" s="709" t="s">
        <v>532</v>
      </c>
      <c r="B61" s="726" t="s">
        <v>533</v>
      </c>
      <c r="C61" s="710"/>
      <c r="D61" s="710"/>
      <c r="E61" s="711"/>
      <c r="F61" s="109"/>
      <c r="G61" s="710"/>
      <c r="H61" s="704">
        <f>SUM(H62:H77)</f>
        <v>10896.6</v>
      </c>
      <c r="I61" s="704">
        <f t="shared" ref="I61:M61" si="16">SUM(I62:I77)</f>
        <v>9906</v>
      </c>
      <c r="J61" s="704">
        <f t="shared" si="16"/>
        <v>10896.6</v>
      </c>
      <c r="K61" s="704">
        <f t="shared" si="16"/>
        <v>9906</v>
      </c>
      <c r="L61" s="704">
        <f t="shared" si="16"/>
        <v>1976.7</v>
      </c>
      <c r="M61" s="704">
        <f t="shared" si="16"/>
        <v>1797</v>
      </c>
      <c r="N61" s="109"/>
      <c r="O61" s="109"/>
    </row>
    <row r="62" spans="1:15" ht="46">
      <c r="A62" s="115" t="s">
        <v>35</v>
      </c>
      <c r="B62" s="716" t="s">
        <v>2585</v>
      </c>
      <c r="C62" s="693" t="s">
        <v>546</v>
      </c>
      <c r="D62" s="693" t="s">
        <v>625</v>
      </c>
      <c r="E62" s="714" t="s">
        <v>74</v>
      </c>
      <c r="F62" s="115"/>
      <c r="G62" s="693" t="s">
        <v>2586</v>
      </c>
      <c r="H62" s="708">
        <v>1875.5</v>
      </c>
      <c r="I62" s="708">
        <v>1705</v>
      </c>
      <c r="J62" s="708">
        <f>H62</f>
        <v>1875.5</v>
      </c>
      <c r="K62" s="708">
        <f>I62</f>
        <v>1705</v>
      </c>
      <c r="L62" s="708">
        <f>M62+M62*10%</f>
        <v>876.7</v>
      </c>
      <c r="M62" s="708">
        <v>797</v>
      </c>
      <c r="N62" s="115"/>
      <c r="O62" s="693" t="s">
        <v>626</v>
      </c>
    </row>
    <row r="63" spans="1:15" ht="46">
      <c r="A63" s="115" t="s">
        <v>35</v>
      </c>
      <c r="B63" s="716" t="s">
        <v>2587</v>
      </c>
      <c r="C63" s="693" t="s">
        <v>546</v>
      </c>
      <c r="D63" s="693" t="s">
        <v>627</v>
      </c>
      <c r="E63" s="717" t="s">
        <v>74</v>
      </c>
      <c r="F63" s="115"/>
      <c r="G63" s="693" t="s">
        <v>2588</v>
      </c>
      <c r="H63" s="708">
        <f>I63*10%+I63</f>
        <v>2420</v>
      </c>
      <c r="I63" s="720">
        <v>2200</v>
      </c>
      <c r="J63" s="708">
        <f>H63</f>
        <v>2420</v>
      </c>
      <c r="K63" s="720">
        <f>I63</f>
        <v>2200</v>
      </c>
      <c r="L63" s="708">
        <f>M63+M63*10%</f>
        <v>1100</v>
      </c>
      <c r="M63" s="708">
        <v>1000</v>
      </c>
      <c r="N63" s="115"/>
      <c r="O63" s="693" t="s">
        <v>2589</v>
      </c>
    </row>
    <row r="64" spans="1:15" ht="30.7">
      <c r="A64" s="115" t="s">
        <v>35</v>
      </c>
      <c r="B64" s="716" t="s">
        <v>628</v>
      </c>
      <c r="C64" s="693" t="s">
        <v>534</v>
      </c>
      <c r="D64" s="693" t="s">
        <v>625</v>
      </c>
      <c r="E64" s="717">
        <v>2023</v>
      </c>
      <c r="F64" s="115"/>
      <c r="G64" s="693" t="s">
        <v>629</v>
      </c>
      <c r="H64" s="708">
        <v>440</v>
      </c>
      <c r="I64" s="720">
        <v>400</v>
      </c>
      <c r="J64" s="708">
        <f t="shared" ref="J64:K77" si="17">H64</f>
        <v>440</v>
      </c>
      <c r="K64" s="720">
        <f t="shared" si="17"/>
        <v>400</v>
      </c>
      <c r="L64" s="708"/>
      <c r="M64" s="718"/>
      <c r="N64" s="115" t="s">
        <v>36</v>
      </c>
      <c r="O64" s="115"/>
    </row>
    <row r="65" spans="1:15" ht="38.25" customHeight="1">
      <c r="A65" s="115" t="s">
        <v>35</v>
      </c>
      <c r="B65" s="716" t="s">
        <v>630</v>
      </c>
      <c r="C65" s="693" t="s">
        <v>534</v>
      </c>
      <c r="D65" s="693" t="s">
        <v>627</v>
      </c>
      <c r="E65" s="717">
        <v>2024</v>
      </c>
      <c r="F65" s="115"/>
      <c r="G65" s="693" t="s">
        <v>631</v>
      </c>
      <c r="H65" s="708">
        <v>220</v>
      </c>
      <c r="I65" s="720">
        <v>200</v>
      </c>
      <c r="J65" s="708">
        <f t="shared" si="17"/>
        <v>220</v>
      </c>
      <c r="K65" s="720">
        <f t="shared" si="17"/>
        <v>200</v>
      </c>
      <c r="L65" s="708"/>
      <c r="M65" s="718"/>
      <c r="N65" s="115" t="s">
        <v>36</v>
      </c>
      <c r="O65" s="115"/>
    </row>
    <row r="66" spans="1:15" ht="39" customHeight="1">
      <c r="A66" s="115" t="s">
        <v>35</v>
      </c>
      <c r="B66" s="716" t="s">
        <v>632</v>
      </c>
      <c r="C66" s="693" t="s">
        <v>534</v>
      </c>
      <c r="D66" s="693" t="s">
        <v>633</v>
      </c>
      <c r="E66" s="717">
        <v>2024</v>
      </c>
      <c r="F66" s="115"/>
      <c r="G66" s="693" t="s">
        <v>634</v>
      </c>
      <c r="H66" s="708">
        <v>550</v>
      </c>
      <c r="I66" s="720">
        <v>500</v>
      </c>
      <c r="J66" s="708">
        <f t="shared" si="17"/>
        <v>550</v>
      </c>
      <c r="K66" s="720">
        <f t="shared" si="17"/>
        <v>500</v>
      </c>
      <c r="L66" s="708"/>
      <c r="M66" s="718"/>
      <c r="N66" s="115" t="s">
        <v>36</v>
      </c>
      <c r="O66" s="115"/>
    </row>
    <row r="67" spans="1:15" ht="39" customHeight="1">
      <c r="A67" s="115" t="s">
        <v>35</v>
      </c>
      <c r="B67" s="716" t="s">
        <v>635</v>
      </c>
      <c r="C67" s="693" t="s">
        <v>534</v>
      </c>
      <c r="D67" s="693" t="s">
        <v>636</v>
      </c>
      <c r="E67" s="717">
        <v>2024</v>
      </c>
      <c r="F67" s="115"/>
      <c r="G67" s="693" t="s">
        <v>637</v>
      </c>
      <c r="H67" s="708">
        <v>275</v>
      </c>
      <c r="I67" s="720">
        <v>250</v>
      </c>
      <c r="J67" s="708">
        <f t="shared" si="17"/>
        <v>275</v>
      </c>
      <c r="K67" s="720">
        <f t="shared" si="17"/>
        <v>250</v>
      </c>
      <c r="L67" s="708"/>
      <c r="M67" s="718"/>
      <c r="N67" s="115" t="s">
        <v>36</v>
      </c>
      <c r="O67" s="115"/>
    </row>
    <row r="68" spans="1:15" ht="36.75" customHeight="1">
      <c r="A68" s="115" t="s">
        <v>35</v>
      </c>
      <c r="B68" s="716" t="s">
        <v>638</v>
      </c>
      <c r="C68" s="693" t="s">
        <v>534</v>
      </c>
      <c r="D68" s="693" t="s">
        <v>633</v>
      </c>
      <c r="E68" s="717">
        <v>2024</v>
      </c>
      <c r="F68" s="115"/>
      <c r="G68" s="693" t="s">
        <v>639</v>
      </c>
      <c r="H68" s="708">
        <v>550</v>
      </c>
      <c r="I68" s="720">
        <v>500</v>
      </c>
      <c r="J68" s="708">
        <f t="shared" si="17"/>
        <v>550</v>
      </c>
      <c r="K68" s="720">
        <f t="shared" si="17"/>
        <v>500</v>
      </c>
      <c r="L68" s="708"/>
      <c r="M68" s="718"/>
      <c r="N68" s="115" t="s">
        <v>36</v>
      </c>
      <c r="O68" s="115"/>
    </row>
    <row r="69" spans="1:15" ht="36" customHeight="1">
      <c r="A69" s="115" t="s">
        <v>35</v>
      </c>
      <c r="B69" s="716" t="s">
        <v>640</v>
      </c>
      <c r="C69" s="693" t="s">
        <v>534</v>
      </c>
      <c r="D69" s="693" t="s">
        <v>633</v>
      </c>
      <c r="E69" s="717">
        <v>2024</v>
      </c>
      <c r="F69" s="115"/>
      <c r="G69" s="693" t="s">
        <v>641</v>
      </c>
      <c r="H69" s="708">
        <v>165</v>
      </c>
      <c r="I69" s="720">
        <v>150</v>
      </c>
      <c r="J69" s="708">
        <f t="shared" si="17"/>
        <v>165</v>
      </c>
      <c r="K69" s="720">
        <f t="shared" si="17"/>
        <v>150</v>
      </c>
      <c r="L69" s="708"/>
      <c r="M69" s="718"/>
      <c r="N69" s="115" t="s">
        <v>36</v>
      </c>
      <c r="O69" s="115"/>
    </row>
    <row r="70" spans="1:15" ht="39" customHeight="1">
      <c r="A70" s="115" t="s">
        <v>35</v>
      </c>
      <c r="B70" s="716" t="s">
        <v>642</v>
      </c>
      <c r="C70" s="693" t="s">
        <v>534</v>
      </c>
      <c r="D70" s="693" t="s">
        <v>633</v>
      </c>
      <c r="E70" s="717">
        <v>2024</v>
      </c>
      <c r="F70" s="115"/>
      <c r="G70" s="693" t="s">
        <v>641</v>
      </c>
      <c r="H70" s="708">
        <v>165</v>
      </c>
      <c r="I70" s="720">
        <v>150</v>
      </c>
      <c r="J70" s="708">
        <f t="shared" si="17"/>
        <v>165</v>
      </c>
      <c r="K70" s="720">
        <f t="shared" si="17"/>
        <v>150</v>
      </c>
      <c r="L70" s="708"/>
      <c r="M70" s="718"/>
      <c r="N70" s="115" t="s">
        <v>36</v>
      </c>
      <c r="O70" s="115"/>
    </row>
    <row r="71" spans="1:15" ht="36" customHeight="1">
      <c r="A71" s="115" t="s">
        <v>35</v>
      </c>
      <c r="B71" s="716" t="s">
        <v>643</v>
      </c>
      <c r="C71" s="693" t="s">
        <v>534</v>
      </c>
      <c r="D71" s="693" t="s">
        <v>633</v>
      </c>
      <c r="E71" s="717">
        <v>2024</v>
      </c>
      <c r="F71" s="115"/>
      <c r="G71" s="693" t="s">
        <v>644</v>
      </c>
      <c r="H71" s="708">
        <v>385</v>
      </c>
      <c r="I71" s="720">
        <v>350</v>
      </c>
      <c r="J71" s="708">
        <f t="shared" si="17"/>
        <v>385</v>
      </c>
      <c r="K71" s="720">
        <f t="shared" si="17"/>
        <v>350</v>
      </c>
      <c r="L71" s="708"/>
      <c r="M71" s="718"/>
      <c r="N71" s="115" t="s">
        <v>36</v>
      </c>
      <c r="O71" s="115"/>
    </row>
    <row r="72" spans="1:15" ht="38.25" customHeight="1">
      <c r="A72" s="115" t="s">
        <v>35</v>
      </c>
      <c r="B72" s="716" t="s">
        <v>645</v>
      </c>
      <c r="C72" s="693" t="s">
        <v>534</v>
      </c>
      <c r="D72" s="693" t="s">
        <v>633</v>
      </c>
      <c r="E72" s="717">
        <v>2024</v>
      </c>
      <c r="F72" s="115"/>
      <c r="G72" s="693" t="s">
        <v>634</v>
      </c>
      <c r="H72" s="708">
        <v>550</v>
      </c>
      <c r="I72" s="720">
        <v>500</v>
      </c>
      <c r="J72" s="708">
        <f t="shared" si="17"/>
        <v>550</v>
      </c>
      <c r="K72" s="720">
        <f t="shared" si="17"/>
        <v>500</v>
      </c>
      <c r="L72" s="708"/>
      <c r="M72" s="718"/>
      <c r="N72" s="115" t="s">
        <v>36</v>
      </c>
      <c r="O72" s="115"/>
    </row>
    <row r="73" spans="1:15" ht="34.5" customHeight="1">
      <c r="A73" s="115" t="s">
        <v>35</v>
      </c>
      <c r="B73" s="716" t="s">
        <v>646</v>
      </c>
      <c r="C73" s="693" t="s">
        <v>534</v>
      </c>
      <c r="D73" s="693" t="s">
        <v>625</v>
      </c>
      <c r="E73" s="717">
        <v>2025</v>
      </c>
      <c r="F73" s="115"/>
      <c r="G73" s="693" t="s">
        <v>647</v>
      </c>
      <c r="H73" s="708">
        <v>440</v>
      </c>
      <c r="I73" s="720">
        <v>400</v>
      </c>
      <c r="J73" s="708">
        <f t="shared" si="17"/>
        <v>440</v>
      </c>
      <c r="K73" s="720">
        <f t="shared" si="17"/>
        <v>400</v>
      </c>
      <c r="L73" s="708"/>
      <c r="M73" s="718"/>
      <c r="N73" s="115" t="s">
        <v>36</v>
      </c>
      <c r="O73" s="115"/>
    </row>
    <row r="74" spans="1:15" ht="45.75" customHeight="1">
      <c r="A74" s="115" t="s">
        <v>35</v>
      </c>
      <c r="B74" s="716" t="s">
        <v>2590</v>
      </c>
      <c r="C74" s="693" t="s">
        <v>546</v>
      </c>
      <c r="D74" s="693" t="s">
        <v>636</v>
      </c>
      <c r="E74" s="717">
        <v>2025</v>
      </c>
      <c r="F74" s="115"/>
      <c r="G74" s="693" t="s">
        <v>2591</v>
      </c>
      <c r="H74" s="708">
        <v>1237.5</v>
      </c>
      <c r="I74" s="720">
        <v>1125</v>
      </c>
      <c r="J74" s="708">
        <f t="shared" si="17"/>
        <v>1237.5</v>
      </c>
      <c r="K74" s="720">
        <f t="shared" si="17"/>
        <v>1125</v>
      </c>
      <c r="L74" s="708"/>
      <c r="M74" s="718"/>
      <c r="N74" s="115"/>
      <c r="O74" s="115"/>
    </row>
    <row r="75" spans="1:15" ht="36" customHeight="1">
      <c r="A75" s="115" t="s">
        <v>35</v>
      </c>
      <c r="B75" s="716" t="s">
        <v>648</v>
      </c>
      <c r="C75" s="693" t="s">
        <v>534</v>
      </c>
      <c r="D75" s="693" t="s">
        <v>627</v>
      </c>
      <c r="E75" s="717">
        <v>2025</v>
      </c>
      <c r="F75" s="115"/>
      <c r="G75" s="693" t="s">
        <v>2592</v>
      </c>
      <c r="H75" s="708">
        <f>I75*10%+I75</f>
        <v>743.6</v>
      </c>
      <c r="I75" s="720">
        <v>676</v>
      </c>
      <c r="J75" s="708">
        <f t="shared" si="17"/>
        <v>743.6</v>
      </c>
      <c r="K75" s="720">
        <f t="shared" si="17"/>
        <v>676</v>
      </c>
      <c r="L75" s="708"/>
      <c r="M75" s="718"/>
      <c r="N75" s="115" t="s">
        <v>36</v>
      </c>
      <c r="O75" s="115"/>
    </row>
    <row r="76" spans="1:15" ht="30.7">
      <c r="A76" s="115" t="s">
        <v>35</v>
      </c>
      <c r="B76" s="716" t="s">
        <v>649</v>
      </c>
      <c r="C76" s="693" t="s">
        <v>534</v>
      </c>
      <c r="D76" s="693" t="s">
        <v>633</v>
      </c>
      <c r="E76" s="717">
        <v>2025</v>
      </c>
      <c r="F76" s="115"/>
      <c r="G76" s="693" t="s">
        <v>650</v>
      </c>
      <c r="H76" s="708">
        <f>I76*10%+I76</f>
        <v>770</v>
      </c>
      <c r="I76" s="720">
        <v>700</v>
      </c>
      <c r="J76" s="708">
        <f t="shared" si="17"/>
        <v>770</v>
      </c>
      <c r="K76" s="720">
        <f t="shared" si="17"/>
        <v>700</v>
      </c>
      <c r="L76" s="708"/>
      <c r="M76" s="718"/>
      <c r="N76" s="115" t="s">
        <v>36</v>
      </c>
      <c r="O76" s="115"/>
    </row>
    <row r="77" spans="1:15" ht="92">
      <c r="A77" s="115" t="s">
        <v>35</v>
      </c>
      <c r="B77" s="716" t="s">
        <v>2593</v>
      </c>
      <c r="C77" s="693" t="s">
        <v>534</v>
      </c>
      <c r="D77" s="693" t="s">
        <v>633</v>
      </c>
      <c r="E77" s="717">
        <v>2025</v>
      </c>
      <c r="F77" s="115"/>
      <c r="G77" s="693" t="s">
        <v>2594</v>
      </c>
      <c r="H77" s="708">
        <f>I77*10%+I77</f>
        <v>110</v>
      </c>
      <c r="I77" s="708">
        <v>100</v>
      </c>
      <c r="J77" s="708">
        <f t="shared" si="17"/>
        <v>110</v>
      </c>
      <c r="K77" s="720">
        <f t="shared" si="17"/>
        <v>100</v>
      </c>
      <c r="L77" s="708"/>
      <c r="M77" s="718"/>
      <c r="N77" s="115" t="s">
        <v>36</v>
      </c>
      <c r="O77" s="115" t="s">
        <v>2595</v>
      </c>
    </row>
    <row r="78" spans="1:15" s="706" customFormat="1">
      <c r="A78" s="709" t="s">
        <v>536</v>
      </c>
      <c r="B78" s="726" t="s">
        <v>537</v>
      </c>
      <c r="C78" s="710"/>
      <c r="D78" s="710"/>
      <c r="E78" s="711"/>
      <c r="F78" s="109"/>
      <c r="G78" s="710" t="s">
        <v>535</v>
      </c>
      <c r="H78" s="704">
        <f>SUM(H79:H91)</f>
        <v>10752.5</v>
      </c>
      <c r="I78" s="704">
        <f t="shared" ref="I78:M78" si="18">SUM(I79:I91)</f>
        <v>9775</v>
      </c>
      <c r="J78" s="704">
        <f t="shared" si="18"/>
        <v>10752.5</v>
      </c>
      <c r="K78" s="704">
        <f t="shared" si="18"/>
        <v>9775</v>
      </c>
      <c r="L78" s="704">
        <f t="shared" si="18"/>
        <v>1876.4</v>
      </c>
      <c r="M78" s="704">
        <f t="shared" si="18"/>
        <v>1774</v>
      </c>
      <c r="N78" s="109"/>
      <c r="O78" s="109"/>
    </row>
    <row r="79" spans="1:15" ht="43.5" customHeight="1">
      <c r="A79" s="115" t="s">
        <v>35</v>
      </c>
      <c r="B79" s="716" t="s">
        <v>651</v>
      </c>
      <c r="C79" s="693" t="s">
        <v>546</v>
      </c>
      <c r="D79" s="693" t="s">
        <v>652</v>
      </c>
      <c r="E79" s="714">
        <v>2022</v>
      </c>
      <c r="F79" s="115"/>
      <c r="G79" s="693" t="s">
        <v>2596</v>
      </c>
      <c r="H79" s="708">
        <v>825</v>
      </c>
      <c r="I79" s="708">
        <v>750</v>
      </c>
      <c r="J79" s="708">
        <f>H79</f>
        <v>825</v>
      </c>
      <c r="K79" s="708">
        <f>I79</f>
        <v>750</v>
      </c>
      <c r="L79" s="708">
        <f>M79+M64867%</f>
        <v>750</v>
      </c>
      <c r="M79" s="708">
        <v>750</v>
      </c>
      <c r="N79" s="115"/>
      <c r="O79" s="115"/>
    </row>
    <row r="80" spans="1:15" ht="46">
      <c r="A80" s="115" t="s">
        <v>35</v>
      </c>
      <c r="B80" s="716" t="s">
        <v>653</v>
      </c>
      <c r="C80" s="693" t="s">
        <v>538</v>
      </c>
      <c r="D80" s="693" t="s">
        <v>654</v>
      </c>
      <c r="E80" s="717" t="s">
        <v>74</v>
      </c>
      <c r="F80" s="115"/>
      <c r="G80" s="693" t="s">
        <v>655</v>
      </c>
      <c r="H80" s="708">
        <v>1056</v>
      </c>
      <c r="I80" s="720">
        <v>960</v>
      </c>
      <c r="J80" s="708">
        <f>H80</f>
        <v>1056</v>
      </c>
      <c r="K80" s="720">
        <f>I80</f>
        <v>960</v>
      </c>
      <c r="L80" s="708">
        <f>M80+M80*10%</f>
        <v>396</v>
      </c>
      <c r="M80" s="708">
        <v>360</v>
      </c>
      <c r="N80" s="115" t="s">
        <v>36</v>
      </c>
      <c r="O80" s="693" t="s">
        <v>656</v>
      </c>
    </row>
    <row r="81" spans="1:15" ht="46">
      <c r="A81" s="115" t="s">
        <v>35</v>
      </c>
      <c r="B81" s="716" t="s">
        <v>2597</v>
      </c>
      <c r="C81" s="693" t="s">
        <v>546</v>
      </c>
      <c r="D81" s="693" t="s">
        <v>657</v>
      </c>
      <c r="E81" s="717" t="s">
        <v>74</v>
      </c>
      <c r="F81" s="115"/>
      <c r="G81" s="693" t="s">
        <v>2598</v>
      </c>
      <c r="H81" s="708">
        <v>1215.5</v>
      </c>
      <c r="I81" s="720">
        <v>1105</v>
      </c>
      <c r="J81" s="708">
        <f t="shared" ref="J81:K91" si="19">H81</f>
        <v>1215.5</v>
      </c>
      <c r="K81" s="720">
        <f t="shared" si="19"/>
        <v>1105</v>
      </c>
      <c r="L81" s="708">
        <f>M81+M81*10%</f>
        <v>730.4</v>
      </c>
      <c r="M81" s="708">
        <v>664</v>
      </c>
      <c r="N81" s="115"/>
      <c r="O81" s="693" t="s">
        <v>658</v>
      </c>
    </row>
    <row r="82" spans="1:15" ht="37.5" customHeight="1">
      <c r="A82" s="115" t="s">
        <v>35</v>
      </c>
      <c r="B82" s="716" t="s">
        <v>659</v>
      </c>
      <c r="C82" s="693" t="s">
        <v>538</v>
      </c>
      <c r="D82" s="693" t="s">
        <v>660</v>
      </c>
      <c r="E82" s="717" t="s">
        <v>92</v>
      </c>
      <c r="F82" s="115"/>
      <c r="G82" s="693" t="s">
        <v>661</v>
      </c>
      <c r="H82" s="708">
        <v>1402.5</v>
      </c>
      <c r="I82" s="720">
        <v>1275</v>
      </c>
      <c r="J82" s="708">
        <f t="shared" si="19"/>
        <v>1402.5</v>
      </c>
      <c r="K82" s="720">
        <f t="shared" si="19"/>
        <v>1275</v>
      </c>
      <c r="L82" s="708"/>
      <c r="M82" s="718"/>
      <c r="N82" s="115" t="s">
        <v>36</v>
      </c>
      <c r="O82" s="115"/>
    </row>
    <row r="83" spans="1:15" ht="39.75" customHeight="1">
      <c r="A83" s="115" t="s">
        <v>35</v>
      </c>
      <c r="B83" s="716" t="s">
        <v>662</v>
      </c>
      <c r="C83" s="693" t="s">
        <v>546</v>
      </c>
      <c r="D83" s="693" t="s">
        <v>660</v>
      </c>
      <c r="E83" s="717">
        <v>2023</v>
      </c>
      <c r="F83" s="115"/>
      <c r="G83" s="693" t="s">
        <v>2599</v>
      </c>
      <c r="H83" s="708">
        <v>825</v>
      </c>
      <c r="I83" s="720">
        <v>750</v>
      </c>
      <c r="J83" s="708">
        <f t="shared" si="19"/>
        <v>825</v>
      </c>
      <c r="K83" s="720">
        <f t="shared" si="19"/>
        <v>750</v>
      </c>
      <c r="L83" s="708"/>
      <c r="M83" s="718"/>
      <c r="N83" s="115"/>
      <c r="O83" s="115"/>
    </row>
    <row r="84" spans="1:15" ht="35.25" customHeight="1">
      <c r="A84" s="115" t="s">
        <v>35</v>
      </c>
      <c r="B84" s="716" t="s">
        <v>2600</v>
      </c>
      <c r="C84" s="693" t="s">
        <v>546</v>
      </c>
      <c r="D84" s="693" t="s">
        <v>657</v>
      </c>
      <c r="E84" s="717">
        <v>2023</v>
      </c>
      <c r="F84" s="115"/>
      <c r="G84" s="693" t="s">
        <v>2601</v>
      </c>
      <c r="H84" s="708">
        <v>1650</v>
      </c>
      <c r="I84" s="720">
        <v>1500</v>
      </c>
      <c r="J84" s="708">
        <f t="shared" si="19"/>
        <v>1650</v>
      </c>
      <c r="K84" s="720">
        <f t="shared" si="19"/>
        <v>1500</v>
      </c>
      <c r="L84" s="708"/>
      <c r="M84" s="718"/>
      <c r="N84" s="115"/>
      <c r="O84" s="115"/>
    </row>
    <row r="85" spans="1:15" ht="52.5" customHeight="1">
      <c r="A85" s="115" t="s">
        <v>35</v>
      </c>
      <c r="B85" s="716" t="s">
        <v>663</v>
      </c>
      <c r="C85" s="693" t="s">
        <v>546</v>
      </c>
      <c r="D85" s="693" t="s">
        <v>664</v>
      </c>
      <c r="E85" s="717">
        <v>2024</v>
      </c>
      <c r="F85" s="115"/>
      <c r="G85" s="693" t="s">
        <v>2602</v>
      </c>
      <c r="H85" s="708">
        <v>1100</v>
      </c>
      <c r="I85" s="720">
        <v>1000</v>
      </c>
      <c r="J85" s="708">
        <f t="shared" si="19"/>
        <v>1100</v>
      </c>
      <c r="K85" s="720">
        <f t="shared" si="19"/>
        <v>1000</v>
      </c>
      <c r="L85" s="708"/>
      <c r="M85" s="718"/>
      <c r="N85" s="115"/>
      <c r="O85" s="115"/>
    </row>
    <row r="86" spans="1:15" ht="37.5" customHeight="1">
      <c r="A86" s="115" t="s">
        <v>35</v>
      </c>
      <c r="B86" s="721" t="s">
        <v>665</v>
      </c>
      <c r="C86" s="694" t="s">
        <v>538</v>
      </c>
      <c r="D86" s="694" t="s">
        <v>652</v>
      </c>
      <c r="E86" s="727">
        <v>2024</v>
      </c>
      <c r="F86" s="115"/>
      <c r="G86" s="728" t="s">
        <v>666</v>
      </c>
      <c r="H86" s="708">
        <v>203.5</v>
      </c>
      <c r="I86" s="720">
        <v>185</v>
      </c>
      <c r="J86" s="708">
        <f t="shared" si="19"/>
        <v>203.5</v>
      </c>
      <c r="K86" s="720">
        <f t="shared" si="19"/>
        <v>185</v>
      </c>
      <c r="L86" s="708"/>
      <c r="M86" s="718"/>
      <c r="N86" s="115" t="s">
        <v>36</v>
      </c>
      <c r="O86" s="115"/>
    </row>
    <row r="87" spans="1:15" ht="36.75" customHeight="1">
      <c r="A87" s="115" t="s">
        <v>35</v>
      </c>
      <c r="B87" s="721" t="s">
        <v>667</v>
      </c>
      <c r="C87" s="694" t="s">
        <v>538</v>
      </c>
      <c r="D87" s="694" t="s">
        <v>652</v>
      </c>
      <c r="E87" s="727">
        <v>2024</v>
      </c>
      <c r="F87" s="115"/>
      <c r="G87" s="729" t="s">
        <v>668</v>
      </c>
      <c r="H87" s="708">
        <v>165</v>
      </c>
      <c r="I87" s="708">
        <v>150</v>
      </c>
      <c r="J87" s="708">
        <f t="shared" si="19"/>
        <v>165</v>
      </c>
      <c r="K87" s="720">
        <f t="shared" si="19"/>
        <v>150</v>
      </c>
      <c r="L87" s="708"/>
      <c r="M87" s="718"/>
      <c r="N87" s="115" t="s">
        <v>36</v>
      </c>
      <c r="O87" s="115"/>
    </row>
    <row r="88" spans="1:15" ht="34.5" customHeight="1">
      <c r="A88" s="115" t="s">
        <v>35</v>
      </c>
      <c r="B88" s="721" t="s">
        <v>669</v>
      </c>
      <c r="C88" s="694" t="s">
        <v>538</v>
      </c>
      <c r="D88" s="694" t="s">
        <v>657</v>
      </c>
      <c r="E88" s="730">
        <v>2025</v>
      </c>
      <c r="F88" s="115"/>
      <c r="G88" s="729" t="s">
        <v>670</v>
      </c>
      <c r="H88" s="708">
        <v>220</v>
      </c>
      <c r="I88" s="720">
        <v>200</v>
      </c>
      <c r="J88" s="708">
        <f t="shared" si="19"/>
        <v>220</v>
      </c>
      <c r="K88" s="720">
        <f t="shared" si="19"/>
        <v>200</v>
      </c>
      <c r="L88" s="708"/>
      <c r="M88" s="718"/>
      <c r="N88" s="115" t="s">
        <v>36</v>
      </c>
      <c r="O88" s="115"/>
    </row>
    <row r="89" spans="1:15" ht="46">
      <c r="A89" s="115" t="s">
        <v>35</v>
      </c>
      <c r="B89" s="721" t="s">
        <v>671</v>
      </c>
      <c r="C89" s="694" t="s">
        <v>538</v>
      </c>
      <c r="D89" s="694" t="s">
        <v>672</v>
      </c>
      <c r="E89" s="727">
        <v>2025</v>
      </c>
      <c r="F89" s="115"/>
      <c r="G89" s="729" t="s">
        <v>673</v>
      </c>
      <c r="H89" s="708">
        <v>495</v>
      </c>
      <c r="I89" s="708">
        <v>450</v>
      </c>
      <c r="J89" s="708">
        <f t="shared" si="19"/>
        <v>495</v>
      </c>
      <c r="K89" s="720">
        <f t="shared" si="19"/>
        <v>450</v>
      </c>
      <c r="L89" s="708"/>
      <c r="M89" s="718"/>
      <c r="N89" s="115" t="s">
        <v>36</v>
      </c>
      <c r="O89" s="115"/>
    </row>
    <row r="90" spans="1:15" ht="30.7">
      <c r="A90" s="115" t="s">
        <v>35</v>
      </c>
      <c r="B90" s="716" t="s">
        <v>674</v>
      </c>
      <c r="C90" s="693" t="s">
        <v>538</v>
      </c>
      <c r="D90" s="693" t="s">
        <v>675</v>
      </c>
      <c r="E90" s="717">
        <v>2025</v>
      </c>
      <c r="F90" s="115"/>
      <c r="G90" s="693" t="s">
        <v>676</v>
      </c>
      <c r="H90" s="708">
        <v>220</v>
      </c>
      <c r="I90" s="720">
        <v>200</v>
      </c>
      <c r="J90" s="708">
        <f t="shared" si="19"/>
        <v>220</v>
      </c>
      <c r="K90" s="720">
        <f t="shared" si="19"/>
        <v>200</v>
      </c>
      <c r="L90" s="708"/>
      <c r="M90" s="718"/>
      <c r="N90" s="115" t="s">
        <v>36</v>
      </c>
      <c r="O90" s="115"/>
    </row>
    <row r="91" spans="1:15" ht="48" customHeight="1">
      <c r="A91" s="115" t="s">
        <v>35</v>
      </c>
      <c r="B91" s="716" t="s">
        <v>677</v>
      </c>
      <c r="C91" s="693" t="s">
        <v>546</v>
      </c>
      <c r="D91" s="693" t="s">
        <v>652</v>
      </c>
      <c r="E91" s="717">
        <v>2025</v>
      </c>
      <c r="F91" s="115"/>
      <c r="G91" s="693" t="s">
        <v>2603</v>
      </c>
      <c r="H91" s="708">
        <v>1375</v>
      </c>
      <c r="I91" s="720">
        <v>1250</v>
      </c>
      <c r="J91" s="708">
        <f t="shared" si="19"/>
        <v>1375</v>
      </c>
      <c r="K91" s="720">
        <f t="shared" si="19"/>
        <v>1250</v>
      </c>
      <c r="L91" s="708"/>
      <c r="M91" s="718"/>
      <c r="N91" s="115"/>
      <c r="O91" s="115"/>
    </row>
    <row r="92" spans="1:15" s="706" customFormat="1">
      <c r="A92" s="709" t="s">
        <v>539</v>
      </c>
      <c r="B92" s="726" t="s">
        <v>540</v>
      </c>
      <c r="C92" s="710"/>
      <c r="D92" s="710"/>
      <c r="E92" s="711"/>
      <c r="F92" s="109"/>
      <c r="G92" s="710" t="s">
        <v>535</v>
      </c>
      <c r="H92" s="704">
        <f>SUM(H93:H100)</f>
        <v>10777.8</v>
      </c>
      <c r="I92" s="704">
        <f t="shared" ref="I92:M92" si="20">SUM(I93:I100)</f>
        <v>9798</v>
      </c>
      <c r="J92" s="704">
        <f t="shared" si="20"/>
        <v>10777.8</v>
      </c>
      <c r="K92" s="704">
        <f t="shared" si="20"/>
        <v>9798</v>
      </c>
      <c r="L92" s="704">
        <f t="shared" si="20"/>
        <v>1955.8</v>
      </c>
      <c r="M92" s="704">
        <f t="shared" si="20"/>
        <v>1778</v>
      </c>
      <c r="N92" s="109"/>
      <c r="O92" s="109"/>
    </row>
    <row r="93" spans="1:15" ht="67.5" customHeight="1">
      <c r="A93" s="115" t="s">
        <v>35</v>
      </c>
      <c r="B93" s="716" t="s">
        <v>678</v>
      </c>
      <c r="C93" s="694" t="s">
        <v>541</v>
      </c>
      <c r="D93" s="694" t="s">
        <v>679</v>
      </c>
      <c r="E93" s="714">
        <v>2022</v>
      </c>
      <c r="F93" s="115"/>
      <c r="G93" s="693" t="s">
        <v>680</v>
      </c>
      <c r="H93" s="708">
        <v>220</v>
      </c>
      <c r="I93" s="708">
        <v>200</v>
      </c>
      <c r="J93" s="708">
        <f>H93</f>
        <v>220</v>
      </c>
      <c r="K93" s="708">
        <f>I93</f>
        <v>200</v>
      </c>
      <c r="L93" s="708">
        <f>M93+M93*10%</f>
        <v>220</v>
      </c>
      <c r="M93" s="708">
        <v>200</v>
      </c>
      <c r="N93" s="115" t="s">
        <v>36</v>
      </c>
      <c r="O93" s="115"/>
    </row>
    <row r="94" spans="1:15" ht="68.25" customHeight="1">
      <c r="A94" s="115" t="s">
        <v>35</v>
      </c>
      <c r="B94" s="716" t="s">
        <v>681</v>
      </c>
      <c r="C94" s="694" t="s">
        <v>541</v>
      </c>
      <c r="D94" s="694" t="s">
        <v>682</v>
      </c>
      <c r="E94" s="714">
        <v>2022</v>
      </c>
      <c r="F94" s="115"/>
      <c r="G94" s="693" t="s">
        <v>683</v>
      </c>
      <c r="H94" s="708">
        <v>330</v>
      </c>
      <c r="I94" s="708">
        <v>300</v>
      </c>
      <c r="J94" s="708">
        <f>H94</f>
        <v>330</v>
      </c>
      <c r="K94" s="708">
        <f>I94</f>
        <v>300</v>
      </c>
      <c r="L94" s="708">
        <f>M94+M94*10%</f>
        <v>330</v>
      </c>
      <c r="M94" s="708">
        <v>300</v>
      </c>
      <c r="N94" s="115" t="s">
        <v>36</v>
      </c>
      <c r="O94" s="115"/>
    </row>
    <row r="95" spans="1:15" ht="46">
      <c r="A95" s="115" t="s">
        <v>35</v>
      </c>
      <c r="B95" s="716" t="s">
        <v>2604</v>
      </c>
      <c r="C95" s="694" t="s">
        <v>546</v>
      </c>
      <c r="D95" s="694" t="s">
        <v>684</v>
      </c>
      <c r="E95" s="714" t="s">
        <v>74</v>
      </c>
      <c r="F95" s="115"/>
      <c r="G95" s="693" t="s">
        <v>2605</v>
      </c>
      <c r="H95" s="708">
        <v>1875.5</v>
      </c>
      <c r="I95" s="708">
        <v>1705</v>
      </c>
      <c r="J95" s="708">
        <f t="shared" ref="J95:K100" si="21">H95</f>
        <v>1875.5</v>
      </c>
      <c r="K95" s="708">
        <f t="shared" si="21"/>
        <v>1705</v>
      </c>
      <c r="L95" s="708">
        <f>M95+M95*10%</f>
        <v>1405.8</v>
      </c>
      <c r="M95" s="708">
        <v>1278</v>
      </c>
      <c r="N95" s="115"/>
      <c r="O95" s="715" t="s">
        <v>685</v>
      </c>
    </row>
    <row r="96" spans="1:15" ht="51.75" customHeight="1">
      <c r="A96" s="115" t="s">
        <v>35</v>
      </c>
      <c r="B96" s="721" t="s">
        <v>2606</v>
      </c>
      <c r="C96" s="694" t="s">
        <v>546</v>
      </c>
      <c r="D96" s="694" t="s">
        <v>682</v>
      </c>
      <c r="E96" s="727">
        <v>2023</v>
      </c>
      <c r="F96" s="115"/>
      <c r="G96" s="693" t="s">
        <v>2607</v>
      </c>
      <c r="H96" s="708">
        <v>1702.8</v>
      </c>
      <c r="I96" s="720">
        <v>1548</v>
      </c>
      <c r="J96" s="708">
        <f t="shared" si="21"/>
        <v>1702.8</v>
      </c>
      <c r="K96" s="708">
        <f t="shared" si="21"/>
        <v>1548</v>
      </c>
      <c r="L96" s="708"/>
      <c r="M96" s="718"/>
      <c r="N96" s="115"/>
      <c r="O96" s="115"/>
    </row>
    <row r="97" spans="1:15" ht="54.75" customHeight="1">
      <c r="A97" s="115" t="s">
        <v>35</v>
      </c>
      <c r="B97" s="721" t="s">
        <v>2608</v>
      </c>
      <c r="C97" s="694" t="s">
        <v>546</v>
      </c>
      <c r="D97" s="694" t="s">
        <v>682</v>
      </c>
      <c r="E97" s="727">
        <v>2023</v>
      </c>
      <c r="F97" s="115"/>
      <c r="G97" s="693" t="s">
        <v>2609</v>
      </c>
      <c r="H97" s="708">
        <v>1650</v>
      </c>
      <c r="I97" s="720">
        <v>1500</v>
      </c>
      <c r="J97" s="708">
        <f t="shared" si="21"/>
        <v>1650</v>
      </c>
      <c r="K97" s="708">
        <f t="shared" si="21"/>
        <v>1500</v>
      </c>
      <c r="L97" s="708"/>
      <c r="M97" s="718"/>
      <c r="N97" s="115"/>
      <c r="O97" s="115"/>
    </row>
    <row r="98" spans="1:15" ht="51.75" customHeight="1">
      <c r="A98" s="115" t="s">
        <v>35</v>
      </c>
      <c r="B98" s="721" t="s">
        <v>2610</v>
      </c>
      <c r="C98" s="694" t="s">
        <v>546</v>
      </c>
      <c r="D98" s="694" t="s">
        <v>682</v>
      </c>
      <c r="E98" s="727">
        <v>2024</v>
      </c>
      <c r="F98" s="115"/>
      <c r="G98" s="693" t="s">
        <v>2611</v>
      </c>
      <c r="H98" s="708">
        <v>2499.75</v>
      </c>
      <c r="I98" s="720">
        <v>2272.5</v>
      </c>
      <c r="J98" s="708">
        <f t="shared" si="21"/>
        <v>2499.75</v>
      </c>
      <c r="K98" s="708">
        <f t="shared" si="21"/>
        <v>2272.5</v>
      </c>
      <c r="L98" s="708"/>
      <c r="M98" s="718"/>
      <c r="N98" s="115"/>
      <c r="O98" s="115"/>
    </row>
    <row r="99" spans="1:15" ht="57" customHeight="1">
      <c r="A99" s="115" t="s">
        <v>35</v>
      </c>
      <c r="B99" s="721" t="s">
        <v>2612</v>
      </c>
      <c r="C99" s="694" t="s">
        <v>546</v>
      </c>
      <c r="D99" s="694" t="s">
        <v>682</v>
      </c>
      <c r="E99" s="727">
        <v>2025</v>
      </c>
      <c r="F99" s="115"/>
      <c r="G99" s="693" t="s">
        <v>2613</v>
      </c>
      <c r="H99" s="708">
        <v>1375</v>
      </c>
      <c r="I99" s="720">
        <v>1250</v>
      </c>
      <c r="J99" s="708">
        <f t="shared" si="21"/>
        <v>1375</v>
      </c>
      <c r="K99" s="708">
        <f t="shared" si="21"/>
        <v>1250</v>
      </c>
      <c r="L99" s="708"/>
      <c r="M99" s="718"/>
      <c r="N99" s="115"/>
      <c r="O99" s="115"/>
    </row>
    <row r="100" spans="1:15" ht="51.75" customHeight="1">
      <c r="A100" s="115" t="s">
        <v>35</v>
      </c>
      <c r="B100" s="721" t="s">
        <v>2614</v>
      </c>
      <c r="C100" s="694" t="s">
        <v>546</v>
      </c>
      <c r="D100" s="694" t="s">
        <v>682</v>
      </c>
      <c r="E100" s="727">
        <v>2025</v>
      </c>
      <c r="F100" s="115"/>
      <c r="G100" s="693" t="s">
        <v>2615</v>
      </c>
      <c r="H100" s="708">
        <v>1124.75</v>
      </c>
      <c r="I100" s="720">
        <v>1022.5</v>
      </c>
      <c r="J100" s="708">
        <f t="shared" si="21"/>
        <v>1124.75</v>
      </c>
      <c r="K100" s="708">
        <f t="shared" si="21"/>
        <v>1022.5</v>
      </c>
      <c r="L100" s="708"/>
      <c r="M100" s="718"/>
      <c r="N100" s="115"/>
      <c r="O100" s="115"/>
    </row>
    <row r="101" spans="1:15" s="706" customFormat="1">
      <c r="A101" s="709" t="s">
        <v>542</v>
      </c>
      <c r="B101" s="723" t="s">
        <v>530</v>
      </c>
      <c r="C101" s="710"/>
      <c r="D101" s="710"/>
      <c r="E101" s="711"/>
      <c r="F101" s="109"/>
      <c r="G101" s="710"/>
      <c r="H101" s="704">
        <f>SUM(H102:H107)</f>
        <v>16595.599999999999</v>
      </c>
      <c r="I101" s="704">
        <f t="shared" ref="I101:M101" si="22">SUM(I102:I107)</f>
        <v>9996</v>
      </c>
      <c r="J101" s="704">
        <f t="shared" si="22"/>
        <v>16595.599999999999</v>
      </c>
      <c r="K101" s="704">
        <f t="shared" si="22"/>
        <v>9996</v>
      </c>
      <c r="L101" s="704">
        <f t="shared" si="22"/>
        <v>2000</v>
      </c>
      <c r="M101" s="704">
        <f t="shared" si="22"/>
        <v>1813</v>
      </c>
      <c r="N101" s="109"/>
      <c r="O101" s="109"/>
    </row>
    <row r="102" spans="1:15" ht="46">
      <c r="A102" s="673" t="s">
        <v>35</v>
      </c>
      <c r="B102" s="713" t="s">
        <v>686</v>
      </c>
      <c r="C102" s="693" t="s">
        <v>546</v>
      </c>
      <c r="D102" s="693" t="s">
        <v>687</v>
      </c>
      <c r="E102" s="717" t="s">
        <v>165</v>
      </c>
      <c r="F102" s="673"/>
      <c r="G102" s="693" t="s">
        <v>688</v>
      </c>
      <c r="H102" s="708">
        <v>10000</v>
      </c>
      <c r="I102" s="708">
        <v>4000</v>
      </c>
      <c r="J102" s="708">
        <f>H102</f>
        <v>10000</v>
      </c>
      <c r="K102" s="708">
        <f>I102</f>
        <v>4000</v>
      </c>
      <c r="L102" s="708">
        <v>2000</v>
      </c>
      <c r="M102" s="718">
        <v>1813</v>
      </c>
      <c r="N102" s="673"/>
      <c r="O102" s="693" t="s">
        <v>689</v>
      </c>
    </row>
    <row r="103" spans="1:15" ht="37.5" customHeight="1">
      <c r="A103" s="673" t="s">
        <v>35</v>
      </c>
      <c r="B103" s="716" t="s">
        <v>690</v>
      </c>
      <c r="C103" s="693" t="s">
        <v>531</v>
      </c>
      <c r="D103" s="693" t="s">
        <v>691</v>
      </c>
      <c r="E103" s="717">
        <v>2023</v>
      </c>
      <c r="F103" s="673"/>
      <c r="G103" s="693" t="s">
        <v>692</v>
      </c>
      <c r="H103" s="708">
        <v>770</v>
      </c>
      <c r="I103" s="708">
        <v>700</v>
      </c>
      <c r="J103" s="708">
        <f>H103</f>
        <v>770</v>
      </c>
      <c r="K103" s="708">
        <f t="shared" ref="K103:K107" si="23">I103</f>
        <v>700</v>
      </c>
      <c r="L103" s="702"/>
      <c r="M103" s="718"/>
      <c r="N103" s="115" t="s">
        <v>36</v>
      </c>
      <c r="O103" s="673"/>
    </row>
    <row r="104" spans="1:15" ht="52.5" customHeight="1">
      <c r="A104" s="673" t="s">
        <v>35</v>
      </c>
      <c r="B104" s="716" t="s">
        <v>693</v>
      </c>
      <c r="C104" s="693" t="s">
        <v>546</v>
      </c>
      <c r="D104" s="693" t="s">
        <v>694</v>
      </c>
      <c r="E104" s="717">
        <v>2024</v>
      </c>
      <c r="F104" s="673"/>
      <c r="G104" s="693" t="s">
        <v>2616</v>
      </c>
      <c r="H104" s="708">
        <v>575.85</v>
      </c>
      <c r="I104" s="708">
        <v>523.5</v>
      </c>
      <c r="J104" s="708">
        <f t="shared" ref="J104:J107" si="24">H104</f>
        <v>575.85</v>
      </c>
      <c r="K104" s="708">
        <f t="shared" si="23"/>
        <v>523.5</v>
      </c>
      <c r="L104" s="702"/>
      <c r="M104" s="718"/>
      <c r="N104" s="115"/>
      <c r="O104" s="673"/>
    </row>
    <row r="105" spans="1:15" ht="51" customHeight="1">
      <c r="A105" s="673" t="s">
        <v>35</v>
      </c>
      <c r="B105" s="716" t="s">
        <v>695</v>
      </c>
      <c r="C105" s="693" t="s">
        <v>546</v>
      </c>
      <c r="D105" s="693" t="s">
        <v>687</v>
      </c>
      <c r="E105" s="717">
        <v>2024</v>
      </c>
      <c r="F105" s="673"/>
      <c r="G105" s="693" t="s">
        <v>2617</v>
      </c>
      <c r="H105" s="708">
        <v>1787.5</v>
      </c>
      <c r="I105" s="708">
        <v>1625</v>
      </c>
      <c r="J105" s="708">
        <f t="shared" si="24"/>
        <v>1787.5</v>
      </c>
      <c r="K105" s="708">
        <f t="shared" si="23"/>
        <v>1625</v>
      </c>
      <c r="L105" s="702"/>
      <c r="M105" s="718"/>
      <c r="N105" s="673"/>
      <c r="O105" s="673"/>
    </row>
    <row r="106" spans="1:15" ht="52.5" customHeight="1">
      <c r="A106" s="673" t="s">
        <v>35</v>
      </c>
      <c r="B106" s="716" t="s">
        <v>696</v>
      </c>
      <c r="C106" s="693" t="s">
        <v>546</v>
      </c>
      <c r="D106" s="693" t="s">
        <v>697</v>
      </c>
      <c r="E106" s="717">
        <v>2025</v>
      </c>
      <c r="F106" s="673"/>
      <c r="G106" s="693" t="s">
        <v>2618</v>
      </c>
      <c r="H106" s="708">
        <v>1949.75</v>
      </c>
      <c r="I106" s="708">
        <v>1772.5</v>
      </c>
      <c r="J106" s="708">
        <f t="shared" si="24"/>
        <v>1949.75</v>
      </c>
      <c r="K106" s="708">
        <f t="shared" si="23"/>
        <v>1772.5</v>
      </c>
      <c r="L106" s="702"/>
      <c r="M106" s="718"/>
      <c r="N106" s="673"/>
      <c r="O106" s="673"/>
    </row>
    <row r="107" spans="1:15" ht="55.5" customHeight="1">
      <c r="A107" s="673" t="s">
        <v>35</v>
      </c>
      <c r="B107" s="716" t="s">
        <v>698</v>
      </c>
      <c r="C107" s="693" t="s">
        <v>546</v>
      </c>
      <c r="D107" s="693" t="s">
        <v>697</v>
      </c>
      <c r="E107" s="717">
        <v>2025</v>
      </c>
      <c r="F107" s="673"/>
      <c r="G107" s="693" t="s">
        <v>2619</v>
      </c>
      <c r="H107" s="708">
        <v>1512.5</v>
      </c>
      <c r="I107" s="708">
        <v>1375</v>
      </c>
      <c r="J107" s="708">
        <f t="shared" si="24"/>
        <v>1512.5</v>
      </c>
      <c r="K107" s="708">
        <f t="shared" si="23"/>
        <v>1375</v>
      </c>
      <c r="L107" s="702"/>
      <c r="M107" s="718"/>
      <c r="N107" s="673"/>
      <c r="O107" s="673"/>
    </row>
    <row r="108" spans="1:15" s="706" customFormat="1">
      <c r="A108" s="731" t="s">
        <v>699</v>
      </c>
      <c r="B108" s="723" t="s">
        <v>700</v>
      </c>
      <c r="C108" s="732"/>
      <c r="D108" s="710"/>
      <c r="E108" s="711"/>
      <c r="F108" s="109"/>
      <c r="G108" s="710"/>
      <c r="H108" s="704">
        <f t="shared" ref="H108:M108" si="25">SUM(H109:H121)</f>
        <v>3693.45</v>
      </c>
      <c r="I108" s="704">
        <f t="shared" si="25"/>
        <v>3217</v>
      </c>
      <c r="J108" s="704">
        <f t="shared" si="25"/>
        <v>3693.45</v>
      </c>
      <c r="K108" s="704">
        <f t="shared" si="25"/>
        <v>3217</v>
      </c>
      <c r="L108" s="704">
        <f t="shared" si="25"/>
        <v>783.25</v>
      </c>
      <c r="M108" s="704">
        <f t="shared" si="25"/>
        <v>762</v>
      </c>
      <c r="N108" s="109"/>
      <c r="O108" s="705"/>
    </row>
    <row r="109" spans="1:15" ht="66" customHeight="1">
      <c r="A109" s="733" t="s">
        <v>35</v>
      </c>
      <c r="B109" s="716" t="s">
        <v>701</v>
      </c>
      <c r="C109" s="693" t="s">
        <v>702</v>
      </c>
      <c r="D109" s="693" t="s">
        <v>703</v>
      </c>
      <c r="E109" s="714">
        <v>2022</v>
      </c>
      <c r="F109" s="733"/>
      <c r="G109" s="693" t="s">
        <v>704</v>
      </c>
      <c r="H109" s="708">
        <v>287.5</v>
      </c>
      <c r="I109" s="708">
        <v>250</v>
      </c>
      <c r="J109" s="708">
        <v>287.5</v>
      </c>
      <c r="K109" s="708">
        <v>250</v>
      </c>
      <c r="L109" s="708">
        <v>250</v>
      </c>
      <c r="M109" s="708">
        <v>250</v>
      </c>
      <c r="N109" s="733" t="s">
        <v>36</v>
      </c>
      <c r="O109" s="733"/>
    </row>
    <row r="110" spans="1:15" ht="63.75" customHeight="1">
      <c r="A110" s="733" t="s">
        <v>35</v>
      </c>
      <c r="B110" s="716" t="s">
        <v>705</v>
      </c>
      <c r="C110" s="693" t="s">
        <v>702</v>
      </c>
      <c r="D110" s="693" t="s">
        <v>706</v>
      </c>
      <c r="E110" s="714">
        <v>2022</v>
      </c>
      <c r="F110" s="733"/>
      <c r="G110" s="693" t="s">
        <v>707</v>
      </c>
      <c r="H110" s="708">
        <v>178.25</v>
      </c>
      <c r="I110" s="708">
        <v>157</v>
      </c>
      <c r="J110" s="708">
        <v>178.25</v>
      </c>
      <c r="K110" s="708">
        <f>I110</f>
        <v>157</v>
      </c>
      <c r="L110" s="708">
        <f>H110</f>
        <v>178.25</v>
      </c>
      <c r="M110" s="708">
        <f>I110</f>
        <v>157</v>
      </c>
      <c r="N110" s="733" t="s">
        <v>36</v>
      </c>
      <c r="O110" s="733"/>
    </row>
    <row r="111" spans="1:15" ht="57" customHeight="1">
      <c r="A111" s="733" t="s">
        <v>35</v>
      </c>
      <c r="B111" s="716" t="s">
        <v>708</v>
      </c>
      <c r="C111" s="693" t="s">
        <v>702</v>
      </c>
      <c r="D111" s="693" t="s">
        <v>709</v>
      </c>
      <c r="E111" s="714">
        <v>2022</v>
      </c>
      <c r="F111" s="734"/>
      <c r="G111" s="693" t="s">
        <v>710</v>
      </c>
      <c r="H111" s="720">
        <v>195.5</v>
      </c>
      <c r="I111" s="720">
        <v>170</v>
      </c>
      <c r="J111" s="720">
        <v>195.5</v>
      </c>
      <c r="K111" s="720">
        <v>170</v>
      </c>
      <c r="L111" s="720">
        <v>170</v>
      </c>
      <c r="M111" s="720">
        <v>170</v>
      </c>
      <c r="N111" s="733" t="s">
        <v>36</v>
      </c>
      <c r="O111" s="735"/>
    </row>
    <row r="112" spans="1:15" ht="50.25" customHeight="1">
      <c r="A112" s="733" t="s">
        <v>35</v>
      </c>
      <c r="B112" s="716" t="s">
        <v>711</v>
      </c>
      <c r="C112" s="693" t="s">
        <v>702</v>
      </c>
      <c r="D112" s="693" t="s">
        <v>709</v>
      </c>
      <c r="E112" s="714">
        <v>2022</v>
      </c>
      <c r="F112" s="734"/>
      <c r="G112" s="693" t="s">
        <v>712</v>
      </c>
      <c r="H112" s="720">
        <v>212.75</v>
      </c>
      <c r="I112" s="720">
        <v>185</v>
      </c>
      <c r="J112" s="720">
        <v>212.75</v>
      </c>
      <c r="K112" s="720">
        <v>185</v>
      </c>
      <c r="L112" s="720">
        <v>185</v>
      </c>
      <c r="M112" s="720">
        <v>185</v>
      </c>
      <c r="N112" s="733" t="s">
        <v>36</v>
      </c>
      <c r="O112" s="735"/>
    </row>
    <row r="113" spans="1:15" ht="49.5" customHeight="1">
      <c r="A113" s="733" t="s">
        <v>35</v>
      </c>
      <c r="B113" s="716" t="s">
        <v>713</v>
      </c>
      <c r="C113" s="693" t="s">
        <v>702</v>
      </c>
      <c r="D113" s="693" t="s">
        <v>706</v>
      </c>
      <c r="E113" s="714">
        <v>2023</v>
      </c>
      <c r="F113" s="734"/>
      <c r="G113" s="693" t="s">
        <v>714</v>
      </c>
      <c r="H113" s="720">
        <v>214.7</v>
      </c>
      <c r="I113" s="720">
        <v>190</v>
      </c>
      <c r="J113" s="720">
        <v>214.7</v>
      </c>
      <c r="K113" s="720">
        <v>190</v>
      </c>
      <c r="L113" s="720"/>
      <c r="M113" s="720"/>
      <c r="N113" s="733" t="s">
        <v>36</v>
      </c>
      <c r="O113" s="735"/>
    </row>
    <row r="114" spans="1:15" ht="46">
      <c r="A114" s="733" t="s">
        <v>35</v>
      </c>
      <c r="B114" s="721" t="s">
        <v>715</v>
      </c>
      <c r="C114" s="693" t="s">
        <v>702</v>
      </c>
      <c r="D114" s="693" t="s">
        <v>703</v>
      </c>
      <c r="E114" s="714">
        <v>2023</v>
      </c>
      <c r="F114" s="734"/>
      <c r="G114" s="693" t="s">
        <v>716</v>
      </c>
      <c r="H114" s="720">
        <v>276</v>
      </c>
      <c r="I114" s="720">
        <v>240</v>
      </c>
      <c r="J114" s="720">
        <v>276</v>
      </c>
      <c r="K114" s="720">
        <v>240</v>
      </c>
      <c r="L114" s="720"/>
      <c r="M114" s="720"/>
      <c r="N114" s="733" t="s">
        <v>36</v>
      </c>
      <c r="O114" s="735"/>
    </row>
    <row r="115" spans="1:15" ht="45.75" customHeight="1">
      <c r="A115" s="733" t="s">
        <v>35</v>
      </c>
      <c r="B115" s="721" t="s">
        <v>717</v>
      </c>
      <c r="C115" s="693" t="s">
        <v>702</v>
      </c>
      <c r="D115" s="693" t="s">
        <v>709</v>
      </c>
      <c r="E115" s="714">
        <v>2023</v>
      </c>
      <c r="F115" s="734"/>
      <c r="G115" s="693" t="s">
        <v>718</v>
      </c>
      <c r="H115" s="720">
        <v>218.5</v>
      </c>
      <c r="I115" s="720">
        <v>190</v>
      </c>
      <c r="J115" s="720">
        <v>218.5</v>
      </c>
      <c r="K115" s="720">
        <v>190</v>
      </c>
      <c r="L115" s="720"/>
      <c r="M115" s="720"/>
      <c r="N115" s="733" t="s">
        <v>36</v>
      </c>
      <c r="O115" s="735"/>
    </row>
    <row r="116" spans="1:15" ht="45.75" customHeight="1">
      <c r="A116" s="733" t="s">
        <v>35</v>
      </c>
      <c r="B116" s="721" t="s">
        <v>719</v>
      </c>
      <c r="C116" s="693" t="s">
        <v>702</v>
      </c>
      <c r="D116" s="693" t="s">
        <v>703</v>
      </c>
      <c r="E116" s="714">
        <v>2023</v>
      </c>
      <c r="F116" s="734"/>
      <c r="G116" s="693" t="s">
        <v>720</v>
      </c>
      <c r="H116" s="720">
        <v>345</v>
      </c>
      <c r="I116" s="720">
        <v>300</v>
      </c>
      <c r="J116" s="720">
        <v>345</v>
      </c>
      <c r="K116" s="720">
        <v>300</v>
      </c>
      <c r="L116" s="720"/>
      <c r="M116" s="720"/>
      <c r="N116" s="733" t="s">
        <v>36</v>
      </c>
      <c r="O116" s="735"/>
    </row>
    <row r="117" spans="1:15" ht="45.75" customHeight="1">
      <c r="A117" s="733" t="s">
        <v>35</v>
      </c>
      <c r="B117" s="721" t="s">
        <v>721</v>
      </c>
      <c r="C117" s="693" t="s">
        <v>702</v>
      </c>
      <c r="D117" s="693" t="s">
        <v>709</v>
      </c>
      <c r="E117" s="714">
        <v>2023</v>
      </c>
      <c r="F117" s="734"/>
      <c r="G117" s="693" t="s">
        <v>722</v>
      </c>
      <c r="H117" s="720">
        <v>212.75</v>
      </c>
      <c r="I117" s="720">
        <v>185</v>
      </c>
      <c r="J117" s="720">
        <v>212.75</v>
      </c>
      <c r="K117" s="720">
        <v>185</v>
      </c>
      <c r="L117" s="720"/>
      <c r="M117" s="720"/>
      <c r="N117" s="733" t="s">
        <v>36</v>
      </c>
      <c r="O117" s="735"/>
    </row>
    <row r="118" spans="1:15" ht="45.75" customHeight="1">
      <c r="A118" s="733" t="s">
        <v>35</v>
      </c>
      <c r="B118" s="721" t="s">
        <v>723</v>
      </c>
      <c r="C118" s="693" t="s">
        <v>702</v>
      </c>
      <c r="D118" s="693" t="s">
        <v>706</v>
      </c>
      <c r="E118" s="736" t="s">
        <v>92</v>
      </c>
      <c r="F118" s="734"/>
      <c r="G118" s="693" t="s">
        <v>724</v>
      </c>
      <c r="H118" s="720">
        <v>690</v>
      </c>
      <c r="I118" s="720">
        <v>600</v>
      </c>
      <c r="J118" s="720">
        <v>690</v>
      </c>
      <c r="K118" s="720">
        <v>600</v>
      </c>
      <c r="L118" s="720"/>
      <c r="M118" s="720"/>
      <c r="N118" s="733" t="s">
        <v>36</v>
      </c>
      <c r="O118" s="735"/>
    </row>
    <row r="119" spans="1:15" ht="45.75" customHeight="1">
      <c r="A119" s="733" t="s">
        <v>35</v>
      </c>
      <c r="B119" s="721" t="s">
        <v>725</v>
      </c>
      <c r="C119" s="693" t="s">
        <v>702</v>
      </c>
      <c r="D119" s="693" t="s">
        <v>703</v>
      </c>
      <c r="E119" s="727">
        <v>2024</v>
      </c>
      <c r="F119" s="734"/>
      <c r="G119" s="693" t="s">
        <v>720</v>
      </c>
      <c r="H119" s="720">
        <v>345</v>
      </c>
      <c r="I119" s="720">
        <v>300</v>
      </c>
      <c r="J119" s="720">
        <v>345</v>
      </c>
      <c r="K119" s="720">
        <v>300</v>
      </c>
      <c r="L119" s="720"/>
      <c r="M119" s="720"/>
      <c r="N119" s="733" t="s">
        <v>36</v>
      </c>
      <c r="O119" s="735"/>
    </row>
    <row r="120" spans="1:15" ht="45.75" customHeight="1">
      <c r="A120" s="733" t="s">
        <v>35</v>
      </c>
      <c r="B120" s="721" t="s">
        <v>726</v>
      </c>
      <c r="C120" s="693" t="s">
        <v>702</v>
      </c>
      <c r="D120" s="693" t="s">
        <v>709</v>
      </c>
      <c r="E120" s="727">
        <v>2024</v>
      </c>
      <c r="F120" s="734"/>
      <c r="G120" s="693" t="s">
        <v>727</v>
      </c>
      <c r="H120" s="720">
        <v>172.5</v>
      </c>
      <c r="I120" s="720">
        <v>150</v>
      </c>
      <c r="J120" s="720">
        <v>172.5</v>
      </c>
      <c r="K120" s="720">
        <v>150</v>
      </c>
      <c r="L120" s="720"/>
      <c r="M120" s="720"/>
      <c r="N120" s="733" t="s">
        <v>36</v>
      </c>
      <c r="O120" s="735"/>
    </row>
    <row r="121" spans="1:15" ht="45.75" customHeight="1">
      <c r="A121" s="733" t="s">
        <v>35</v>
      </c>
      <c r="B121" s="721" t="s">
        <v>728</v>
      </c>
      <c r="C121" s="693" t="s">
        <v>702</v>
      </c>
      <c r="D121" s="693" t="s">
        <v>703</v>
      </c>
      <c r="E121" s="727">
        <v>2025</v>
      </c>
      <c r="F121" s="734"/>
      <c r="G121" s="693" t="s">
        <v>720</v>
      </c>
      <c r="H121" s="720">
        <v>345</v>
      </c>
      <c r="I121" s="720">
        <v>300</v>
      </c>
      <c r="J121" s="720">
        <v>345</v>
      </c>
      <c r="K121" s="720">
        <v>300</v>
      </c>
      <c r="L121" s="720"/>
      <c r="M121" s="720"/>
      <c r="N121" s="733" t="s">
        <v>36</v>
      </c>
      <c r="O121" s="735"/>
    </row>
    <row r="122" spans="1:15" s="706" customFormat="1">
      <c r="A122" s="731" t="s">
        <v>729</v>
      </c>
      <c r="B122" s="723" t="s">
        <v>543</v>
      </c>
      <c r="C122" s="737"/>
      <c r="D122" s="710"/>
      <c r="E122" s="711"/>
      <c r="F122" s="737"/>
      <c r="G122" s="710"/>
      <c r="H122" s="738">
        <f>SUM(H123:H131)</f>
        <v>1585</v>
      </c>
      <c r="I122" s="738">
        <f t="shared" ref="I122:M122" si="26">SUM(I123:I131)</f>
        <v>1400</v>
      </c>
      <c r="J122" s="738">
        <f t="shared" si="26"/>
        <v>1585</v>
      </c>
      <c r="K122" s="738">
        <f t="shared" si="26"/>
        <v>1400</v>
      </c>
      <c r="L122" s="738">
        <f t="shared" si="26"/>
        <v>278.3</v>
      </c>
      <c r="M122" s="738">
        <f t="shared" si="26"/>
        <v>253</v>
      </c>
      <c r="N122" s="739"/>
      <c r="O122" s="740"/>
    </row>
    <row r="123" spans="1:15" ht="55.5" customHeight="1">
      <c r="A123" s="733" t="s">
        <v>35</v>
      </c>
      <c r="B123" s="716" t="s">
        <v>730</v>
      </c>
      <c r="C123" s="693" t="s">
        <v>544</v>
      </c>
      <c r="D123" s="693" t="s">
        <v>731</v>
      </c>
      <c r="E123" s="714">
        <v>2022</v>
      </c>
      <c r="F123" s="734"/>
      <c r="G123" s="693" t="s">
        <v>732</v>
      </c>
      <c r="H123" s="720">
        <f>I123*10%+I123</f>
        <v>330</v>
      </c>
      <c r="I123" s="720">
        <v>300</v>
      </c>
      <c r="J123" s="720">
        <f>H123</f>
        <v>330</v>
      </c>
      <c r="K123" s="720">
        <f>I123</f>
        <v>300</v>
      </c>
      <c r="L123" s="720">
        <f>M123*10%+M123</f>
        <v>278.3</v>
      </c>
      <c r="M123" s="720">
        <v>253</v>
      </c>
      <c r="N123" s="734" t="s">
        <v>36</v>
      </c>
      <c r="O123" s="715"/>
    </row>
    <row r="124" spans="1:15" ht="67.5" customHeight="1">
      <c r="A124" s="733" t="s">
        <v>35</v>
      </c>
      <c r="B124" s="716" t="s">
        <v>733</v>
      </c>
      <c r="C124" s="693" t="s">
        <v>544</v>
      </c>
      <c r="D124" s="693" t="s">
        <v>731</v>
      </c>
      <c r="E124" s="717">
        <v>2023</v>
      </c>
      <c r="F124" s="734"/>
      <c r="G124" s="693" t="s">
        <v>734</v>
      </c>
      <c r="H124" s="720">
        <v>345</v>
      </c>
      <c r="I124" s="720">
        <v>300</v>
      </c>
      <c r="J124" s="720">
        <v>345</v>
      </c>
      <c r="K124" s="720">
        <v>300</v>
      </c>
      <c r="L124" s="720"/>
      <c r="M124" s="720"/>
      <c r="N124" s="734" t="s">
        <v>36</v>
      </c>
      <c r="O124" s="735"/>
    </row>
    <row r="125" spans="1:15" ht="82.5" customHeight="1">
      <c r="A125" s="733" t="s">
        <v>35</v>
      </c>
      <c r="B125" s="716" t="s">
        <v>735</v>
      </c>
      <c r="C125" s="693" t="s">
        <v>544</v>
      </c>
      <c r="D125" s="693" t="s">
        <v>731</v>
      </c>
      <c r="E125" s="717">
        <v>2023</v>
      </c>
      <c r="F125" s="734"/>
      <c r="G125" s="693" t="s">
        <v>736</v>
      </c>
      <c r="H125" s="720">
        <v>172.5</v>
      </c>
      <c r="I125" s="720">
        <v>150</v>
      </c>
      <c r="J125" s="720">
        <v>172.5</v>
      </c>
      <c r="K125" s="720">
        <v>150</v>
      </c>
      <c r="L125" s="720"/>
      <c r="M125" s="720"/>
      <c r="N125" s="734" t="s">
        <v>36</v>
      </c>
      <c r="O125" s="735"/>
    </row>
    <row r="126" spans="1:15" ht="92.25" customHeight="1">
      <c r="A126" s="733" t="s">
        <v>35</v>
      </c>
      <c r="B126" s="716" t="s">
        <v>737</v>
      </c>
      <c r="C126" s="693" t="s">
        <v>544</v>
      </c>
      <c r="D126" s="693" t="s">
        <v>731</v>
      </c>
      <c r="E126" s="717">
        <v>2023</v>
      </c>
      <c r="F126" s="734"/>
      <c r="G126" s="693" t="s">
        <v>738</v>
      </c>
      <c r="H126" s="720">
        <v>115</v>
      </c>
      <c r="I126" s="720">
        <v>100</v>
      </c>
      <c r="J126" s="720">
        <v>115</v>
      </c>
      <c r="K126" s="720">
        <v>100</v>
      </c>
      <c r="L126" s="720"/>
      <c r="M126" s="720"/>
      <c r="N126" s="734" t="s">
        <v>36</v>
      </c>
      <c r="O126" s="735"/>
    </row>
    <row r="127" spans="1:15" ht="87" customHeight="1">
      <c r="A127" s="733" t="s">
        <v>35</v>
      </c>
      <c r="B127" s="716" t="s">
        <v>739</v>
      </c>
      <c r="C127" s="693" t="s">
        <v>544</v>
      </c>
      <c r="D127" s="693" t="s">
        <v>731</v>
      </c>
      <c r="E127" s="717">
        <v>2024</v>
      </c>
      <c r="F127" s="734"/>
      <c r="G127" s="693" t="s">
        <v>740</v>
      </c>
      <c r="H127" s="720">
        <v>57.5</v>
      </c>
      <c r="I127" s="720">
        <v>50</v>
      </c>
      <c r="J127" s="720">
        <v>57.5</v>
      </c>
      <c r="K127" s="720">
        <v>50</v>
      </c>
      <c r="L127" s="720"/>
      <c r="M127" s="720"/>
      <c r="N127" s="734" t="s">
        <v>36</v>
      </c>
      <c r="O127" s="735"/>
    </row>
    <row r="128" spans="1:15" ht="99" customHeight="1">
      <c r="A128" s="733" t="s">
        <v>35</v>
      </c>
      <c r="B128" s="716" t="s">
        <v>741</v>
      </c>
      <c r="C128" s="693" t="s">
        <v>544</v>
      </c>
      <c r="D128" s="693" t="s">
        <v>731</v>
      </c>
      <c r="E128" s="717">
        <v>2024</v>
      </c>
      <c r="F128" s="734"/>
      <c r="G128" s="693" t="s">
        <v>742</v>
      </c>
      <c r="H128" s="720">
        <v>126.5</v>
      </c>
      <c r="I128" s="720">
        <v>110</v>
      </c>
      <c r="J128" s="720">
        <v>126.5</v>
      </c>
      <c r="K128" s="720">
        <v>110</v>
      </c>
      <c r="L128" s="720"/>
      <c r="M128" s="720"/>
      <c r="N128" s="734" t="s">
        <v>36</v>
      </c>
      <c r="O128" s="735"/>
    </row>
    <row r="129" spans="1:15" ht="86.25" customHeight="1">
      <c r="A129" s="733" t="s">
        <v>35</v>
      </c>
      <c r="B129" s="716" t="s">
        <v>743</v>
      </c>
      <c r="C129" s="693" t="s">
        <v>544</v>
      </c>
      <c r="D129" s="693" t="s">
        <v>731</v>
      </c>
      <c r="E129" s="717">
        <v>2024</v>
      </c>
      <c r="F129" s="734"/>
      <c r="G129" s="693" t="s">
        <v>744</v>
      </c>
      <c r="H129" s="720">
        <v>92</v>
      </c>
      <c r="I129" s="720">
        <v>80</v>
      </c>
      <c r="J129" s="720">
        <v>92</v>
      </c>
      <c r="K129" s="720">
        <v>80</v>
      </c>
      <c r="L129" s="720"/>
      <c r="M129" s="720"/>
      <c r="N129" s="734" t="s">
        <v>36</v>
      </c>
      <c r="O129" s="735"/>
    </row>
    <row r="130" spans="1:15" ht="96.75" customHeight="1">
      <c r="A130" s="733" t="s">
        <v>35</v>
      </c>
      <c r="B130" s="716" t="s">
        <v>745</v>
      </c>
      <c r="C130" s="693" t="s">
        <v>544</v>
      </c>
      <c r="D130" s="693" t="s">
        <v>731</v>
      </c>
      <c r="E130" s="717">
        <v>2024</v>
      </c>
      <c r="F130" s="734"/>
      <c r="G130" s="693" t="s">
        <v>746</v>
      </c>
      <c r="H130" s="720">
        <v>126.5</v>
      </c>
      <c r="I130" s="720">
        <v>110</v>
      </c>
      <c r="J130" s="720">
        <v>126.5</v>
      </c>
      <c r="K130" s="720">
        <v>110</v>
      </c>
      <c r="L130" s="720"/>
      <c r="M130" s="720"/>
      <c r="N130" s="734" t="s">
        <v>36</v>
      </c>
      <c r="O130" s="735"/>
    </row>
    <row r="131" spans="1:15" ht="96" customHeight="1">
      <c r="A131" s="733" t="s">
        <v>35</v>
      </c>
      <c r="B131" s="716" t="s">
        <v>747</v>
      </c>
      <c r="C131" s="693" t="s">
        <v>544</v>
      </c>
      <c r="D131" s="693" t="s">
        <v>731</v>
      </c>
      <c r="E131" s="717">
        <v>2025</v>
      </c>
      <c r="F131" s="734"/>
      <c r="G131" s="693" t="s">
        <v>748</v>
      </c>
      <c r="H131" s="720">
        <f>I131*10%+I131</f>
        <v>220</v>
      </c>
      <c r="I131" s="720">
        <f>172+28</f>
        <v>200</v>
      </c>
      <c r="J131" s="720">
        <f>H131</f>
        <v>220</v>
      </c>
      <c r="K131" s="720">
        <f>I131</f>
        <v>200</v>
      </c>
      <c r="L131" s="720"/>
      <c r="M131" s="720"/>
      <c r="N131" s="734" t="s">
        <v>36</v>
      </c>
      <c r="O131" s="735"/>
    </row>
    <row r="132" spans="1:15" s="744" customFormat="1" ht="30">
      <c r="A132" s="741" t="s">
        <v>158</v>
      </c>
      <c r="B132" s="723" t="s">
        <v>749</v>
      </c>
      <c r="C132" s="737"/>
      <c r="D132" s="742"/>
      <c r="E132" s="743"/>
      <c r="F132" s="739"/>
      <c r="G132" s="742"/>
      <c r="H132" s="738">
        <f>H133</f>
        <v>820.6</v>
      </c>
      <c r="I132" s="738">
        <f t="shared" ref="I132:M132" si="27">I133</f>
        <v>746</v>
      </c>
      <c r="J132" s="738">
        <f t="shared" si="27"/>
        <v>820.6</v>
      </c>
      <c r="K132" s="738">
        <f t="shared" si="27"/>
        <v>746</v>
      </c>
      <c r="L132" s="738">
        <f t="shared" si="27"/>
        <v>0</v>
      </c>
      <c r="M132" s="738">
        <f t="shared" si="27"/>
        <v>0</v>
      </c>
      <c r="N132" s="739"/>
      <c r="O132" s="739"/>
    </row>
    <row r="133" spans="1:15" ht="107.35">
      <c r="A133" s="733" t="s">
        <v>35</v>
      </c>
      <c r="B133" s="716" t="s">
        <v>750</v>
      </c>
      <c r="C133" s="693" t="s">
        <v>546</v>
      </c>
      <c r="D133" s="693" t="s">
        <v>592</v>
      </c>
      <c r="E133" s="717">
        <v>2023</v>
      </c>
      <c r="F133" s="693" t="s">
        <v>751</v>
      </c>
      <c r="G133" s="693" t="s">
        <v>752</v>
      </c>
      <c r="H133" s="720">
        <v>820.6</v>
      </c>
      <c r="I133" s="720">
        <v>746</v>
      </c>
      <c r="J133" s="720">
        <f>H133</f>
        <v>820.6</v>
      </c>
      <c r="K133" s="720">
        <f>I133</f>
        <v>746</v>
      </c>
      <c r="L133" s="720">
        <v>0</v>
      </c>
      <c r="M133" s="720">
        <v>0</v>
      </c>
      <c r="N133" s="735"/>
      <c r="O133" s="735"/>
    </row>
    <row r="134" spans="1:15" s="749" customFormat="1" ht="15">
      <c r="A134" s="745">
        <v>5</v>
      </c>
      <c r="B134" s="746" t="s">
        <v>45</v>
      </c>
      <c r="C134" s="745"/>
      <c r="D134" s="745"/>
      <c r="E134" s="747"/>
      <c r="F134" s="745"/>
      <c r="G134" s="745"/>
      <c r="H134" s="748">
        <f>SUM(H136:H137)</f>
        <v>3322</v>
      </c>
      <c r="I134" s="748">
        <f t="shared" ref="I134:M134" si="28">SUM(I136:I137)</f>
        <v>3020</v>
      </c>
      <c r="J134" s="748">
        <f t="shared" si="28"/>
        <v>3322</v>
      </c>
      <c r="K134" s="748">
        <f t="shared" si="28"/>
        <v>3020</v>
      </c>
      <c r="L134" s="748">
        <f t="shared" si="28"/>
        <v>598.4</v>
      </c>
      <c r="M134" s="748">
        <f t="shared" si="28"/>
        <v>544</v>
      </c>
      <c r="N134" s="746"/>
      <c r="O134" s="746"/>
    </row>
    <row r="135" spans="1:15" s="744" customFormat="1" ht="15">
      <c r="A135" s="737" t="s">
        <v>46</v>
      </c>
      <c r="B135" s="739" t="s">
        <v>44</v>
      </c>
      <c r="C135" s="737"/>
      <c r="D135" s="737"/>
      <c r="E135" s="750"/>
      <c r="F135" s="737"/>
      <c r="G135" s="737"/>
      <c r="H135" s="738"/>
      <c r="I135" s="738"/>
      <c r="J135" s="738"/>
      <c r="K135" s="738"/>
      <c r="L135" s="738"/>
      <c r="M135" s="738"/>
      <c r="N135" s="739"/>
      <c r="O135" s="739"/>
    </row>
    <row r="136" spans="1:15" ht="59.25" customHeight="1">
      <c r="A136" s="734" t="s">
        <v>35</v>
      </c>
      <c r="B136" s="716" t="s">
        <v>754</v>
      </c>
      <c r="C136" s="693" t="s">
        <v>546</v>
      </c>
      <c r="D136" s="734" t="s">
        <v>537</v>
      </c>
      <c r="E136" s="736" t="s">
        <v>165</v>
      </c>
      <c r="F136" s="734"/>
      <c r="G136" s="693" t="s">
        <v>753</v>
      </c>
      <c r="H136" s="720">
        <f>I136*10%+I136</f>
        <v>1661</v>
      </c>
      <c r="I136" s="720">
        <v>1510</v>
      </c>
      <c r="J136" s="720">
        <f>H136</f>
        <v>1661</v>
      </c>
      <c r="K136" s="720">
        <f>I136</f>
        <v>1510</v>
      </c>
      <c r="L136" s="720">
        <v>598.4</v>
      </c>
      <c r="M136" s="720">
        <v>544</v>
      </c>
      <c r="N136" s="735"/>
      <c r="O136" s="735"/>
    </row>
    <row r="137" spans="1:15" ht="58.5" customHeight="1">
      <c r="A137" s="734" t="s">
        <v>35</v>
      </c>
      <c r="B137" s="716" t="s">
        <v>2620</v>
      </c>
      <c r="C137" s="693" t="s">
        <v>546</v>
      </c>
      <c r="D137" s="734" t="s">
        <v>764</v>
      </c>
      <c r="E137" s="736" t="s">
        <v>86</v>
      </c>
      <c r="F137" s="734"/>
      <c r="G137" s="693" t="s">
        <v>753</v>
      </c>
      <c r="H137" s="720">
        <f>I137*10%+I137</f>
        <v>1661</v>
      </c>
      <c r="I137" s="720">
        <v>1510</v>
      </c>
      <c r="J137" s="720">
        <f>H137</f>
        <v>1661</v>
      </c>
      <c r="K137" s="720">
        <f>I137</f>
        <v>1510</v>
      </c>
      <c r="L137" s="720"/>
      <c r="M137" s="720"/>
      <c r="N137" s="735"/>
      <c r="O137" s="735"/>
    </row>
    <row r="138" spans="1:15">
      <c r="A138" s="745">
        <v>6</v>
      </c>
      <c r="B138" s="746" t="s">
        <v>12</v>
      </c>
      <c r="C138" s="745"/>
      <c r="D138" s="745"/>
      <c r="E138" s="747"/>
      <c r="F138" s="746"/>
      <c r="G138" s="745"/>
      <c r="H138" s="751">
        <f>SUM(H140:H150)</f>
        <v>1958.9899999999996</v>
      </c>
      <c r="I138" s="751">
        <f t="shared" ref="I138:L138" si="29">SUM(I140:I150)</f>
        <v>1780.9000000000003</v>
      </c>
      <c r="J138" s="751">
        <f t="shared" si="29"/>
        <v>1958.9899999999996</v>
      </c>
      <c r="K138" s="751">
        <f t="shared" si="29"/>
        <v>1780.9000000000003</v>
      </c>
      <c r="L138" s="751">
        <f t="shared" si="29"/>
        <v>356.18</v>
      </c>
      <c r="M138" s="751">
        <f>SUM(M140:M150)</f>
        <v>320.89999999999998</v>
      </c>
      <c r="N138" s="746"/>
      <c r="O138" s="746"/>
    </row>
    <row r="139" spans="1:15" s="744" customFormat="1" ht="60">
      <c r="A139" s="752" t="s">
        <v>521</v>
      </c>
      <c r="B139" s="753" t="s">
        <v>755</v>
      </c>
      <c r="C139" s="754"/>
      <c r="D139" s="755" t="s">
        <v>535</v>
      </c>
      <c r="E139" s="756"/>
      <c r="F139" s="757" t="s">
        <v>535</v>
      </c>
      <c r="G139" s="755"/>
      <c r="H139" s="757"/>
      <c r="I139" s="757"/>
      <c r="J139" s="754"/>
      <c r="K139" s="757"/>
      <c r="L139" s="757"/>
      <c r="M139" s="757"/>
      <c r="N139" s="757"/>
      <c r="O139" s="757"/>
    </row>
    <row r="140" spans="1:15" ht="30.7">
      <c r="A140" s="722" t="s">
        <v>35</v>
      </c>
      <c r="B140" s="721" t="s">
        <v>756</v>
      </c>
      <c r="C140" s="694" t="s">
        <v>530</v>
      </c>
      <c r="D140" s="694" t="s">
        <v>757</v>
      </c>
      <c r="E140" s="727">
        <v>2022</v>
      </c>
      <c r="F140" s="758"/>
      <c r="G140" s="694" t="s">
        <v>758</v>
      </c>
      <c r="H140" s="759">
        <f t="shared" ref="H140" si="30">I140*10%+I140</f>
        <v>178.09</v>
      </c>
      <c r="I140" s="759">
        <v>161.9</v>
      </c>
      <c r="J140" s="760">
        <f t="shared" ref="J140:K140" si="31">H140</f>
        <v>178.09</v>
      </c>
      <c r="K140" s="760">
        <f t="shared" si="31"/>
        <v>161.9</v>
      </c>
      <c r="L140" s="759">
        <f>J140</f>
        <v>178.09</v>
      </c>
      <c r="M140" s="759">
        <f>K140</f>
        <v>161.9</v>
      </c>
      <c r="N140" s="758"/>
      <c r="O140" s="758"/>
    </row>
    <row r="141" spans="1:15" ht="30.7">
      <c r="A141" s="722" t="s">
        <v>35</v>
      </c>
      <c r="B141" s="721" t="s">
        <v>759</v>
      </c>
      <c r="C141" s="694" t="s">
        <v>540</v>
      </c>
      <c r="D141" s="694" t="s">
        <v>760</v>
      </c>
      <c r="E141" s="727">
        <v>2022</v>
      </c>
      <c r="F141" s="758"/>
      <c r="G141" s="694" t="s">
        <v>758</v>
      </c>
      <c r="H141" s="759">
        <f>I141*10%+I141</f>
        <v>178.09</v>
      </c>
      <c r="I141" s="759">
        <v>161.9</v>
      </c>
      <c r="J141" s="760">
        <f>H141</f>
        <v>178.09</v>
      </c>
      <c r="K141" s="760">
        <f>I141</f>
        <v>161.9</v>
      </c>
      <c r="L141" s="759">
        <f>J141</f>
        <v>178.09</v>
      </c>
      <c r="M141" s="759">
        <v>159</v>
      </c>
      <c r="N141" s="758"/>
      <c r="O141" s="758"/>
    </row>
    <row r="142" spans="1:15" ht="30.7">
      <c r="A142" s="722" t="s">
        <v>35</v>
      </c>
      <c r="B142" s="721" t="s">
        <v>2621</v>
      </c>
      <c r="C142" s="694" t="s">
        <v>524</v>
      </c>
      <c r="D142" s="694" t="s">
        <v>2622</v>
      </c>
      <c r="E142" s="727">
        <v>2023</v>
      </c>
      <c r="F142" s="758"/>
      <c r="G142" s="694" t="s">
        <v>758</v>
      </c>
      <c r="H142" s="759">
        <f>I142*10%+I142</f>
        <v>178.09</v>
      </c>
      <c r="I142" s="759">
        <v>161.9</v>
      </c>
      <c r="J142" s="760">
        <f>H142</f>
        <v>178.09</v>
      </c>
      <c r="K142" s="760">
        <f>I142</f>
        <v>161.9</v>
      </c>
      <c r="L142" s="759"/>
      <c r="M142" s="759"/>
      <c r="N142" s="758"/>
      <c r="O142" s="758"/>
    </row>
    <row r="143" spans="1:15" ht="30.7">
      <c r="A143" s="722" t="s">
        <v>35</v>
      </c>
      <c r="B143" s="721" t="s">
        <v>761</v>
      </c>
      <c r="C143" s="694" t="s">
        <v>543</v>
      </c>
      <c r="D143" s="694" t="s">
        <v>731</v>
      </c>
      <c r="E143" s="727">
        <v>2023</v>
      </c>
      <c r="F143" s="758"/>
      <c r="G143" s="694" t="s">
        <v>758</v>
      </c>
      <c r="H143" s="759">
        <f>I143*10%+I143</f>
        <v>178.09</v>
      </c>
      <c r="I143" s="759">
        <v>161.9</v>
      </c>
      <c r="J143" s="760">
        <f>H143</f>
        <v>178.09</v>
      </c>
      <c r="K143" s="760">
        <f>I143</f>
        <v>161.9</v>
      </c>
      <c r="L143" s="759"/>
      <c r="M143" s="759"/>
      <c r="N143" s="758"/>
      <c r="O143" s="758"/>
    </row>
    <row r="144" spans="1:15" ht="30.7">
      <c r="A144" s="722" t="s">
        <v>35</v>
      </c>
      <c r="B144" s="721" t="s">
        <v>762</v>
      </c>
      <c r="C144" s="694" t="s">
        <v>524</v>
      </c>
      <c r="D144" s="694" t="s">
        <v>763</v>
      </c>
      <c r="E144" s="727">
        <v>2023</v>
      </c>
      <c r="F144" s="758"/>
      <c r="G144" s="694" t="s">
        <v>758</v>
      </c>
      <c r="H144" s="759">
        <f t="shared" ref="H144:H150" si="32">I144*10%+I144</f>
        <v>178.09</v>
      </c>
      <c r="I144" s="759">
        <v>161.9</v>
      </c>
      <c r="J144" s="760">
        <f t="shared" ref="J144:K150" si="33">H144</f>
        <v>178.09</v>
      </c>
      <c r="K144" s="760">
        <f t="shared" si="33"/>
        <v>161.9</v>
      </c>
      <c r="L144" s="759"/>
      <c r="M144" s="759"/>
      <c r="N144" s="758"/>
      <c r="O144" s="758"/>
    </row>
    <row r="145" spans="1:15" ht="30.7">
      <c r="A145" s="722" t="s">
        <v>35</v>
      </c>
      <c r="B145" s="721" t="s">
        <v>2623</v>
      </c>
      <c r="C145" s="694" t="s">
        <v>764</v>
      </c>
      <c r="D145" s="694" t="s">
        <v>2624</v>
      </c>
      <c r="E145" s="727">
        <v>2023</v>
      </c>
      <c r="F145" s="758"/>
      <c r="G145" s="694" t="s">
        <v>758</v>
      </c>
      <c r="H145" s="759">
        <f t="shared" si="32"/>
        <v>178.09</v>
      </c>
      <c r="I145" s="759">
        <v>161.9</v>
      </c>
      <c r="J145" s="760">
        <f t="shared" si="33"/>
        <v>178.09</v>
      </c>
      <c r="K145" s="760">
        <f t="shared" si="33"/>
        <v>161.9</v>
      </c>
      <c r="L145" s="759"/>
      <c r="M145" s="759"/>
      <c r="N145" s="758"/>
      <c r="O145" s="758"/>
    </row>
    <row r="146" spans="1:15" ht="30.7">
      <c r="A146" s="722" t="s">
        <v>35</v>
      </c>
      <c r="B146" s="721" t="s">
        <v>765</v>
      </c>
      <c r="C146" s="694" t="s">
        <v>530</v>
      </c>
      <c r="D146" s="694" t="s">
        <v>766</v>
      </c>
      <c r="E146" s="727">
        <v>2024</v>
      </c>
      <c r="F146" s="758" t="s">
        <v>535</v>
      </c>
      <c r="G146" s="694" t="s">
        <v>758</v>
      </c>
      <c r="H146" s="759">
        <f t="shared" si="32"/>
        <v>178.09</v>
      </c>
      <c r="I146" s="759">
        <v>161.9</v>
      </c>
      <c r="J146" s="760">
        <f t="shared" si="33"/>
        <v>178.09</v>
      </c>
      <c r="K146" s="760">
        <f t="shared" si="33"/>
        <v>161.9</v>
      </c>
      <c r="L146" s="759"/>
      <c r="M146" s="759"/>
      <c r="N146" s="758"/>
      <c r="O146" s="758"/>
    </row>
    <row r="147" spans="1:15" ht="30.7">
      <c r="A147" s="722" t="s">
        <v>35</v>
      </c>
      <c r="B147" s="721" t="s">
        <v>767</v>
      </c>
      <c r="C147" s="694" t="s">
        <v>533</v>
      </c>
      <c r="D147" s="694" t="s">
        <v>625</v>
      </c>
      <c r="E147" s="727">
        <v>2024</v>
      </c>
      <c r="F147" s="758" t="s">
        <v>535</v>
      </c>
      <c r="G147" s="694" t="s">
        <v>758</v>
      </c>
      <c r="H147" s="759">
        <f t="shared" si="32"/>
        <v>178.09</v>
      </c>
      <c r="I147" s="759">
        <v>161.9</v>
      </c>
      <c r="J147" s="760">
        <f t="shared" si="33"/>
        <v>178.09</v>
      </c>
      <c r="K147" s="760">
        <f t="shared" si="33"/>
        <v>161.9</v>
      </c>
      <c r="L147" s="759"/>
      <c r="M147" s="759"/>
      <c r="N147" s="758"/>
      <c r="O147" s="758"/>
    </row>
    <row r="148" spans="1:15" ht="30.7">
      <c r="A148" s="722" t="s">
        <v>35</v>
      </c>
      <c r="B148" s="721" t="s">
        <v>2625</v>
      </c>
      <c r="C148" s="694" t="s">
        <v>537</v>
      </c>
      <c r="D148" s="694" t="s">
        <v>657</v>
      </c>
      <c r="E148" s="727">
        <v>2024</v>
      </c>
      <c r="F148" s="758"/>
      <c r="G148" s="694" t="s">
        <v>758</v>
      </c>
      <c r="H148" s="759">
        <f t="shared" si="32"/>
        <v>178.09</v>
      </c>
      <c r="I148" s="759">
        <v>161.9</v>
      </c>
      <c r="J148" s="760">
        <f t="shared" si="33"/>
        <v>178.09</v>
      </c>
      <c r="K148" s="760">
        <f t="shared" si="33"/>
        <v>161.9</v>
      </c>
      <c r="L148" s="759"/>
      <c r="M148" s="759"/>
      <c r="N148" s="758"/>
      <c r="O148" s="758"/>
    </row>
    <row r="149" spans="1:15" ht="30.7">
      <c r="A149" s="722" t="s">
        <v>35</v>
      </c>
      <c r="B149" s="721" t="s">
        <v>768</v>
      </c>
      <c r="C149" s="694" t="s">
        <v>700</v>
      </c>
      <c r="D149" s="694" t="s">
        <v>709</v>
      </c>
      <c r="E149" s="727">
        <v>2024</v>
      </c>
      <c r="F149" s="758"/>
      <c r="G149" s="694" t="s">
        <v>758</v>
      </c>
      <c r="H149" s="759">
        <f t="shared" si="32"/>
        <v>178.09</v>
      </c>
      <c r="I149" s="759">
        <v>161.9</v>
      </c>
      <c r="J149" s="760">
        <f t="shared" si="33"/>
        <v>178.09</v>
      </c>
      <c r="K149" s="760">
        <f t="shared" si="33"/>
        <v>161.9</v>
      </c>
      <c r="L149" s="751"/>
      <c r="M149" s="751"/>
      <c r="N149" s="761"/>
      <c r="O149" s="761"/>
    </row>
    <row r="150" spans="1:15" ht="30.7">
      <c r="A150" s="722" t="s">
        <v>35</v>
      </c>
      <c r="B150" s="721" t="s">
        <v>2626</v>
      </c>
      <c r="C150" s="694" t="s">
        <v>618</v>
      </c>
      <c r="D150" s="694" t="s">
        <v>2627</v>
      </c>
      <c r="E150" s="727">
        <v>2025</v>
      </c>
      <c r="F150" s="758"/>
      <c r="G150" s="694" t="s">
        <v>758</v>
      </c>
      <c r="H150" s="759">
        <f t="shared" si="32"/>
        <v>178.09</v>
      </c>
      <c r="I150" s="759">
        <v>161.9</v>
      </c>
      <c r="J150" s="760">
        <f t="shared" si="33"/>
        <v>178.09</v>
      </c>
      <c r="K150" s="760">
        <f t="shared" si="33"/>
        <v>161.9</v>
      </c>
      <c r="L150" s="759"/>
      <c r="M150" s="759"/>
      <c r="N150" s="758"/>
      <c r="O150" s="758"/>
    </row>
    <row r="151" spans="1:15">
      <c r="A151" s="745">
        <v>7</v>
      </c>
      <c r="B151" s="746" t="s">
        <v>48</v>
      </c>
      <c r="C151" s="745"/>
      <c r="D151" s="745"/>
      <c r="E151" s="747"/>
      <c r="F151" s="746"/>
      <c r="G151" s="745"/>
      <c r="H151" s="748">
        <f>H152</f>
        <v>2713.7110000000002</v>
      </c>
      <c r="I151" s="748">
        <f t="shared" ref="I151:M151" si="34">I152</f>
        <v>2467.0099999999998</v>
      </c>
      <c r="J151" s="748">
        <f t="shared" si="34"/>
        <v>2713.7110000000002</v>
      </c>
      <c r="K151" s="748">
        <f t="shared" si="34"/>
        <v>2467.0099999999998</v>
      </c>
      <c r="L151" s="748">
        <f t="shared" si="34"/>
        <v>479.24299999999999</v>
      </c>
      <c r="M151" s="748">
        <f t="shared" si="34"/>
        <v>444</v>
      </c>
      <c r="N151" s="746"/>
      <c r="O151" s="746"/>
    </row>
    <row r="152" spans="1:15" s="744" customFormat="1" ht="15">
      <c r="A152" s="762" t="s">
        <v>769</v>
      </c>
      <c r="B152" s="763" t="s">
        <v>41</v>
      </c>
      <c r="C152" s="764"/>
      <c r="D152" s="764"/>
      <c r="E152" s="765"/>
      <c r="F152" s="764"/>
      <c r="G152" s="764"/>
      <c r="H152" s="766">
        <f>SUM(H153:H159)</f>
        <v>2713.7110000000002</v>
      </c>
      <c r="I152" s="766">
        <f t="shared" ref="I152:M152" si="35">SUM(I153:I159)</f>
        <v>2467.0099999999998</v>
      </c>
      <c r="J152" s="766">
        <f t="shared" si="35"/>
        <v>2713.7110000000002</v>
      </c>
      <c r="K152" s="766">
        <f t="shared" si="35"/>
        <v>2467.0099999999998</v>
      </c>
      <c r="L152" s="766">
        <f t="shared" si="35"/>
        <v>479.24299999999999</v>
      </c>
      <c r="M152" s="766">
        <f t="shared" si="35"/>
        <v>444</v>
      </c>
      <c r="N152" s="764"/>
      <c r="O152" s="764"/>
    </row>
    <row r="153" spans="1:15" s="770" customFormat="1" ht="84" customHeight="1">
      <c r="A153" s="767">
        <v>1</v>
      </c>
      <c r="B153" s="721" t="s">
        <v>770</v>
      </c>
      <c r="C153" s="767" t="s">
        <v>546</v>
      </c>
      <c r="D153" s="767" t="s">
        <v>530</v>
      </c>
      <c r="E153" s="768">
        <v>2022</v>
      </c>
      <c r="F153" s="769"/>
      <c r="G153" s="694" t="s">
        <v>771</v>
      </c>
      <c r="H153" s="769">
        <v>387.673</v>
      </c>
      <c r="I153" s="769">
        <v>352.43</v>
      </c>
      <c r="J153" s="769">
        <v>387.673</v>
      </c>
      <c r="K153" s="769">
        <v>352.43</v>
      </c>
      <c r="L153" s="769">
        <v>387.673</v>
      </c>
      <c r="M153" s="769">
        <v>352.43</v>
      </c>
      <c r="N153" s="767"/>
      <c r="O153" s="769"/>
    </row>
    <row r="154" spans="1:15" s="770" customFormat="1" ht="80.25" customHeight="1">
      <c r="A154" s="767">
        <v>2</v>
      </c>
      <c r="B154" s="721" t="s">
        <v>770</v>
      </c>
      <c r="C154" s="767" t="s">
        <v>546</v>
      </c>
      <c r="D154" s="767" t="s">
        <v>524</v>
      </c>
      <c r="E154" s="768" t="s">
        <v>74</v>
      </c>
      <c r="F154" s="771"/>
      <c r="G154" s="694" t="s">
        <v>771</v>
      </c>
      <c r="H154" s="769">
        <v>387.673</v>
      </c>
      <c r="I154" s="769">
        <v>352.43</v>
      </c>
      <c r="J154" s="769">
        <v>387.673</v>
      </c>
      <c r="K154" s="769">
        <v>352.43</v>
      </c>
      <c r="L154" s="769">
        <f>M154</f>
        <v>91.57</v>
      </c>
      <c r="M154" s="769">
        <v>91.57</v>
      </c>
      <c r="N154" s="767"/>
      <c r="O154" s="769"/>
    </row>
    <row r="155" spans="1:15" s="770" customFormat="1" ht="84" customHeight="1">
      <c r="A155" s="767">
        <v>3</v>
      </c>
      <c r="B155" s="721" t="s">
        <v>770</v>
      </c>
      <c r="C155" s="767" t="s">
        <v>546</v>
      </c>
      <c r="D155" s="767" t="s">
        <v>618</v>
      </c>
      <c r="E155" s="768">
        <v>2023</v>
      </c>
      <c r="F155" s="771"/>
      <c r="G155" s="694" t="s">
        <v>771</v>
      </c>
      <c r="H155" s="769">
        <v>387.673</v>
      </c>
      <c r="I155" s="769">
        <v>352.43</v>
      </c>
      <c r="J155" s="769">
        <v>387.673</v>
      </c>
      <c r="K155" s="769">
        <v>352.43</v>
      </c>
      <c r="L155" s="769"/>
      <c r="M155" s="769"/>
      <c r="N155" s="767"/>
      <c r="O155" s="769"/>
    </row>
    <row r="156" spans="1:15" s="770" customFormat="1" ht="81.75" customHeight="1">
      <c r="A156" s="767">
        <v>4</v>
      </c>
      <c r="B156" s="721" t="s">
        <v>770</v>
      </c>
      <c r="C156" s="767" t="s">
        <v>546</v>
      </c>
      <c r="D156" s="767" t="s">
        <v>764</v>
      </c>
      <c r="E156" s="768">
        <v>2023</v>
      </c>
      <c r="F156" s="769"/>
      <c r="G156" s="694" t="s">
        <v>771</v>
      </c>
      <c r="H156" s="769">
        <v>387.673</v>
      </c>
      <c r="I156" s="769">
        <v>352.43</v>
      </c>
      <c r="J156" s="769">
        <v>387.673</v>
      </c>
      <c r="K156" s="769">
        <v>352.43</v>
      </c>
      <c r="L156" s="769"/>
      <c r="M156" s="769"/>
      <c r="N156" s="767"/>
      <c r="O156" s="769"/>
    </row>
    <row r="157" spans="1:15" s="770" customFormat="1" ht="81.75" customHeight="1">
      <c r="A157" s="767">
        <v>5</v>
      </c>
      <c r="B157" s="721" t="s">
        <v>770</v>
      </c>
      <c r="C157" s="767" t="s">
        <v>546</v>
      </c>
      <c r="D157" s="767" t="s">
        <v>533</v>
      </c>
      <c r="E157" s="768" t="s">
        <v>92</v>
      </c>
      <c r="F157" s="769"/>
      <c r="G157" s="694" t="s">
        <v>771</v>
      </c>
      <c r="H157" s="769">
        <v>387.673</v>
      </c>
      <c r="I157" s="769">
        <v>352.43</v>
      </c>
      <c r="J157" s="769">
        <v>387.673</v>
      </c>
      <c r="K157" s="769">
        <v>352.43</v>
      </c>
      <c r="L157" s="769"/>
      <c r="M157" s="769"/>
      <c r="N157" s="767"/>
      <c r="O157" s="769"/>
    </row>
    <row r="158" spans="1:15" s="770" customFormat="1" ht="84.75" customHeight="1">
      <c r="A158" s="767">
        <v>6</v>
      </c>
      <c r="B158" s="721" t="s">
        <v>770</v>
      </c>
      <c r="C158" s="767" t="s">
        <v>546</v>
      </c>
      <c r="D158" s="767" t="s">
        <v>537</v>
      </c>
      <c r="E158" s="768">
        <v>2024</v>
      </c>
      <c r="F158" s="769"/>
      <c r="G158" s="694" t="s">
        <v>771</v>
      </c>
      <c r="H158" s="769">
        <v>387.673</v>
      </c>
      <c r="I158" s="769">
        <v>352.43</v>
      </c>
      <c r="J158" s="769">
        <v>387.673</v>
      </c>
      <c r="K158" s="769">
        <v>352.43</v>
      </c>
      <c r="L158" s="769"/>
      <c r="M158" s="769"/>
      <c r="N158" s="767"/>
      <c r="O158" s="769"/>
    </row>
    <row r="159" spans="1:15" s="770" customFormat="1" ht="81.75" customHeight="1">
      <c r="A159" s="767">
        <v>7</v>
      </c>
      <c r="B159" s="721" t="s">
        <v>770</v>
      </c>
      <c r="C159" s="767" t="s">
        <v>546</v>
      </c>
      <c r="D159" s="767" t="s">
        <v>540</v>
      </c>
      <c r="E159" s="768">
        <v>2025</v>
      </c>
      <c r="F159" s="769"/>
      <c r="G159" s="694" t="s">
        <v>771</v>
      </c>
      <c r="H159" s="769">
        <v>387.673</v>
      </c>
      <c r="I159" s="769">
        <v>352.43</v>
      </c>
      <c r="J159" s="769">
        <v>387.673</v>
      </c>
      <c r="K159" s="769">
        <v>352.43</v>
      </c>
      <c r="L159" s="769"/>
      <c r="M159" s="769"/>
      <c r="N159" s="767"/>
      <c r="O159" s="769"/>
    </row>
  </sheetData>
  <mergeCells count="14">
    <mergeCell ref="L3:M3"/>
    <mergeCell ref="N3:N4"/>
    <mergeCell ref="O3:O4"/>
    <mergeCell ref="O7:O9"/>
    <mergeCell ref="A1:O1"/>
    <mergeCell ref="A3:A4"/>
    <mergeCell ref="B3:B4"/>
    <mergeCell ref="C3:C4"/>
    <mergeCell ref="D3:D4"/>
    <mergeCell ref="E3:E4"/>
    <mergeCell ref="F3:F4"/>
    <mergeCell ref="G3:G4"/>
    <mergeCell ref="H3:I3"/>
    <mergeCell ref="J3:K3"/>
  </mergeCells>
  <printOptions horizontalCentered="1"/>
  <pageMargins left="0" right="0" top="0.25" bottom="0" header="0.31496062992126" footer="0.39370078740157499"/>
  <pageSetup paperSize="9" scale="55" fitToHeight="0" orientation="landscape" r:id="rId1"/>
  <headerFooter alignWithMargins="0">
    <oddFooter xml:space="preserve">&amp;C&amp;P/&amp;N&amp;R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78"/>
  <sheetViews>
    <sheetView showGridLines="0" zoomScale="85" zoomScaleNormal="85" workbookViewId="0">
      <pane ySplit="6" topLeftCell="A70" activePane="bottomLeft" state="frozen"/>
      <selection pane="bottomLeft" activeCell="B59" sqref="B59"/>
    </sheetView>
  </sheetViews>
  <sheetFormatPr defaultColWidth="9.1171875" defaultRowHeight="13"/>
  <cols>
    <col min="1" max="1" width="4.29296875" style="160" customWidth="1"/>
    <col min="2" max="2" width="34.41015625" style="160" customWidth="1"/>
    <col min="3" max="3" width="10" style="238" customWidth="1"/>
    <col min="4" max="4" width="12.41015625" style="238" customWidth="1"/>
    <col min="5" max="5" width="9.29296875" style="160" customWidth="1"/>
    <col min="6" max="6" width="16.29296875" style="160" customWidth="1"/>
    <col min="7" max="7" width="31" style="238" customWidth="1"/>
    <col min="8" max="8" width="13.87890625" style="160" customWidth="1"/>
    <col min="9" max="9" width="14.41015625" style="160" customWidth="1"/>
    <col min="10" max="10" width="13.87890625" style="160" customWidth="1"/>
    <col min="11" max="11" width="14.29296875" style="160" customWidth="1"/>
    <col min="12" max="12" width="12.41015625" style="160" customWidth="1"/>
    <col min="13" max="13" width="12.87890625" style="160" customWidth="1"/>
    <col min="14" max="14" width="10.1171875" style="160" customWidth="1"/>
    <col min="15" max="15" width="15.87890625" style="160" customWidth="1"/>
    <col min="16" max="16" width="15.41015625" style="160" customWidth="1"/>
    <col min="17" max="16384" width="9.1171875" style="160"/>
  </cols>
  <sheetData>
    <row r="2" spans="1:16" s="156" customFormat="1" ht="17.350000000000001">
      <c r="A2" s="1036" t="s">
        <v>773</v>
      </c>
      <c r="B2" s="1036"/>
      <c r="C2" s="1036"/>
      <c r="D2" s="1036"/>
      <c r="E2" s="1036"/>
      <c r="F2" s="1036"/>
      <c r="G2" s="1036"/>
      <c r="H2" s="1036"/>
      <c r="I2" s="1036"/>
      <c r="J2" s="1036"/>
      <c r="K2" s="1036"/>
      <c r="L2" s="1036"/>
      <c r="M2" s="1036"/>
      <c r="N2" s="1036"/>
      <c r="O2" s="1036"/>
    </row>
    <row r="3" spans="1:16" s="156" customFormat="1" ht="17.7">
      <c r="A3" s="1037" t="s">
        <v>774</v>
      </c>
      <c r="B3" s="1037"/>
      <c r="C3" s="1037"/>
      <c r="D3" s="1037"/>
      <c r="E3" s="1037"/>
      <c r="F3" s="1037"/>
      <c r="G3" s="1037"/>
      <c r="H3" s="1037"/>
      <c r="I3" s="1037"/>
      <c r="J3" s="1037"/>
      <c r="K3" s="1037"/>
      <c r="L3" s="1037"/>
      <c r="M3" s="1037"/>
      <c r="N3" s="1037"/>
      <c r="O3" s="1037"/>
    </row>
    <row r="4" spans="1:16">
      <c r="A4" s="157"/>
      <c r="B4" s="158"/>
      <c r="C4" s="159"/>
      <c r="D4" s="159"/>
      <c r="E4" s="159"/>
      <c r="F4" s="159"/>
      <c r="G4" s="159"/>
      <c r="H4" s="157"/>
      <c r="I4" s="157"/>
      <c r="J4" s="157"/>
      <c r="K4" s="157"/>
      <c r="L4" s="1038" t="s">
        <v>775</v>
      </c>
      <c r="M4" s="1038"/>
      <c r="N4" s="1038"/>
      <c r="O4" s="1038"/>
    </row>
    <row r="5" spans="1:16" ht="39" customHeight="1">
      <c r="A5" s="1039" t="s">
        <v>1</v>
      </c>
      <c r="B5" s="1040" t="s">
        <v>3</v>
      </c>
      <c r="C5" s="1041" t="s">
        <v>13</v>
      </c>
      <c r="D5" s="1039" t="s">
        <v>4</v>
      </c>
      <c r="E5" s="1041" t="s">
        <v>14</v>
      </c>
      <c r="F5" s="1039" t="s">
        <v>2</v>
      </c>
      <c r="G5" s="1039" t="s">
        <v>17</v>
      </c>
      <c r="H5" s="1039" t="s">
        <v>7</v>
      </c>
      <c r="I5" s="1039"/>
      <c r="J5" s="1039" t="s">
        <v>18</v>
      </c>
      <c r="K5" s="1039"/>
      <c r="L5" s="1039" t="s">
        <v>19</v>
      </c>
      <c r="M5" s="1039"/>
      <c r="N5" s="1039" t="s">
        <v>6</v>
      </c>
      <c r="O5" s="1039" t="s">
        <v>5</v>
      </c>
    </row>
    <row r="6" spans="1:16" ht="48" customHeight="1">
      <c r="A6" s="1039"/>
      <c r="B6" s="1040"/>
      <c r="C6" s="1042"/>
      <c r="D6" s="1039"/>
      <c r="E6" s="1042"/>
      <c r="F6" s="1039"/>
      <c r="G6" s="1039"/>
      <c r="H6" s="161" t="s">
        <v>776</v>
      </c>
      <c r="I6" s="162" t="s">
        <v>15</v>
      </c>
      <c r="J6" s="161" t="s">
        <v>776</v>
      </c>
      <c r="K6" s="162" t="s">
        <v>15</v>
      </c>
      <c r="L6" s="161" t="s">
        <v>776</v>
      </c>
      <c r="M6" s="162" t="s">
        <v>15</v>
      </c>
      <c r="N6" s="1039"/>
      <c r="O6" s="1039"/>
    </row>
    <row r="7" spans="1:16" ht="20.25" customHeight="1">
      <c r="A7" s="1032" t="s">
        <v>8</v>
      </c>
      <c r="B7" s="1033"/>
      <c r="C7" s="163"/>
      <c r="D7" s="161"/>
      <c r="E7" s="161"/>
      <c r="F7" s="161"/>
      <c r="G7" s="161"/>
      <c r="H7" s="164">
        <f>H8</f>
        <v>154974.50000000003</v>
      </c>
      <c r="I7" s="164">
        <f t="shared" ref="I7:M7" si="0">I8</f>
        <v>140886</v>
      </c>
      <c r="J7" s="164">
        <f t="shared" si="0"/>
        <v>154974.50000000003</v>
      </c>
      <c r="K7" s="164">
        <f t="shared" si="0"/>
        <v>140886</v>
      </c>
      <c r="L7" s="164">
        <f t="shared" si="0"/>
        <v>29383.1</v>
      </c>
      <c r="M7" s="164">
        <f t="shared" si="0"/>
        <v>26712</v>
      </c>
      <c r="N7" s="165"/>
      <c r="O7" s="166"/>
    </row>
    <row r="8" spans="1:16" s="157" customFormat="1" ht="38">
      <c r="A8" s="167" t="s">
        <v>9</v>
      </c>
      <c r="B8" s="167" t="s">
        <v>11</v>
      </c>
      <c r="C8" s="167"/>
      <c r="D8" s="167"/>
      <c r="E8" s="167"/>
      <c r="F8" s="167"/>
      <c r="G8" s="167"/>
      <c r="H8" s="168">
        <f t="shared" ref="H8:M8" si="1">H9+H23+H25+H61+H65+H68</f>
        <v>154974.50000000003</v>
      </c>
      <c r="I8" s="168">
        <f t="shared" si="1"/>
        <v>140886</v>
      </c>
      <c r="J8" s="168">
        <f t="shared" si="1"/>
        <v>154974.50000000003</v>
      </c>
      <c r="K8" s="168">
        <f t="shared" si="1"/>
        <v>140886</v>
      </c>
      <c r="L8" s="168">
        <f t="shared" si="1"/>
        <v>29383.1</v>
      </c>
      <c r="M8" s="168">
        <f t="shared" si="1"/>
        <v>26712</v>
      </c>
      <c r="N8" s="169"/>
      <c r="O8" s="170"/>
      <c r="P8" s="171"/>
    </row>
    <row r="9" spans="1:16" s="157" customFormat="1" ht="45.75" customHeight="1">
      <c r="A9" s="172">
        <v>1</v>
      </c>
      <c r="B9" s="173" t="s">
        <v>120</v>
      </c>
      <c r="C9" s="174"/>
      <c r="D9" s="174"/>
      <c r="E9" s="172"/>
      <c r="F9" s="172"/>
      <c r="G9" s="172"/>
      <c r="H9" s="175">
        <f>+H10+H11+H22</f>
        <v>13637.800000000001</v>
      </c>
      <c r="I9" s="175">
        <f t="shared" ref="I9:M9" si="2">+I10+I11+I22</f>
        <v>12398</v>
      </c>
      <c r="J9" s="175">
        <f t="shared" si="2"/>
        <v>13637.800000000001</v>
      </c>
      <c r="K9" s="175">
        <f t="shared" si="2"/>
        <v>12398</v>
      </c>
      <c r="L9" s="175">
        <f t="shared" si="2"/>
        <v>3942.4</v>
      </c>
      <c r="M9" s="175">
        <f t="shared" si="2"/>
        <v>3584</v>
      </c>
      <c r="N9" s="176"/>
      <c r="O9" s="177"/>
    </row>
    <row r="10" spans="1:16" s="157" customFormat="1" ht="42.75" customHeight="1">
      <c r="A10" s="178" t="s">
        <v>521</v>
      </c>
      <c r="B10" s="179" t="s">
        <v>168</v>
      </c>
      <c r="C10" s="908"/>
      <c r="D10" s="908" t="s">
        <v>3120</v>
      </c>
      <c r="E10" s="908" t="s">
        <v>50</v>
      </c>
      <c r="F10" s="908" t="s">
        <v>777</v>
      </c>
      <c r="G10" s="907"/>
      <c r="H10" s="906">
        <v>1571.9</v>
      </c>
      <c r="I10" s="906">
        <v>1429</v>
      </c>
      <c r="J10" s="906">
        <v>1571.9</v>
      </c>
      <c r="K10" s="906">
        <v>1429</v>
      </c>
      <c r="L10" s="906">
        <v>436.70000000000005</v>
      </c>
      <c r="M10" s="906">
        <v>397</v>
      </c>
      <c r="N10" s="182"/>
      <c r="O10" s="180"/>
    </row>
    <row r="11" spans="1:16" s="186" customFormat="1" ht="30" customHeight="1">
      <c r="A11" s="178" t="s">
        <v>521</v>
      </c>
      <c r="B11" s="179" t="s">
        <v>778</v>
      </c>
      <c r="C11" s="908"/>
      <c r="D11" s="908"/>
      <c r="E11" s="908"/>
      <c r="F11" s="908"/>
      <c r="G11" s="908"/>
      <c r="H11" s="906">
        <v>9823.0000000000018</v>
      </c>
      <c r="I11" s="910">
        <v>8930</v>
      </c>
      <c r="J11" s="910">
        <v>9823.0000000000018</v>
      </c>
      <c r="K11" s="910">
        <v>8930</v>
      </c>
      <c r="L11" s="910">
        <v>2839.1000000000004</v>
      </c>
      <c r="M11" s="910">
        <v>2581</v>
      </c>
      <c r="N11" s="183"/>
      <c r="O11" s="184"/>
      <c r="P11" s="185"/>
    </row>
    <row r="12" spans="1:16" s="186" customFormat="1" ht="24.75" customHeight="1">
      <c r="A12" s="178"/>
      <c r="B12" s="178" t="s">
        <v>779</v>
      </c>
      <c r="C12" s="908"/>
      <c r="D12" s="908"/>
      <c r="E12" s="908"/>
      <c r="F12" s="908"/>
      <c r="G12" s="908"/>
      <c r="H12" s="906">
        <v>6549.4000000000015</v>
      </c>
      <c r="I12" s="906">
        <v>5954</v>
      </c>
      <c r="J12" s="906">
        <v>6549.4000000000015</v>
      </c>
      <c r="K12" s="906">
        <v>5954</v>
      </c>
      <c r="L12" s="906">
        <v>1419.0000000000002</v>
      </c>
      <c r="M12" s="906">
        <v>1290</v>
      </c>
      <c r="N12" s="187"/>
      <c r="O12" s="184"/>
      <c r="P12" s="185"/>
    </row>
    <row r="13" spans="1:16" s="157" customFormat="1" ht="55.5" customHeight="1">
      <c r="A13" s="188" t="s">
        <v>35</v>
      </c>
      <c r="B13" s="189" t="str">
        <f>+'[7]Danh mục dư kiến giai đoạn 2021'!B16</f>
        <v>Công trình cấp nước sinh hoạt tập trung tại điểm dân cư số 7 mở rộng thôn 3</v>
      </c>
      <c r="C13" s="909" t="str">
        <f>+'[7]Danh mục dư kiến giai đoạn 2021'!C16</f>
        <v>UBND xã Ia Đal</v>
      </c>
      <c r="D13" s="909" t="str">
        <f>+'[7]Danh mục dư kiến giai đoạn 2021'!D16</f>
        <v>Thôn 3, Xã Ia Đal</v>
      </c>
      <c r="E13" s="909">
        <f>+'[7]Danh mục dư kiến giai đoạn 2021'!E16</f>
        <v>2022</v>
      </c>
      <c r="F13" s="909" t="str">
        <f>+'[7]Danh mục dư kiến giai đoạn 2021'!F16</f>
        <v>Cấp nước sinh hoạt</v>
      </c>
      <c r="G13" s="909" t="str">
        <f>+'[7]Danh mục dư kiến giai đoạn 2021'!G16</f>
        <v>Đầu tư giếng khoan,  bể chứa nước, hệ thống ống dẫn nước sạch về điểm cấp nước và các hạng mục phụ trợ khác</v>
      </c>
      <c r="H13" s="906">
        <v>709.50000000000011</v>
      </c>
      <c r="I13" s="906">
        <v>645</v>
      </c>
      <c r="J13" s="906">
        <v>709.50000000000011</v>
      </c>
      <c r="K13" s="906">
        <v>645</v>
      </c>
      <c r="L13" s="906">
        <v>709.50000000000011</v>
      </c>
      <c r="M13" s="906">
        <v>645</v>
      </c>
      <c r="N13" s="165"/>
      <c r="O13" s="166"/>
    </row>
    <row r="14" spans="1:16" s="157" customFormat="1" ht="55.5" customHeight="1">
      <c r="A14" s="188" t="s">
        <v>35</v>
      </c>
      <c r="B14" s="189" t="str">
        <f>+'[7]Danh mục dư kiến giai đoạn 2021'!B17</f>
        <v>Công trình cấp nước sinh hoạt tập trung tại thôn 7</v>
      </c>
      <c r="C14" s="909" t="str">
        <f>+'[7]Danh mục dư kiến giai đoạn 2021'!C17</f>
        <v>UBND xã Ia Đal</v>
      </c>
      <c r="D14" s="909" t="str">
        <f>+'[7]Danh mục dư kiến giai đoạn 2021'!D17</f>
        <v>Thôn 7, Xã Ia Đal</v>
      </c>
      <c r="E14" s="909">
        <f>+'[7]Danh mục dư kiến giai đoạn 2021'!E17</f>
        <v>2022</v>
      </c>
      <c r="F14" s="909" t="str">
        <f>+'[7]Danh mục dư kiến giai đoạn 2021'!F17</f>
        <v>Cấp nước sinh hoạt</v>
      </c>
      <c r="G14" s="909" t="str">
        <f>+'[7]Danh mục dư kiến giai đoạn 2021'!G17</f>
        <v>Đầu tư giếng khoan,  bể chứa nước, hệ thống ống dẫn nước sạch về điểm cấp nước và các hạng mục phụ trợ khác</v>
      </c>
      <c r="H14" s="906">
        <v>709.50000000000011</v>
      </c>
      <c r="I14" s="906">
        <v>645</v>
      </c>
      <c r="J14" s="906">
        <v>709.50000000000011</v>
      </c>
      <c r="K14" s="906">
        <v>645</v>
      </c>
      <c r="L14" s="906">
        <v>709.50000000000011</v>
      </c>
      <c r="M14" s="906">
        <v>645</v>
      </c>
      <c r="N14" s="165"/>
      <c r="O14" s="166"/>
      <c r="P14" s="171"/>
    </row>
    <row r="15" spans="1:16" s="157" customFormat="1" ht="55.5" customHeight="1">
      <c r="A15" s="188" t="s">
        <v>35</v>
      </c>
      <c r="B15" s="189" t="str">
        <f>+'[7]Danh mục dư kiến giai đoạn 2021'!B18</f>
        <v>Công trình cấp nước sinh hoạt tập trung tại thôn 6</v>
      </c>
      <c r="C15" s="909" t="str">
        <f>+'[7]Danh mục dư kiến giai đoạn 2021'!C18</f>
        <v>UBND xã Ia Đal</v>
      </c>
      <c r="D15" s="909" t="str">
        <f>+'[7]Danh mục dư kiến giai đoạn 2021'!D18</f>
        <v>Thôn 6, Xã Ia Đal</v>
      </c>
      <c r="E15" s="909" t="str">
        <f>+'[7]Danh mục dư kiến giai đoạn 2021'!E18</f>
        <v>2023-</v>
      </c>
      <c r="F15" s="909" t="str">
        <f>+'[7]Danh mục dư kiến giai đoạn 2021'!F18</f>
        <v>Cấp nước sinh hoạt</v>
      </c>
      <c r="G15" s="909" t="str">
        <f>+'[7]Danh mục dư kiến giai đoạn 2021'!G18</f>
        <v>Đầu tư giếng khoan,  bể chứa nước, hệ thống ống dẫn nước sạch về điểm cấp nước và các hạng mục phụ trợ khác</v>
      </c>
      <c r="H15" s="906">
        <v>1282.6000000000001</v>
      </c>
      <c r="I15" s="906">
        <v>1166</v>
      </c>
      <c r="J15" s="906">
        <v>1282.6000000000001</v>
      </c>
      <c r="K15" s="906">
        <v>1166</v>
      </c>
      <c r="L15" s="906">
        <v>0</v>
      </c>
      <c r="M15" s="906">
        <v>0</v>
      </c>
      <c r="N15" s="165"/>
      <c r="O15" s="166"/>
    </row>
    <row r="16" spans="1:16" s="157" customFormat="1" ht="55.5" customHeight="1">
      <c r="A16" s="188" t="s">
        <v>35</v>
      </c>
      <c r="B16" s="189" t="str">
        <f>+'[7]Danh mục dư kiến giai đoạn 2021'!B19</f>
        <v>Công trình cấp nước sinh hoạt tập trung tại thôn 4</v>
      </c>
      <c r="C16" s="909" t="str">
        <f>+'[7]Danh mục dư kiến giai đoạn 2021'!C19</f>
        <v>UBND xã Ia Đal</v>
      </c>
      <c r="D16" s="909" t="str">
        <f>+'[7]Danh mục dư kiến giai đoạn 2021'!D19</f>
        <v>Thôn 4, Xã Ia Đal</v>
      </c>
      <c r="E16" s="909" t="str">
        <f>+'[7]Danh mục dư kiến giai đoạn 2021'!E19</f>
        <v>2024-</v>
      </c>
      <c r="F16" s="909" t="str">
        <f>+'[7]Danh mục dư kiến giai đoạn 2021'!F19</f>
        <v>Cấp nước sinh hoạt</v>
      </c>
      <c r="G16" s="909" t="str">
        <f>+'[7]Danh mục dư kiến giai đoạn 2021'!G19</f>
        <v>Đầu tư giếng khoan,  bể chứa nước, hệ thống ống dẫn nước sạch về điểm cấp nước và các hạng mục phụ trợ khác</v>
      </c>
      <c r="H16" s="906">
        <v>1282.6000000000001</v>
      </c>
      <c r="I16" s="906">
        <v>1166</v>
      </c>
      <c r="J16" s="906">
        <v>1282.6000000000001</v>
      </c>
      <c r="K16" s="906">
        <v>1166</v>
      </c>
      <c r="L16" s="906">
        <v>0</v>
      </c>
      <c r="M16" s="906">
        <v>0</v>
      </c>
      <c r="N16" s="165"/>
      <c r="O16" s="166"/>
      <c r="P16" s="171"/>
    </row>
    <row r="17" spans="1:16" s="157" customFormat="1" ht="55.5" customHeight="1">
      <c r="A17" s="188" t="s">
        <v>35</v>
      </c>
      <c r="B17" s="189" t="str">
        <f>+'[7]Danh mục dư kiến giai đoạn 2021'!B20</f>
        <v>Công trình cấp nước sinh hoạt tập trung tại thôn 1</v>
      </c>
      <c r="C17" s="909" t="str">
        <f>+'[7]Danh mục dư kiến giai đoạn 2021'!C20</f>
        <v>UBND xã Ia Đal</v>
      </c>
      <c r="D17" s="909" t="str">
        <f>+'[7]Danh mục dư kiến giai đoạn 2021'!D20</f>
        <v>Thôn 1, Xã Ia Đal</v>
      </c>
      <c r="E17" s="909" t="str">
        <f>+'[7]Danh mục dư kiến giai đoạn 2021'!E20</f>
        <v>2024-</v>
      </c>
      <c r="F17" s="909" t="str">
        <f>+'[7]Danh mục dư kiến giai đoạn 2021'!F20</f>
        <v>Cấp nước sinh hoạt</v>
      </c>
      <c r="G17" s="909" t="str">
        <f>+'[7]Danh mục dư kiến giai đoạn 2021'!G20</f>
        <v>Đầu tư giếng khoan,  bể chứa nước, hệ thống ống dẫn nước sạch về điểm cấp nước và các hạng mục phụ trợ khác</v>
      </c>
      <c r="H17" s="906">
        <v>1282.6000000000001</v>
      </c>
      <c r="I17" s="906">
        <v>1166</v>
      </c>
      <c r="J17" s="906">
        <v>1282.6000000000001</v>
      </c>
      <c r="K17" s="906">
        <v>1166</v>
      </c>
      <c r="L17" s="906">
        <v>0</v>
      </c>
      <c r="M17" s="906">
        <v>0</v>
      </c>
      <c r="N17" s="165"/>
      <c r="O17" s="166"/>
    </row>
    <row r="18" spans="1:16" s="157" customFormat="1" ht="55.5" customHeight="1">
      <c r="A18" s="188" t="s">
        <v>35</v>
      </c>
      <c r="B18" s="189" t="str">
        <f>+'[7]Danh mục dư kiến giai đoạn 2021'!B21</f>
        <v>Công trình cấp nước sinh hoạt tập trung tại thôn Ia Der</v>
      </c>
      <c r="C18" s="909" t="str">
        <f>+'[7]Danh mục dư kiến giai đoạn 2021'!C21</f>
        <v>UBND xã Ia Đal</v>
      </c>
      <c r="D18" s="909" t="str">
        <f>+'[7]Danh mục dư kiến giai đoạn 2021'!D21</f>
        <v>Thôn Ia Der, Xã Ia Đal</v>
      </c>
      <c r="E18" s="909">
        <f>+'[7]Danh mục dư kiến giai đoạn 2021'!E21</f>
        <v>2025</v>
      </c>
      <c r="F18" s="909" t="str">
        <f>+'[7]Danh mục dư kiến giai đoạn 2021'!F21</f>
        <v>Cấp nước sinh hoạt</v>
      </c>
      <c r="G18" s="909" t="str">
        <f>+'[7]Danh mục dư kiến giai đoạn 2021'!G21</f>
        <v>Đầu tư giếng khoan,  bể chứa nước, hệ thống ống dẫn nước sạch về điểm cấp nước và các hạng mục phụ trợ khác</v>
      </c>
      <c r="H18" s="906">
        <v>1282.6000000000001</v>
      </c>
      <c r="I18" s="906">
        <v>1166</v>
      </c>
      <c r="J18" s="906">
        <v>1282.6000000000001</v>
      </c>
      <c r="K18" s="906">
        <v>1166</v>
      </c>
      <c r="L18" s="906">
        <v>0</v>
      </c>
      <c r="M18" s="906">
        <v>0</v>
      </c>
      <c r="N18" s="165"/>
      <c r="O18" s="166"/>
    </row>
    <row r="19" spans="1:16" s="157" customFormat="1" ht="21" customHeight="1">
      <c r="A19" s="1032" t="s">
        <v>786</v>
      </c>
      <c r="B19" s="1033"/>
      <c r="C19" s="161"/>
      <c r="D19" s="161"/>
      <c r="E19" s="161"/>
      <c r="F19" s="161"/>
      <c r="G19" s="161"/>
      <c r="H19" s="911">
        <v>3273.6000000000004</v>
      </c>
      <c r="I19" s="911">
        <v>2976</v>
      </c>
      <c r="J19" s="911">
        <v>3273.6000000000004</v>
      </c>
      <c r="K19" s="911">
        <v>2976</v>
      </c>
      <c r="L19" s="911">
        <v>1420.1000000000001</v>
      </c>
      <c r="M19" s="911">
        <v>1291</v>
      </c>
      <c r="N19" s="165"/>
      <c r="O19" s="166"/>
      <c r="P19" s="171"/>
    </row>
    <row r="20" spans="1:16" s="157" customFormat="1" ht="50.25" customHeight="1">
      <c r="A20" s="188" t="s">
        <v>35</v>
      </c>
      <c r="B20" s="189" t="str">
        <f>+'[7]Danh mục dư kiến giai đoạn 2021'!B23</f>
        <v>Công trình cấp nước sinh hoạt tại điểm dân cư thôn 8 xã Ia Tơi</v>
      </c>
      <c r="C20" s="189" t="str">
        <f>+'[7]Danh mục dư kiến giai đoạn 2021'!C23</f>
        <v>UBND xã Ia Tơi</v>
      </c>
      <c r="D20" s="189" t="str">
        <f>+'[7]Danh mục dư kiến giai đoạn 2021'!D23</f>
        <v>Thôn 8, xã Ia Tơi</v>
      </c>
      <c r="E20" s="189">
        <f>+'[7]Danh mục dư kiến giai đoạn 2021'!E23</f>
        <v>2022</v>
      </c>
      <c r="F20" s="189" t="str">
        <f>+'[7]Danh mục dư kiến giai đoạn 2021'!F23</f>
        <v xml:space="preserve">Cấp nước sinh hoạt cho người dân </v>
      </c>
      <c r="G20" s="189" t="str">
        <f>+'[7]Danh mục dư kiến giai đoạn 2021'!G23</f>
        <v>Đầu tư mới 02 giếng khoang, hệ thống đường ông và bể chứa</v>
      </c>
      <c r="H20" s="904">
        <v>1420.1000000000001</v>
      </c>
      <c r="I20" s="904">
        <v>1291</v>
      </c>
      <c r="J20" s="904">
        <v>1420.1000000000001</v>
      </c>
      <c r="K20" s="904">
        <v>1291</v>
      </c>
      <c r="L20" s="904">
        <v>1420.1000000000001</v>
      </c>
      <c r="M20" s="904">
        <v>1291</v>
      </c>
      <c r="N20" s="165"/>
      <c r="O20" s="166"/>
    </row>
    <row r="21" spans="1:16" s="157" customFormat="1" ht="50.25" customHeight="1">
      <c r="A21" s="188" t="s">
        <v>35</v>
      </c>
      <c r="B21" s="189" t="str">
        <f>+'[7]Danh mục dư kiến giai đoạn 2021'!B24</f>
        <v>Công trình cấp nước sinh hoạt tại điểm dân cư thôn 7 xã Ia Tơi</v>
      </c>
      <c r="C21" s="189" t="str">
        <f>+'[7]Danh mục dư kiến giai đoạn 2021'!C24</f>
        <v>UBND xã Ia Tơi</v>
      </c>
      <c r="D21" s="189" t="str">
        <f>+'[7]Danh mục dư kiến giai đoạn 2021'!D24</f>
        <v>Thôn 7, xã Ia Tơi</v>
      </c>
      <c r="E21" s="189" t="str">
        <f>+'[7]Danh mục dư kiến giai đoạn 2021'!E24</f>
        <v>2023-</v>
      </c>
      <c r="F21" s="189" t="str">
        <f>+'[7]Danh mục dư kiến giai đoạn 2021'!F24</f>
        <v xml:space="preserve">Cấp nước sinh hoạt cho người dân </v>
      </c>
      <c r="G21" s="189" t="str">
        <f>+'[7]Danh mục dư kiến giai đoạn 2021'!G24</f>
        <v>Đầu tư mới 02 giếng khoang, hệ thống đường ông và bể chứa</v>
      </c>
      <c r="H21" s="904">
        <v>1853.5000000000002</v>
      </c>
      <c r="I21" s="904">
        <v>1685</v>
      </c>
      <c r="J21" s="904">
        <v>1853.5000000000002</v>
      </c>
      <c r="K21" s="904">
        <v>1685</v>
      </c>
      <c r="L21" s="904">
        <v>0</v>
      </c>
      <c r="M21" s="904">
        <v>0</v>
      </c>
      <c r="N21" s="165"/>
      <c r="O21" s="166"/>
    </row>
    <row r="22" spans="1:16" s="157" customFormat="1" ht="50.25" customHeight="1">
      <c r="A22" s="191" t="s">
        <v>521</v>
      </c>
      <c r="B22" s="192" t="s">
        <v>789</v>
      </c>
      <c r="C22" s="193"/>
      <c r="D22" s="193"/>
      <c r="E22" s="193"/>
      <c r="F22" s="193"/>
      <c r="G22" s="194"/>
      <c r="H22" s="195">
        <v>2242.9</v>
      </c>
      <c r="I22" s="195">
        <v>2039</v>
      </c>
      <c r="J22" s="195">
        <v>2242.9</v>
      </c>
      <c r="K22" s="195">
        <v>2039</v>
      </c>
      <c r="L22" s="195">
        <v>666.6</v>
      </c>
      <c r="M22" s="195">
        <v>606</v>
      </c>
      <c r="N22" s="195"/>
      <c r="O22" s="195"/>
    </row>
    <row r="23" spans="1:16" s="157" customFormat="1" ht="34.5" customHeight="1">
      <c r="A23" s="172">
        <v>2</v>
      </c>
      <c r="B23" s="173" t="s">
        <v>157</v>
      </c>
      <c r="C23" s="174"/>
      <c r="D23" s="174"/>
      <c r="E23" s="172"/>
      <c r="F23" s="172"/>
      <c r="G23" s="172"/>
      <c r="H23" s="175">
        <v>55188</v>
      </c>
      <c r="I23" s="175">
        <v>50171</v>
      </c>
      <c r="J23" s="175">
        <v>55188</v>
      </c>
      <c r="K23" s="175">
        <v>50171</v>
      </c>
      <c r="L23" s="175">
        <v>9934</v>
      </c>
      <c r="M23" s="175">
        <v>9031</v>
      </c>
      <c r="N23" s="196"/>
      <c r="O23" s="177"/>
    </row>
    <row r="24" spans="1:16" s="186" customFormat="1" ht="48" customHeight="1">
      <c r="A24" s="180" t="s">
        <v>35</v>
      </c>
      <c r="B24" s="197" t="s">
        <v>790</v>
      </c>
      <c r="C24" s="180" t="s">
        <v>791</v>
      </c>
      <c r="D24" s="180" t="s">
        <v>792</v>
      </c>
      <c r="E24" s="180" t="s">
        <v>165</v>
      </c>
      <c r="F24" s="188" t="s">
        <v>523</v>
      </c>
      <c r="G24" s="188" t="s">
        <v>523</v>
      </c>
      <c r="H24" s="181">
        <v>55188</v>
      </c>
      <c r="I24" s="181">
        <v>50171</v>
      </c>
      <c r="J24" s="181">
        <v>55188</v>
      </c>
      <c r="K24" s="181">
        <v>50171</v>
      </c>
      <c r="L24" s="181">
        <v>9934</v>
      </c>
      <c r="M24" s="181">
        <v>9031</v>
      </c>
      <c r="N24" s="187"/>
      <c r="O24" s="198"/>
    </row>
    <row r="25" spans="1:16" s="157" customFormat="1" ht="77.25" customHeight="1">
      <c r="A25" s="172">
        <v>3</v>
      </c>
      <c r="B25" s="173" t="s">
        <v>118</v>
      </c>
      <c r="C25" s="174"/>
      <c r="D25" s="174"/>
      <c r="E25" s="172"/>
      <c r="F25" s="172"/>
      <c r="G25" s="172"/>
      <c r="H25" s="175">
        <f t="shared" ref="H25:M25" si="3">H26</f>
        <v>64947.3</v>
      </c>
      <c r="I25" s="175">
        <f t="shared" si="3"/>
        <v>59043</v>
      </c>
      <c r="J25" s="175">
        <f t="shared" si="3"/>
        <v>64947.3</v>
      </c>
      <c r="K25" s="175">
        <f t="shared" si="3"/>
        <v>59043</v>
      </c>
      <c r="L25" s="175">
        <f t="shared" si="3"/>
        <v>11690.800000000001</v>
      </c>
      <c r="M25" s="175">
        <f t="shared" si="3"/>
        <v>10628</v>
      </c>
      <c r="N25" s="196"/>
      <c r="O25" s="177"/>
    </row>
    <row r="26" spans="1:16" s="157" customFormat="1" ht="60" customHeight="1">
      <c r="A26" s="162">
        <v>3.1</v>
      </c>
      <c r="B26" s="199" t="s">
        <v>119</v>
      </c>
      <c r="C26" s="200"/>
      <c r="D26" s="200"/>
      <c r="E26" s="162"/>
      <c r="F26" s="162"/>
      <c r="G26" s="162"/>
      <c r="H26" s="201">
        <f t="shared" ref="H26:M26" si="4">H27+H37+H47+H56</f>
        <v>64947.3</v>
      </c>
      <c r="I26" s="201">
        <f t="shared" si="4"/>
        <v>59043</v>
      </c>
      <c r="J26" s="201">
        <f t="shared" si="4"/>
        <v>64947.3</v>
      </c>
      <c r="K26" s="201">
        <f t="shared" si="4"/>
        <v>59043</v>
      </c>
      <c r="L26" s="201">
        <f t="shared" si="4"/>
        <v>11690.800000000001</v>
      </c>
      <c r="M26" s="201">
        <f t="shared" si="4"/>
        <v>10628</v>
      </c>
      <c r="N26" s="202"/>
      <c r="O26" s="203"/>
    </row>
    <row r="27" spans="1:16" s="157" customFormat="1" ht="17.25" customHeight="1">
      <c r="A27" s="1032" t="s">
        <v>793</v>
      </c>
      <c r="B27" s="1033"/>
      <c r="C27" s="180"/>
      <c r="D27" s="180"/>
      <c r="E27" s="161"/>
      <c r="F27" s="161"/>
      <c r="G27" s="161"/>
      <c r="H27" s="164">
        <f t="shared" ref="H27:M27" si="5">SUM(H28:H36)</f>
        <v>13035</v>
      </c>
      <c r="I27" s="164">
        <f t="shared" si="5"/>
        <v>11850</v>
      </c>
      <c r="J27" s="164">
        <f t="shared" si="5"/>
        <v>13035</v>
      </c>
      <c r="K27" s="164">
        <f t="shared" si="5"/>
        <v>11850</v>
      </c>
      <c r="L27" s="164">
        <f t="shared" si="5"/>
        <v>2346.3000000000002</v>
      </c>
      <c r="M27" s="164">
        <f t="shared" si="5"/>
        <v>2133</v>
      </c>
      <c r="N27" s="165"/>
      <c r="O27" s="166"/>
    </row>
    <row r="28" spans="1:16" s="157" customFormat="1" ht="58.5" customHeight="1">
      <c r="A28" s="188" t="s">
        <v>35</v>
      </c>
      <c r="B28" s="189" t="s">
        <v>794</v>
      </c>
      <c r="C28" s="180" t="s">
        <v>793</v>
      </c>
      <c r="D28" s="180" t="s">
        <v>795</v>
      </c>
      <c r="E28" s="180">
        <v>2022</v>
      </c>
      <c r="F28" s="180" t="s">
        <v>796</v>
      </c>
      <c r="G28" s="190" t="s">
        <v>797</v>
      </c>
      <c r="H28" s="181">
        <f>I28*1.1</f>
        <v>1540.0000000000002</v>
      </c>
      <c r="I28" s="181">
        <v>1400</v>
      </c>
      <c r="J28" s="181">
        <f>K28*1.1</f>
        <v>1540.0000000000002</v>
      </c>
      <c r="K28" s="181">
        <v>1400</v>
      </c>
      <c r="L28" s="181">
        <f>M28*1.1</f>
        <v>1540.0000000000002</v>
      </c>
      <c r="M28" s="181">
        <v>1400</v>
      </c>
      <c r="N28" s="187" t="s">
        <v>36</v>
      </c>
      <c r="O28" s="166"/>
    </row>
    <row r="29" spans="1:16" s="157" customFormat="1" ht="66.75" customHeight="1">
      <c r="A29" s="188" t="s">
        <v>35</v>
      </c>
      <c r="B29" s="189" t="s">
        <v>798</v>
      </c>
      <c r="C29" s="180" t="s">
        <v>793</v>
      </c>
      <c r="D29" s="180" t="s">
        <v>795</v>
      </c>
      <c r="E29" s="180">
        <v>2022</v>
      </c>
      <c r="F29" s="180" t="s">
        <v>799</v>
      </c>
      <c r="G29" s="190" t="s">
        <v>800</v>
      </c>
      <c r="H29" s="181">
        <f t="shared" ref="H29:H36" si="6">I29*1.1</f>
        <v>806.30000000000007</v>
      </c>
      <c r="I29" s="181">
        <v>733</v>
      </c>
      <c r="J29" s="181">
        <f t="shared" ref="J29:J36" si="7">K29*1.1</f>
        <v>806.30000000000007</v>
      </c>
      <c r="K29" s="181">
        <v>733</v>
      </c>
      <c r="L29" s="181">
        <f>M29*1.1</f>
        <v>806.30000000000007</v>
      </c>
      <c r="M29" s="181">
        <v>733</v>
      </c>
      <c r="N29" s="187" t="s">
        <v>36</v>
      </c>
      <c r="O29" s="166"/>
    </row>
    <row r="30" spans="1:16" s="157" customFormat="1" ht="33.75" customHeight="1">
      <c r="A30" s="188" t="s">
        <v>35</v>
      </c>
      <c r="B30" s="189" t="s">
        <v>801</v>
      </c>
      <c r="C30" s="180" t="s">
        <v>793</v>
      </c>
      <c r="D30" s="180" t="s">
        <v>802</v>
      </c>
      <c r="E30" s="180" t="s">
        <v>782</v>
      </c>
      <c r="F30" s="180" t="s">
        <v>803</v>
      </c>
      <c r="G30" s="190" t="s">
        <v>800</v>
      </c>
      <c r="H30" s="181">
        <f t="shared" si="6"/>
        <v>110.00000000000001</v>
      </c>
      <c r="I30" s="181">
        <v>100</v>
      </c>
      <c r="J30" s="181">
        <f t="shared" si="7"/>
        <v>110.00000000000001</v>
      </c>
      <c r="K30" s="181">
        <v>100</v>
      </c>
      <c r="L30" s="181"/>
      <c r="M30" s="181"/>
      <c r="N30" s="187" t="s">
        <v>36</v>
      </c>
      <c r="O30" s="166"/>
    </row>
    <row r="31" spans="1:16" s="157" customFormat="1" ht="66.75" customHeight="1">
      <c r="A31" s="188" t="s">
        <v>35</v>
      </c>
      <c r="B31" s="189" t="s">
        <v>804</v>
      </c>
      <c r="C31" s="180" t="s">
        <v>793</v>
      </c>
      <c r="D31" s="180" t="s">
        <v>795</v>
      </c>
      <c r="E31" s="180" t="s">
        <v>782</v>
      </c>
      <c r="F31" s="180" t="s">
        <v>796</v>
      </c>
      <c r="G31" s="190" t="s">
        <v>805</v>
      </c>
      <c r="H31" s="181">
        <f t="shared" si="6"/>
        <v>990.00000000000011</v>
      </c>
      <c r="I31" s="181">
        <v>900</v>
      </c>
      <c r="J31" s="181">
        <f t="shared" si="7"/>
        <v>990.00000000000011</v>
      </c>
      <c r="K31" s="181">
        <v>900</v>
      </c>
      <c r="L31" s="181"/>
      <c r="M31" s="181"/>
      <c r="N31" s="187" t="s">
        <v>36</v>
      </c>
      <c r="O31" s="166"/>
    </row>
    <row r="32" spans="1:16" s="157" customFormat="1" ht="66.75" customHeight="1">
      <c r="A32" s="188" t="s">
        <v>35</v>
      </c>
      <c r="B32" s="189" t="s">
        <v>806</v>
      </c>
      <c r="C32" s="180" t="s">
        <v>793</v>
      </c>
      <c r="D32" s="180" t="s">
        <v>795</v>
      </c>
      <c r="E32" s="180" t="s">
        <v>782</v>
      </c>
      <c r="F32" s="180" t="s">
        <v>807</v>
      </c>
      <c r="G32" s="190" t="s">
        <v>808</v>
      </c>
      <c r="H32" s="181">
        <f t="shared" si="6"/>
        <v>704</v>
      </c>
      <c r="I32" s="181">
        <v>640</v>
      </c>
      <c r="J32" s="181">
        <f t="shared" si="7"/>
        <v>704</v>
      </c>
      <c r="K32" s="181">
        <v>640</v>
      </c>
      <c r="L32" s="181"/>
      <c r="M32" s="181"/>
      <c r="N32" s="187" t="s">
        <v>36</v>
      </c>
      <c r="O32" s="166"/>
    </row>
    <row r="33" spans="1:15" s="157" customFormat="1" ht="66.75" customHeight="1">
      <c r="A33" s="188" t="s">
        <v>35</v>
      </c>
      <c r="B33" s="189" t="s">
        <v>809</v>
      </c>
      <c r="C33" s="180" t="s">
        <v>793</v>
      </c>
      <c r="D33" s="180" t="s">
        <v>795</v>
      </c>
      <c r="E33" s="180" t="s">
        <v>782</v>
      </c>
      <c r="F33" s="180" t="s">
        <v>807</v>
      </c>
      <c r="G33" s="190" t="s">
        <v>810</v>
      </c>
      <c r="H33" s="181">
        <f t="shared" si="6"/>
        <v>528</v>
      </c>
      <c r="I33" s="181">
        <v>480</v>
      </c>
      <c r="J33" s="181">
        <f t="shared" si="7"/>
        <v>528</v>
      </c>
      <c r="K33" s="181">
        <v>480</v>
      </c>
      <c r="L33" s="181"/>
      <c r="M33" s="181"/>
      <c r="N33" s="187" t="s">
        <v>36</v>
      </c>
      <c r="O33" s="166"/>
    </row>
    <row r="34" spans="1:15" s="157" customFormat="1" ht="66.75" customHeight="1">
      <c r="A34" s="188" t="s">
        <v>35</v>
      </c>
      <c r="B34" s="204" t="s">
        <v>811</v>
      </c>
      <c r="C34" s="180" t="s">
        <v>793</v>
      </c>
      <c r="D34" s="180" t="s">
        <v>812</v>
      </c>
      <c r="E34" s="180" t="s">
        <v>782</v>
      </c>
      <c r="F34" s="180" t="s">
        <v>807</v>
      </c>
      <c r="G34" s="190" t="s">
        <v>813</v>
      </c>
      <c r="H34" s="181">
        <f t="shared" si="6"/>
        <v>4510</v>
      </c>
      <c r="I34" s="181">
        <v>4100</v>
      </c>
      <c r="J34" s="181">
        <f t="shared" si="7"/>
        <v>4510</v>
      </c>
      <c r="K34" s="181">
        <v>4100</v>
      </c>
      <c r="L34" s="181"/>
      <c r="M34" s="181"/>
      <c r="N34" s="187" t="s">
        <v>36</v>
      </c>
      <c r="O34" s="166"/>
    </row>
    <row r="35" spans="1:15" s="157" customFormat="1" ht="60.75" customHeight="1">
      <c r="A35" s="188" t="s">
        <v>35</v>
      </c>
      <c r="B35" s="189" t="s">
        <v>814</v>
      </c>
      <c r="C35" s="180" t="s">
        <v>793</v>
      </c>
      <c r="D35" s="180" t="s">
        <v>795</v>
      </c>
      <c r="E35" s="180" t="s">
        <v>783</v>
      </c>
      <c r="F35" s="180" t="s">
        <v>799</v>
      </c>
      <c r="G35" s="190" t="s">
        <v>800</v>
      </c>
      <c r="H35" s="181">
        <f t="shared" si="6"/>
        <v>2145</v>
      </c>
      <c r="I35" s="181">
        <v>1950</v>
      </c>
      <c r="J35" s="181">
        <f t="shared" si="7"/>
        <v>2145</v>
      </c>
      <c r="K35" s="181">
        <v>1950</v>
      </c>
      <c r="L35" s="181"/>
      <c r="M35" s="181"/>
      <c r="N35" s="187" t="s">
        <v>36</v>
      </c>
      <c r="O35" s="166"/>
    </row>
    <row r="36" spans="1:15" s="157" customFormat="1" ht="60.75" customHeight="1">
      <c r="A36" s="188" t="s">
        <v>35</v>
      </c>
      <c r="B36" s="189" t="s">
        <v>815</v>
      </c>
      <c r="C36" s="180" t="s">
        <v>793</v>
      </c>
      <c r="D36" s="180" t="s">
        <v>795</v>
      </c>
      <c r="E36" s="180">
        <v>2025</v>
      </c>
      <c r="F36" s="180" t="s">
        <v>796</v>
      </c>
      <c r="G36" s="190" t="s">
        <v>816</v>
      </c>
      <c r="H36" s="181">
        <f t="shared" si="6"/>
        <v>1701.7</v>
      </c>
      <c r="I36" s="181">
        <v>1547</v>
      </c>
      <c r="J36" s="181">
        <f t="shared" si="7"/>
        <v>1701.7</v>
      </c>
      <c r="K36" s="181">
        <v>1547</v>
      </c>
      <c r="L36" s="181"/>
      <c r="M36" s="181"/>
      <c r="N36" s="187" t="s">
        <v>36</v>
      </c>
      <c r="O36" s="166"/>
    </row>
    <row r="37" spans="1:15" s="157" customFormat="1" ht="12.75" customHeight="1">
      <c r="A37" s="1032" t="s">
        <v>779</v>
      </c>
      <c r="B37" s="1033"/>
      <c r="C37" s="161"/>
      <c r="D37" s="161"/>
      <c r="E37" s="161"/>
      <c r="F37" s="161"/>
      <c r="G37" s="161"/>
      <c r="H37" s="164">
        <f t="shared" ref="H37:M37" si="8">SUM(H38:H46)</f>
        <v>12989.900000000001</v>
      </c>
      <c r="I37" s="164">
        <f t="shared" si="8"/>
        <v>11809</v>
      </c>
      <c r="J37" s="164">
        <f t="shared" si="8"/>
        <v>12989.900000000001</v>
      </c>
      <c r="K37" s="164">
        <f t="shared" si="8"/>
        <v>11809</v>
      </c>
      <c r="L37" s="164">
        <f t="shared" si="8"/>
        <v>2338.6000000000004</v>
      </c>
      <c r="M37" s="164">
        <f t="shared" si="8"/>
        <v>2126</v>
      </c>
      <c r="N37" s="165"/>
      <c r="O37" s="166"/>
    </row>
    <row r="38" spans="1:15" s="157" customFormat="1" ht="60.75" customHeight="1">
      <c r="A38" s="188" t="s">
        <v>35</v>
      </c>
      <c r="B38" s="189" t="s">
        <v>817</v>
      </c>
      <c r="C38" s="180" t="s">
        <v>780</v>
      </c>
      <c r="D38" s="180" t="s">
        <v>781</v>
      </c>
      <c r="E38" s="180" t="s">
        <v>818</v>
      </c>
      <c r="F38" s="180" t="s">
        <v>819</v>
      </c>
      <c r="G38" s="190" t="s">
        <v>820</v>
      </c>
      <c r="H38" s="181">
        <f>I38*1.1</f>
        <v>507.1</v>
      </c>
      <c r="I38" s="181">
        <v>461</v>
      </c>
      <c r="J38" s="181">
        <f>K38*1.1</f>
        <v>507.1</v>
      </c>
      <c r="K38" s="181">
        <v>461</v>
      </c>
      <c r="L38" s="181">
        <f>M38*1.1</f>
        <v>507.1</v>
      </c>
      <c r="M38" s="181">
        <v>461</v>
      </c>
      <c r="N38" s="187" t="s">
        <v>36</v>
      </c>
      <c r="O38" s="166"/>
    </row>
    <row r="39" spans="1:15" s="157" customFormat="1" ht="60.75" customHeight="1">
      <c r="A39" s="188" t="s">
        <v>35</v>
      </c>
      <c r="B39" s="189" t="s">
        <v>821</v>
      </c>
      <c r="C39" s="180" t="s">
        <v>780</v>
      </c>
      <c r="D39" s="180" t="s">
        <v>822</v>
      </c>
      <c r="E39" s="180" t="s">
        <v>818</v>
      </c>
      <c r="F39" s="180" t="s">
        <v>819</v>
      </c>
      <c r="G39" s="190" t="s">
        <v>820</v>
      </c>
      <c r="H39" s="181">
        <f t="shared" ref="H39:H46" si="9">I39*1.1</f>
        <v>507.1</v>
      </c>
      <c r="I39" s="181">
        <v>461</v>
      </c>
      <c r="J39" s="181">
        <f t="shared" ref="J39:J46" si="10">K39*1.1</f>
        <v>507.1</v>
      </c>
      <c r="K39" s="181">
        <v>461</v>
      </c>
      <c r="L39" s="181">
        <f t="shared" ref="L39:L40" si="11">M39*1.1</f>
        <v>507.1</v>
      </c>
      <c r="M39" s="181">
        <v>461</v>
      </c>
      <c r="N39" s="187" t="s">
        <v>36</v>
      </c>
      <c r="O39" s="166"/>
    </row>
    <row r="40" spans="1:15" s="157" customFormat="1" ht="60.75" customHeight="1">
      <c r="A40" s="188" t="s">
        <v>35</v>
      </c>
      <c r="B40" s="189" t="s">
        <v>823</v>
      </c>
      <c r="C40" s="180" t="s">
        <v>780</v>
      </c>
      <c r="D40" s="180" t="s">
        <v>824</v>
      </c>
      <c r="E40" s="180" t="s">
        <v>818</v>
      </c>
      <c r="F40" s="180" t="s">
        <v>819</v>
      </c>
      <c r="G40" s="190" t="s">
        <v>825</v>
      </c>
      <c r="H40" s="181">
        <f t="shared" si="9"/>
        <v>1324.4</v>
      </c>
      <c r="I40" s="181">
        <v>1204</v>
      </c>
      <c r="J40" s="181">
        <f t="shared" si="10"/>
        <v>1324.4</v>
      </c>
      <c r="K40" s="181">
        <v>1204</v>
      </c>
      <c r="L40" s="181">
        <f t="shared" si="11"/>
        <v>1324.4</v>
      </c>
      <c r="M40" s="181">
        <v>1204</v>
      </c>
      <c r="N40" s="187" t="s">
        <v>36</v>
      </c>
      <c r="O40" s="166"/>
    </row>
    <row r="41" spans="1:15" s="157" customFormat="1" ht="60.75" customHeight="1">
      <c r="A41" s="188" t="s">
        <v>35</v>
      </c>
      <c r="B41" s="189" t="s">
        <v>826</v>
      </c>
      <c r="C41" s="180" t="s">
        <v>780</v>
      </c>
      <c r="D41" s="180" t="s">
        <v>824</v>
      </c>
      <c r="E41" s="180" t="s">
        <v>782</v>
      </c>
      <c r="F41" s="180" t="s">
        <v>819</v>
      </c>
      <c r="G41" s="190" t="s">
        <v>827</v>
      </c>
      <c r="H41" s="181">
        <f t="shared" si="9"/>
        <v>1742.4000000000003</v>
      </c>
      <c r="I41" s="181">
        <v>1584.0000000000002</v>
      </c>
      <c r="J41" s="181">
        <f t="shared" si="10"/>
        <v>1742.4000000000003</v>
      </c>
      <c r="K41" s="181">
        <v>1584.0000000000002</v>
      </c>
      <c r="L41" s="181"/>
      <c r="M41" s="181"/>
      <c r="N41" s="187" t="s">
        <v>36</v>
      </c>
      <c r="O41" s="166"/>
    </row>
    <row r="42" spans="1:15" s="157" customFormat="1" ht="60.75" customHeight="1">
      <c r="A42" s="188" t="s">
        <v>35</v>
      </c>
      <c r="B42" s="189" t="s">
        <v>828</v>
      </c>
      <c r="C42" s="180" t="s">
        <v>780</v>
      </c>
      <c r="D42" s="180" t="s">
        <v>824</v>
      </c>
      <c r="E42" s="180" t="s">
        <v>782</v>
      </c>
      <c r="F42" s="180" t="s">
        <v>819</v>
      </c>
      <c r="G42" s="190" t="s">
        <v>829</v>
      </c>
      <c r="H42" s="181">
        <f t="shared" si="9"/>
        <v>3326.4</v>
      </c>
      <c r="I42" s="181">
        <v>3024</v>
      </c>
      <c r="J42" s="181">
        <f t="shared" si="10"/>
        <v>3326.4</v>
      </c>
      <c r="K42" s="181">
        <v>3024</v>
      </c>
      <c r="L42" s="181"/>
      <c r="M42" s="181"/>
      <c r="N42" s="187" t="s">
        <v>36</v>
      </c>
      <c r="O42" s="166"/>
    </row>
    <row r="43" spans="1:15" s="157" customFormat="1" ht="60.75" customHeight="1">
      <c r="A43" s="188" t="s">
        <v>35</v>
      </c>
      <c r="B43" s="189" t="s">
        <v>830</v>
      </c>
      <c r="C43" s="180" t="s">
        <v>780</v>
      </c>
      <c r="D43" s="180" t="s">
        <v>831</v>
      </c>
      <c r="E43" s="180" t="s">
        <v>783</v>
      </c>
      <c r="F43" s="180" t="s">
        <v>819</v>
      </c>
      <c r="G43" s="190" t="s">
        <v>832</v>
      </c>
      <c r="H43" s="181">
        <f t="shared" si="9"/>
        <v>792.00000000000011</v>
      </c>
      <c r="I43" s="181">
        <v>720</v>
      </c>
      <c r="J43" s="181">
        <f t="shared" si="10"/>
        <v>792.00000000000011</v>
      </c>
      <c r="K43" s="181">
        <v>720</v>
      </c>
      <c r="L43" s="181"/>
      <c r="M43" s="181"/>
      <c r="N43" s="187" t="s">
        <v>36</v>
      </c>
      <c r="O43" s="166"/>
    </row>
    <row r="44" spans="1:15" s="157" customFormat="1" ht="60.75" customHeight="1">
      <c r="A44" s="188" t="s">
        <v>35</v>
      </c>
      <c r="B44" s="189" t="s">
        <v>833</v>
      </c>
      <c r="C44" s="180" t="s">
        <v>780</v>
      </c>
      <c r="D44" s="180" t="s">
        <v>831</v>
      </c>
      <c r="E44" s="180" t="s">
        <v>783</v>
      </c>
      <c r="F44" s="180" t="s">
        <v>819</v>
      </c>
      <c r="G44" s="190" t="s">
        <v>827</v>
      </c>
      <c r="H44" s="181">
        <f t="shared" si="9"/>
        <v>1742.4000000000003</v>
      </c>
      <c r="I44" s="181">
        <v>1584.0000000000002</v>
      </c>
      <c r="J44" s="181">
        <f t="shared" si="10"/>
        <v>1742.4000000000003</v>
      </c>
      <c r="K44" s="181">
        <v>1584.0000000000002</v>
      </c>
      <c r="L44" s="181"/>
      <c r="M44" s="181"/>
      <c r="N44" s="187" t="s">
        <v>36</v>
      </c>
      <c r="O44" s="166"/>
    </row>
    <row r="45" spans="1:15" s="157" customFormat="1" ht="60.75" customHeight="1">
      <c r="A45" s="188" t="s">
        <v>35</v>
      </c>
      <c r="B45" s="189" t="s">
        <v>834</v>
      </c>
      <c r="C45" s="180" t="s">
        <v>780</v>
      </c>
      <c r="D45" s="180" t="s">
        <v>835</v>
      </c>
      <c r="E45" s="180">
        <v>2025</v>
      </c>
      <c r="F45" s="180" t="s">
        <v>819</v>
      </c>
      <c r="G45" s="190" t="s">
        <v>836</v>
      </c>
      <c r="H45" s="181">
        <f t="shared" si="9"/>
        <v>712.80000000000007</v>
      </c>
      <c r="I45" s="181">
        <v>648</v>
      </c>
      <c r="J45" s="181">
        <f t="shared" si="10"/>
        <v>712.80000000000007</v>
      </c>
      <c r="K45" s="181">
        <v>648</v>
      </c>
      <c r="L45" s="181"/>
      <c r="M45" s="181"/>
      <c r="N45" s="187" t="s">
        <v>36</v>
      </c>
      <c r="O45" s="166"/>
    </row>
    <row r="46" spans="1:15" s="157" customFormat="1" ht="60.75" customHeight="1">
      <c r="A46" s="188" t="s">
        <v>35</v>
      </c>
      <c r="B46" s="189" t="s">
        <v>837</v>
      </c>
      <c r="C46" s="180" t="s">
        <v>780</v>
      </c>
      <c r="D46" s="180" t="s">
        <v>784</v>
      </c>
      <c r="E46" s="180" t="s">
        <v>838</v>
      </c>
      <c r="F46" s="180" t="s">
        <v>819</v>
      </c>
      <c r="G46" s="190" t="s">
        <v>839</v>
      </c>
      <c r="H46" s="181">
        <f t="shared" si="9"/>
        <v>2335.3000000000002</v>
      </c>
      <c r="I46" s="181">
        <v>2123</v>
      </c>
      <c r="J46" s="181">
        <f t="shared" si="10"/>
        <v>2335.3000000000002</v>
      </c>
      <c r="K46" s="181">
        <v>2123</v>
      </c>
      <c r="L46" s="181"/>
      <c r="M46" s="181"/>
      <c r="N46" s="187" t="s">
        <v>36</v>
      </c>
      <c r="O46" s="166"/>
    </row>
    <row r="47" spans="1:15" s="157" customFormat="1" ht="12.75" customHeight="1">
      <c r="A47" s="1032" t="s">
        <v>786</v>
      </c>
      <c r="B47" s="1033"/>
      <c r="C47" s="161"/>
      <c r="D47" s="161"/>
      <c r="E47" s="161"/>
      <c r="F47" s="161"/>
      <c r="G47" s="161"/>
      <c r="H47" s="164">
        <f t="shared" ref="H47:M47" si="12">SUM(H48:H55)</f>
        <v>13057</v>
      </c>
      <c r="I47" s="164">
        <f t="shared" si="12"/>
        <v>11870</v>
      </c>
      <c r="J47" s="164">
        <f t="shared" si="12"/>
        <v>13057</v>
      </c>
      <c r="K47" s="164">
        <f t="shared" si="12"/>
        <v>11870</v>
      </c>
      <c r="L47" s="164">
        <f t="shared" si="12"/>
        <v>2350.7000000000003</v>
      </c>
      <c r="M47" s="164">
        <f t="shared" si="12"/>
        <v>2137</v>
      </c>
      <c r="N47" s="165"/>
      <c r="O47" s="166"/>
    </row>
    <row r="48" spans="1:15" s="157" customFormat="1" ht="60.75" customHeight="1">
      <c r="A48" s="188" t="s">
        <v>35</v>
      </c>
      <c r="B48" s="189" t="s">
        <v>840</v>
      </c>
      <c r="C48" s="180" t="s">
        <v>787</v>
      </c>
      <c r="D48" s="180" t="s">
        <v>792</v>
      </c>
      <c r="E48" s="180">
        <v>2022</v>
      </c>
      <c r="F48" s="180" t="s">
        <v>819</v>
      </c>
      <c r="G48" s="190" t="s">
        <v>841</v>
      </c>
      <c r="H48" s="181">
        <f>I48*1.1</f>
        <v>2350.7000000000003</v>
      </c>
      <c r="I48" s="181">
        <v>2137</v>
      </c>
      <c r="J48" s="181">
        <v>2351</v>
      </c>
      <c r="K48" s="181">
        <v>2137</v>
      </c>
      <c r="L48" s="181">
        <f>M48*1.1</f>
        <v>2350.7000000000003</v>
      </c>
      <c r="M48" s="181">
        <v>2137</v>
      </c>
      <c r="N48" s="187" t="s">
        <v>36</v>
      </c>
      <c r="O48" s="166"/>
    </row>
    <row r="49" spans="1:17" s="157" customFormat="1" ht="59.25" customHeight="1">
      <c r="A49" s="188" t="s">
        <v>35</v>
      </c>
      <c r="B49" s="189" t="s">
        <v>842</v>
      </c>
      <c r="C49" s="180" t="s">
        <v>787</v>
      </c>
      <c r="D49" s="180" t="s">
        <v>788</v>
      </c>
      <c r="E49" s="180" t="s">
        <v>782</v>
      </c>
      <c r="F49" s="180" t="s">
        <v>819</v>
      </c>
      <c r="G49" s="190" t="s">
        <v>843</v>
      </c>
      <c r="H49" s="181">
        <f t="shared" ref="H49:H55" si="13">I49*1.1</f>
        <v>2500.3000000000002</v>
      </c>
      <c r="I49" s="181">
        <f>1600+673</f>
        <v>2273</v>
      </c>
      <c r="J49" s="181">
        <v>2500</v>
      </c>
      <c r="K49" s="181">
        <f>I49</f>
        <v>2273</v>
      </c>
      <c r="L49" s="181"/>
      <c r="M49" s="181"/>
      <c r="N49" s="187" t="s">
        <v>36</v>
      </c>
      <c r="O49" s="166"/>
    </row>
    <row r="50" spans="1:17" s="157" customFormat="1" ht="63.75" customHeight="1">
      <c r="A50" s="188" t="s">
        <v>35</v>
      </c>
      <c r="B50" s="189" t="s">
        <v>844</v>
      </c>
      <c r="C50" s="180" t="s">
        <v>787</v>
      </c>
      <c r="D50" s="180" t="s">
        <v>845</v>
      </c>
      <c r="E50" s="180" t="s">
        <v>782</v>
      </c>
      <c r="F50" s="180" t="s">
        <v>819</v>
      </c>
      <c r="G50" s="190" t="s">
        <v>846</v>
      </c>
      <c r="H50" s="181">
        <f t="shared" si="13"/>
        <v>2464</v>
      </c>
      <c r="I50" s="181">
        <v>2240</v>
      </c>
      <c r="J50" s="181">
        <f t="shared" ref="J50:J55" si="14">(K50*0.1)+I50</f>
        <v>2464</v>
      </c>
      <c r="K50" s="181">
        <f t="shared" ref="K50:K55" si="15">I50</f>
        <v>2240</v>
      </c>
      <c r="L50" s="181"/>
      <c r="M50" s="181"/>
      <c r="N50" s="187" t="s">
        <v>36</v>
      </c>
      <c r="O50" s="166"/>
    </row>
    <row r="51" spans="1:17" s="157" customFormat="1" ht="76.5" customHeight="1">
      <c r="A51" s="188" t="s">
        <v>35</v>
      </c>
      <c r="B51" s="189" t="s">
        <v>847</v>
      </c>
      <c r="C51" s="180" t="s">
        <v>787</v>
      </c>
      <c r="D51" s="180" t="s">
        <v>845</v>
      </c>
      <c r="E51" s="180" t="s">
        <v>783</v>
      </c>
      <c r="F51" s="180" t="s">
        <v>819</v>
      </c>
      <c r="G51" s="190" t="s">
        <v>848</v>
      </c>
      <c r="H51" s="181">
        <f t="shared" si="13"/>
        <v>1408</v>
      </c>
      <c r="I51" s="181">
        <v>1280</v>
      </c>
      <c r="J51" s="181">
        <f t="shared" si="14"/>
        <v>1408</v>
      </c>
      <c r="K51" s="181">
        <f t="shared" si="15"/>
        <v>1280</v>
      </c>
      <c r="L51" s="181"/>
      <c r="M51" s="181"/>
      <c r="N51" s="187" t="s">
        <v>36</v>
      </c>
      <c r="O51" s="166"/>
    </row>
    <row r="52" spans="1:17" s="157" customFormat="1" ht="84" customHeight="1">
      <c r="A52" s="188" t="s">
        <v>35</v>
      </c>
      <c r="B52" s="189" t="s">
        <v>849</v>
      </c>
      <c r="C52" s="180" t="s">
        <v>787</v>
      </c>
      <c r="D52" s="180" t="s">
        <v>788</v>
      </c>
      <c r="E52" s="180" t="s">
        <v>783</v>
      </c>
      <c r="F52" s="180" t="s">
        <v>819</v>
      </c>
      <c r="G52" s="190" t="s">
        <v>850</v>
      </c>
      <c r="H52" s="181">
        <f t="shared" si="13"/>
        <v>2464</v>
      </c>
      <c r="I52" s="181">
        <v>2240</v>
      </c>
      <c r="J52" s="181">
        <f t="shared" si="14"/>
        <v>2464</v>
      </c>
      <c r="K52" s="181">
        <f t="shared" si="15"/>
        <v>2240</v>
      </c>
      <c r="L52" s="181"/>
      <c r="M52" s="181"/>
      <c r="N52" s="187" t="s">
        <v>36</v>
      </c>
      <c r="O52" s="166"/>
    </row>
    <row r="53" spans="1:17" s="157" customFormat="1" ht="112.5" customHeight="1">
      <c r="A53" s="188" t="s">
        <v>35</v>
      </c>
      <c r="B53" s="189" t="s">
        <v>851</v>
      </c>
      <c r="C53" s="180" t="s">
        <v>787</v>
      </c>
      <c r="D53" s="180" t="s">
        <v>792</v>
      </c>
      <c r="E53" s="180" t="s">
        <v>783</v>
      </c>
      <c r="F53" s="180" t="s">
        <v>852</v>
      </c>
      <c r="G53" s="190" t="s">
        <v>853</v>
      </c>
      <c r="H53" s="181">
        <f t="shared" si="13"/>
        <v>110.00000000000001</v>
      </c>
      <c r="I53" s="181">
        <v>100</v>
      </c>
      <c r="J53" s="181">
        <f t="shared" si="14"/>
        <v>110</v>
      </c>
      <c r="K53" s="181">
        <f t="shared" si="15"/>
        <v>100</v>
      </c>
      <c r="L53" s="181"/>
      <c r="M53" s="181"/>
      <c r="N53" s="187" t="s">
        <v>36</v>
      </c>
      <c r="O53" s="166"/>
    </row>
    <row r="54" spans="1:17" s="157" customFormat="1" ht="70.5" customHeight="1">
      <c r="A54" s="188" t="s">
        <v>35</v>
      </c>
      <c r="B54" s="189" t="s">
        <v>854</v>
      </c>
      <c r="C54" s="180" t="s">
        <v>787</v>
      </c>
      <c r="D54" s="180" t="s">
        <v>792</v>
      </c>
      <c r="E54" s="180">
        <v>2025</v>
      </c>
      <c r="F54" s="180" t="s">
        <v>855</v>
      </c>
      <c r="G54" s="190" t="s">
        <v>856</v>
      </c>
      <c r="H54" s="181">
        <f t="shared" si="13"/>
        <v>1650.0000000000002</v>
      </c>
      <c r="I54" s="181">
        <v>1500</v>
      </c>
      <c r="J54" s="181">
        <f t="shared" si="14"/>
        <v>1650</v>
      </c>
      <c r="K54" s="181">
        <f t="shared" si="15"/>
        <v>1500</v>
      </c>
      <c r="L54" s="181"/>
      <c r="M54" s="181"/>
      <c r="N54" s="187" t="s">
        <v>36</v>
      </c>
      <c r="O54" s="166"/>
    </row>
    <row r="55" spans="1:17" s="157" customFormat="1" ht="125.25" customHeight="1">
      <c r="A55" s="188" t="s">
        <v>35</v>
      </c>
      <c r="B55" s="189" t="s">
        <v>857</v>
      </c>
      <c r="C55" s="180" t="s">
        <v>787</v>
      </c>
      <c r="D55" s="180" t="s">
        <v>792</v>
      </c>
      <c r="E55" s="180">
        <v>2025</v>
      </c>
      <c r="F55" s="180" t="s">
        <v>858</v>
      </c>
      <c r="G55" s="190" t="s">
        <v>859</v>
      </c>
      <c r="H55" s="181">
        <f t="shared" si="13"/>
        <v>110.00000000000001</v>
      </c>
      <c r="I55" s="181">
        <v>100</v>
      </c>
      <c r="J55" s="181">
        <f t="shared" si="14"/>
        <v>110</v>
      </c>
      <c r="K55" s="181">
        <f t="shared" si="15"/>
        <v>100</v>
      </c>
      <c r="L55" s="181"/>
      <c r="M55" s="181"/>
      <c r="N55" s="187" t="s">
        <v>36</v>
      </c>
      <c r="O55" s="166"/>
    </row>
    <row r="56" spans="1:17" s="157" customFormat="1" ht="24" customHeight="1">
      <c r="A56" s="1032" t="s">
        <v>860</v>
      </c>
      <c r="B56" s="1034"/>
      <c r="C56" s="161"/>
      <c r="D56" s="161"/>
      <c r="E56" s="205"/>
      <c r="F56" s="161"/>
      <c r="G56" s="206"/>
      <c r="H56" s="207">
        <f>H57+H60</f>
        <v>25865.4</v>
      </c>
      <c r="I56" s="207">
        <f t="shared" ref="I56:L56" si="16">I57+I60</f>
        <v>23514</v>
      </c>
      <c r="J56" s="207">
        <f t="shared" si="16"/>
        <v>25865.4</v>
      </c>
      <c r="K56" s="207">
        <f t="shared" si="16"/>
        <v>23514</v>
      </c>
      <c r="L56" s="207">
        <f t="shared" si="16"/>
        <v>4655.2000000000007</v>
      </c>
      <c r="M56" s="207">
        <f>M57+M60</f>
        <v>4232</v>
      </c>
      <c r="N56" s="208"/>
      <c r="O56" s="209"/>
    </row>
    <row r="57" spans="1:17" s="216" customFormat="1" ht="42.75" customHeight="1">
      <c r="A57" s="210" t="s">
        <v>35</v>
      </c>
      <c r="B57" s="211" t="s">
        <v>861</v>
      </c>
      <c r="C57" s="212"/>
      <c r="D57" s="212"/>
      <c r="E57" s="212"/>
      <c r="F57" s="212"/>
      <c r="G57" s="212"/>
      <c r="H57" s="181">
        <f t="shared" ref="H57:L57" si="17">H58+H59</f>
        <v>22660</v>
      </c>
      <c r="I57" s="181">
        <f t="shared" si="17"/>
        <v>20600</v>
      </c>
      <c r="J57" s="181">
        <f t="shared" si="17"/>
        <v>22660</v>
      </c>
      <c r="K57" s="181">
        <f t="shared" si="17"/>
        <v>20600</v>
      </c>
      <c r="L57" s="181">
        <f t="shared" si="17"/>
        <v>4523.2000000000007</v>
      </c>
      <c r="M57" s="181">
        <f>M58+M59</f>
        <v>4112</v>
      </c>
      <c r="N57" s="213"/>
      <c r="O57" s="184"/>
      <c r="P57" s="214"/>
      <c r="Q57" s="215"/>
    </row>
    <row r="58" spans="1:17" s="226" customFormat="1" ht="39.75" customHeight="1">
      <c r="A58" s="217" t="s">
        <v>156</v>
      </c>
      <c r="B58" s="218" t="s">
        <v>862</v>
      </c>
      <c r="C58" s="200" t="s">
        <v>791</v>
      </c>
      <c r="D58" s="200" t="s">
        <v>863</v>
      </c>
      <c r="E58" s="219" t="s">
        <v>165</v>
      </c>
      <c r="F58" s="220" t="s">
        <v>526</v>
      </c>
      <c r="G58" s="220" t="s">
        <v>526</v>
      </c>
      <c r="H58" s="221">
        <f>I58*1.1</f>
        <v>12100.000000000002</v>
      </c>
      <c r="I58" s="221">
        <v>11000</v>
      </c>
      <c r="J58" s="221">
        <f t="shared" ref="J58:K60" si="18">H58</f>
        <v>12100.000000000002</v>
      </c>
      <c r="K58" s="221">
        <f t="shared" si="18"/>
        <v>11000</v>
      </c>
      <c r="L58" s="221">
        <f>2412*1.1</f>
        <v>2653.2000000000003</v>
      </c>
      <c r="M58" s="221">
        <f>2532-120</f>
        <v>2412</v>
      </c>
      <c r="N58" s="222"/>
      <c r="O58" s="223"/>
      <c r="P58" s="224"/>
      <c r="Q58" s="225"/>
    </row>
    <row r="59" spans="1:17" s="226" customFormat="1" ht="39.75" customHeight="1">
      <c r="A59" s="219" t="s">
        <v>156</v>
      </c>
      <c r="B59" s="218" t="s">
        <v>864</v>
      </c>
      <c r="C59" s="200" t="s">
        <v>791</v>
      </c>
      <c r="D59" s="200" t="s">
        <v>865</v>
      </c>
      <c r="E59" s="219" t="s">
        <v>165</v>
      </c>
      <c r="F59" s="220" t="s">
        <v>529</v>
      </c>
      <c r="G59" s="220" t="s">
        <v>529</v>
      </c>
      <c r="H59" s="221">
        <f>I59*1.1</f>
        <v>10560</v>
      </c>
      <c r="I59" s="221">
        <v>9600</v>
      </c>
      <c r="J59" s="221">
        <f t="shared" si="18"/>
        <v>10560</v>
      </c>
      <c r="K59" s="221">
        <f t="shared" si="18"/>
        <v>9600</v>
      </c>
      <c r="L59" s="221">
        <v>1870</v>
      </c>
      <c r="M59" s="221">
        <v>1700</v>
      </c>
      <c r="N59" s="222"/>
      <c r="O59" s="223"/>
      <c r="P59" s="224"/>
      <c r="Q59" s="225"/>
    </row>
    <row r="60" spans="1:17" s="216" customFormat="1" ht="38.25" customHeight="1">
      <c r="A60" s="210" t="s">
        <v>35</v>
      </c>
      <c r="B60" s="184" t="s">
        <v>866</v>
      </c>
      <c r="C60" s="180" t="s">
        <v>791</v>
      </c>
      <c r="D60" s="180" t="str">
        <f>D59</f>
        <v>Ia Đal</v>
      </c>
      <c r="E60" s="227" t="s">
        <v>86</v>
      </c>
      <c r="F60" s="220" t="s">
        <v>539</v>
      </c>
      <c r="G60" s="220" t="s">
        <v>539</v>
      </c>
      <c r="H60" s="181">
        <f>I60+291.4</f>
        <v>3205.4</v>
      </c>
      <c r="I60" s="181">
        <v>2914</v>
      </c>
      <c r="J60" s="181">
        <f t="shared" si="18"/>
        <v>3205.4</v>
      </c>
      <c r="K60" s="181">
        <f t="shared" si="18"/>
        <v>2914</v>
      </c>
      <c r="L60" s="181">
        <f>M60*1.1</f>
        <v>132</v>
      </c>
      <c r="M60" s="181">
        <v>120</v>
      </c>
      <c r="N60" s="228"/>
      <c r="O60" s="228"/>
      <c r="P60" s="214"/>
      <c r="Q60" s="215"/>
    </row>
    <row r="61" spans="1:17" s="157" customFormat="1" ht="66" customHeight="1">
      <c r="A61" s="172">
        <v>4</v>
      </c>
      <c r="B61" s="173" t="s">
        <v>160</v>
      </c>
      <c r="C61" s="172"/>
      <c r="D61" s="172"/>
      <c r="E61" s="172"/>
      <c r="F61" s="172"/>
      <c r="G61" s="172"/>
      <c r="H61" s="175">
        <f t="shared" ref="H61:M61" si="19">H62</f>
        <v>19515.099999999999</v>
      </c>
      <c r="I61" s="175">
        <f t="shared" si="19"/>
        <v>17741</v>
      </c>
      <c r="J61" s="175">
        <f t="shared" si="19"/>
        <v>19515.099999999999</v>
      </c>
      <c r="K61" s="175">
        <f t="shared" si="19"/>
        <v>17741</v>
      </c>
      <c r="L61" s="175">
        <f t="shared" si="19"/>
        <v>3512.3</v>
      </c>
      <c r="M61" s="175">
        <f t="shared" si="19"/>
        <v>3193</v>
      </c>
      <c r="N61" s="196"/>
      <c r="O61" s="177"/>
    </row>
    <row r="62" spans="1:17" s="157" customFormat="1" ht="99.75" customHeight="1">
      <c r="A62" s="162">
        <v>4.0999999999999996</v>
      </c>
      <c r="B62" s="199" t="s">
        <v>161</v>
      </c>
      <c r="C62" s="162"/>
      <c r="D62" s="162"/>
      <c r="E62" s="162"/>
      <c r="F62" s="162"/>
      <c r="G62" s="162"/>
      <c r="H62" s="201">
        <f>H63+H64</f>
        <v>19515.099999999999</v>
      </c>
      <c r="I62" s="201">
        <f t="shared" ref="I62:M62" si="20">I63+I64</f>
        <v>17741</v>
      </c>
      <c r="J62" s="201">
        <f t="shared" si="20"/>
        <v>19515.099999999999</v>
      </c>
      <c r="K62" s="201">
        <f t="shared" si="20"/>
        <v>17741</v>
      </c>
      <c r="L62" s="201">
        <f t="shared" si="20"/>
        <v>3512.3</v>
      </c>
      <c r="M62" s="201">
        <f t="shared" si="20"/>
        <v>3193</v>
      </c>
      <c r="N62" s="202"/>
      <c r="O62" s="203"/>
    </row>
    <row r="63" spans="1:17" s="232" customFormat="1" ht="45.75" customHeight="1">
      <c r="A63" s="210" t="s">
        <v>35</v>
      </c>
      <c r="B63" s="184" t="s">
        <v>867</v>
      </c>
      <c r="C63" s="180" t="s">
        <v>791</v>
      </c>
      <c r="D63" s="227" t="s">
        <v>786</v>
      </c>
      <c r="E63" s="227" t="s">
        <v>165</v>
      </c>
      <c r="F63" s="188" t="s">
        <v>532</v>
      </c>
      <c r="G63" s="188" t="s">
        <v>532</v>
      </c>
      <c r="H63" s="181">
        <f>I63*1.1</f>
        <v>9350</v>
      </c>
      <c r="I63" s="181">
        <v>8500</v>
      </c>
      <c r="J63" s="181">
        <f>K63*1.1</f>
        <v>9350</v>
      </c>
      <c r="K63" s="181">
        <v>8500</v>
      </c>
      <c r="L63" s="181">
        <f>M63*1.1</f>
        <v>1650.0000000000002</v>
      </c>
      <c r="M63" s="181">
        <v>1500</v>
      </c>
      <c r="N63" s="229"/>
      <c r="O63" s="229"/>
      <c r="P63" s="230"/>
      <c r="Q63" s="231"/>
    </row>
    <row r="64" spans="1:17" s="232" customFormat="1" ht="45.75" customHeight="1">
      <c r="A64" s="210" t="s">
        <v>35</v>
      </c>
      <c r="B64" s="184" t="s">
        <v>868</v>
      </c>
      <c r="C64" s="180" t="s">
        <v>791</v>
      </c>
      <c r="D64" s="227" t="s">
        <v>779</v>
      </c>
      <c r="E64" s="227" t="s">
        <v>165</v>
      </c>
      <c r="F64" s="188" t="s">
        <v>536</v>
      </c>
      <c r="G64" s="188" t="s">
        <v>536</v>
      </c>
      <c r="H64" s="181">
        <f>I64*1.1</f>
        <v>10165.1</v>
      </c>
      <c r="I64" s="181">
        <v>9241</v>
      </c>
      <c r="J64" s="181">
        <f>K64*1.1</f>
        <v>10165.1</v>
      </c>
      <c r="K64" s="181">
        <v>9241</v>
      </c>
      <c r="L64" s="181">
        <f>M64*1.1</f>
        <v>1862.3000000000002</v>
      </c>
      <c r="M64" s="181">
        <v>1693</v>
      </c>
      <c r="N64" s="229"/>
      <c r="O64" s="229"/>
      <c r="P64" s="230"/>
      <c r="Q64" s="231"/>
    </row>
    <row r="65" spans="1:17" s="157" customFormat="1" ht="45" customHeight="1">
      <c r="A65" s="172">
        <v>5</v>
      </c>
      <c r="B65" s="173" t="s">
        <v>117</v>
      </c>
      <c r="C65" s="174"/>
      <c r="D65" s="172"/>
      <c r="E65" s="172"/>
      <c r="F65" s="172"/>
      <c r="G65" s="172"/>
      <c r="H65" s="175">
        <f>H66+H67</f>
        <v>534.6</v>
      </c>
      <c r="I65" s="175">
        <f t="shared" ref="I65:M65" si="21">I66+I67</f>
        <v>486</v>
      </c>
      <c r="J65" s="175">
        <f t="shared" si="21"/>
        <v>534.6</v>
      </c>
      <c r="K65" s="175">
        <f t="shared" si="21"/>
        <v>486</v>
      </c>
      <c r="L65" s="175">
        <f t="shared" si="21"/>
        <v>96.800000000000011</v>
      </c>
      <c r="M65" s="175">
        <f t="shared" si="21"/>
        <v>88</v>
      </c>
      <c r="N65" s="196"/>
      <c r="O65" s="177"/>
    </row>
    <row r="66" spans="1:17" s="232" customFormat="1" ht="68.25" customHeight="1">
      <c r="A66" s="210" t="s">
        <v>35</v>
      </c>
      <c r="B66" s="184" t="s">
        <v>869</v>
      </c>
      <c r="C66" s="180" t="s">
        <v>870</v>
      </c>
      <c r="D66" s="227" t="s">
        <v>779</v>
      </c>
      <c r="E66" s="227">
        <v>2022</v>
      </c>
      <c r="F66" s="188"/>
      <c r="G66" s="188"/>
      <c r="H66" s="181">
        <f>I66*1.1</f>
        <v>96.800000000000011</v>
      </c>
      <c r="I66" s="181">
        <v>88</v>
      </c>
      <c r="J66" s="181">
        <f>K66*1.1</f>
        <v>96.800000000000011</v>
      </c>
      <c r="K66" s="181">
        <v>88</v>
      </c>
      <c r="L66" s="181">
        <f>M66*1.1</f>
        <v>96.800000000000011</v>
      </c>
      <c r="M66" s="181">
        <v>88</v>
      </c>
      <c r="N66" s="229"/>
      <c r="O66" s="229"/>
      <c r="P66" s="230"/>
      <c r="Q66" s="231"/>
    </row>
    <row r="67" spans="1:17" s="232" customFormat="1" ht="64.5" customHeight="1">
      <c r="A67" s="210" t="s">
        <v>35</v>
      </c>
      <c r="B67" s="184" t="s">
        <v>869</v>
      </c>
      <c r="C67" s="180" t="s">
        <v>870</v>
      </c>
      <c r="D67" s="180" t="s">
        <v>871</v>
      </c>
      <c r="E67" s="233" t="s">
        <v>86</v>
      </c>
      <c r="F67" s="188"/>
      <c r="G67" s="188"/>
      <c r="H67" s="181">
        <f>I67*1.1</f>
        <v>437.8</v>
      </c>
      <c r="I67" s="181">
        <f>486-I66</f>
        <v>398</v>
      </c>
      <c r="J67" s="181">
        <f>K67*1.1</f>
        <v>437.8</v>
      </c>
      <c r="K67" s="181">
        <f>486-K66</f>
        <v>398</v>
      </c>
      <c r="L67" s="181"/>
      <c r="M67" s="181"/>
      <c r="N67" s="229"/>
      <c r="O67" s="229"/>
      <c r="P67" s="230"/>
      <c r="Q67" s="231"/>
    </row>
    <row r="68" spans="1:17" s="157" customFormat="1" ht="67.5" customHeight="1">
      <c r="A68" s="172">
        <v>6</v>
      </c>
      <c r="B68" s="173" t="s">
        <v>163</v>
      </c>
      <c r="C68" s="172"/>
      <c r="D68" s="172"/>
      <c r="E68" s="172"/>
      <c r="F68" s="172"/>
      <c r="G68" s="172"/>
      <c r="H68" s="175">
        <f>H69</f>
        <v>1151.7</v>
      </c>
      <c r="I68" s="175">
        <f t="shared" ref="I68:M68" si="22">I69</f>
        <v>1047</v>
      </c>
      <c r="J68" s="175">
        <f t="shared" si="22"/>
        <v>1151.7</v>
      </c>
      <c r="K68" s="175">
        <f t="shared" si="22"/>
        <v>1047</v>
      </c>
      <c r="L68" s="175">
        <f t="shared" si="22"/>
        <v>206.8</v>
      </c>
      <c r="M68" s="175">
        <f t="shared" si="22"/>
        <v>188</v>
      </c>
      <c r="N68" s="196"/>
      <c r="O68" s="177"/>
    </row>
    <row r="69" spans="1:17" s="157" customFormat="1" ht="67.5" customHeight="1">
      <c r="A69" s="162">
        <v>6.1</v>
      </c>
      <c r="B69" s="199" t="s">
        <v>164</v>
      </c>
      <c r="C69" s="161"/>
      <c r="D69" s="162"/>
      <c r="E69" s="162"/>
      <c r="F69" s="162"/>
      <c r="G69" s="162"/>
      <c r="H69" s="201">
        <f>H70+H71</f>
        <v>1151.7</v>
      </c>
      <c r="I69" s="201">
        <f t="shared" ref="I69:M69" si="23">I70+I71</f>
        <v>1047</v>
      </c>
      <c r="J69" s="201">
        <f t="shared" si="23"/>
        <v>1151.7</v>
      </c>
      <c r="K69" s="201">
        <f t="shared" si="23"/>
        <v>1047</v>
      </c>
      <c r="L69" s="201">
        <f t="shared" si="23"/>
        <v>206.8</v>
      </c>
      <c r="M69" s="201">
        <f t="shared" si="23"/>
        <v>188</v>
      </c>
      <c r="N69" s="234"/>
      <c r="O69" s="162"/>
    </row>
    <row r="70" spans="1:17" s="157" customFormat="1" ht="78.75" customHeight="1">
      <c r="A70" s="235" t="s">
        <v>35</v>
      </c>
      <c r="B70" s="236" t="s">
        <v>770</v>
      </c>
      <c r="C70" s="180" t="s">
        <v>870</v>
      </c>
      <c r="D70" s="233" t="s">
        <v>779</v>
      </c>
      <c r="E70" s="233">
        <v>2022</v>
      </c>
      <c r="F70" s="233"/>
      <c r="G70" s="233" t="s">
        <v>771</v>
      </c>
      <c r="H70" s="237">
        <f>I70*1.1</f>
        <v>206.8</v>
      </c>
      <c r="I70" s="237">
        <v>188</v>
      </c>
      <c r="J70" s="237">
        <f>K70*1.1</f>
        <v>206.8</v>
      </c>
      <c r="K70" s="237">
        <v>188</v>
      </c>
      <c r="L70" s="237">
        <f>M70*1.1</f>
        <v>206.8</v>
      </c>
      <c r="M70" s="237">
        <v>188</v>
      </c>
      <c r="N70" s="234"/>
      <c r="O70" s="162"/>
    </row>
    <row r="71" spans="1:17" s="157" customFormat="1" ht="93.75" customHeight="1">
      <c r="A71" s="235" t="s">
        <v>35</v>
      </c>
      <c r="B71" s="236" t="s">
        <v>770</v>
      </c>
      <c r="C71" s="180" t="s">
        <v>870</v>
      </c>
      <c r="D71" s="180" t="s">
        <v>871</v>
      </c>
      <c r="E71" s="233" t="s">
        <v>86</v>
      </c>
      <c r="F71" s="233"/>
      <c r="G71" s="233" t="s">
        <v>771</v>
      </c>
      <c r="H71" s="237">
        <f>I71*1.1</f>
        <v>944.90000000000009</v>
      </c>
      <c r="I71" s="237">
        <f>1047-I70</f>
        <v>859</v>
      </c>
      <c r="J71" s="237">
        <f>K71*1.1</f>
        <v>944.90000000000009</v>
      </c>
      <c r="K71" s="237">
        <f>1047-K70</f>
        <v>859</v>
      </c>
      <c r="L71" s="237"/>
      <c r="M71" s="237"/>
      <c r="N71" s="234"/>
      <c r="O71" s="162"/>
    </row>
    <row r="72" spans="1:17" ht="15">
      <c r="A72" s="1035" t="s">
        <v>5</v>
      </c>
      <c r="B72" s="1035"/>
      <c r="C72" s="159"/>
      <c r="D72" s="159"/>
      <c r="E72" s="159"/>
      <c r="F72" s="159"/>
      <c r="G72" s="159"/>
      <c r="H72" s="157"/>
      <c r="I72" s="157"/>
      <c r="J72" s="157"/>
      <c r="K72" s="157"/>
      <c r="L72" s="157"/>
      <c r="M72" s="157"/>
      <c r="N72" s="157"/>
      <c r="O72" s="157"/>
    </row>
    <row r="73" spans="1:17" ht="63.75" customHeight="1">
      <c r="A73" s="1030" t="s">
        <v>872</v>
      </c>
      <c r="B73" s="1031"/>
      <c r="C73" s="1031"/>
      <c r="D73" s="1031"/>
      <c r="E73" s="1031"/>
      <c r="F73" s="1031"/>
      <c r="G73" s="1031"/>
      <c r="H73" s="1031"/>
      <c r="I73" s="1031"/>
      <c r="J73" s="1031"/>
      <c r="K73" s="1031"/>
      <c r="L73" s="1031"/>
      <c r="M73" s="1031"/>
      <c r="N73" s="1031"/>
      <c r="O73" s="1031"/>
    </row>
    <row r="74" spans="1:17" ht="55.5" customHeight="1">
      <c r="A74" s="1030" t="s">
        <v>873</v>
      </c>
      <c r="B74" s="1031"/>
      <c r="C74" s="1031"/>
      <c r="D74" s="1031"/>
      <c r="E74" s="1031"/>
      <c r="F74" s="1031"/>
      <c r="G74" s="1031"/>
      <c r="H74" s="1031"/>
      <c r="I74" s="1031"/>
      <c r="J74" s="1031"/>
      <c r="K74" s="1031"/>
      <c r="L74" s="1031"/>
      <c r="M74" s="1031"/>
      <c r="N74" s="1031"/>
      <c r="O74" s="1031"/>
    </row>
    <row r="75" spans="1:17" ht="55.5" customHeight="1">
      <c r="A75" s="1030" t="s">
        <v>874</v>
      </c>
      <c r="B75" s="1031"/>
      <c r="C75" s="1031"/>
      <c r="D75" s="1031"/>
      <c r="E75" s="1031"/>
      <c r="F75" s="1031"/>
      <c r="G75" s="1031"/>
      <c r="H75" s="1031"/>
      <c r="I75" s="1031"/>
      <c r="J75" s="1031"/>
      <c r="K75" s="1031"/>
      <c r="L75" s="1031"/>
      <c r="M75" s="1031"/>
      <c r="N75" s="1031"/>
      <c r="O75" s="1031"/>
    </row>
    <row r="76" spans="1:17" ht="45.75" customHeight="1">
      <c r="A76" s="1030" t="s">
        <v>875</v>
      </c>
      <c r="B76" s="1031"/>
      <c r="C76" s="1031"/>
      <c r="D76" s="1031"/>
      <c r="E76" s="1031"/>
      <c r="F76" s="1031"/>
      <c r="G76" s="1031"/>
      <c r="H76" s="1031"/>
      <c r="I76" s="1031"/>
      <c r="J76" s="1031"/>
      <c r="K76" s="1031"/>
      <c r="L76" s="1031"/>
      <c r="M76" s="1031"/>
      <c r="N76" s="1031"/>
      <c r="O76" s="1031"/>
    </row>
    <row r="77" spans="1:17" ht="38.25" customHeight="1">
      <c r="A77" s="1030" t="s">
        <v>876</v>
      </c>
      <c r="B77" s="1031"/>
      <c r="C77" s="1031"/>
      <c r="D77" s="1031"/>
      <c r="E77" s="1031"/>
      <c r="F77" s="1031"/>
      <c r="G77" s="1031"/>
      <c r="H77" s="1031"/>
      <c r="I77" s="1031"/>
      <c r="J77" s="1031"/>
      <c r="K77" s="1031"/>
      <c r="L77" s="1031"/>
      <c r="M77" s="1031"/>
      <c r="N77" s="1031"/>
      <c r="O77" s="1031"/>
    </row>
    <row r="78" spans="1:17" ht="42" customHeight="1">
      <c r="A78" s="1030" t="s">
        <v>877</v>
      </c>
      <c r="B78" s="1031"/>
      <c r="C78" s="1031"/>
      <c r="D78" s="1031"/>
      <c r="E78" s="1031"/>
      <c r="F78" s="1031"/>
      <c r="G78" s="1031"/>
      <c r="H78" s="1031"/>
      <c r="I78" s="1031"/>
      <c r="J78" s="1031"/>
      <c r="K78" s="1031"/>
      <c r="L78" s="1031"/>
      <c r="M78" s="1031"/>
      <c r="N78" s="1031"/>
      <c r="O78" s="1031"/>
    </row>
  </sheetData>
  <mergeCells count="28">
    <mergeCell ref="A7:B7"/>
    <mergeCell ref="A2:O2"/>
    <mergeCell ref="A3:O3"/>
    <mergeCell ref="L4:O4"/>
    <mergeCell ref="A5:A6"/>
    <mergeCell ref="B5:B6"/>
    <mergeCell ref="C5:C6"/>
    <mergeCell ref="D5:D6"/>
    <mergeCell ref="E5:E6"/>
    <mergeCell ref="F5:F6"/>
    <mergeCell ref="G5:G6"/>
    <mergeCell ref="H5:I5"/>
    <mergeCell ref="J5:K5"/>
    <mergeCell ref="L5:M5"/>
    <mergeCell ref="N5:N6"/>
    <mergeCell ref="O5:O6"/>
    <mergeCell ref="A78:O78"/>
    <mergeCell ref="A19:B19"/>
    <mergeCell ref="A27:B27"/>
    <mergeCell ref="A37:B37"/>
    <mergeCell ref="A47:B47"/>
    <mergeCell ref="A56:B56"/>
    <mergeCell ref="A72:B72"/>
    <mergeCell ref="A73:O73"/>
    <mergeCell ref="A74:O74"/>
    <mergeCell ref="A75:O75"/>
    <mergeCell ref="A76:O76"/>
    <mergeCell ref="A77:O77"/>
  </mergeCells>
  <pageMargins left="0.23622047244094491" right="0.15748031496062992" top="0.74803149606299213" bottom="0.74803149606299213" header="0.31496062992125984" footer="0.31496062992125984"/>
  <pageSetup paperSize="9" scale="6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58"/>
  <sheetViews>
    <sheetView zoomScale="85" zoomScaleNormal="85" workbookViewId="0">
      <pane ySplit="6" topLeftCell="A7" activePane="bottomLeft" state="frozen"/>
      <selection pane="bottomLeft" activeCell="M8" sqref="M8"/>
    </sheetView>
  </sheetViews>
  <sheetFormatPr defaultRowHeight="12.7"/>
  <cols>
    <col min="1" max="1" width="5" style="240" customWidth="1"/>
    <col min="2" max="2" width="23.87890625" style="240" customWidth="1"/>
    <col min="3" max="3" width="11.1171875" style="242" customWidth="1"/>
    <col min="4" max="4" width="16.41015625" style="242" customWidth="1"/>
    <col min="5" max="5" width="8.87890625" style="242" customWidth="1"/>
    <col min="6" max="6" width="34.41015625" style="242" customWidth="1"/>
    <col min="7" max="7" width="27.5859375" style="242" customWidth="1"/>
    <col min="8" max="8" width="9.41015625" style="243" customWidth="1"/>
    <col min="9" max="9" width="10.1171875" style="243" customWidth="1"/>
    <col min="10" max="10" width="9.87890625" style="243" customWidth="1"/>
    <col min="11" max="11" width="10.703125" style="243" customWidth="1"/>
    <col min="12" max="12" width="9.41015625" style="243" customWidth="1"/>
    <col min="13" max="13" width="10" style="243" customWidth="1"/>
    <col min="14" max="14" width="8.1171875" style="242" customWidth="1"/>
    <col min="15" max="15" width="8.29296875" style="240" customWidth="1"/>
    <col min="16" max="256" width="9.1171875" style="240"/>
    <col min="257" max="257" width="5" style="240" customWidth="1"/>
    <col min="258" max="258" width="23.87890625" style="240" customWidth="1"/>
    <col min="259" max="259" width="11.1171875" style="240" customWidth="1"/>
    <col min="260" max="260" width="16.41015625" style="240" customWidth="1"/>
    <col min="261" max="261" width="8.87890625" style="240" customWidth="1"/>
    <col min="262" max="262" width="34.41015625" style="240" customWidth="1"/>
    <col min="263" max="263" width="27.5859375" style="240" customWidth="1"/>
    <col min="264" max="264" width="9.41015625" style="240" customWidth="1"/>
    <col min="265" max="265" width="10.1171875" style="240" customWidth="1"/>
    <col min="266" max="266" width="9.87890625" style="240" customWidth="1"/>
    <col min="267" max="267" width="10.703125" style="240" customWidth="1"/>
    <col min="268" max="268" width="9.41015625" style="240" customWidth="1"/>
    <col min="269" max="269" width="10" style="240" customWidth="1"/>
    <col min="270" max="270" width="8.1171875" style="240" customWidth="1"/>
    <col min="271" max="271" width="8.29296875" style="240" customWidth="1"/>
    <col min="272" max="512" width="9.1171875" style="240"/>
    <col min="513" max="513" width="5" style="240" customWidth="1"/>
    <col min="514" max="514" width="23.87890625" style="240" customWidth="1"/>
    <col min="515" max="515" width="11.1171875" style="240" customWidth="1"/>
    <col min="516" max="516" width="16.41015625" style="240" customWidth="1"/>
    <col min="517" max="517" width="8.87890625" style="240" customWidth="1"/>
    <col min="518" max="518" width="34.41015625" style="240" customWidth="1"/>
    <col min="519" max="519" width="27.5859375" style="240" customWidth="1"/>
    <col min="520" max="520" width="9.41015625" style="240" customWidth="1"/>
    <col min="521" max="521" width="10.1171875" style="240" customWidth="1"/>
    <col min="522" max="522" width="9.87890625" style="240" customWidth="1"/>
    <col min="523" max="523" width="10.703125" style="240" customWidth="1"/>
    <col min="524" max="524" width="9.41015625" style="240" customWidth="1"/>
    <col min="525" max="525" width="10" style="240" customWidth="1"/>
    <col min="526" max="526" width="8.1171875" style="240" customWidth="1"/>
    <col min="527" max="527" width="8.29296875" style="240" customWidth="1"/>
    <col min="528" max="768" width="9.1171875" style="240"/>
    <col min="769" max="769" width="5" style="240" customWidth="1"/>
    <col min="770" max="770" width="23.87890625" style="240" customWidth="1"/>
    <col min="771" max="771" width="11.1171875" style="240" customWidth="1"/>
    <col min="772" max="772" width="16.41015625" style="240" customWidth="1"/>
    <col min="773" max="773" width="8.87890625" style="240" customWidth="1"/>
    <col min="774" max="774" width="34.41015625" style="240" customWidth="1"/>
    <col min="775" max="775" width="27.5859375" style="240" customWidth="1"/>
    <col min="776" max="776" width="9.41015625" style="240" customWidth="1"/>
    <col min="777" max="777" width="10.1171875" style="240" customWidth="1"/>
    <col min="778" max="778" width="9.87890625" style="240" customWidth="1"/>
    <col min="779" max="779" width="10.703125" style="240" customWidth="1"/>
    <col min="780" max="780" width="9.41015625" style="240" customWidth="1"/>
    <col min="781" max="781" width="10" style="240" customWidth="1"/>
    <col min="782" max="782" width="8.1171875" style="240" customWidth="1"/>
    <col min="783" max="783" width="8.29296875" style="240" customWidth="1"/>
    <col min="784" max="1024" width="9.1171875" style="240"/>
    <col min="1025" max="1025" width="5" style="240" customWidth="1"/>
    <col min="1026" max="1026" width="23.87890625" style="240" customWidth="1"/>
    <col min="1027" max="1027" width="11.1171875" style="240" customWidth="1"/>
    <col min="1028" max="1028" width="16.41015625" style="240" customWidth="1"/>
    <col min="1029" max="1029" width="8.87890625" style="240" customWidth="1"/>
    <col min="1030" max="1030" width="34.41015625" style="240" customWidth="1"/>
    <col min="1031" max="1031" width="27.5859375" style="240" customWidth="1"/>
    <col min="1032" max="1032" width="9.41015625" style="240" customWidth="1"/>
    <col min="1033" max="1033" width="10.1171875" style="240" customWidth="1"/>
    <col min="1034" max="1034" width="9.87890625" style="240" customWidth="1"/>
    <col min="1035" max="1035" width="10.703125" style="240" customWidth="1"/>
    <col min="1036" max="1036" width="9.41015625" style="240" customWidth="1"/>
    <col min="1037" max="1037" width="10" style="240" customWidth="1"/>
    <col min="1038" max="1038" width="8.1171875" style="240" customWidth="1"/>
    <col min="1039" max="1039" width="8.29296875" style="240" customWidth="1"/>
    <col min="1040" max="1280" width="9.1171875" style="240"/>
    <col min="1281" max="1281" width="5" style="240" customWidth="1"/>
    <col min="1282" max="1282" width="23.87890625" style="240" customWidth="1"/>
    <col min="1283" max="1283" width="11.1171875" style="240" customWidth="1"/>
    <col min="1284" max="1284" width="16.41015625" style="240" customWidth="1"/>
    <col min="1285" max="1285" width="8.87890625" style="240" customWidth="1"/>
    <col min="1286" max="1286" width="34.41015625" style="240" customWidth="1"/>
    <col min="1287" max="1287" width="27.5859375" style="240" customWidth="1"/>
    <col min="1288" max="1288" width="9.41015625" style="240" customWidth="1"/>
    <col min="1289" max="1289" width="10.1171875" style="240" customWidth="1"/>
    <col min="1290" max="1290" width="9.87890625" style="240" customWidth="1"/>
    <col min="1291" max="1291" width="10.703125" style="240" customWidth="1"/>
    <col min="1292" max="1292" width="9.41015625" style="240" customWidth="1"/>
    <col min="1293" max="1293" width="10" style="240" customWidth="1"/>
    <col min="1294" max="1294" width="8.1171875" style="240" customWidth="1"/>
    <col min="1295" max="1295" width="8.29296875" style="240" customWidth="1"/>
    <col min="1296" max="1536" width="9.1171875" style="240"/>
    <col min="1537" max="1537" width="5" style="240" customWidth="1"/>
    <col min="1538" max="1538" width="23.87890625" style="240" customWidth="1"/>
    <col min="1539" max="1539" width="11.1171875" style="240" customWidth="1"/>
    <col min="1540" max="1540" width="16.41015625" style="240" customWidth="1"/>
    <col min="1541" max="1541" width="8.87890625" style="240" customWidth="1"/>
    <col min="1542" max="1542" width="34.41015625" style="240" customWidth="1"/>
    <col min="1543" max="1543" width="27.5859375" style="240" customWidth="1"/>
    <col min="1544" max="1544" width="9.41015625" style="240" customWidth="1"/>
    <col min="1545" max="1545" width="10.1171875" style="240" customWidth="1"/>
    <col min="1546" max="1546" width="9.87890625" style="240" customWidth="1"/>
    <col min="1547" max="1547" width="10.703125" style="240" customWidth="1"/>
    <col min="1548" max="1548" width="9.41015625" style="240" customWidth="1"/>
    <col min="1549" max="1549" width="10" style="240" customWidth="1"/>
    <col min="1550" max="1550" width="8.1171875" style="240" customWidth="1"/>
    <col min="1551" max="1551" width="8.29296875" style="240" customWidth="1"/>
    <col min="1552" max="1792" width="9.1171875" style="240"/>
    <col min="1793" max="1793" width="5" style="240" customWidth="1"/>
    <col min="1794" max="1794" width="23.87890625" style="240" customWidth="1"/>
    <col min="1795" max="1795" width="11.1171875" style="240" customWidth="1"/>
    <col min="1796" max="1796" width="16.41015625" style="240" customWidth="1"/>
    <col min="1797" max="1797" width="8.87890625" style="240" customWidth="1"/>
    <col min="1798" max="1798" width="34.41015625" style="240" customWidth="1"/>
    <col min="1799" max="1799" width="27.5859375" style="240" customWidth="1"/>
    <col min="1800" max="1800" width="9.41015625" style="240" customWidth="1"/>
    <col min="1801" max="1801" width="10.1171875" style="240" customWidth="1"/>
    <col min="1802" max="1802" width="9.87890625" style="240" customWidth="1"/>
    <col min="1803" max="1803" width="10.703125" style="240" customWidth="1"/>
    <col min="1804" max="1804" width="9.41015625" style="240" customWidth="1"/>
    <col min="1805" max="1805" width="10" style="240" customWidth="1"/>
    <col min="1806" max="1806" width="8.1171875" style="240" customWidth="1"/>
    <col min="1807" max="1807" width="8.29296875" style="240" customWidth="1"/>
    <col min="1808" max="2048" width="9.1171875" style="240"/>
    <col min="2049" max="2049" width="5" style="240" customWidth="1"/>
    <col min="2050" max="2050" width="23.87890625" style="240" customWidth="1"/>
    <col min="2051" max="2051" width="11.1171875" style="240" customWidth="1"/>
    <col min="2052" max="2052" width="16.41015625" style="240" customWidth="1"/>
    <col min="2053" max="2053" width="8.87890625" style="240" customWidth="1"/>
    <col min="2054" max="2054" width="34.41015625" style="240" customWidth="1"/>
    <col min="2055" max="2055" width="27.5859375" style="240" customWidth="1"/>
    <col min="2056" max="2056" width="9.41015625" style="240" customWidth="1"/>
    <col min="2057" max="2057" width="10.1171875" style="240" customWidth="1"/>
    <col min="2058" max="2058" width="9.87890625" style="240" customWidth="1"/>
    <col min="2059" max="2059" width="10.703125" style="240" customWidth="1"/>
    <col min="2060" max="2060" width="9.41015625" style="240" customWidth="1"/>
    <col min="2061" max="2061" width="10" style="240" customWidth="1"/>
    <col min="2062" max="2062" width="8.1171875" style="240" customWidth="1"/>
    <col min="2063" max="2063" width="8.29296875" style="240" customWidth="1"/>
    <col min="2064" max="2304" width="9.1171875" style="240"/>
    <col min="2305" max="2305" width="5" style="240" customWidth="1"/>
    <col min="2306" max="2306" width="23.87890625" style="240" customWidth="1"/>
    <col min="2307" max="2307" width="11.1171875" style="240" customWidth="1"/>
    <col min="2308" max="2308" width="16.41015625" style="240" customWidth="1"/>
    <col min="2309" max="2309" width="8.87890625" style="240" customWidth="1"/>
    <col min="2310" max="2310" width="34.41015625" style="240" customWidth="1"/>
    <col min="2311" max="2311" width="27.5859375" style="240" customWidth="1"/>
    <col min="2312" max="2312" width="9.41015625" style="240" customWidth="1"/>
    <col min="2313" max="2313" width="10.1171875" style="240" customWidth="1"/>
    <col min="2314" max="2314" width="9.87890625" style="240" customWidth="1"/>
    <col min="2315" max="2315" width="10.703125" style="240" customWidth="1"/>
    <col min="2316" max="2316" width="9.41015625" style="240" customWidth="1"/>
    <col min="2317" max="2317" width="10" style="240" customWidth="1"/>
    <col min="2318" max="2318" width="8.1171875" style="240" customWidth="1"/>
    <col min="2319" max="2319" width="8.29296875" style="240" customWidth="1"/>
    <col min="2320" max="2560" width="9.1171875" style="240"/>
    <col min="2561" max="2561" width="5" style="240" customWidth="1"/>
    <col min="2562" max="2562" width="23.87890625" style="240" customWidth="1"/>
    <col min="2563" max="2563" width="11.1171875" style="240" customWidth="1"/>
    <col min="2564" max="2564" width="16.41015625" style="240" customWidth="1"/>
    <col min="2565" max="2565" width="8.87890625" style="240" customWidth="1"/>
    <col min="2566" max="2566" width="34.41015625" style="240" customWidth="1"/>
    <col min="2567" max="2567" width="27.5859375" style="240" customWidth="1"/>
    <col min="2568" max="2568" width="9.41015625" style="240" customWidth="1"/>
    <col min="2569" max="2569" width="10.1171875" style="240" customWidth="1"/>
    <col min="2570" max="2570" width="9.87890625" style="240" customWidth="1"/>
    <col min="2571" max="2571" width="10.703125" style="240" customWidth="1"/>
    <col min="2572" max="2572" width="9.41015625" style="240" customWidth="1"/>
    <col min="2573" max="2573" width="10" style="240" customWidth="1"/>
    <col min="2574" max="2574" width="8.1171875" style="240" customWidth="1"/>
    <col min="2575" max="2575" width="8.29296875" style="240" customWidth="1"/>
    <col min="2576" max="2816" width="9.1171875" style="240"/>
    <col min="2817" max="2817" width="5" style="240" customWidth="1"/>
    <col min="2818" max="2818" width="23.87890625" style="240" customWidth="1"/>
    <col min="2819" max="2819" width="11.1171875" style="240" customWidth="1"/>
    <col min="2820" max="2820" width="16.41015625" style="240" customWidth="1"/>
    <col min="2821" max="2821" width="8.87890625" style="240" customWidth="1"/>
    <col min="2822" max="2822" width="34.41015625" style="240" customWidth="1"/>
    <col min="2823" max="2823" width="27.5859375" style="240" customWidth="1"/>
    <col min="2824" max="2824" width="9.41015625" style="240" customWidth="1"/>
    <col min="2825" max="2825" width="10.1171875" style="240" customWidth="1"/>
    <col min="2826" max="2826" width="9.87890625" style="240" customWidth="1"/>
    <col min="2827" max="2827" width="10.703125" style="240" customWidth="1"/>
    <col min="2828" max="2828" width="9.41015625" style="240" customWidth="1"/>
    <col min="2829" max="2829" width="10" style="240" customWidth="1"/>
    <col min="2830" max="2830" width="8.1171875" style="240" customWidth="1"/>
    <col min="2831" max="2831" width="8.29296875" style="240" customWidth="1"/>
    <col min="2832" max="3072" width="9.1171875" style="240"/>
    <col min="3073" max="3073" width="5" style="240" customWidth="1"/>
    <col min="3074" max="3074" width="23.87890625" style="240" customWidth="1"/>
    <col min="3075" max="3075" width="11.1171875" style="240" customWidth="1"/>
    <col min="3076" max="3076" width="16.41015625" style="240" customWidth="1"/>
    <col min="3077" max="3077" width="8.87890625" style="240" customWidth="1"/>
    <col min="3078" max="3078" width="34.41015625" style="240" customWidth="1"/>
    <col min="3079" max="3079" width="27.5859375" style="240" customWidth="1"/>
    <col min="3080" max="3080" width="9.41015625" style="240" customWidth="1"/>
    <col min="3081" max="3081" width="10.1171875" style="240" customWidth="1"/>
    <col min="3082" max="3082" width="9.87890625" style="240" customWidth="1"/>
    <col min="3083" max="3083" width="10.703125" style="240" customWidth="1"/>
    <col min="3084" max="3084" width="9.41015625" style="240" customWidth="1"/>
    <col min="3085" max="3085" width="10" style="240" customWidth="1"/>
    <col min="3086" max="3086" width="8.1171875" style="240" customWidth="1"/>
    <col min="3087" max="3087" width="8.29296875" style="240" customWidth="1"/>
    <col min="3088" max="3328" width="9.1171875" style="240"/>
    <col min="3329" max="3329" width="5" style="240" customWidth="1"/>
    <col min="3330" max="3330" width="23.87890625" style="240" customWidth="1"/>
    <col min="3331" max="3331" width="11.1171875" style="240" customWidth="1"/>
    <col min="3332" max="3332" width="16.41015625" style="240" customWidth="1"/>
    <col min="3333" max="3333" width="8.87890625" style="240" customWidth="1"/>
    <col min="3334" max="3334" width="34.41015625" style="240" customWidth="1"/>
    <col min="3335" max="3335" width="27.5859375" style="240" customWidth="1"/>
    <col min="3336" max="3336" width="9.41015625" style="240" customWidth="1"/>
    <col min="3337" max="3337" width="10.1171875" style="240" customWidth="1"/>
    <col min="3338" max="3338" width="9.87890625" style="240" customWidth="1"/>
    <col min="3339" max="3339" width="10.703125" style="240" customWidth="1"/>
    <col min="3340" max="3340" width="9.41015625" style="240" customWidth="1"/>
    <col min="3341" max="3341" width="10" style="240" customWidth="1"/>
    <col min="3342" max="3342" width="8.1171875" style="240" customWidth="1"/>
    <col min="3343" max="3343" width="8.29296875" style="240" customWidth="1"/>
    <col min="3344" max="3584" width="9.1171875" style="240"/>
    <col min="3585" max="3585" width="5" style="240" customWidth="1"/>
    <col min="3586" max="3586" width="23.87890625" style="240" customWidth="1"/>
    <col min="3587" max="3587" width="11.1171875" style="240" customWidth="1"/>
    <col min="3588" max="3588" width="16.41015625" style="240" customWidth="1"/>
    <col min="3589" max="3589" width="8.87890625" style="240" customWidth="1"/>
    <col min="3590" max="3590" width="34.41015625" style="240" customWidth="1"/>
    <col min="3591" max="3591" width="27.5859375" style="240" customWidth="1"/>
    <col min="3592" max="3592" width="9.41015625" style="240" customWidth="1"/>
    <col min="3593" max="3593" width="10.1171875" style="240" customWidth="1"/>
    <col min="3594" max="3594" width="9.87890625" style="240" customWidth="1"/>
    <col min="3595" max="3595" width="10.703125" style="240" customWidth="1"/>
    <col min="3596" max="3596" width="9.41015625" style="240" customWidth="1"/>
    <col min="3597" max="3597" width="10" style="240" customWidth="1"/>
    <col min="3598" max="3598" width="8.1171875" style="240" customWidth="1"/>
    <col min="3599" max="3599" width="8.29296875" style="240" customWidth="1"/>
    <col min="3600" max="3840" width="9.1171875" style="240"/>
    <col min="3841" max="3841" width="5" style="240" customWidth="1"/>
    <col min="3842" max="3842" width="23.87890625" style="240" customWidth="1"/>
    <col min="3843" max="3843" width="11.1171875" style="240" customWidth="1"/>
    <col min="3844" max="3844" width="16.41015625" style="240" customWidth="1"/>
    <col min="3845" max="3845" width="8.87890625" style="240" customWidth="1"/>
    <col min="3846" max="3846" width="34.41015625" style="240" customWidth="1"/>
    <col min="3847" max="3847" width="27.5859375" style="240" customWidth="1"/>
    <col min="3848" max="3848" width="9.41015625" style="240" customWidth="1"/>
    <col min="3849" max="3849" width="10.1171875" style="240" customWidth="1"/>
    <col min="3850" max="3850" width="9.87890625" style="240" customWidth="1"/>
    <col min="3851" max="3851" width="10.703125" style="240" customWidth="1"/>
    <col min="3852" max="3852" width="9.41015625" style="240" customWidth="1"/>
    <col min="3853" max="3853" width="10" style="240" customWidth="1"/>
    <col min="3854" max="3854" width="8.1171875" style="240" customWidth="1"/>
    <col min="3855" max="3855" width="8.29296875" style="240" customWidth="1"/>
    <col min="3856" max="4096" width="9.1171875" style="240"/>
    <col min="4097" max="4097" width="5" style="240" customWidth="1"/>
    <col min="4098" max="4098" width="23.87890625" style="240" customWidth="1"/>
    <col min="4099" max="4099" width="11.1171875" style="240" customWidth="1"/>
    <col min="4100" max="4100" width="16.41015625" style="240" customWidth="1"/>
    <col min="4101" max="4101" width="8.87890625" style="240" customWidth="1"/>
    <col min="4102" max="4102" width="34.41015625" style="240" customWidth="1"/>
    <col min="4103" max="4103" width="27.5859375" style="240" customWidth="1"/>
    <col min="4104" max="4104" width="9.41015625" style="240" customWidth="1"/>
    <col min="4105" max="4105" width="10.1171875" style="240" customWidth="1"/>
    <col min="4106" max="4106" width="9.87890625" style="240" customWidth="1"/>
    <col min="4107" max="4107" width="10.703125" style="240" customWidth="1"/>
    <col min="4108" max="4108" width="9.41015625" style="240" customWidth="1"/>
    <col min="4109" max="4109" width="10" style="240" customWidth="1"/>
    <col min="4110" max="4110" width="8.1171875" style="240" customWidth="1"/>
    <col min="4111" max="4111" width="8.29296875" style="240" customWidth="1"/>
    <col min="4112" max="4352" width="9.1171875" style="240"/>
    <col min="4353" max="4353" width="5" style="240" customWidth="1"/>
    <col min="4354" max="4354" width="23.87890625" style="240" customWidth="1"/>
    <col min="4355" max="4355" width="11.1171875" style="240" customWidth="1"/>
    <col min="4356" max="4356" width="16.41015625" style="240" customWidth="1"/>
    <col min="4357" max="4357" width="8.87890625" style="240" customWidth="1"/>
    <col min="4358" max="4358" width="34.41015625" style="240" customWidth="1"/>
    <col min="4359" max="4359" width="27.5859375" style="240" customWidth="1"/>
    <col min="4360" max="4360" width="9.41015625" style="240" customWidth="1"/>
    <col min="4361" max="4361" width="10.1171875" style="240" customWidth="1"/>
    <col min="4362" max="4362" width="9.87890625" style="240" customWidth="1"/>
    <col min="4363" max="4363" width="10.703125" style="240" customWidth="1"/>
    <col min="4364" max="4364" width="9.41015625" style="240" customWidth="1"/>
    <col min="4365" max="4365" width="10" style="240" customWidth="1"/>
    <col min="4366" max="4366" width="8.1171875" style="240" customWidth="1"/>
    <col min="4367" max="4367" width="8.29296875" style="240" customWidth="1"/>
    <col min="4368" max="4608" width="9.1171875" style="240"/>
    <col min="4609" max="4609" width="5" style="240" customWidth="1"/>
    <col min="4610" max="4610" width="23.87890625" style="240" customWidth="1"/>
    <col min="4611" max="4611" width="11.1171875" style="240" customWidth="1"/>
    <col min="4612" max="4612" width="16.41015625" style="240" customWidth="1"/>
    <col min="4613" max="4613" width="8.87890625" style="240" customWidth="1"/>
    <col min="4614" max="4614" width="34.41015625" style="240" customWidth="1"/>
    <col min="4615" max="4615" width="27.5859375" style="240" customWidth="1"/>
    <col min="4616" max="4616" width="9.41015625" style="240" customWidth="1"/>
    <col min="4617" max="4617" width="10.1171875" style="240" customWidth="1"/>
    <col min="4618" max="4618" width="9.87890625" style="240" customWidth="1"/>
    <col min="4619" max="4619" width="10.703125" style="240" customWidth="1"/>
    <col min="4620" max="4620" width="9.41015625" style="240" customWidth="1"/>
    <col min="4621" max="4621" width="10" style="240" customWidth="1"/>
    <col min="4622" max="4622" width="8.1171875" style="240" customWidth="1"/>
    <col min="4623" max="4623" width="8.29296875" style="240" customWidth="1"/>
    <col min="4624" max="4864" width="9.1171875" style="240"/>
    <col min="4865" max="4865" width="5" style="240" customWidth="1"/>
    <col min="4866" max="4866" width="23.87890625" style="240" customWidth="1"/>
    <col min="4867" max="4867" width="11.1171875" style="240" customWidth="1"/>
    <col min="4868" max="4868" width="16.41015625" style="240" customWidth="1"/>
    <col min="4869" max="4869" width="8.87890625" style="240" customWidth="1"/>
    <col min="4870" max="4870" width="34.41015625" style="240" customWidth="1"/>
    <col min="4871" max="4871" width="27.5859375" style="240" customWidth="1"/>
    <col min="4872" max="4872" width="9.41015625" style="240" customWidth="1"/>
    <col min="4873" max="4873" width="10.1171875" style="240" customWidth="1"/>
    <col min="4874" max="4874" width="9.87890625" style="240" customWidth="1"/>
    <col min="4875" max="4875" width="10.703125" style="240" customWidth="1"/>
    <col min="4876" max="4876" width="9.41015625" style="240" customWidth="1"/>
    <col min="4877" max="4877" width="10" style="240" customWidth="1"/>
    <col min="4878" max="4878" width="8.1171875" style="240" customWidth="1"/>
    <col min="4879" max="4879" width="8.29296875" style="240" customWidth="1"/>
    <col min="4880" max="5120" width="9.1171875" style="240"/>
    <col min="5121" max="5121" width="5" style="240" customWidth="1"/>
    <col min="5122" max="5122" width="23.87890625" style="240" customWidth="1"/>
    <col min="5123" max="5123" width="11.1171875" style="240" customWidth="1"/>
    <col min="5124" max="5124" width="16.41015625" style="240" customWidth="1"/>
    <col min="5125" max="5125" width="8.87890625" style="240" customWidth="1"/>
    <col min="5126" max="5126" width="34.41015625" style="240" customWidth="1"/>
    <col min="5127" max="5127" width="27.5859375" style="240" customWidth="1"/>
    <col min="5128" max="5128" width="9.41015625" style="240" customWidth="1"/>
    <col min="5129" max="5129" width="10.1171875" style="240" customWidth="1"/>
    <col min="5130" max="5130" width="9.87890625" style="240" customWidth="1"/>
    <col min="5131" max="5131" width="10.703125" style="240" customWidth="1"/>
    <col min="5132" max="5132" width="9.41015625" style="240" customWidth="1"/>
    <col min="5133" max="5133" width="10" style="240" customWidth="1"/>
    <col min="5134" max="5134" width="8.1171875" style="240" customWidth="1"/>
    <col min="5135" max="5135" width="8.29296875" style="240" customWidth="1"/>
    <col min="5136" max="5376" width="9.1171875" style="240"/>
    <col min="5377" max="5377" width="5" style="240" customWidth="1"/>
    <col min="5378" max="5378" width="23.87890625" style="240" customWidth="1"/>
    <col min="5379" max="5379" width="11.1171875" style="240" customWidth="1"/>
    <col min="5380" max="5380" width="16.41015625" style="240" customWidth="1"/>
    <col min="5381" max="5381" width="8.87890625" style="240" customWidth="1"/>
    <col min="5382" max="5382" width="34.41015625" style="240" customWidth="1"/>
    <col min="5383" max="5383" width="27.5859375" style="240" customWidth="1"/>
    <col min="5384" max="5384" width="9.41015625" style="240" customWidth="1"/>
    <col min="5385" max="5385" width="10.1171875" style="240" customWidth="1"/>
    <col min="5386" max="5386" width="9.87890625" style="240" customWidth="1"/>
    <col min="5387" max="5387" width="10.703125" style="240" customWidth="1"/>
    <col min="5388" max="5388" width="9.41015625" style="240" customWidth="1"/>
    <col min="5389" max="5389" width="10" style="240" customWidth="1"/>
    <col min="5390" max="5390" width="8.1171875" style="240" customWidth="1"/>
    <col min="5391" max="5391" width="8.29296875" style="240" customWidth="1"/>
    <col min="5392" max="5632" width="9.1171875" style="240"/>
    <col min="5633" max="5633" width="5" style="240" customWidth="1"/>
    <col min="5634" max="5634" width="23.87890625" style="240" customWidth="1"/>
    <col min="5635" max="5635" width="11.1171875" style="240" customWidth="1"/>
    <col min="5636" max="5636" width="16.41015625" style="240" customWidth="1"/>
    <col min="5637" max="5637" width="8.87890625" style="240" customWidth="1"/>
    <col min="5638" max="5638" width="34.41015625" style="240" customWidth="1"/>
    <col min="5639" max="5639" width="27.5859375" style="240" customWidth="1"/>
    <col min="5640" max="5640" width="9.41015625" style="240" customWidth="1"/>
    <col min="5641" max="5641" width="10.1171875" style="240" customWidth="1"/>
    <col min="5642" max="5642" width="9.87890625" style="240" customWidth="1"/>
    <col min="5643" max="5643" width="10.703125" style="240" customWidth="1"/>
    <col min="5644" max="5644" width="9.41015625" style="240" customWidth="1"/>
    <col min="5645" max="5645" width="10" style="240" customWidth="1"/>
    <col min="5646" max="5646" width="8.1171875" style="240" customWidth="1"/>
    <col min="5647" max="5647" width="8.29296875" style="240" customWidth="1"/>
    <col min="5648" max="5888" width="9.1171875" style="240"/>
    <col min="5889" max="5889" width="5" style="240" customWidth="1"/>
    <col min="5890" max="5890" width="23.87890625" style="240" customWidth="1"/>
    <col min="5891" max="5891" width="11.1171875" style="240" customWidth="1"/>
    <col min="5892" max="5892" width="16.41015625" style="240" customWidth="1"/>
    <col min="5893" max="5893" width="8.87890625" style="240" customWidth="1"/>
    <col min="5894" max="5894" width="34.41015625" style="240" customWidth="1"/>
    <col min="5895" max="5895" width="27.5859375" style="240" customWidth="1"/>
    <col min="5896" max="5896" width="9.41015625" style="240" customWidth="1"/>
    <col min="5897" max="5897" width="10.1171875" style="240" customWidth="1"/>
    <col min="5898" max="5898" width="9.87890625" style="240" customWidth="1"/>
    <col min="5899" max="5899" width="10.703125" style="240" customWidth="1"/>
    <col min="5900" max="5900" width="9.41015625" style="240" customWidth="1"/>
    <col min="5901" max="5901" width="10" style="240" customWidth="1"/>
    <col min="5902" max="5902" width="8.1171875" style="240" customWidth="1"/>
    <col min="5903" max="5903" width="8.29296875" style="240" customWidth="1"/>
    <col min="5904" max="6144" width="9.1171875" style="240"/>
    <col min="6145" max="6145" width="5" style="240" customWidth="1"/>
    <col min="6146" max="6146" width="23.87890625" style="240" customWidth="1"/>
    <col min="6147" max="6147" width="11.1171875" style="240" customWidth="1"/>
    <col min="6148" max="6148" width="16.41015625" style="240" customWidth="1"/>
    <col min="6149" max="6149" width="8.87890625" style="240" customWidth="1"/>
    <col min="6150" max="6150" width="34.41015625" style="240" customWidth="1"/>
    <col min="6151" max="6151" width="27.5859375" style="240" customWidth="1"/>
    <col min="6152" max="6152" width="9.41015625" style="240" customWidth="1"/>
    <col min="6153" max="6153" width="10.1171875" style="240" customWidth="1"/>
    <col min="6154" max="6154" width="9.87890625" style="240" customWidth="1"/>
    <col min="6155" max="6155" width="10.703125" style="240" customWidth="1"/>
    <col min="6156" max="6156" width="9.41015625" style="240" customWidth="1"/>
    <col min="6157" max="6157" width="10" style="240" customWidth="1"/>
    <col min="6158" max="6158" width="8.1171875" style="240" customWidth="1"/>
    <col min="6159" max="6159" width="8.29296875" style="240" customWidth="1"/>
    <col min="6160" max="6400" width="9.1171875" style="240"/>
    <col min="6401" max="6401" width="5" style="240" customWidth="1"/>
    <col min="6402" max="6402" width="23.87890625" style="240" customWidth="1"/>
    <col min="6403" max="6403" width="11.1171875" style="240" customWidth="1"/>
    <col min="6404" max="6404" width="16.41015625" style="240" customWidth="1"/>
    <col min="6405" max="6405" width="8.87890625" style="240" customWidth="1"/>
    <col min="6406" max="6406" width="34.41015625" style="240" customWidth="1"/>
    <col min="6407" max="6407" width="27.5859375" style="240" customWidth="1"/>
    <col min="6408" max="6408" width="9.41015625" style="240" customWidth="1"/>
    <col min="6409" max="6409" width="10.1171875" style="240" customWidth="1"/>
    <col min="6410" max="6410" width="9.87890625" style="240" customWidth="1"/>
    <col min="6411" max="6411" width="10.703125" style="240" customWidth="1"/>
    <col min="6412" max="6412" width="9.41015625" style="240" customWidth="1"/>
    <col min="6413" max="6413" width="10" style="240" customWidth="1"/>
    <col min="6414" max="6414" width="8.1171875" style="240" customWidth="1"/>
    <col min="6415" max="6415" width="8.29296875" style="240" customWidth="1"/>
    <col min="6416" max="6656" width="9.1171875" style="240"/>
    <col min="6657" max="6657" width="5" style="240" customWidth="1"/>
    <col min="6658" max="6658" width="23.87890625" style="240" customWidth="1"/>
    <col min="6659" max="6659" width="11.1171875" style="240" customWidth="1"/>
    <col min="6660" max="6660" width="16.41015625" style="240" customWidth="1"/>
    <col min="6661" max="6661" width="8.87890625" style="240" customWidth="1"/>
    <col min="6662" max="6662" width="34.41015625" style="240" customWidth="1"/>
    <col min="6663" max="6663" width="27.5859375" style="240" customWidth="1"/>
    <col min="6664" max="6664" width="9.41015625" style="240" customWidth="1"/>
    <col min="6665" max="6665" width="10.1171875" style="240" customWidth="1"/>
    <col min="6666" max="6666" width="9.87890625" style="240" customWidth="1"/>
    <col min="6667" max="6667" width="10.703125" style="240" customWidth="1"/>
    <col min="6668" max="6668" width="9.41015625" style="240" customWidth="1"/>
    <col min="6669" max="6669" width="10" style="240" customWidth="1"/>
    <col min="6670" max="6670" width="8.1171875" style="240" customWidth="1"/>
    <col min="6671" max="6671" width="8.29296875" style="240" customWidth="1"/>
    <col min="6672" max="6912" width="9.1171875" style="240"/>
    <col min="6913" max="6913" width="5" style="240" customWidth="1"/>
    <col min="6914" max="6914" width="23.87890625" style="240" customWidth="1"/>
    <col min="6915" max="6915" width="11.1171875" style="240" customWidth="1"/>
    <col min="6916" max="6916" width="16.41015625" style="240" customWidth="1"/>
    <col min="6917" max="6917" width="8.87890625" style="240" customWidth="1"/>
    <col min="6918" max="6918" width="34.41015625" style="240" customWidth="1"/>
    <col min="6919" max="6919" width="27.5859375" style="240" customWidth="1"/>
    <col min="6920" max="6920" width="9.41015625" style="240" customWidth="1"/>
    <col min="6921" max="6921" width="10.1171875" style="240" customWidth="1"/>
    <col min="6922" max="6922" width="9.87890625" style="240" customWidth="1"/>
    <col min="6923" max="6923" width="10.703125" style="240" customWidth="1"/>
    <col min="6924" max="6924" width="9.41015625" style="240" customWidth="1"/>
    <col min="6925" max="6925" width="10" style="240" customWidth="1"/>
    <col min="6926" max="6926" width="8.1171875" style="240" customWidth="1"/>
    <col min="6927" max="6927" width="8.29296875" style="240" customWidth="1"/>
    <col min="6928" max="7168" width="9.1171875" style="240"/>
    <col min="7169" max="7169" width="5" style="240" customWidth="1"/>
    <col min="7170" max="7170" width="23.87890625" style="240" customWidth="1"/>
    <col min="7171" max="7171" width="11.1171875" style="240" customWidth="1"/>
    <col min="7172" max="7172" width="16.41015625" style="240" customWidth="1"/>
    <col min="7173" max="7173" width="8.87890625" style="240" customWidth="1"/>
    <col min="7174" max="7174" width="34.41015625" style="240" customWidth="1"/>
    <col min="7175" max="7175" width="27.5859375" style="240" customWidth="1"/>
    <col min="7176" max="7176" width="9.41015625" style="240" customWidth="1"/>
    <col min="7177" max="7177" width="10.1171875" style="240" customWidth="1"/>
    <col min="7178" max="7178" width="9.87890625" style="240" customWidth="1"/>
    <col min="7179" max="7179" width="10.703125" style="240" customWidth="1"/>
    <col min="7180" max="7180" width="9.41015625" style="240" customWidth="1"/>
    <col min="7181" max="7181" width="10" style="240" customWidth="1"/>
    <col min="7182" max="7182" width="8.1171875" style="240" customWidth="1"/>
    <col min="7183" max="7183" width="8.29296875" style="240" customWidth="1"/>
    <col min="7184" max="7424" width="9.1171875" style="240"/>
    <col min="7425" max="7425" width="5" style="240" customWidth="1"/>
    <col min="7426" max="7426" width="23.87890625" style="240" customWidth="1"/>
    <col min="7427" max="7427" width="11.1171875" style="240" customWidth="1"/>
    <col min="7428" max="7428" width="16.41015625" style="240" customWidth="1"/>
    <col min="7429" max="7429" width="8.87890625" style="240" customWidth="1"/>
    <col min="7430" max="7430" width="34.41015625" style="240" customWidth="1"/>
    <col min="7431" max="7431" width="27.5859375" style="240" customWidth="1"/>
    <col min="7432" max="7432" width="9.41015625" style="240" customWidth="1"/>
    <col min="7433" max="7433" width="10.1171875" style="240" customWidth="1"/>
    <col min="7434" max="7434" width="9.87890625" style="240" customWidth="1"/>
    <col min="7435" max="7435" width="10.703125" style="240" customWidth="1"/>
    <col min="7436" max="7436" width="9.41015625" style="240" customWidth="1"/>
    <col min="7437" max="7437" width="10" style="240" customWidth="1"/>
    <col min="7438" max="7438" width="8.1171875" style="240" customWidth="1"/>
    <col min="7439" max="7439" width="8.29296875" style="240" customWidth="1"/>
    <col min="7440" max="7680" width="9.1171875" style="240"/>
    <col min="7681" max="7681" width="5" style="240" customWidth="1"/>
    <col min="7682" max="7682" width="23.87890625" style="240" customWidth="1"/>
    <col min="7683" max="7683" width="11.1171875" style="240" customWidth="1"/>
    <col min="7684" max="7684" width="16.41015625" style="240" customWidth="1"/>
    <col min="7685" max="7685" width="8.87890625" style="240" customWidth="1"/>
    <col min="7686" max="7686" width="34.41015625" style="240" customWidth="1"/>
    <col min="7687" max="7687" width="27.5859375" style="240" customWidth="1"/>
    <col min="7688" max="7688" width="9.41015625" style="240" customWidth="1"/>
    <col min="7689" max="7689" width="10.1171875" style="240" customWidth="1"/>
    <col min="7690" max="7690" width="9.87890625" style="240" customWidth="1"/>
    <col min="7691" max="7691" width="10.703125" style="240" customWidth="1"/>
    <col min="7692" max="7692" width="9.41015625" style="240" customWidth="1"/>
    <col min="7693" max="7693" width="10" style="240" customWidth="1"/>
    <col min="7694" max="7694" width="8.1171875" style="240" customWidth="1"/>
    <col min="7695" max="7695" width="8.29296875" style="240" customWidth="1"/>
    <col min="7696" max="7936" width="9.1171875" style="240"/>
    <col min="7937" max="7937" width="5" style="240" customWidth="1"/>
    <col min="7938" max="7938" width="23.87890625" style="240" customWidth="1"/>
    <col min="7939" max="7939" width="11.1171875" style="240" customWidth="1"/>
    <col min="7940" max="7940" width="16.41015625" style="240" customWidth="1"/>
    <col min="7941" max="7941" width="8.87890625" style="240" customWidth="1"/>
    <col min="7942" max="7942" width="34.41015625" style="240" customWidth="1"/>
    <col min="7943" max="7943" width="27.5859375" style="240" customWidth="1"/>
    <col min="7944" max="7944" width="9.41015625" style="240" customWidth="1"/>
    <col min="7945" max="7945" width="10.1171875" style="240" customWidth="1"/>
    <col min="7946" max="7946" width="9.87890625" style="240" customWidth="1"/>
    <col min="7947" max="7947" width="10.703125" style="240" customWidth="1"/>
    <col min="7948" max="7948" width="9.41015625" style="240" customWidth="1"/>
    <col min="7949" max="7949" width="10" style="240" customWidth="1"/>
    <col min="7950" max="7950" width="8.1171875" style="240" customWidth="1"/>
    <col min="7951" max="7951" width="8.29296875" style="240" customWidth="1"/>
    <col min="7952" max="8192" width="9.1171875" style="240"/>
    <col min="8193" max="8193" width="5" style="240" customWidth="1"/>
    <col min="8194" max="8194" width="23.87890625" style="240" customWidth="1"/>
    <col min="8195" max="8195" width="11.1171875" style="240" customWidth="1"/>
    <col min="8196" max="8196" width="16.41015625" style="240" customWidth="1"/>
    <col min="8197" max="8197" width="8.87890625" style="240" customWidth="1"/>
    <col min="8198" max="8198" width="34.41015625" style="240" customWidth="1"/>
    <col min="8199" max="8199" width="27.5859375" style="240" customWidth="1"/>
    <col min="8200" max="8200" width="9.41015625" style="240" customWidth="1"/>
    <col min="8201" max="8201" width="10.1171875" style="240" customWidth="1"/>
    <col min="8202" max="8202" width="9.87890625" style="240" customWidth="1"/>
    <col min="8203" max="8203" width="10.703125" style="240" customWidth="1"/>
    <col min="8204" max="8204" width="9.41015625" style="240" customWidth="1"/>
    <col min="8205" max="8205" width="10" style="240" customWidth="1"/>
    <col min="8206" max="8206" width="8.1171875" style="240" customWidth="1"/>
    <col min="8207" max="8207" width="8.29296875" style="240" customWidth="1"/>
    <col min="8208" max="8448" width="9.1171875" style="240"/>
    <col min="8449" max="8449" width="5" style="240" customWidth="1"/>
    <col min="8450" max="8450" width="23.87890625" style="240" customWidth="1"/>
    <col min="8451" max="8451" width="11.1171875" style="240" customWidth="1"/>
    <col min="8452" max="8452" width="16.41015625" style="240" customWidth="1"/>
    <col min="8453" max="8453" width="8.87890625" style="240" customWidth="1"/>
    <col min="8454" max="8454" width="34.41015625" style="240" customWidth="1"/>
    <col min="8455" max="8455" width="27.5859375" style="240" customWidth="1"/>
    <col min="8456" max="8456" width="9.41015625" style="240" customWidth="1"/>
    <col min="8457" max="8457" width="10.1171875" style="240" customWidth="1"/>
    <col min="8458" max="8458" width="9.87890625" style="240" customWidth="1"/>
    <col min="8459" max="8459" width="10.703125" style="240" customWidth="1"/>
    <col min="8460" max="8460" width="9.41015625" style="240" customWidth="1"/>
    <col min="8461" max="8461" width="10" style="240" customWidth="1"/>
    <col min="8462" max="8462" width="8.1171875" style="240" customWidth="1"/>
    <col min="8463" max="8463" width="8.29296875" style="240" customWidth="1"/>
    <col min="8464" max="8704" width="9.1171875" style="240"/>
    <col min="8705" max="8705" width="5" style="240" customWidth="1"/>
    <col min="8706" max="8706" width="23.87890625" style="240" customWidth="1"/>
    <col min="8707" max="8707" width="11.1171875" style="240" customWidth="1"/>
    <col min="8708" max="8708" width="16.41015625" style="240" customWidth="1"/>
    <col min="8709" max="8709" width="8.87890625" style="240" customWidth="1"/>
    <col min="8710" max="8710" width="34.41015625" style="240" customWidth="1"/>
    <col min="8711" max="8711" width="27.5859375" style="240" customWidth="1"/>
    <col min="8712" max="8712" width="9.41015625" style="240" customWidth="1"/>
    <col min="8713" max="8713" width="10.1171875" style="240" customWidth="1"/>
    <col min="8714" max="8714" width="9.87890625" style="240" customWidth="1"/>
    <col min="8715" max="8715" width="10.703125" style="240" customWidth="1"/>
    <col min="8716" max="8716" width="9.41015625" style="240" customWidth="1"/>
    <col min="8717" max="8717" width="10" style="240" customWidth="1"/>
    <col min="8718" max="8718" width="8.1171875" style="240" customWidth="1"/>
    <col min="8719" max="8719" width="8.29296875" style="240" customWidth="1"/>
    <col min="8720" max="8960" width="9.1171875" style="240"/>
    <col min="8961" max="8961" width="5" style="240" customWidth="1"/>
    <col min="8962" max="8962" width="23.87890625" style="240" customWidth="1"/>
    <col min="8963" max="8963" width="11.1171875" style="240" customWidth="1"/>
    <col min="8964" max="8964" width="16.41015625" style="240" customWidth="1"/>
    <col min="8965" max="8965" width="8.87890625" style="240" customWidth="1"/>
    <col min="8966" max="8966" width="34.41015625" style="240" customWidth="1"/>
    <col min="8967" max="8967" width="27.5859375" style="240" customWidth="1"/>
    <col min="8968" max="8968" width="9.41015625" style="240" customWidth="1"/>
    <col min="8969" max="8969" width="10.1171875" style="240" customWidth="1"/>
    <col min="8970" max="8970" width="9.87890625" style="240" customWidth="1"/>
    <col min="8971" max="8971" width="10.703125" style="240" customWidth="1"/>
    <col min="8972" max="8972" width="9.41015625" style="240" customWidth="1"/>
    <col min="8973" max="8973" width="10" style="240" customWidth="1"/>
    <col min="8974" max="8974" width="8.1171875" style="240" customWidth="1"/>
    <col min="8975" max="8975" width="8.29296875" style="240" customWidth="1"/>
    <col min="8976" max="9216" width="9.1171875" style="240"/>
    <col min="9217" max="9217" width="5" style="240" customWidth="1"/>
    <col min="9218" max="9218" width="23.87890625" style="240" customWidth="1"/>
    <col min="9219" max="9219" width="11.1171875" style="240" customWidth="1"/>
    <col min="9220" max="9220" width="16.41015625" style="240" customWidth="1"/>
    <col min="9221" max="9221" width="8.87890625" style="240" customWidth="1"/>
    <col min="9222" max="9222" width="34.41015625" style="240" customWidth="1"/>
    <col min="9223" max="9223" width="27.5859375" style="240" customWidth="1"/>
    <col min="9224" max="9224" width="9.41015625" style="240" customWidth="1"/>
    <col min="9225" max="9225" width="10.1171875" style="240" customWidth="1"/>
    <col min="9226" max="9226" width="9.87890625" style="240" customWidth="1"/>
    <col min="9227" max="9227" width="10.703125" style="240" customWidth="1"/>
    <col min="9228" max="9228" width="9.41015625" style="240" customWidth="1"/>
    <col min="9229" max="9229" width="10" style="240" customWidth="1"/>
    <col min="9230" max="9230" width="8.1171875" style="240" customWidth="1"/>
    <col min="9231" max="9231" width="8.29296875" style="240" customWidth="1"/>
    <col min="9232" max="9472" width="9.1171875" style="240"/>
    <col min="9473" max="9473" width="5" style="240" customWidth="1"/>
    <col min="9474" max="9474" width="23.87890625" style="240" customWidth="1"/>
    <col min="9475" max="9475" width="11.1171875" style="240" customWidth="1"/>
    <col min="9476" max="9476" width="16.41015625" style="240" customWidth="1"/>
    <col min="9477" max="9477" width="8.87890625" style="240" customWidth="1"/>
    <col min="9478" max="9478" width="34.41015625" style="240" customWidth="1"/>
    <col min="9479" max="9479" width="27.5859375" style="240" customWidth="1"/>
    <col min="9480" max="9480" width="9.41015625" style="240" customWidth="1"/>
    <col min="9481" max="9481" width="10.1171875" style="240" customWidth="1"/>
    <col min="9482" max="9482" width="9.87890625" style="240" customWidth="1"/>
    <col min="9483" max="9483" width="10.703125" style="240" customWidth="1"/>
    <col min="9484" max="9484" width="9.41015625" style="240" customWidth="1"/>
    <col min="9485" max="9485" width="10" style="240" customWidth="1"/>
    <col min="9486" max="9486" width="8.1171875" style="240" customWidth="1"/>
    <col min="9487" max="9487" width="8.29296875" style="240" customWidth="1"/>
    <col min="9488" max="9728" width="9.1171875" style="240"/>
    <col min="9729" max="9729" width="5" style="240" customWidth="1"/>
    <col min="9730" max="9730" width="23.87890625" style="240" customWidth="1"/>
    <col min="9731" max="9731" width="11.1171875" style="240" customWidth="1"/>
    <col min="9732" max="9732" width="16.41015625" style="240" customWidth="1"/>
    <col min="9733" max="9733" width="8.87890625" style="240" customWidth="1"/>
    <col min="9734" max="9734" width="34.41015625" style="240" customWidth="1"/>
    <col min="9735" max="9735" width="27.5859375" style="240" customWidth="1"/>
    <col min="9736" max="9736" width="9.41015625" style="240" customWidth="1"/>
    <col min="9737" max="9737" width="10.1171875" style="240" customWidth="1"/>
    <col min="9738" max="9738" width="9.87890625" style="240" customWidth="1"/>
    <col min="9739" max="9739" width="10.703125" style="240" customWidth="1"/>
    <col min="9740" max="9740" width="9.41015625" style="240" customWidth="1"/>
    <col min="9741" max="9741" width="10" style="240" customWidth="1"/>
    <col min="9742" max="9742" width="8.1171875" style="240" customWidth="1"/>
    <col min="9743" max="9743" width="8.29296875" style="240" customWidth="1"/>
    <col min="9744" max="9984" width="9.1171875" style="240"/>
    <col min="9985" max="9985" width="5" style="240" customWidth="1"/>
    <col min="9986" max="9986" width="23.87890625" style="240" customWidth="1"/>
    <col min="9987" max="9987" width="11.1171875" style="240" customWidth="1"/>
    <col min="9988" max="9988" width="16.41015625" style="240" customWidth="1"/>
    <col min="9989" max="9989" width="8.87890625" style="240" customWidth="1"/>
    <col min="9990" max="9990" width="34.41015625" style="240" customWidth="1"/>
    <col min="9991" max="9991" width="27.5859375" style="240" customWidth="1"/>
    <col min="9992" max="9992" width="9.41015625" style="240" customWidth="1"/>
    <col min="9993" max="9993" width="10.1171875" style="240" customWidth="1"/>
    <col min="9994" max="9994" width="9.87890625" style="240" customWidth="1"/>
    <col min="9995" max="9995" width="10.703125" style="240" customWidth="1"/>
    <col min="9996" max="9996" width="9.41015625" style="240" customWidth="1"/>
    <col min="9997" max="9997" width="10" style="240" customWidth="1"/>
    <col min="9998" max="9998" width="8.1171875" style="240" customWidth="1"/>
    <col min="9999" max="9999" width="8.29296875" style="240" customWidth="1"/>
    <col min="10000" max="10240" width="9.1171875" style="240"/>
    <col min="10241" max="10241" width="5" style="240" customWidth="1"/>
    <col min="10242" max="10242" width="23.87890625" style="240" customWidth="1"/>
    <col min="10243" max="10243" width="11.1171875" style="240" customWidth="1"/>
    <col min="10244" max="10244" width="16.41015625" style="240" customWidth="1"/>
    <col min="10245" max="10245" width="8.87890625" style="240" customWidth="1"/>
    <col min="10246" max="10246" width="34.41015625" style="240" customWidth="1"/>
    <col min="10247" max="10247" width="27.5859375" style="240" customWidth="1"/>
    <col min="10248" max="10248" width="9.41015625" style="240" customWidth="1"/>
    <col min="10249" max="10249" width="10.1171875" style="240" customWidth="1"/>
    <col min="10250" max="10250" width="9.87890625" style="240" customWidth="1"/>
    <col min="10251" max="10251" width="10.703125" style="240" customWidth="1"/>
    <col min="10252" max="10252" width="9.41015625" style="240" customWidth="1"/>
    <col min="10253" max="10253" width="10" style="240" customWidth="1"/>
    <col min="10254" max="10254" width="8.1171875" style="240" customWidth="1"/>
    <col min="10255" max="10255" width="8.29296875" style="240" customWidth="1"/>
    <col min="10256" max="10496" width="9.1171875" style="240"/>
    <col min="10497" max="10497" width="5" style="240" customWidth="1"/>
    <col min="10498" max="10498" width="23.87890625" style="240" customWidth="1"/>
    <col min="10499" max="10499" width="11.1171875" style="240" customWidth="1"/>
    <col min="10500" max="10500" width="16.41015625" style="240" customWidth="1"/>
    <col min="10501" max="10501" width="8.87890625" style="240" customWidth="1"/>
    <col min="10502" max="10502" width="34.41015625" style="240" customWidth="1"/>
    <col min="10503" max="10503" width="27.5859375" style="240" customWidth="1"/>
    <col min="10504" max="10504" width="9.41015625" style="240" customWidth="1"/>
    <col min="10505" max="10505" width="10.1171875" style="240" customWidth="1"/>
    <col min="10506" max="10506" width="9.87890625" style="240" customWidth="1"/>
    <col min="10507" max="10507" width="10.703125" style="240" customWidth="1"/>
    <col min="10508" max="10508" width="9.41015625" style="240" customWidth="1"/>
    <col min="10509" max="10509" width="10" style="240" customWidth="1"/>
    <col min="10510" max="10510" width="8.1171875" style="240" customWidth="1"/>
    <col min="10511" max="10511" width="8.29296875" style="240" customWidth="1"/>
    <col min="10512" max="10752" width="9.1171875" style="240"/>
    <col min="10753" max="10753" width="5" style="240" customWidth="1"/>
    <col min="10754" max="10754" width="23.87890625" style="240" customWidth="1"/>
    <col min="10755" max="10755" width="11.1171875" style="240" customWidth="1"/>
    <col min="10756" max="10756" width="16.41015625" style="240" customWidth="1"/>
    <col min="10757" max="10757" width="8.87890625" style="240" customWidth="1"/>
    <col min="10758" max="10758" width="34.41015625" style="240" customWidth="1"/>
    <col min="10759" max="10759" width="27.5859375" style="240" customWidth="1"/>
    <col min="10760" max="10760" width="9.41015625" style="240" customWidth="1"/>
    <col min="10761" max="10761" width="10.1171875" style="240" customWidth="1"/>
    <col min="10762" max="10762" width="9.87890625" style="240" customWidth="1"/>
    <col min="10763" max="10763" width="10.703125" style="240" customWidth="1"/>
    <col min="10764" max="10764" width="9.41015625" style="240" customWidth="1"/>
    <col min="10765" max="10765" width="10" style="240" customWidth="1"/>
    <col min="10766" max="10766" width="8.1171875" style="240" customWidth="1"/>
    <col min="10767" max="10767" width="8.29296875" style="240" customWidth="1"/>
    <col min="10768" max="11008" width="9.1171875" style="240"/>
    <col min="11009" max="11009" width="5" style="240" customWidth="1"/>
    <col min="11010" max="11010" width="23.87890625" style="240" customWidth="1"/>
    <col min="11011" max="11011" width="11.1171875" style="240" customWidth="1"/>
    <col min="11012" max="11012" width="16.41015625" style="240" customWidth="1"/>
    <col min="11013" max="11013" width="8.87890625" style="240" customWidth="1"/>
    <col min="11014" max="11014" width="34.41015625" style="240" customWidth="1"/>
    <col min="11015" max="11015" width="27.5859375" style="240" customWidth="1"/>
    <col min="11016" max="11016" width="9.41015625" style="240" customWidth="1"/>
    <col min="11017" max="11017" width="10.1171875" style="240" customWidth="1"/>
    <col min="11018" max="11018" width="9.87890625" style="240" customWidth="1"/>
    <col min="11019" max="11019" width="10.703125" style="240" customWidth="1"/>
    <col min="11020" max="11020" width="9.41015625" style="240" customWidth="1"/>
    <col min="11021" max="11021" width="10" style="240" customWidth="1"/>
    <col min="11022" max="11022" width="8.1171875" style="240" customWidth="1"/>
    <col min="11023" max="11023" width="8.29296875" style="240" customWidth="1"/>
    <col min="11024" max="11264" width="9.1171875" style="240"/>
    <col min="11265" max="11265" width="5" style="240" customWidth="1"/>
    <col min="11266" max="11266" width="23.87890625" style="240" customWidth="1"/>
    <col min="11267" max="11267" width="11.1171875" style="240" customWidth="1"/>
    <col min="11268" max="11268" width="16.41015625" style="240" customWidth="1"/>
    <col min="11269" max="11269" width="8.87890625" style="240" customWidth="1"/>
    <col min="11270" max="11270" width="34.41015625" style="240" customWidth="1"/>
    <col min="11271" max="11271" width="27.5859375" style="240" customWidth="1"/>
    <col min="11272" max="11272" width="9.41015625" style="240" customWidth="1"/>
    <col min="11273" max="11273" width="10.1171875" style="240" customWidth="1"/>
    <col min="11274" max="11274" width="9.87890625" style="240" customWidth="1"/>
    <col min="11275" max="11275" width="10.703125" style="240" customWidth="1"/>
    <col min="11276" max="11276" width="9.41015625" style="240" customWidth="1"/>
    <col min="11277" max="11277" width="10" style="240" customWidth="1"/>
    <col min="11278" max="11278" width="8.1171875" style="240" customWidth="1"/>
    <col min="11279" max="11279" width="8.29296875" style="240" customWidth="1"/>
    <col min="11280" max="11520" width="9.1171875" style="240"/>
    <col min="11521" max="11521" width="5" style="240" customWidth="1"/>
    <col min="11522" max="11522" width="23.87890625" style="240" customWidth="1"/>
    <col min="11523" max="11523" width="11.1171875" style="240" customWidth="1"/>
    <col min="11524" max="11524" width="16.41015625" style="240" customWidth="1"/>
    <col min="11525" max="11525" width="8.87890625" style="240" customWidth="1"/>
    <col min="11526" max="11526" width="34.41015625" style="240" customWidth="1"/>
    <col min="11527" max="11527" width="27.5859375" style="240" customWidth="1"/>
    <col min="11528" max="11528" width="9.41015625" style="240" customWidth="1"/>
    <col min="11529" max="11529" width="10.1171875" style="240" customWidth="1"/>
    <col min="11530" max="11530" width="9.87890625" style="240" customWidth="1"/>
    <col min="11531" max="11531" width="10.703125" style="240" customWidth="1"/>
    <col min="11532" max="11532" width="9.41015625" style="240" customWidth="1"/>
    <col min="11533" max="11533" width="10" style="240" customWidth="1"/>
    <col min="11534" max="11534" width="8.1171875" style="240" customWidth="1"/>
    <col min="11535" max="11535" width="8.29296875" style="240" customWidth="1"/>
    <col min="11536" max="11776" width="9.1171875" style="240"/>
    <col min="11777" max="11777" width="5" style="240" customWidth="1"/>
    <col min="11778" max="11778" width="23.87890625" style="240" customWidth="1"/>
    <col min="11779" max="11779" width="11.1171875" style="240" customWidth="1"/>
    <col min="11780" max="11780" width="16.41015625" style="240" customWidth="1"/>
    <col min="11781" max="11781" width="8.87890625" style="240" customWidth="1"/>
    <col min="11782" max="11782" width="34.41015625" style="240" customWidth="1"/>
    <col min="11783" max="11783" width="27.5859375" style="240" customWidth="1"/>
    <col min="11784" max="11784" width="9.41015625" style="240" customWidth="1"/>
    <col min="11785" max="11785" width="10.1171875" style="240" customWidth="1"/>
    <col min="11786" max="11786" width="9.87890625" style="240" customWidth="1"/>
    <col min="11787" max="11787" width="10.703125" style="240" customWidth="1"/>
    <col min="11788" max="11788" width="9.41015625" style="240" customWidth="1"/>
    <col min="11789" max="11789" width="10" style="240" customWidth="1"/>
    <col min="11790" max="11790" width="8.1171875" style="240" customWidth="1"/>
    <col min="11791" max="11791" width="8.29296875" style="240" customWidth="1"/>
    <col min="11792" max="12032" width="9.1171875" style="240"/>
    <col min="12033" max="12033" width="5" style="240" customWidth="1"/>
    <col min="12034" max="12034" width="23.87890625" style="240" customWidth="1"/>
    <col min="12035" max="12035" width="11.1171875" style="240" customWidth="1"/>
    <col min="12036" max="12036" width="16.41015625" style="240" customWidth="1"/>
    <col min="12037" max="12037" width="8.87890625" style="240" customWidth="1"/>
    <col min="12038" max="12038" width="34.41015625" style="240" customWidth="1"/>
    <col min="12039" max="12039" width="27.5859375" style="240" customWidth="1"/>
    <col min="12040" max="12040" width="9.41015625" style="240" customWidth="1"/>
    <col min="12041" max="12041" width="10.1171875" style="240" customWidth="1"/>
    <col min="12042" max="12042" width="9.87890625" style="240" customWidth="1"/>
    <col min="12043" max="12043" width="10.703125" style="240" customWidth="1"/>
    <col min="12044" max="12044" width="9.41015625" style="240" customWidth="1"/>
    <col min="12045" max="12045" width="10" style="240" customWidth="1"/>
    <col min="12046" max="12046" width="8.1171875" style="240" customWidth="1"/>
    <col min="12047" max="12047" width="8.29296875" style="240" customWidth="1"/>
    <col min="12048" max="12288" width="9.1171875" style="240"/>
    <col min="12289" max="12289" width="5" style="240" customWidth="1"/>
    <col min="12290" max="12290" width="23.87890625" style="240" customWidth="1"/>
    <col min="12291" max="12291" width="11.1171875" style="240" customWidth="1"/>
    <col min="12292" max="12292" width="16.41015625" style="240" customWidth="1"/>
    <col min="12293" max="12293" width="8.87890625" style="240" customWidth="1"/>
    <col min="12294" max="12294" width="34.41015625" style="240" customWidth="1"/>
    <col min="12295" max="12295" width="27.5859375" style="240" customWidth="1"/>
    <col min="12296" max="12296" width="9.41015625" style="240" customWidth="1"/>
    <col min="12297" max="12297" width="10.1171875" style="240" customWidth="1"/>
    <col min="12298" max="12298" width="9.87890625" style="240" customWidth="1"/>
    <col min="12299" max="12299" width="10.703125" style="240" customWidth="1"/>
    <col min="12300" max="12300" width="9.41015625" style="240" customWidth="1"/>
    <col min="12301" max="12301" width="10" style="240" customWidth="1"/>
    <col min="12302" max="12302" width="8.1171875" style="240" customWidth="1"/>
    <col min="12303" max="12303" width="8.29296875" style="240" customWidth="1"/>
    <col min="12304" max="12544" width="9.1171875" style="240"/>
    <col min="12545" max="12545" width="5" style="240" customWidth="1"/>
    <col min="12546" max="12546" width="23.87890625" style="240" customWidth="1"/>
    <col min="12547" max="12547" width="11.1171875" style="240" customWidth="1"/>
    <col min="12548" max="12548" width="16.41015625" style="240" customWidth="1"/>
    <col min="12549" max="12549" width="8.87890625" style="240" customWidth="1"/>
    <col min="12550" max="12550" width="34.41015625" style="240" customWidth="1"/>
    <col min="12551" max="12551" width="27.5859375" style="240" customWidth="1"/>
    <col min="12552" max="12552" width="9.41015625" style="240" customWidth="1"/>
    <col min="12553" max="12553" width="10.1171875" style="240" customWidth="1"/>
    <col min="12554" max="12554" width="9.87890625" style="240" customWidth="1"/>
    <col min="12555" max="12555" width="10.703125" style="240" customWidth="1"/>
    <col min="12556" max="12556" width="9.41015625" style="240" customWidth="1"/>
    <col min="12557" max="12557" width="10" style="240" customWidth="1"/>
    <col min="12558" max="12558" width="8.1171875" style="240" customWidth="1"/>
    <col min="12559" max="12559" width="8.29296875" style="240" customWidth="1"/>
    <col min="12560" max="12800" width="9.1171875" style="240"/>
    <col min="12801" max="12801" width="5" style="240" customWidth="1"/>
    <col min="12802" max="12802" width="23.87890625" style="240" customWidth="1"/>
    <col min="12803" max="12803" width="11.1171875" style="240" customWidth="1"/>
    <col min="12804" max="12804" width="16.41015625" style="240" customWidth="1"/>
    <col min="12805" max="12805" width="8.87890625" style="240" customWidth="1"/>
    <col min="12806" max="12806" width="34.41015625" style="240" customWidth="1"/>
    <col min="12807" max="12807" width="27.5859375" style="240" customWidth="1"/>
    <col min="12808" max="12808" width="9.41015625" style="240" customWidth="1"/>
    <col min="12809" max="12809" width="10.1171875" style="240" customWidth="1"/>
    <col min="12810" max="12810" width="9.87890625" style="240" customWidth="1"/>
    <col min="12811" max="12811" width="10.703125" style="240" customWidth="1"/>
    <col min="12812" max="12812" width="9.41015625" style="240" customWidth="1"/>
    <col min="12813" max="12813" width="10" style="240" customWidth="1"/>
    <col min="12814" max="12814" width="8.1171875" style="240" customWidth="1"/>
    <col min="12815" max="12815" width="8.29296875" style="240" customWidth="1"/>
    <col min="12816" max="13056" width="9.1171875" style="240"/>
    <col min="13057" max="13057" width="5" style="240" customWidth="1"/>
    <col min="13058" max="13058" width="23.87890625" style="240" customWidth="1"/>
    <col min="13059" max="13059" width="11.1171875" style="240" customWidth="1"/>
    <col min="13060" max="13060" width="16.41015625" style="240" customWidth="1"/>
    <col min="13061" max="13061" width="8.87890625" style="240" customWidth="1"/>
    <col min="13062" max="13062" width="34.41015625" style="240" customWidth="1"/>
    <col min="13063" max="13063" width="27.5859375" style="240" customWidth="1"/>
    <col min="13064" max="13064" width="9.41015625" style="240" customWidth="1"/>
    <col min="13065" max="13065" width="10.1171875" style="240" customWidth="1"/>
    <col min="13066" max="13066" width="9.87890625" style="240" customWidth="1"/>
    <col min="13067" max="13067" width="10.703125" style="240" customWidth="1"/>
    <col min="13068" max="13068" width="9.41015625" style="240" customWidth="1"/>
    <col min="13069" max="13069" width="10" style="240" customWidth="1"/>
    <col min="13070" max="13070" width="8.1171875" style="240" customWidth="1"/>
    <col min="13071" max="13071" width="8.29296875" style="240" customWidth="1"/>
    <col min="13072" max="13312" width="9.1171875" style="240"/>
    <col min="13313" max="13313" width="5" style="240" customWidth="1"/>
    <col min="13314" max="13314" width="23.87890625" style="240" customWidth="1"/>
    <col min="13315" max="13315" width="11.1171875" style="240" customWidth="1"/>
    <col min="13316" max="13316" width="16.41015625" style="240" customWidth="1"/>
    <col min="13317" max="13317" width="8.87890625" style="240" customWidth="1"/>
    <col min="13318" max="13318" width="34.41015625" style="240" customWidth="1"/>
    <col min="13319" max="13319" width="27.5859375" style="240" customWidth="1"/>
    <col min="13320" max="13320" width="9.41015625" style="240" customWidth="1"/>
    <col min="13321" max="13321" width="10.1171875" style="240" customWidth="1"/>
    <col min="13322" max="13322" width="9.87890625" style="240" customWidth="1"/>
    <col min="13323" max="13323" width="10.703125" style="240" customWidth="1"/>
    <col min="13324" max="13324" width="9.41015625" style="240" customWidth="1"/>
    <col min="13325" max="13325" width="10" style="240" customWidth="1"/>
    <col min="13326" max="13326" width="8.1171875" style="240" customWidth="1"/>
    <col min="13327" max="13327" width="8.29296875" style="240" customWidth="1"/>
    <col min="13328" max="13568" width="9.1171875" style="240"/>
    <col min="13569" max="13569" width="5" style="240" customWidth="1"/>
    <col min="13570" max="13570" width="23.87890625" style="240" customWidth="1"/>
    <col min="13571" max="13571" width="11.1171875" style="240" customWidth="1"/>
    <col min="13572" max="13572" width="16.41015625" style="240" customWidth="1"/>
    <col min="13573" max="13573" width="8.87890625" style="240" customWidth="1"/>
    <col min="13574" max="13574" width="34.41015625" style="240" customWidth="1"/>
    <col min="13575" max="13575" width="27.5859375" style="240" customWidth="1"/>
    <col min="13576" max="13576" width="9.41015625" style="240" customWidth="1"/>
    <col min="13577" max="13577" width="10.1171875" style="240" customWidth="1"/>
    <col min="13578" max="13578" width="9.87890625" style="240" customWidth="1"/>
    <col min="13579" max="13579" width="10.703125" style="240" customWidth="1"/>
    <col min="13580" max="13580" width="9.41015625" style="240" customWidth="1"/>
    <col min="13581" max="13581" width="10" style="240" customWidth="1"/>
    <col min="13582" max="13582" width="8.1171875" style="240" customWidth="1"/>
    <col min="13583" max="13583" width="8.29296875" style="240" customWidth="1"/>
    <col min="13584" max="13824" width="9.1171875" style="240"/>
    <col min="13825" max="13825" width="5" style="240" customWidth="1"/>
    <col min="13826" max="13826" width="23.87890625" style="240" customWidth="1"/>
    <col min="13827" max="13827" width="11.1171875" style="240" customWidth="1"/>
    <col min="13828" max="13828" width="16.41015625" style="240" customWidth="1"/>
    <col min="13829" max="13829" width="8.87890625" style="240" customWidth="1"/>
    <col min="13830" max="13830" width="34.41015625" style="240" customWidth="1"/>
    <col min="13831" max="13831" width="27.5859375" style="240" customWidth="1"/>
    <col min="13832" max="13832" width="9.41015625" style="240" customWidth="1"/>
    <col min="13833" max="13833" width="10.1171875" style="240" customWidth="1"/>
    <col min="13834" max="13834" width="9.87890625" style="240" customWidth="1"/>
    <col min="13835" max="13835" width="10.703125" style="240" customWidth="1"/>
    <col min="13836" max="13836" width="9.41015625" style="240" customWidth="1"/>
    <col min="13837" max="13837" width="10" style="240" customWidth="1"/>
    <col min="13838" max="13838" width="8.1171875" style="240" customWidth="1"/>
    <col min="13839" max="13839" width="8.29296875" style="240" customWidth="1"/>
    <col min="13840" max="14080" width="9.1171875" style="240"/>
    <col min="14081" max="14081" width="5" style="240" customWidth="1"/>
    <col min="14082" max="14082" width="23.87890625" style="240" customWidth="1"/>
    <col min="14083" max="14083" width="11.1171875" style="240" customWidth="1"/>
    <col min="14084" max="14084" width="16.41015625" style="240" customWidth="1"/>
    <col min="14085" max="14085" width="8.87890625" style="240" customWidth="1"/>
    <col min="14086" max="14086" width="34.41015625" style="240" customWidth="1"/>
    <col min="14087" max="14087" width="27.5859375" style="240" customWidth="1"/>
    <col min="14088" max="14088" width="9.41015625" style="240" customWidth="1"/>
    <col min="14089" max="14089" width="10.1171875" style="240" customWidth="1"/>
    <col min="14090" max="14090" width="9.87890625" style="240" customWidth="1"/>
    <col min="14091" max="14091" width="10.703125" style="240" customWidth="1"/>
    <col min="14092" max="14092" width="9.41015625" style="240" customWidth="1"/>
    <col min="14093" max="14093" width="10" style="240" customWidth="1"/>
    <col min="14094" max="14094" width="8.1171875" style="240" customWidth="1"/>
    <col min="14095" max="14095" width="8.29296875" style="240" customWidth="1"/>
    <col min="14096" max="14336" width="9.1171875" style="240"/>
    <col min="14337" max="14337" width="5" style="240" customWidth="1"/>
    <col min="14338" max="14338" width="23.87890625" style="240" customWidth="1"/>
    <col min="14339" max="14339" width="11.1171875" style="240" customWidth="1"/>
    <col min="14340" max="14340" width="16.41015625" style="240" customWidth="1"/>
    <col min="14341" max="14341" width="8.87890625" style="240" customWidth="1"/>
    <col min="14342" max="14342" width="34.41015625" style="240" customWidth="1"/>
    <col min="14343" max="14343" width="27.5859375" style="240" customWidth="1"/>
    <col min="14344" max="14344" width="9.41015625" style="240" customWidth="1"/>
    <col min="14345" max="14345" width="10.1171875" style="240" customWidth="1"/>
    <col min="14346" max="14346" width="9.87890625" style="240" customWidth="1"/>
    <col min="14347" max="14347" width="10.703125" style="240" customWidth="1"/>
    <col min="14348" max="14348" width="9.41015625" style="240" customWidth="1"/>
    <col min="14349" max="14349" width="10" style="240" customWidth="1"/>
    <col min="14350" max="14350" width="8.1171875" style="240" customWidth="1"/>
    <col min="14351" max="14351" width="8.29296875" style="240" customWidth="1"/>
    <col min="14352" max="14592" width="9.1171875" style="240"/>
    <col min="14593" max="14593" width="5" style="240" customWidth="1"/>
    <col min="14594" max="14594" width="23.87890625" style="240" customWidth="1"/>
    <col min="14595" max="14595" width="11.1171875" style="240" customWidth="1"/>
    <col min="14596" max="14596" width="16.41015625" style="240" customWidth="1"/>
    <col min="14597" max="14597" width="8.87890625" style="240" customWidth="1"/>
    <col min="14598" max="14598" width="34.41015625" style="240" customWidth="1"/>
    <col min="14599" max="14599" width="27.5859375" style="240" customWidth="1"/>
    <col min="14600" max="14600" width="9.41015625" style="240" customWidth="1"/>
    <col min="14601" max="14601" width="10.1171875" style="240" customWidth="1"/>
    <col min="14602" max="14602" width="9.87890625" style="240" customWidth="1"/>
    <col min="14603" max="14603" width="10.703125" style="240" customWidth="1"/>
    <col min="14604" max="14604" width="9.41015625" style="240" customWidth="1"/>
    <col min="14605" max="14605" width="10" style="240" customWidth="1"/>
    <col min="14606" max="14606" width="8.1171875" style="240" customWidth="1"/>
    <col min="14607" max="14607" width="8.29296875" style="240" customWidth="1"/>
    <col min="14608" max="14848" width="9.1171875" style="240"/>
    <col min="14849" max="14849" width="5" style="240" customWidth="1"/>
    <col min="14850" max="14850" width="23.87890625" style="240" customWidth="1"/>
    <col min="14851" max="14851" width="11.1171875" style="240" customWidth="1"/>
    <col min="14852" max="14852" width="16.41015625" style="240" customWidth="1"/>
    <col min="14853" max="14853" width="8.87890625" style="240" customWidth="1"/>
    <col min="14854" max="14854" width="34.41015625" style="240" customWidth="1"/>
    <col min="14855" max="14855" width="27.5859375" style="240" customWidth="1"/>
    <col min="14856" max="14856" width="9.41015625" style="240" customWidth="1"/>
    <col min="14857" max="14857" width="10.1171875" style="240" customWidth="1"/>
    <col min="14858" max="14858" width="9.87890625" style="240" customWidth="1"/>
    <col min="14859" max="14859" width="10.703125" style="240" customWidth="1"/>
    <col min="14860" max="14860" width="9.41015625" style="240" customWidth="1"/>
    <col min="14861" max="14861" width="10" style="240" customWidth="1"/>
    <col min="14862" max="14862" width="8.1171875" style="240" customWidth="1"/>
    <col min="14863" max="14863" width="8.29296875" style="240" customWidth="1"/>
    <col min="14864" max="15104" width="9.1171875" style="240"/>
    <col min="15105" max="15105" width="5" style="240" customWidth="1"/>
    <col min="15106" max="15106" width="23.87890625" style="240" customWidth="1"/>
    <col min="15107" max="15107" width="11.1171875" style="240" customWidth="1"/>
    <col min="15108" max="15108" width="16.41015625" style="240" customWidth="1"/>
    <col min="15109" max="15109" width="8.87890625" style="240" customWidth="1"/>
    <col min="15110" max="15110" width="34.41015625" style="240" customWidth="1"/>
    <col min="15111" max="15111" width="27.5859375" style="240" customWidth="1"/>
    <col min="15112" max="15112" width="9.41015625" style="240" customWidth="1"/>
    <col min="15113" max="15113" width="10.1171875" style="240" customWidth="1"/>
    <col min="15114" max="15114" width="9.87890625" style="240" customWidth="1"/>
    <col min="15115" max="15115" width="10.703125" style="240" customWidth="1"/>
    <col min="15116" max="15116" width="9.41015625" style="240" customWidth="1"/>
    <col min="15117" max="15117" width="10" style="240" customWidth="1"/>
    <col min="15118" max="15118" width="8.1171875" style="240" customWidth="1"/>
    <col min="15119" max="15119" width="8.29296875" style="240" customWidth="1"/>
    <col min="15120" max="15360" width="9.1171875" style="240"/>
    <col min="15361" max="15361" width="5" style="240" customWidth="1"/>
    <col min="15362" max="15362" width="23.87890625" style="240" customWidth="1"/>
    <col min="15363" max="15363" width="11.1171875" style="240" customWidth="1"/>
    <col min="15364" max="15364" width="16.41015625" style="240" customWidth="1"/>
    <col min="15365" max="15365" width="8.87890625" style="240" customWidth="1"/>
    <col min="15366" max="15366" width="34.41015625" style="240" customWidth="1"/>
    <col min="15367" max="15367" width="27.5859375" style="240" customWidth="1"/>
    <col min="15368" max="15368" width="9.41015625" style="240" customWidth="1"/>
    <col min="15369" max="15369" width="10.1171875" style="240" customWidth="1"/>
    <col min="15370" max="15370" width="9.87890625" style="240" customWidth="1"/>
    <col min="15371" max="15371" width="10.703125" style="240" customWidth="1"/>
    <col min="15372" max="15372" width="9.41015625" style="240" customWidth="1"/>
    <col min="15373" max="15373" width="10" style="240" customWidth="1"/>
    <col min="15374" max="15374" width="8.1171875" style="240" customWidth="1"/>
    <col min="15375" max="15375" width="8.29296875" style="240" customWidth="1"/>
    <col min="15376" max="15616" width="9.1171875" style="240"/>
    <col min="15617" max="15617" width="5" style="240" customWidth="1"/>
    <col min="15618" max="15618" width="23.87890625" style="240" customWidth="1"/>
    <col min="15619" max="15619" width="11.1171875" style="240" customWidth="1"/>
    <col min="15620" max="15620" width="16.41015625" style="240" customWidth="1"/>
    <col min="15621" max="15621" width="8.87890625" style="240" customWidth="1"/>
    <col min="15622" max="15622" width="34.41015625" style="240" customWidth="1"/>
    <col min="15623" max="15623" width="27.5859375" style="240" customWidth="1"/>
    <col min="15624" max="15624" width="9.41015625" style="240" customWidth="1"/>
    <col min="15625" max="15625" width="10.1171875" style="240" customWidth="1"/>
    <col min="15626" max="15626" width="9.87890625" style="240" customWidth="1"/>
    <col min="15627" max="15627" width="10.703125" style="240" customWidth="1"/>
    <col min="15628" max="15628" width="9.41015625" style="240" customWidth="1"/>
    <col min="15629" max="15629" width="10" style="240" customWidth="1"/>
    <col min="15630" max="15630" width="8.1171875" style="240" customWidth="1"/>
    <col min="15631" max="15631" width="8.29296875" style="240" customWidth="1"/>
    <col min="15632" max="15872" width="9.1171875" style="240"/>
    <col min="15873" max="15873" width="5" style="240" customWidth="1"/>
    <col min="15874" max="15874" width="23.87890625" style="240" customWidth="1"/>
    <col min="15875" max="15875" width="11.1171875" style="240" customWidth="1"/>
    <col min="15876" max="15876" width="16.41015625" style="240" customWidth="1"/>
    <col min="15877" max="15877" width="8.87890625" style="240" customWidth="1"/>
    <col min="15878" max="15878" width="34.41015625" style="240" customWidth="1"/>
    <col min="15879" max="15879" width="27.5859375" style="240" customWidth="1"/>
    <col min="15880" max="15880" width="9.41015625" style="240" customWidth="1"/>
    <col min="15881" max="15881" width="10.1171875" style="240" customWidth="1"/>
    <col min="15882" max="15882" width="9.87890625" style="240" customWidth="1"/>
    <col min="15883" max="15883" width="10.703125" style="240" customWidth="1"/>
    <col min="15884" max="15884" width="9.41015625" style="240" customWidth="1"/>
    <col min="15885" max="15885" width="10" style="240" customWidth="1"/>
    <col min="15886" max="15886" width="8.1171875" style="240" customWidth="1"/>
    <col min="15887" max="15887" width="8.29296875" style="240" customWidth="1"/>
    <col min="15888" max="16128" width="9.1171875" style="240"/>
    <col min="16129" max="16129" width="5" style="240" customWidth="1"/>
    <col min="16130" max="16130" width="23.87890625" style="240" customWidth="1"/>
    <col min="16131" max="16131" width="11.1171875" style="240" customWidth="1"/>
    <col min="16132" max="16132" width="16.41015625" style="240" customWidth="1"/>
    <col min="16133" max="16133" width="8.87890625" style="240" customWidth="1"/>
    <col min="16134" max="16134" width="34.41015625" style="240" customWidth="1"/>
    <col min="16135" max="16135" width="27.5859375" style="240" customWidth="1"/>
    <col min="16136" max="16136" width="9.41015625" style="240" customWidth="1"/>
    <col min="16137" max="16137" width="10.1171875" style="240" customWidth="1"/>
    <col min="16138" max="16138" width="9.87890625" style="240" customWidth="1"/>
    <col min="16139" max="16139" width="10.703125" style="240" customWidth="1"/>
    <col min="16140" max="16140" width="9.41015625" style="240" customWidth="1"/>
    <col min="16141" max="16141" width="10" style="240" customWidth="1"/>
    <col min="16142" max="16142" width="8.1171875" style="240" customWidth="1"/>
    <col min="16143" max="16143" width="8.29296875" style="240" customWidth="1"/>
    <col min="16144" max="16384" width="9.1171875" style="240"/>
  </cols>
  <sheetData>
    <row r="1" spans="1:15" ht="16.5" customHeight="1">
      <c r="A1" s="1072" t="s">
        <v>880</v>
      </c>
      <c r="B1" s="1072"/>
      <c r="C1" s="1072"/>
      <c r="D1" s="1072"/>
      <c r="E1" s="1072"/>
      <c r="F1" s="1072"/>
      <c r="G1" s="1072"/>
      <c r="H1" s="1072"/>
      <c r="I1" s="1072"/>
      <c r="J1" s="1072"/>
      <c r="K1" s="1072"/>
      <c r="L1" s="1072"/>
      <c r="M1" s="1072"/>
      <c r="N1" s="1072"/>
      <c r="O1" s="1072"/>
    </row>
    <row r="2" spans="1:15" ht="29.25" customHeight="1">
      <c r="A2" s="1073" t="s">
        <v>881</v>
      </c>
      <c r="B2" s="1072"/>
      <c r="C2" s="1072"/>
      <c r="D2" s="1072"/>
      <c r="E2" s="1072"/>
      <c r="F2" s="1072"/>
      <c r="G2" s="1072"/>
      <c r="H2" s="1072"/>
      <c r="I2" s="1072"/>
      <c r="J2" s="1072"/>
      <c r="K2" s="1072"/>
      <c r="L2" s="1072"/>
      <c r="M2" s="1072"/>
      <c r="N2" s="1072"/>
      <c r="O2" s="1072"/>
    </row>
    <row r="3" spans="1:15" s="241" customFormat="1" ht="17.25" customHeight="1">
      <c r="A3" s="1074" t="s">
        <v>882</v>
      </c>
      <c r="B3" s="1074"/>
      <c r="C3" s="1074"/>
      <c r="D3" s="1074"/>
      <c r="E3" s="1074"/>
      <c r="F3" s="1074"/>
      <c r="G3" s="1074"/>
      <c r="H3" s="1074"/>
      <c r="I3" s="1074"/>
      <c r="J3" s="1074"/>
      <c r="K3" s="1074"/>
      <c r="L3" s="1074"/>
      <c r="M3" s="1074"/>
      <c r="N3" s="1074"/>
      <c r="O3" s="1074"/>
    </row>
    <row r="4" spans="1:15" ht="15.75" customHeight="1">
      <c r="M4" s="1075" t="s">
        <v>883</v>
      </c>
      <c r="N4" s="1075"/>
      <c r="O4" s="1075"/>
    </row>
    <row r="5" spans="1:15" ht="29.25" customHeight="1">
      <c r="A5" s="1064" t="s">
        <v>1</v>
      </c>
      <c r="B5" s="1064" t="s">
        <v>3</v>
      </c>
      <c r="C5" s="1064" t="s">
        <v>13</v>
      </c>
      <c r="D5" s="1064" t="s">
        <v>4</v>
      </c>
      <c r="E5" s="1064" t="s">
        <v>14</v>
      </c>
      <c r="F5" s="1064" t="s">
        <v>2</v>
      </c>
      <c r="G5" s="1064" t="s">
        <v>17</v>
      </c>
      <c r="H5" s="1065" t="s">
        <v>7</v>
      </c>
      <c r="I5" s="1065"/>
      <c r="J5" s="1065" t="s">
        <v>18</v>
      </c>
      <c r="K5" s="1065"/>
      <c r="L5" s="1065" t="s">
        <v>19</v>
      </c>
      <c r="M5" s="1065"/>
      <c r="N5" s="1064" t="s">
        <v>6</v>
      </c>
      <c r="O5" s="1064" t="s">
        <v>5</v>
      </c>
    </row>
    <row r="6" spans="1:15" ht="70.5" customHeight="1">
      <c r="A6" s="1064"/>
      <c r="B6" s="1064"/>
      <c r="C6" s="1064"/>
      <c r="D6" s="1064"/>
      <c r="E6" s="1064"/>
      <c r="F6" s="1064"/>
      <c r="G6" s="1064"/>
      <c r="H6" s="244" t="s">
        <v>884</v>
      </c>
      <c r="I6" s="245" t="s">
        <v>15</v>
      </c>
      <c r="J6" s="244" t="s">
        <v>884</v>
      </c>
      <c r="K6" s="245" t="s">
        <v>15</v>
      </c>
      <c r="L6" s="244" t="s">
        <v>884</v>
      </c>
      <c r="M6" s="245" t="s">
        <v>15</v>
      </c>
      <c r="N6" s="1064"/>
      <c r="O6" s="1064"/>
    </row>
    <row r="7" spans="1:15" s="249" customFormat="1" ht="30" customHeight="1">
      <c r="A7" s="1064" t="s">
        <v>8</v>
      </c>
      <c r="B7" s="1064"/>
      <c r="C7" s="246"/>
      <c r="D7" s="246"/>
      <c r="E7" s="246"/>
      <c r="F7" s="246"/>
      <c r="G7" s="246"/>
      <c r="H7" s="247"/>
      <c r="I7" s="247"/>
      <c r="J7" s="247"/>
      <c r="K7" s="247"/>
      <c r="L7" s="247"/>
      <c r="M7" s="247"/>
      <c r="N7" s="246"/>
      <c r="O7" s="248"/>
    </row>
    <row r="8" spans="1:15" s="253" customFormat="1" ht="27" customHeight="1">
      <c r="A8" s="250" t="s">
        <v>885</v>
      </c>
      <c r="B8" s="1066" t="s">
        <v>886</v>
      </c>
      <c r="C8" s="1067"/>
      <c r="D8" s="1067"/>
      <c r="E8" s="1067"/>
      <c r="F8" s="1067"/>
      <c r="G8" s="1068"/>
      <c r="H8" s="251">
        <f t="shared" ref="H8:M8" si="0">H9+H15+H17+H19+H147+H149+H151+H153+H155+H157</f>
        <v>164359.85370000001</v>
      </c>
      <c r="I8" s="251">
        <f t="shared" si="0"/>
        <v>155726</v>
      </c>
      <c r="J8" s="251">
        <f t="shared" si="0"/>
        <v>164126.01733</v>
      </c>
      <c r="K8" s="251">
        <f t="shared" si="0"/>
        <v>155726</v>
      </c>
      <c r="L8" s="251">
        <f t="shared" si="0"/>
        <v>31866.888482333339</v>
      </c>
      <c r="M8" s="251">
        <f t="shared" si="0"/>
        <v>29176.998582333337</v>
      </c>
      <c r="N8" s="252"/>
      <c r="O8" s="252"/>
    </row>
    <row r="9" spans="1:15" s="253" customFormat="1" ht="24" customHeight="1">
      <c r="A9" s="254" t="s">
        <v>9</v>
      </c>
      <c r="B9" s="1043" t="s">
        <v>887</v>
      </c>
      <c r="C9" s="1044"/>
      <c r="D9" s="1044"/>
      <c r="E9" s="1044"/>
      <c r="F9" s="1044"/>
      <c r="G9" s="1045"/>
      <c r="H9" s="255">
        <f t="shared" ref="H9:M9" si="1">SUM( H10:H14)</f>
        <v>12401.734499999999</v>
      </c>
      <c r="I9" s="255">
        <f t="shared" si="1"/>
        <v>10506.9998</v>
      </c>
      <c r="J9" s="255">
        <f t="shared" si="1"/>
        <v>12401.734499999999</v>
      </c>
      <c r="K9" s="255">
        <f t="shared" si="1"/>
        <v>10506.9998</v>
      </c>
      <c r="L9" s="255">
        <f t="shared" si="1"/>
        <v>3438.378146349467</v>
      </c>
      <c r="M9" s="255">
        <f t="shared" si="1"/>
        <v>3036.9999463494669</v>
      </c>
      <c r="N9" s="254"/>
      <c r="O9" s="256"/>
    </row>
    <row r="10" spans="1:15" ht="62.25" customHeight="1">
      <c r="A10" s="257">
        <v>1</v>
      </c>
      <c r="B10" s="258" t="s">
        <v>888</v>
      </c>
      <c r="C10" s="257" t="s">
        <v>889</v>
      </c>
      <c r="D10" s="257" t="s">
        <v>890</v>
      </c>
      <c r="E10" s="257" t="s">
        <v>50</v>
      </c>
      <c r="F10" s="257" t="s">
        <v>891</v>
      </c>
      <c r="G10" s="257" t="s">
        <v>892</v>
      </c>
      <c r="H10" s="259">
        <v>634.98389999999995</v>
      </c>
      <c r="I10" s="259">
        <v>634.98389999999995</v>
      </c>
      <c r="J10" s="259">
        <v>634.98389999999995</v>
      </c>
      <c r="K10" s="259">
        <v>634.98389999999995</v>
      </c>
      <c r="L10" s="260">
        <v>119.58654634946679</v>
      </c>
      <c r="M10" s="260">
        <v>119.58654634946679</v>
      </c>
      <c r="N10" s="257"/>
      <c r="O10" s="261"/>
    </row>
    <row r="11" spans="1:15" ht="58.5" customHeight="1">
      <c r="A11" s="257">
        <v>2</v>
      </c>
      <c r="B11" s="258" t="s">
        <v>893</v>
      </c>
      <c r="C11" s="257" t="s">
        <v>889</v>
      </c>
      <c r="D11" s="257" t="s">
        <v>890</v>
      </c>
      <c r="E11" s="257" t="s">
        <v>50</v>
      </c>
      <c r="F11" s="257" t="s">
        <v>894</v>
      </c>
      <c r="G11" s="257" t="s">
        <v>895</v>
      </c>
      <c r="H11" s="260">
        <f>47*80</f>
        <v>3760</v>
      </c>
      <c r="I11" s="260">
        <v>1865.2653</v>
      </c>
      <c r="J11" s="260">
        <f>47*80</f>
        <v>3760</v>
      </c>
      <c r="K11" s="260">
        <v>1865.2653</v>
      </c>
      <c r="L11" s="260">
        <f>10*80</f>
        <v>800</v>
      </c>
      <c r="M11" s="260">
        <v>398.62180000000001</v>
      </c>
      <c r="N11" s="257"/>
      <c r="O11" s="261"/>
    </row>
    <row r="12" spans="1:15" ht="58.5" customHeight="1">
      <c r="A12" s="257">
        <v>3</v>
      </c>
      <c r="B12" s="258" t="s">
        <v>197</v>
      </c>
      <c r="C12" s="257" t="s">
        <v>889</v>
      </c>
      <c r="D12" s="257" t="s">
        <v>890</v>
      </c>
      <c r="E12" s="257" t="s">
        <v>50</v>
      </c>
      <c r="F12" s="257" t="s">
        <v>896</v>
      </c>
      <c r="G12" s="257" t="s">
        <v>897</v>
      </c>
      <c r="H12" s="260">
        <v>2053.7761999999998</v>
      </c>
      <c r="I12" s="260">
        <v>2053.7761999999998</v>
      </c>
      <c r="J12" s="260">
        <v>2053.7761999999998</v>
      </c>
      <c r="K12" s="260">
        <v>2053.7761999999998</v>
      </c>
      <c r="L12" s="260">
        <v>426.02710000000002</v>
      </c>
      <c r="M12" s="260">
        <v>426.02710000000002</v>
      </c>
      <c r="N12" s="257"/>
      <c r="O12" s="261"/>
    </row>
    <row r="13" spans="1:15" s="249" customFormat="1" ht="75" customHeight="1">
      <c r="A13" s="257">
        <v>4</v>
      </c>
      <c r="B13" s="258" t="s">
        <v>898</v>
      </c>
      <c r="C13" s="257" t="s">
        <v>889</v>
      </c>
      <c r="D13" s="257" t="s">
        <v>899</v>
      </c>
      <c r="E13" s="257" t="s">
        <v>50</v>
      </c>
      <c r="F13" s="257" t="s">
        <v>900</v>
      </c>
      <c r="G13" s="257" t="s">
        <v>901</v>
      </c>
      <c r="H13" s="260">
        <v>2976.4872</v>
      </c>
      <c r="I13" s="260">
        <v>2976.4872</v>
      </c>
      <c r="J13" s="260">
        <v>2976.4872</v>
      </c>
      <c r="K13" s="260">
        <v>2976.4872</v>
      </c>
      <c r="L13" s="260">
        <v>2092.7645000000002</v>
      </c>
      <c r="M13" s="260">
        <v>2092.7645000000002</v>
      </c>
      <c r="N13" s="262"/>
      <c r="O13" s="263"/>
    </row>
    <row r="14" spans="1:15" s="249" customFormat="1" ht="102.75" customHeight="1">
      <c r="A14" s="257">
        <v>2</v>
      </c>
      <c r="B14" s="258" t="s">
        <v>902</v>
      </c>
      <c r="C14" s="257" t="s">
        <v>889</v>
      </c>
      <c r="D14" s="257" t="s">
        <v>903</v>
      </c>
      <c r="E14" s="257" t="s">
        <v>50</v>
      </c>
      <c r="F14" s="257" t="s">
        <v>900</v>
      </c>
      <c r="G14" s="257" t="s">
        <v>901</v>
      </c>
      <c r="H14" s="260">
        <v>2976.4872</v>
      </c>
      <c r="I14" s="260">
        <v>2976.4872</v>
      </c>
      <c r="J14" s="260">
        <v>2976.4872</v>
      </c>
      <c r="K14" s="260">
        <v>2976.4872</v>
      </c>
      <c r="L14" s="260"/>
      <c r="M14" s="260"/>
      <c r="N14" s="262"/>
      <c r="O14" s="263"/>
    </row>
    <row r="15" spans="1:15" s="267" customFormat="1" ht="24.95" customHeight="1">
      <c r="A15" s="264" t="s">
        <v>904</v>
      </c>
      <c r="B15" s="1069" t="s">
        <v>905</v>
      </c>
      <c r="C15" s="1070"/>
      <c r="D15" s="1070"/>
      <c r="E15" s="1070"/>
      <c r="F15" s="1070"/>
      <c r="G15" s="1071"/>
      <c r="H15" s="265">
        <f t="shared" ref="H15:M15" si="2">H16</f>
        <v>42344</v>
      </c>
      <c r="I15" s="265">
        <f t="shared" si="2"/>
        <v>42344</v>
      </c>
      <c r="J15" s="265">
        <f t="shared" si="2"/>
        <v>42344</v>
      </c>
      <c r="K15" s="265">
        <f t="shared" si="2"/>
        <v>42344</v>
      </c>
      <c r="L15" s="265">
        <f t="shared" si="2"/>
        <v>7622</v>
      </c>
      <c r="M15" s="265">
        <f t="shared" si="2"/>
        <v>7622</v>
      </c>
      <c r="N15" s="264"/>
      <c r="O15" s="266"/>
    </row>
    <row r="16" spans="1:15" ht="70.5" customHeight="1">
      <c r="A16" s="268">
        <v>1</v>
      </c>
      <c r="B16" s="258" t="s">
        <v>906</v>
      </c>
      <c r="C16" s="257" t="s">
        <v>889</v>
      </c>
      <c r="D16" s="257" t="s">
        <v>907</v>
      </c>
      <c r="E16" s="257" t="s">
        <v>50</v>
      </c>
      <c r="F16" s="257" t="s">
        <v>908</v>
      </c>
      <c r="G16" s="257" t="s">
        <v>909</v>
      </c>
      <c r="H16" s="260">
        <v>42344</v>
      </c>
      <c r="I16" s="260">
        <v>42344</v>
      </c>
      <c r="J16" s="260">
        <v>42344</v>
      </c>
      <c r="K16" s="260">
        <v>42344</v>
      </c>
      <c r="L16" s="260">
        <v>7622</v>
      </c>
      <c r="M16" s="260">
        <v>7622</v>
      </c>
      <c r="N16" s="257"/>
      <c r="O16" s="261"/>
    </row>
    <row r="17" spans="1:15" s="253" customFormat="1" ht="24.95" customHeight="1">
      <c r="A17" s="254" t="s">
        <v>910</v>
      </c>
      <c r="B17" s="1043" t="s">
        <v>911</v>
      </c>
      <c r="C17" s="1044"/>
      <c r="D17" s="1044"/>
      <c r="E17" s="1044"/>
      <c r="F17" s="1044"/>
      <c r="G17" s="1045"/>
      <c r="H17" s="255"/>
      <c r="I17" s="255"/>
      <c r="J17" s="255"/>
      <c r="K17" s="255"/>
      <c r="L17" s="255"/>
      <c r="M17" s="255"/>
      <c r="N17" s="254"/>
      <c r="O17" s="256"/>
    </row>
    <row r="18" spans="1:15" ht="21" customHeight="1">
      <c r="A18" s="268"/>
      <c r="B18" s="1046" t="s">
        <v>912</v>
      </c>
      <c r="C18" s="1047"/>
      <c r="D18" s="1047"/>
      <c r="E18" s="1047"/>
      <c r="F18" s="1047"/>
      <c r="G18" s="1048"/>
      <c r="H18" s="260"/>
      <c r="I18" s="260"/>
      <c r="J18" s="260"/>
      <c r="K18" s="260"/>
      <c r="L18" s="260"/>
      <c r="M18" s="260"/>
      <c r="N18" s="257"/>
      <c r="O18" s="261"/>
    </row>
    <row r="19" spans="1:15" s="253" customFormat="1" ht="33" customHeight="1">
      <c r="A19" s="254" t="s">
        <v>913</v>
      </c>
      <c r="B19" s="1043" t="s">
        <v>914</v>
      </c>
      <c r="C19" s="1044"/>
      <c r="D19" s="1044"/>
      <c r="E19" s="1044"/>
      <c r="F19" s="1044"/>
      <c r="G19" s="1045"/>
      <c r="H19" s="255">
        <f t="shared" ref="H19:M19" si="3">H20+H145</f>
        <v>96745.119200000001</v>
      </c>
      <c r="I19" s="255">
        <f t="shared" si="3"/>
        <v>90006.000199999995</v>
      </c>
      <c r="J19" s="255">
        <f t="shared" si="3"/>
        <v>96511.282829999996</v>
      </c>
      <c r="K19" s="255">
        <f t="shared" si="3"/>
        <v>90006.000199999995</v>
      </c>
      <c r="L19" s="255">
        <f t="shared" si="3"/>
        <v>18489.510335983872</v>
      </c>
      <c r="M19" s="255">
        <f t="shared" si="3"/>
        <v>16200.998635983869</v>
      </c>
      <c r="N19" s="254"/>
      <c r="O19" s="256"/>
    </row>
    <row r="20" spans="1:15" s="253" customFormat="1" ht="22.5" customHeight="1">
      <c r="A20" s="254" t="s">
        <v>521</v>
      </c>
      <c r="B20" s="1043" t="s">
        <v>915</v>
      </c>
      <c r="C20" s="1044"/>
      <c r="D20" s="1044"/>
      <c r="E20" s="1044"/>
      <c r="F20" s="1044"/>
      <c r="G20" s="1045"/>
      <c r="H20" s="255">
        <f t="shared" ref="H20:M20" si="4">H21+H27+H40+H71+H103+H114+H122+H132+H137+H142</f>
        <v>95998.6345</v>
      </c>
      <c r="I20" s="255">
        <f t="shared" si="4"/>
        <v>89259.515499999994</v>
      </c>
      <c r="J20" s="255">
        <f t="shared" si="4"/>
        <v>95764.798129999996</v>
      </c>
      <c r="K20" s="255">
        <f t="shared" si="4"/>
        <v>89259.515499999994</v>
      </c>
      <c r="L20" s="255">
        <f t="shared" si="4"/>
        <v>18355.143835983872</v>
      </c>
      <c r="M20" s="255">
        <f t="shared" si="4"/>
        <v>16066.632135983869</v>
      </c>
      <c r="N20" s="254"/>
      <c r="O20" s="256"/>
    </row>
    <row r="21" spans="1:15" s="272" customFormat="1" ht="19.5" customHeight="1">
      <c r="A21" s="269">
        <v>1</v>
      </c>
      <c r="B21" s="1052" t="s">
        <v>916</v>
      </c>
      <c r="C21" s="1053"/>
      <c r="D21" s="1053"/>
      <c r="E21" s="1053"/>
      <c r="F21" s="1053"/>
      <c r="G21" s="1054"/>
      <c r="H21" s="270">
        <f t="shared" ref="H21:M21" si="5">SUM( H22:H26)</f>
        <v>11563.7</v>
      </c>
      <c r="I21" s="270">
        <f t="shared" si="5"/>
        <v>10520.7696</v>
      </c>
      <c r="J21" s="270">
        <f t="shared" si="5"/>
        <v>11563.7696</v>
      </c>
      <c r="K21" s="270">
        <f t="shared" si="5"/>
        <v>10520.7696</v>
      </c>
      <c r="L21" s="270">
        <f t="shared" si="5"/>
        <v>2200</v>
      </c>
      <c r="M21" s="270">
        <f t="shared" si="5"/>
        <v>1893.7292</v>
      </c>
      <c r="N21" s="269"/>
      <c r="O21" s="271"/>
    </row>
    <row r="22" spans="1:15" s="278" customFormat="1" ht="70.5" customHeight="1">
      <c r="A22" s="273" t="s">
        <v>122</v>
      </c>
      <c r="B22" s="274" t="s">
        <v>917</v>
      </c>
      <c r="C22" s="273" t="s">
        <v>889</v>
      </c>
      <c r="D22" s="275" t="s">
        <v>918</v>
      </c>
      <c r="E22" s="275">
        <v>2022</v>
      </c>
      <c r="F22" s="273" t="s">
        <v>919</v>
      </c>
      <c r="G22" s="275" t="s">
        <v>920</v>
      </c>
      <c r="H22" s="276">
        <v>2200</v>
      </c>
      <c r="I22" s="276">
        <v>2000</v>
      </c>
      <c r="J22" s="276">
        <v>2200</v>
      </c>
      <c r="K22" s="276">
        <v>2000</v>
      </c>
      <c r="L22" s="276">
        <v>2200</v>
      </c>
      <c r="M22" s="276">
        <v>1893.7292</v>
      </c>
      <c r="N22" s="273" t="s">
        <v>36</v>
      </c>
      <c r="O22" s="277"/>
    </row>
    <row r="23" spans="1:15" ht="50.7">
      <c r="A23" s="273" t="s">
        <v>123</v>
      </c>
      <c r="B23" s="279" t="s">
        <v>921</v>
      </c>
      <c r="C23" s="257" t="s">
        <v>889</v>
      </c>
      <c r="D23" s="280" t="s">
        <v>922</v>
      </c>
      <c r="E23" s="280" t="s">
        <v>86</v>
      </c>
      <c r="F23" s="257" t="s">
        <v>923</v>
      </c>
      <c r="G23" s="280" t="s">
        <v>924</v>
      </c>
      <c r="H23" s="260">
        <v>1742.7</v>
      </c>
      <c r="I23" s="260">
        <v>1592.7696000000001</v>
      </c>
      <c r="J23" s="260">
        <f>K23+150</f>
        <v>1742.7696000000001</v>
      </c>
      <c r="K23" s="260">
        <v>1592.7696000000001</v>
      </c>
      <c r="L23" s="260"/>
      <c r="M23" s="260"/>
      <c r="N23" s="257" t="s">
        <v>36</v>
      </c>
      <c r="O23" s="261"/>
    </row>
    <row r="24" spans="1:15" ht="50.7">
      <c r="A24" s="273" t="s">
        <v>124</v>
      </c>
      <c r="B24" s="279" t="s">
        <v>925</v>
      </c>
      <c r="C24" s="257" t="s">
        <v>889</v>
      </c>
      <c r="D24" s="280" t="s">
        <v>926</v>
      </c>
      <c r="E24" s="280" t="s">
        <v>86</v>
      </c>
      <c r="F24" s="257" t="s">
        <v>927</v>
      </c>
      <c r="G24" s="280" t="s">
        <v>928</v>
      </c>
      <c r="H24" s="260">
        <v>1681</v>
      </c>
      <c r="I24" s="260">
        <v>1528</v>
      </c>
      <c r="J24" s="260">
        <f>K24+153</f>
        <v>1681</v>
      </c>
      <c r="K24" s="260">
        <v>1528</v>
      </c>
      <c r="L24" s="260"/>
      <c r="M24" s="260"/>
      <c r="N24" s="257" t="s">
        <v>36</v>
      </c>
      <c r="O24" s="261"/>
    </row>
    <row r="25" spans="1:15" ht="50.7">
      <c r="A25" s="273" t="s">
        <v>125</v>
      </c>
      <c r="B25" s="279" t="s">
        <v>929</v>
      </c>
      <c r="C25" s="257" t="s">
        <v>889</v>
      </c>
      <c r="D25" s="280" t="s">
        <v>918</v>
      </c>
      <c r="E25" s="280" t="s">
        <v>86</v>
      </c>
      <c r="F25" s="257" t="s">
        <v>930</v>
      </c>
      <c r="G25" s="280" t="s">
        <v>931</v>
      </c>
      <c r="H25" s="260">
        <v>2970</v>
      </c>
      <c r="I25" s="260">
        <v>2700</v>
      </c>
      <c r="J25" s="260">
        <f>K25+270</f>
        <v>2970</v>
      </c>
      <c r="K25" s="260">
        <v>2700</v>
      </c>
      <c r="L25" s="260"/>
      <c r="M25" s="260"/>
      <c r="N25" s="257" t="s">
        <v>36</v>
      </c>
      <c r="O25" s="261"/>
    </row>
    <row r="26" spans="1:15" ht="50.7">
      <c r="A26" s="273" t="s">
        <v>932</v>
      </c>
      <c r="B26" s="279" t="s">
        <v>933</v>
      </c>
      <c r="C26" s="257" t="s">
        <v>889</v>
      </c>
      <c r="D26" s="280" t="s">
        <v>918</v>
      </c>
      <c r="E26" s="280" t="s">
        <v>86</v>
      </c>
      <c r="F26" s="257" t="s">
        <v>934</v>
      </c>
      <c r="G26" s="280" t="s">
        <v>931</v>
      </c>
      <c r="H26" s="260">
        <v>2970</v>
      </c>
      <c r="I26" s="260">
        <v>2700</v>
      </c>
      <c r="J26" s="260">
        <f>K26+270</f>
        <v>2970</v>
      </c>
      <c r="K26" s="260">
        <v>2700</v>
      </c>
      <c r="L26" s="260"/>
      <c r="M26" s="260"/>
      <c r="N26" s="257" t="s">
        <v>36</v>
      </c>
      <c r="O26" s="261"/>
    </row>
    <row r="27" spans="1:15" s="283" customFormat="1" ht="19.5" customHeight="1">
      <c r="A27" s="269">
        <v>2</v>
      </c>
      <c r="B27" s="1055" t="s">
        <v>935</v>
      </c>
      <c r="C27" s="1056"/>
      <c r="D27" s="1056"/>
      <c r="E27" s="1056"/>
      <c r="F27" s="1056"/>
      <c r="G27" s="1057"/>
      <c r="H27" s="270">
        <f t="shared" ref="H27:M27" si="6">SUM( H28:H39)</f>
        <v>11760.11</v>
      </c>
      <c r="I27" s="270">
        <f t="shared" si="6"/>
        <v>10767.1095</v>
      </c>
      <c r="J27" s="270">
        <f t="shared" si="6"/>
        <v>11760.1095</v>
      </c>
      <c r="K27" s="270">
        <f t="shared" si="6"/>
        <v>10767.1095</v>
      </c>
      <c r="L27" s="270">
        <f t="shared" si="6"/>
        <v>2052</v>
      </c>
      <c r="M27" s="270">
        <f t="shared" si="6"/>
        <v>1938.0700999999999</v>
      </c>
      <c r="N27" s="281"/>
      <c r="O27" s="282"/>
    </row>
    <row r="28" spans="1:15" ht="45.75" customHeight="1">
      <c r="A28" s="257" t="s">
        <v>126</v>
      </c>
      <c r="B28" s="279" t="s">
        <v>936</v>
      </c>
      <c r="C28" s="257" t="s">
        <v>889</v>
      </c>
      <c r="D28" s="284" t="s">
        <v>937</v>
      </c>
      <c r="E28" s="280">
        <v>2022</v>
      </c>
      <c r="F28" s="257" t="s">
        <v>938</v>
      </c>
      <c r="G28" s="280" t="s">
        <v>939</v>
      </c>
      <c r="H28" s="260">
        <v>267.07</v>
      </c>
      <c r="I28" s="260">
        <v>250.0701</v>
      </c>
      <c r="J28" s="260">
        <f>K28+17</f>
        <v>267.07010000000002</v>
      </c>
      <c r="K28" s="260">
        <v>250.0701</v>
      </c>
      <c r="L28" s="260">
        <v>267</v>
      </c>
      <c r="M28" s="260">
        <v>250.0701</v>
      </c>
      <c r="N28" s="257" t="s">
        <v>36</v>
      </c>
      <c r="O28" s="261"/>
    </row>
    <row r="29" spans="1:15" ht="70.5" customHeight="1">
      <c r="A29" s="257" t="s">
        <v>127</v>
      </c>
      <c r="B29" s="284" t="s">
        <v>940</v>
      </c>
      <c r="C29" s="257" t="s">
        <v>889</v>
      </c>
      <c r="D29" s="284" t="s">
        <v>937</v>
      </c>
      <c r="E29" s="284">
        <v>2022</v>
      </c>
      <c r="F29" s="257" t="s">
        <v>941</v>
      </c>
      <c r="G29" s="284" t="s">
        <v>942</v>
      </c>
      <c r="H29" s="260">
        <v>650</v>
      </c>
      <c r="I29" s="260">
        <v>650</v>
      </c>
      <c r="J29" s="260">
        <f>K29</f>
        <v>650</v>
      </c>
      <c r="K29" s="260">
        <v>650</v>
      </c>
      <c r="L29" s="260">
        <v>650</v>
      </c>
      <c r="M29" s="260">
        <v>650</v>
      </c>
      <c r="N29" s="257"/>
      <c r="O29" s="261"/>
    </row>
    <row r="30" spans="1:15" ht="48" customHeight="1">
      <c r="A30" s="257" t="s">
        <v>128</v>
      </c>
      <c r="B30" s="284" t="s">
        <v>943</v>
      </c>
      <c r="C30" s="257" t="s">
        <v>889</v>
      </c>
      <c r="D30" s="284" t="s">
        <v>937</v>
      </c>
      <c r="E30" s="284">
        <v>2022</v>
      </c>
      <c r="F30" s="285" t="s">
        <v>944</v>
      </c>
      <c r="G30" s="284" t="s">
        <v>945</v>
      </c>
      <c r="H30" s="260">
        <v>600</v>
      </c>
      <c r="I30" s="260">
        <v>538</v>
      </c>
      <c r="J30" s="260">
        <v>600</v>
      </c>
      <c r="K30" s="260">
        <v>538</v>
      </c>
      <c r="L30" s="260">
        <v>600</v>
      </c>
      <c r="M30" s="260">
        <v>538</v>
      </c>
      <c r="N30" s="257"/>
      <c r="O30" s="261"/>
    </row>
    <row r="31" spans="1:15" ht="76">
      <c r="A31" s="257" t="s">
        <v>129</v>
      </c>
      <c r="B31" s="284" t="s">
        <v>946</v>
      </c>
      <c r="C31" s="257" t="s">
        <v>889</v>
      </c>
      <c r="D31" s="284" t="s">
        <v>937</v>
      </c>
      <c r="E31" s="284">
        <v>2022</v>
      </c>
      <c r="F31" s="285" t="s">
        <v>947</v>
      </c>
      <c r="G31" s="284" t="s">
        <v>948</v>
      </c>
      <c r="H31" s="260">
        <v>535</v>
      </c>
      <c r="I31" s="260">
        <v>500</v>
      </c>
      <c r="J31" s="260">
        <f>K31+35</f>
        <v>535</v>
      </c>
      <c r="K31" s="260">
        <v>500</v>
      </c>
      <c r="L31" s="260">
        <v>535</v>
      </c>
      <c r="M31" s="260">
        <v>500</v>
      </c>
      <c r="N31" s="257" t="s">
        <v>36</v>
      </c>
      <c r="O31" s="261"/>
    </row>
    <row r="32" spans="1:15" ht="76">
      <c r="A32" s="257" t="s">
        <v>949</v>
      </c>
      <c r="B32" s="284" t="s">
        <v>950</v>
      </c>
      <c r="C32" s="257" t="s">
        <v>889</v>
      </c>
      <c r="D32" s="284" t="s">
        <v>937</v>
      </c>
      <c r="E32" s="284" t="s">
        <v>86</v>
      </c>
      <c r="F32" s="285" t="s">
        <v>947</v>
      </c>
      <c r="G32" s="284" t="s">
        <v>951</v>
      </c>
      <c r="H32" s="260">
        <v>1650</v>
      </c>
      <c r="I32" s="260">
        <v>1500</v>
      </c>
      <c r="J32" s="260">
        <f>K32+150</f>
        <v>1650</v>
      </c>
      <c r="K32" s="260">
        <v>1500</v>
      </c>
      <c r="L32" s="260"/>
      <c r="M32" s="260"/>
      <c r="N32" s="257" t="s">
        <v>36</v>
      </c>
      <c r="O32" s="261"/>
    </row>
    <row r="33" spans="1:15" ht="76">
      <c r="A33" s="257" t="s">
        <v>952</v>
      </c>
      <c r="B33" s="284" t="s">
        <v>953</v>
      </c>
      <c r="C33" s="257" t="s">
        <v>889</v>
      </c>
      <c r="D33" s="284" t="s">
        <v>954</v>
      </c>
      <c r="E33" s="284" t="s">
        <v>86</v>
      </c>
      <c r="F33" s="285" t="s">
        <v>955</v>
      </c>
      <c r="G33" s="284" t="s">
        <v>956</v>
      </c>
      <c r="H33" s="260">
        <v>586.04</v>
      </c>
      <c r="I33" s="260">
        <v>536</v>
      </c>
      <c r="J33" s="260">
        <f>K33+50</f>
        <v>586</v>
      </c>
      <c r="K33" s="260">
        <v>536</v>
      </c>
      <c r="L33" s="260"/>
      <c r="M33" s="260"/>
      <c r="N33" s="257"/>
      <c r="O33" s="261"/>
    </row>
    <row r="34" spans="1:15" ht="50.7">
      <c r="A34" s="257" t="s">
        <v>957</v>
      </c>
      <c r="B34" s="284" t="s">
        <v>958</v>
      </c>
      <c r="C34" s="257" t="s">
        <v>889</v>
      </c>
      <c r="D34" s="284" t="s">
        <v>959</v>
      </c>
      <c r="E34" s="284" t="s">
        <v>86</v>
      </c>
      <c r="F34" s="285" t="s">
        <v>960</v>
      </c>
      <c r="G34" s="284" t="s">
        <v>961</v>
      </c>
      <c r="H34" s="260">
        <v>330</v>
      </c>
      <c r="I34" s="260">
        <v>300</v>
      </c>
      <c r="J34" s="260">
        <f>K34+30</f>
        <v>330</v>
      </c>
      <c r="K34" s="260">
        <v>300</v>
      </c>
      <c r="L34" s="260"/>
      <c r="M34" s="260"/>
      <c r="N34" s="257"/>
      <c r="O34" s="261"/>
    </row>
    <row r="35" spans="1:15" ht="50.7">
      <c r="A35" s="257" t="s">
        <v>962</v>
      </c>
      <c r="B35" s="284" t="s">
        <v>963</v>
      </c>
      <c r="C35" s="257" t="s">
        <v>889</v>
      </c>
      <c r="D35" s="284" t="s">
        <v>964</v>
      </c>
      <c r="E35" s="284" t="s">
        <v>86</v>
      </c>
      <c r="F35" s="285" t="s">
        <v>965</v>
      </c>
      <c r="G35" s="284" t="s">
        <v>966</v>
      </c>
      <c r="H35" s="260">
        <v>550</v>
      </c>
      <c r="I35" s="260">
        <v>500</v>
      </c>
      <c r="J35" s="260">
        <f>K35+50</f>
        <v>550</v>
      </c>
      <c r="K35" s="260">
        <v>500</v>
      </c>
      <c r="L35" s="260"/>
      <c r="M35" s="260"/>
      <c r="N35" s="257"/>
      <c r="O35" s="261"/>
    </row>
    <row r="36" spans="1:15" ht="50.7">
      <c r="A36" s="257" t="s">
        <v>967</v>
      </c>
      <c r="B36" s="284" t="s">
        <v>968</v>
      </c>
      <c r="C36" s="257" t="s">
        <v>889</v>
      </c>
      <c r="D36" s="284" t="s">
        <v>969</v>
      </c>
      <c r="E36" s="284" t="s">
        <v>86</v>
      </c>
      <c r="F36" s="285" t="s">
        <v>970</v>
      </c>
      <c r="G36" s="284" t="s">
        <v>971</v>
      </c>
      <c r="H36" s="260">
        <v>165</v>
      </c>
      <c r="I36" s="260">
        <v>150</v>
      </c>
      <c r="J36" s="260">
        <f>K36+15</f>
        <v>165</v>
      </c>
      <c r="K36" s="260">
        <v>150</v>
      </c>
      <c r="L36" s="260"/>
      <c r="M36" s="260"/>
      <c r="N36" s="257"/>
      <c r="O36" s="261"/>
    </row>
    <row r="37" spans="1:15" ht="76">
      <c r="A37" s="257" t="s">
        <v>972</v>
      </c>
      <c r="B37" s="284" t="s">
        <v>973</v>
      </c>
      <c r="C37" s="257" t="s">
        <v>889</v>
      </c>
      <c r="D37" s="284" t="s">
        <v>974</v>
      </c>
      <c r="E37" s="284" t="s">
        <v>86</v>
      </c>
      <c r="F37" s="285" t="s">
        <v>975</v>
      </c>
      <c r="G37" s="284" t="s">
        <v>976</v>
      </c>
      <c r="H37" s="260">
        <v>2530</v>
      </c>
      <c r="I37" s="260">
        <v>2300.0394000000001</v>
      </c>
      <c r="J37" s="260">
        <f>K37+230</f>
        <v>2530.0394000000001</v>
      </c>
      <c r="K37" s="260">
        <v>2300.0394000000001</v>
      </c>
      <c r="L37" s="260"/>
      <c r="M37" s="260"/>
      <c r="N37" s="257" t="s">
        <v>36</v>
      </c>
      <c r="O37" s="261"/>
    </row>
    <row r="38" spans="1:15" ht="50.7">
      <c r="A38" s="257" t="s">
        <v>977</v>
      </c>
      <c r="B38" s="284" t="s">
        <v>978</v>
      </c>
      <c r="C38" s="257" t="s">
        <v>889</v>
      </c>
      <c r="D38" s="284" t="s">
        <v>937</v>
      </c>
      <c r="E38" s="284" t="s">
        <v>86</v>
      </c>
      <c r="F38" s="285" t="s">
        <v>979</v>
      </c>
      <c r="G38" s="284" t="s">
        <v>980</v>
      </c>
      <c r="H38" s="260">
        <v>660</v>
      </c>
      <c r="I38" s="260">
        <v>600</v>
      </c>
      <c r="J38" s="260">
        <f>K38+60</f>
        <v>660</v>
      </c>
      <c r="K38" s="260">
        <v>600</v>
      </c>
      <c r="L38" s="260"/>
      <c r="M38" s="260"/>
      <c r="N38" s="257"/>
      <c r="O38" s="261"/>
    </row>
    <row r="39" spans="1:15" ht="70.5" customHeight="1">
      <c r="A39" s="257" t="s">
        <v>981</v>
      </c>
      <c r="B39" s="284" t="s">
        <v>982</v>
      </c>
      <c r="C39" s="257" t="s">
        <v>889</v>
      </c>
      <c r="D39" s="284" t="s">
        <v>974</v>
      </c>
      <c r="E39" s="284" t="s">
        <v>86</v>
      </c>
      <c r="F39" s="285" t="s">
        <v>983</v>
      </c>
      <c r="G39" s="284" t="s">
        <v>984</v>
      </c>
      <c r="H39" s="260">
        <v>3237</v>
      </c>
      <c r="I39" s="260">
        <v>2943</v>
      </c>
      <c r="J39" s="260">
        <f>K39+294</f>
        <v>3237</v>
      </c>
      <c r="K39" s="260">
        <v>2943</v>
      </c>
      <c r="L39" s="260"/>
      <c r="M39" s="260"/>
      <c r="N39" s="257" t="s">
        <v>36</v>
      </c>
      <c r="O39" s="261"/>
    </row>
    <row r="40" spans="1:15" s="272" customFormat="1" ht="21.75" customHeight="1">
      <c r="A40" s="269">
        <v>3</v>
      </c>
      <c r="B40" s="1058" t="s">
        <v>985</v>
      </c>
      <c r="C40" s="1059"/>
      <c r="D40" s="1059"/>
      <c r="E40" s="1059"/>
      <c r="F40" s="1059"/>
      <c r="G40" s="1060"/>
      <c r="H40" s="270">
        <f t="shared" ref="H40:M40" si="7">SUM( H41:H70)</f>
        <v>11285.2443</v>
      </c>
      <c r="I40" s="270">
        <f t="shared" si="7"/>
        <v>10259.3133</v>
      </c>
      <c r="J40" s="270">
        <f t="shared" si="7"/>
        <v>11284.51093</v>
      </c>
      <c r="K40" s="270">
        <f t="shared" si="7"/>
        <v>10259.3133</v>
      </c>
      <c r="L40" s="270">
        <f t="shared" si="7"/>
        <v>1947</v>
      </c>
      <c r="M40" s="270">
        <f t="shared" si="7"/>
        <v>1846.6669999999999</v>
      </c>
      <c r="N40" s="269"/>
      <c r="O40" s="271"/>
    </row>
    <row r="41" spans="1:15" s="249" customFormat="1" ht="58.5" customHeight="1">
      <c r="A41" s="257" t="s">
        <v>40</v>
      </c>
      <c r="B41" s="286" t="s">
        <v>986</v>
      </c>
      <c r="C41" s="257" t="s">
        <v>889</v>
      </c>
      <c r="D41" s="275" t="s">
        <v>987</v>
      </c>
      <c r="E41" s="280">
        <v>2022</v>
      </c>
      <c r="F41" s="287" t="s">
        <v>988</v>
      </c>
      <c r="G41" s="275" t="s">
        <v>989</v>
      </c>
      <c r="H41" s="288">
        <v>346.5</v>
      </c>
      <c r="I41" s="288">
        <v>315</v>
      </c>
      <c r="J41" s="288">
        <f>315+(315*10%)</f>
        <v>346.5</v>
      </c>
      <c r="K41" s="288">
        <v>315</v>
      </c>
      <c r="L41" s="289">
        <f>J41</f>
        <v>346.5</v>
      </c>
      <c r="M41" s="289">
        <v>315</v>
      </c>
      <c r="N41" s="257" t="s">
        <v>36</v>
      </c>
      <c r="O41" s="263"/>
    </row>
    <row r="42" spans="1:15" s="249" customFormat="1" ht="50.7">
      <c r="A42" s="257" t="s">
        <v>130</v>
      </c>
      <c r="B42" s="286" t="s">
        <v>990</v>
      </c>
      <c r="C42" s="257" t="s">
        <v>889</v>
      </c>
      <c r="D42" s="275" t="s">
        <v>991</v>
      </c>
      <c r="E42" s="280">
        <v>2022</v>
      </c>
      <c r="F42" s="287" t="s">
        <v>988</v>
      </c>
      <c r="G42" s="275" t="s">
        <v>992</v>
      </c>
      <c r="H42" s="288">
        <v>352</v>
      </c>
      <c r="I42" s="288">
        <v>320</v>
      </c>
      <c r="J42" s="288">
        <f>320+(320*10%)</f>
        <v>352</v>
      </c>
      <c r="K42" s="288">
        <v>320</v>
      </c>
      <c r="L42" s="289">
        <v>320</v>
      </c>
      <c r="M42" s="289">
        <v>320</v>
      </c>
      <c r="N42" s="257" t="s">
        <v>36</v>
      </c>
      <c r="O42" s="263"/>
    </row>
    <row r="43" spans="1:15" s="249" customFormat="1" ht="38">
      <c r="A43" s="257" t="s">
        <v>131</v>
      </c>
      <c r="B43" s="286" t="s">
        <v>993</v>
      </c>
      <c r="C43" s="257" t="s">
        <v>889</v>
      </c>
      <c r="D43" s="275" t="s">
        <v>994</v>
      </c>
      <c r="E43" s="280">
        <v>2022</v>
      </c>
      <c r="F43" s="287" t="s">
        <v>988</v>
      </c>
      <c r="G43" s="275" t="s">
        <v>995</v>
      </c>
      <c r="H43" s="288">
        <v>495</v>
      </c>
      <c r="I43" s="288">
        <v>450</v>
      </c>
      <c r="J43" s="288">
        <f>450+(450*10%)</f>
        <v>495</v>
      </c>
      <c r="K43" s="288">
        <v>450</v>
      </c>
      <c r="L43" s="289">
        <f>J43</f>
        <v>495</v>
      </c>
      <c r="M43" s="289">
        <v>450</v>
      </c>
      <c r="N43" s="257" t="s">
        <v>36</v>
      </c>
      <c r="O43" s="263"/>
    </row>
    <row r="44" spans="1:15" s="249" customFormat="1" ht="50.7">
      <c r="A44" s="257" t="s">
        <v>132</v>
      </c>
      <c r="B44" s="286" t="s">
        <v>996</v>
      </c>
      <c r="C44" s="257" t="s">
        <v>889</v>
      </c>
      <c r="D44" s="275" t="s">
        <v>997</v>
      </c>
      <c r="E44" s="280">
        <v>2022</v>
      </c>
      <c r="F44" s="287" t="s">
        <v>988</v>
      </c>
      <c r="G44" s="275" t="s">
        <v>998</v>
      </c>
      <c r="H44" s="288">
        <v>121</v>
      </c>
      <c r="I44" s="289">
        <v>110.667</v>
      </c>
      <c r="J44" s="288">
        <f>110+(110*10%)</f>
        <v>121</v>
      </c>
      <c r="K44" s="289">
        <v>110.667</v>
      </c>
      <c r="L44" s="289">
        <f>J44</f>
        <v>121</v>
      </c>
      <c r="M44" s="289">
        <v>110.667</v>
      </c>
      <c r="N44" s="257" t="s">
        <v>36</v>
      </c>
      <c r="O44" s="263"/>
    </row>
    <row r="45" spans="1:15" s="249" customFormat="1" ht="63" customHeight="1">
      <c r="A45" s="257" t="s">
        <v>133</v>
      </c>
      <c r="B45" s="286" t="s">
        <v>999</v>
      </c>
      <c r="C45" s="257" t="s">
        <v>889</v>
      </c>
      <c r="D45" s="275" t="s">
        <v>1000</v>
      </c>
      <c r="E45" s="280">
        <v>2022</v>
      </c>
      <c r="F45" s="287" t="s">
        <v>988</v>
      </c>
      <c r="G45" s="275" t="s">
        <v>1001</v>
      </c>
      <c r="H45" s="288">
        <v>293.7</v>
      </c>
      <c r="I45" s="288">
        <v>267</v>
      </c>
      <c r="J45" s="288">
        <f>267+(267*10%)</f>
        <v>293.7</v>
      </c>
      <c r="K45" s="288">
        <v>267</v>
      </c>
      <c r="L45" s="289">
        <v>266</v>
      </c>
      <c r="M45" s="289">
        <v>266</v>
      </c>
      <c r="N45" s="257" t="s">
        <v>36</v>
      </c>
      <c r="O45" s="263"/>
    </row>
    <row r="46" spans="1:15" s="249" customFormat="1" ht="38">
      <c r="A46" s="257" t="s">
        <v>134</v>
      </c>
      <c r="B46" s="286" t="s">
        <v>1002</v>
      </c>
      <c r="C46" s="257" t="s">
        <v>889</v>
      </c>
      <c r="D46" s="275" t="s">
        <v>987</v>
      </c>
      <c r="E46" s="280">
        <v>2022</v>
      </c>
      <c r="F46" s="287" t="s">
        <v>988</v>
      </c>
      <c r="G46" s="275" t="s">
        <v>1003</v>
      </c>
      <c r="H46" s="288">
        <v>148.5</v>
      </c>
      <c r="I46" s="288">
        <v>135</v>
      </c>
      <c r="J46" s="288">
        <f>K46+(K46*10%)</f>
        <v>148.5</v>
      </c>
      <c r="K46" s="288">
        <v>135</v>
      </c>
      <c r="L46" s="289">
        <f>J46</f>
        <v>148.5</v>
      </c>
      <c r="M46" s="289">
        <v>135</v>
      </c>
      <c r="N46" s="257" t="s">
        <v>36</v>
      </c>
      <c r="O46" s="263"/>
    </row>
    <row r="47" spans="1:15" s="249" customFormat="1" ht="38">
      <c r="A47" s="257" t="s">
        <v>135</v>
      </c>
      <c r="B47" s="286" t="s">
        <v>1004</v>
      </c>
      <c r="C47" s="257" t="s">
        <v>889</v>
      </c>
      <c r="D47" s="275" t="s">
        <v>994</v>
      </c>
      <c r="E47" s="280">
        <v>2022</v>
      </c>
      <c r="F47" s="287" t="s">
        <v>988</v>
      </c>
      <c r="G47" s="275" t="s">
        <v>1005</v>
      </c>
      <c r="H47" s="288">
        <v>275</v>
      </c>
      <c r="I47" s="288">
        <v>250</v>
      </c>
      <c r="J47" s="288">
        <f t="shared" ref="J47:J70" si="8">K47+(K47*10%)</f>
        <v>275</v>
      </c>
      <c r="K47" s="288">
        <v>250</v>
      </c>
      <c r="L47" s="289">
        <v>250</v>
      </c>
      <c r="M47" s="289">
        <v>250</v>
      </c>
      <c r="N47" s="257" t="s">
        <v>36</v>
      </c>
      <c r="O47" s="263"/>
    </row>
    <row r="48" spans="1:15" s="249" customFormat="1" ht="38">
      <c r="A48" s="257" t="s">
        <v>136</v>
      </c>
      <c r="B48" s="286" t="s">
        <v>1006</v>
      </c>
      <c r="C48" s="257" t="s">
        <v>889</v>
      </c>
      <c r="D48" s="275" t="s">
        <v>1007</v>
      </c>
      <c r="E48" s="280" t="s">
        <v>86</v>
      </c>
      <c r="F48" s="287" t="s">
        <v>988</v>
      </c>
      <c r="G48" s="275" t="s">
        <v>1008</v>
      </c>
      <c r="H48" s="288">
        <v>264</v>
      </c>
      <c r="I48" s="288">
        <v>240</v>
      </c>
      <c r="J48" s="288">
        <f t="shared" si="8"/>
        <v>264</v>
      </c>
      <c r="K48" s="288">
        <v>240</v>
      </c>
      <c r="L48" s="289"/>
      <c r="M48" s="289"/>
      <c r="N48" s="257" t="s">
        <v>36</v>
      </c>
      <c r="O48" s="263"/>
    </row>
    <row r="49" spans="1:15" s="249" customFormat="1" ht="38">
      <c r="A49" s="257" t="s">
        <v>137</v>
      </c>
      <c r="B49" s="286" t="s">
        <v>1009</v>
      </c>
      <c r="C49" s="257" t="s">
        <v>889</v>
      </c>
      <c r="D49" s="275" t="s">
        <v>1007</v>
      </c>
      <c r="E49" s="280" t="s">
        <v>86</v>
      </c>
      <c r="F49" s="287" t="s">
        <v>988</v>
      </c>
      <c r="G49" s="275" t="s">
        <v>1010</v>
      </c>
      <c r="H49" s="288">
        <v>110</v>
      </c>
      <c r="I49" s="288">
        <v>100</v>
      </c>
      <c r="J49" s="288">
        <f t="shared" si="8"/>
        <v>110</v>
      </c>
      <c r="K49" s="288">
        <v>100</v>
      </c>
      <c r="L49" s="289"/>
      <c r="M49" s="289"/>
      <c r="N49" s="257" t="s">
        <v>36</v>
      </c>
      <c r="O49" s="263"/>
    </row>
    <row r="50" spans="1:15" s="249" customFormat="1" ht="38">
      <c r="A50" s="257" t="s">
        <v>138</v>
      </c>
      <c r="B50" s="286" t="s">
        <v>1011</v>
      </c>
      <c r="C50" s="257" t="s">
        <v>889</v>
      </c>
      <c r="D50" s="275" t="s">
        <v>1012</v>
      </c>
      <c r="E50" s="280" t="s">
        <v>86</v>
      </c>
      <c r="F50" s="287" t="s">
        <v>1013</v>
      </c>
      <c r="G50" s="275" t="s">
        <v>1014</v>
      </c>
      <c r="H50" s="288">
        <v>154</v>
      </c>
      <c r="I50" s="288">
        <v>140</v>
      </c>
      <c r="J50" s="288">
        <f t="shared" si="8"/>
        <v>154</v>
      </c>
      <c r="K50" s="288">
        <v>140</v>
      </c>
      <c r="L50" s="289"/>
      <c r="M50" s="289"/>
      <c r="N50" s="257"/>
      <c r="O50" s="263"/>
    </row>
    <row r="51" spans="1:15" s="249" customFormat="1" ht="38">
      <c r="A51" s="257" t="s">
        <v>139</v>
      </c>
      <c r="B51" s="286" t="s">
        <v>1015</v>
      </c>
      <c r="C51" s="257" t="s">
        <v>889</v>
      </c>
      <c r="D51" s="275" t="s">
        <v>1012</v>
      </c>
      <c r="E51" s="280" t="s">
        <v>86</v>
      </c>
      <c r="F51" s="287" t="s">
        <v>988</v>
      </c>
      <c r="G51" s="275" t="s">
        <v>1016</v>
      </c>
      <c r="H51" s="288">
        <v>88</v>
      </c>
      <c r="I51" s="288">
        <v>80</v>
      </c>
      <c r="J51" s="288">
        <f t="shared" si="8"/>
        <v>88</v>
      </c>
      <c r="K51" s="288">
        <v>80</v>
      </c>
      <c r="L51" s="289"/>
      <c r="M51" s="289"/>
      <c r="N51" s="257" t="s">
        <v>36</v>
      </c>
      <c r="O51" s="263"/>
    </row>
    <row r="52" spans="1:15" s="249" customFormat="1" ht="38">
      <c r="A52" s="257" t="s">
        <v>140</v>
      </c>
      <c r="B52" s="286" t="s">
        <v>1017</v>
      </c>
      <c r="C52" s="257" t="s">
        <v>889</v>
      </c>
      <c r="D52" s="275" t="s">
        <v>1012</v>
      </c>
      <c r="E52" s="280" t="s">
        <v>86</v>
      </c>
      <c r="F52" s="287" t="s">
        <v>988</v>
      </c>
      <c r="G52" s="275" t="s">
        <v>1016</v>
      </c>
      <c r="H52" s="288">
        <v>88</v>
      </c>
      <c r="I52" s="288">
        <v>80</v>
      </c>
      <c r="J52" s="288">
        <f t="shared" si="8"/>
        <v>88</v>
      </c>
      <c r="K52" s="288">
        <v>80</v>
      </c>
      <c r="L52" s="289"/>
      <c r="M52" s="289"/>
      <c r="N52" s="257" t="s">
        <v>36</v>
      </c>
      <c r="O52" s="263"/>
    </row>
    <row r="53" spans="1:15" s="249" customFormat="1" ht="38">
      <c r="A53" s="257" t="s">
        <v>141</v>
      </c>
      <c r="B53" s="286" t="s">
        <v>1018</v>
      </c>
      <c r="C53" s="257" t="s">
        <v>889</v>
      </c>
      <c r="D53" s="275" t="s">
        <v>1019</v>
      </c>
      <c r="E53" s="280" t="s">
        <v>86</v>
      </c>
      <c r="F53" s="287" t="s">
        <v>988</v>
      </c>
      <c r="G53" s="275" t="s">
        <v>1020</v>
      </c>
      <c r="H53" s="288">
        <v>66</v>
      </c>
      <c r="I53" s="288">
        <v>60</v>
      </c>
      <c r="J53" s="288">
        <f t="shared" si="8"/>
        <v>66</v>
      </c>
      <c r="K53" s="288">
        <v>60</v>
      </c>
      <c r="L53" s="289"/>
      <c r="M53" s="289"/>
      <c r="N53" s="257" t="s">
        <v>36</v>
      </c>
      <c r="O53" s="263"/>
    </row>
    <row r="54" spans="1:15" s="249" customFormat="1" ht="38">
      <c r="A54" s="257" t="s">
        <v>142</v>
      </c>
      <c r="B54" s="286" t="s">
        <v>1021</v>
      </c>
      <c r="C54" s="257" t="s">
        <v>889</v>
      </c>
      <c r="D54" s="275" t="s">
        <v>1000</v>
      </c>
      <c r="E54" s="280" t="s">
        <v>86</v>
      </c>
      <c r="F54" s="287" t="s">
        <v>1013</v>
      </c>
      <c r="G54" s="275" t="s">
        <v>1022</v>
      </c>
      <c r="H54" s="288">
        <v>198</v>
      </c>
      <c r="I54" s="288">
        <v>180</v>
      </c>
      <c r="J54" s="288">
        <f t="shared" si="8"/>
        <v>198</v>
      </c>
      <c r="K54" s="288">
        <v>180</v>
      </c>
      <c r="L54" s="289"/>
      <c r="M54" s="289"/>
      <c r="N54" s="257"/>
      <c r="O54" s="263"/>
    </row>
    <row r="55" spans="1:15" s="249" customFormat="1" ht="64.5" customHeight="1">
      <c r="A55" s="257" t="s">
        <v>143</v>
      </c>
      <c r="B55" s="286" t="s">
        <v>1023</v>
      </c>
      <c r="C55" s="257" t="s">
        <v>889</v>
      </c>
      <c r="D55" s="275" t="s">
        <v>1000</v>
      </c>
      <c r="E55" s="280" t="s">
        <v>86</v>
      </c>
      <c r="F55" s="287" t="s">
        <v>988</v>
      </c>
      <c r="G55" s="275" t="s">
        <v>1024</v>
      </c>
      <c r="H55" s="288">
        <v>330</v>
      </c>
      <c r="I55" s="288">
        <v>300</v>
      </c>
      <c r="J55" s="288">
        <f t="shared" si="8"/>
        <v>330</v>
      </c>
      <c r="K55" s="288">
        <v>300</v>
      </c>
      <c r="L55" s="289"/>
      <c r="M55" s="289"/>
      <c r="N55" s="257" t="s">
        <v>36</v>
      </c>
      <c r="O55" s="263"/>
    </row>
    <row r="56" spans="1:15" s="249" customFormat="1" ht="38">
      <c r="A56" s="257" t="s">
        <v>144</v>
      </c>
      <c r="B56" s="286" t="s">
        <v>1025</v>
      </c>
      <c r="C56" s="257" t="s">
        <v>889</v>
      </c>
      <c r="D56" s="275" t="s">
        <v>1012</v>
      </c>
      <c r="E56" s="280" t="s">
        <v>86</v>
      </c>
      <c r="F56" s="287" t="s">
        <v>1013</v>
      </c>
      <c r="G56" s="275" t="s">
        <v>1026</v>
      </c>
      <c r="H56" s="288">
        <v>297</v>
      </c>
      <c r="I56" s="288">
        <v>270</v>
      </c>
      <c r="J56" s="288">
        <f t="shared" si="8"/>
        <v>297</v>
      </c>
      <c r="K56" s="288">
        <v>270</v>
      </c>
      <c r="L56" s="289"/>
      <c r="M56" s="289"/>
      <c r="N56" s="257"/>
      <c r="O56" s="263"/>
    </row>
    <row r="57" spans="1:15" s="249" customFormat="1" ht="70.5" customHeight="1">
      <c r="A57" s="257" t="s">
        <v>145</v>
      </c>
      <c r="B57" s="286" t="s">
        <v>1027</v>
      </c>
      <c r="C57" s="257" t="s">
        <v>889</v>
      </c>
      <c r="D57" s="275" t="s">
        <v>1007</v>
      </c>
      <c r="E57" s="280" t="s">
        <v>86</v>
      </c>
      <c r="F57" s="287" t="s">
        <v>1028</v>
      </c>
      <c r="G57" s="275" t="s">
        <v>1029</v>
      </c>
      <c r="H57" s="288">
        <v>330</v>
      </c>
      <c r="I57" s="288">
        <v>300</v>
      </c>
      <c r="J57" s="288">
        <f t="shared" si="8"/>
        <v>330</v>
      </c>
      <c r="K57" s="288">
        <v>300</v>
      </c>
      <c r="L57" s="289"/>
      <c r="M57" s="289"/>
      <c r="N57" s="257"/>
      <c r="O57" s="263"/>
    </row>
    <row r="58" spans="1:15" s="249" customFormat="1" ht="38">
      <c r="A58" s="257" t="s">
        <v>146</v>
      </c>
      <c r="B58" s="286" t="s">
        <v>1030</v>
      </c>
      <c r="C58" s="257" t="s">
        <v>889</v>
      </c>
      <c r="D58" s="275" t="s">
        <v>994</v>
      </c>
      <c r="E58" s="280" t="s">
        <v>86</v>
      </c>
      <c r="F58" s="287" t="s">
        <v>1031</v>
      </c>
      <c r="G58" s="275" t="s">
        <v>1032</v>
      </c>
      <c r="H58" s="288">
        <v>385</v>
      </c>
      <c r="I58" s="288">
        <v>350</v>
      </c>
      <c r="J58" s="288">
        <f t="shared" si="8"/>
        <v>385</v>
      </c>
      <c r="K58" s="288">
        <v>350</v>
      </c>
      <c r="L58" s="289"/>
      <c r="M58" s="289"/>
      <c r="N58" s="257"/>
      <c r="O58" s="263"/>
    </row>
    <row r="59" spans="1:15" s="249" customFormat="1" ht="38">
      <c r="A59" s="257" t="s">
        <v>147</v>
      </c>
      <c r="B59" s="286" t="s">
        <v>1033</v>
      </c>
      <c r="C59" s="257" t="s">
        <v>889</v>
      </c>
      <c r="D59" s="275" t="s">
        <v>991</v>
      </c>
      <c r="E59" s="280" t="s">
        <v>86</v>
      </c>
      <c r="F59" s="287" t="s">
        <v>1028</v>
      </c>
      <c r="G59" s="275" t="s">
        <v>1029</v>
      </c>
      <c r="H59" s="288">
        <v>330</v>
      </c>
      <c r="I59" s="288">
        <v>300</v>
      </c>
      <c r="J59" s="288">
        <f t="shared" si="8"/>
        <v>330</v>
      </c>
      <c r="K59" s="288">
        <v>300</v>
      </c>
      <c r="L59" s="289"/>
      <c r="M59" s="289"/>
      <c r="N59" s="257" t="s">
        <v>36</v>
      </c>
      <c r="O59" s="263"/>
    </row>
    <row r="60" spans="1:15" s="249" customFormat="1" ht="38">
      <c r="A60" s="257" t="s">
        <v>148</v>
      </c>
      <c r="B60" s="286" t="s">
        <v>1034</v>
      </c>
      <c r="C60" s="257" t="s">
        <v>889</v>
      </c>
      <c r="D60" s="275" t="s">
        <v>994</v>
      </c>
      <c r="E60" s="280" t="s">
        <v>86</v>
      </c>
      <c r="F60" s="287" t="s">
        <v>988</v>
      </c>
      <c r="G60" s="275" t="s">
        <v>1035</v>
      </c>
      <c r="H60" s="288">
        <v>660</v>
      </c>
      <c r="I60" s="288">
        <v>600</v>
      </c>
      <c r="J60" s="288">
        <f t="shared" si="8"/>
        <v>660</v>
      </c>
      <c r="K60" s="288">
        <v>600</v>
      </c>
      <c r="L60" s="289"/>
      <c r="M60" s="289"/>
      <c r="N60" s="257" t="s">
        <v>36</v>
      </c>
      <c r="O60" s="263"/>
    </row>
    <row r="61" spans="1:15" s="249" customFormat="1" ht="38">
      <c r="A61" s="257" t="s">
        <v>149</v>
      </c>
      <c r="B61" s="286" t="s">
        <v>1036</v>
      </c>
      <c r="C61" s="257" t="s">
        <v>889</v>
      </c>
      <c r="D61" s="275" t="s">
        <v>994</v>
      </c>
      <c r="E61" s="280" t="s">
        <v>86</v>
      </c>
      <c r="F61" s="287" t="s">
        <v>1028</v>
      </c>
      <c r="G61" s="275" t="s">
        <v>1029</v>
      </c>
      <c r="H61" s="288">
        <v>330</v>
      </c>
      <c r="I61" s="288">
        <v>300</v>
      </c>
      <c r="J61" s="288">
        <f t="shared" si="8"/>
        <v>330</v>
      </c>
      <c r="K61" s="288">
        <v>300</v>
      </c>
      <c r="L61" s="289"/>
      <c r="M61" s="289"/>
      <c r="N61" s="257"/>
      <c r="O61" s="263"/>
    </row>
    <row r="62" spans="1:15" s="249" customFormat="1" ht="38">
      <c r="A62" s="257" t="s">
        <v>150</v>
      </c>
      <c r="B62" s="286" t="s">
        <v>1037</v>
      </c>
      <c r="C62" s="257" t="s">
        <v>889</v>
      </c>
      <c r="D62" s="275" t="s">
        <v>991</v>
      </c>
      <c r="E62" s="280" t="s">
        <v>86</v>
      </c>
      <c r="F62" s="287" t="s">
        <v>988</v>
      </c>
      <c r="G62" s="275" t="s">
        <v>1005</v>
      </c>
      <c r="H62" s="288">
        <v>275</v>
      </c>
      <c r="I62" s="288">
        <v>250</v>
      </c>
      <c r="J62" s="288">
        <f t="shared" si="8"/>
        <v>275</v>
      </c>
      <c r="K62" s="288">
        <v>250</v>
      </c>
      <c r="L62" s="289"/>
      <c r="M62" s="289"/>
      <c r="N62" s="257" t="s">
        <v>36</v>
      </c>
      <c r="O62" s="263"/>
    </row>
    <row r="63" spans="1:15" s="249" customFormat="1" ht="38">
      <c r="A63" s="257" t="s">
        <v>151</v>
      </c>
      <c r="B63" s="286" t="s">
        <v>1038</v>
      </c>
      <c r="C63" s="257" t="s">
        <v>889</v>
      </c>
      <c r="D63" s="275" t="s">
        <v>1039</v>
      </c>
      <c r="E63" s="280" t="s">
        <v>86</v>
      </c>
      <c r="F63" s="287" t="s">
        <v>1040</v>
      </c>
      <c r="G63" s="275" t="s">
        <v>1041</v>
      </c>
      <c r="H63" s="288">
        <v>770</v>
      </c>
      <c r="I63" s="288">
        <v>700</v>
      </c>
      <c r="J63" s="288">
        <f t="shared" si="8"/>
        <v>770</v>
      </c>
      <c r="K63" s="288">
        <v>700</v>
      </c>
      <c r="L63" s="289"/>
      <c r="M63" s="289"/>
      <c r="N63" s="257"/>
      <c r="O63" s="263"/>
    </row>
    <row r="64" spans="1:15" s="249" customFormat="1" ht="38">
      <c r="A64" s="257" t="s">
        <v>276</v>
      </c>
      <c r="B64" s="286" t="s">
        <v>1042</v>
      </c>
      <c r="C64" s="257" t="s">
        <v>889</v>
      </c>
      <c r="D64" s="275" t="s">
        <v>997</v>
      </c>
      <c r="E64" s="280" t="s">
        <v>86</v>
      </c>
      <c r="F64" s="287" t="s">
        <v>1013</v>
      </c>
      <c r="G64" s="275" t="s">
        <v>1043</v>
      </c>
      <c r="H64" s="288">
        <v>264</v>
      </c>
      <c r="I64" s="288">
        <v>240</v>
      </c>
      <c r="J64" s="288">
        <f t="shared" si="8"/>
        <v>264</v>
      </c>
      <c r="K64" s="288">
        <v>240</v>
      </c>
      <c r="L64" s="289"/>
      <c r="M64" s="289"/>
      <c r="N64" s="257"/>
      <c r="O64" s="263"/>
    </row>
    <row r="65" spans="1:15" s="249" customFormat="1" ht="38">
      <c r="A65" s="257" t="s">
        <v>279</v>
      </c>
      <c r="B65" s="286" t="s">
        <v>1044</v>
      </c>
      <c r="C65" s="257" t="s">
        <v>889</v>
      </c>
      <c r="D65" s="275" t="s">
        <v>1045</v>
      </c>
      <c r="E65" s="280" t="s">
        <v>86</v>
      </c>
      <c r="F65" s="287" t="s">
        <v>1040</v>
      </c>
      <c r="G65" s="275" t="s">
        <v>1041</v>
      </c>
      <c r="H65" s="288">
        <v>770</v>
      </c>
      <c r="I65" s="288">
        <v>700</v>
      </c>
      <c r="J65" s="288">
        <f t="shared" si="8"/>
        <v>770</v>
      </c>
      <c r="K65" s="288">
        <v>700</v>
      </c>
      <c r="L65" s="289"/>
      <c r="M65" s="289"/>
      <c r="N65" s="257"/>
      <c r="O65" s="263"/>
    </row>
    <row r="66" spans="1:15" s="292" customFormat="1" ht="38">
      <c r="A66" s="273" t="s">
        <v>282</v>
      </c>
      <c r="B66" s="286" t="s">
        <v>1046</v>
      </c>
      <c r="C66" s="273" t="s">
        <v>889</v>
      </c>
      <c r="D66" s="275" t="s">
        <v>994</v>
      </c>
      <c r="E66" s="275" t="s">
        <v>86</v>
      </c>
      <c r="F66" s="273" t="s">
        <v>988</v>
      </c>
      <c r="G66" s="275" t="s">
        <v>1047</v>
      </c>
      <c r="H66" s="288">
        <v>1430.3443000000002</v>
      </c>
      <c r="I66" s="288">
        <f>1300-0.3537</f>
        <v>1299.6463000000001</v>
      </c>
      <c r="J66" s="288">
        <f t="shared" si="8"/>
        <v>1429.6109300000001</v>
      </c>
      <c r="K66" s="288">
        <f>1300-0.3537</f>
        <v>1299.6463000000001</v>
      </c>
      <c r="L66" s="290"/>
      <c r="M66" s="290"/>
      <c r="N66" s="273" t="s">
        <v>36</v>
      </c>
      <c r="O66" s="291"/>
    </row>
    <row r="67" spans="1:15" s="249" customFormat="1" ht="50.7">
      <c r="A67" s="257" t="s">
        <v>285</v>
      </c>
      <c r="B67" s="286" t="s">
        <v>1048</v>
      </c>
      <c r="C67" s="257" t="s">
        <v>889</v>
      </c>
      <c r="D67" s="275" t="s">
        <v>1007</v>
      </c>
      <c r="E67" s="280" t="s">
        <v>86</v>
      </c>
      <c r="F67" s="287" t="s">
        <v>988</v>
      </c>
      <c r="G67" s="275" t="s">
        <v>1049</v>
      </c>
      <c r="H67" s="288">
        <v>770</v>
      </c>
      <c r="I67" s="288">
        <v>700</v>
      </c>
      <c r="J67" s="288">
        <f t="shared" si="8"/>
        <v>770</v>
      </c>
      <c r="K67" s="288">
        <v>700</v>
      </c>
      <c r="L67" s="289"/>
      <c r="M67" s="289"/>
      <c r="N67" s="257" t="s">
        <v>36</v>
      </c>
      <c r="O67" s="263"/>
    </row>
    <row r="68" spans="1:15" s="249" customFormat="1" ht="38">
      <c r="A68" s="257" t="s">
        <v>288</v>
      </c>
      <c r="B68" s="286" t="s">
        <v>1050</v>
      </c>
      <c r="C68" s="257" t="s">
        <v>889</v>
      </c>
      <c r="D68" s="275" t="s">
        <v>991</v>
      </c>
      <c r="E68" s="280" t="s">
        <v>86</v>
      </c>
      <c r="F68" s="287" t="s">
        <v>988</v>
      </c>
      <c r="G68" s="275" t="s">
        <v>1051</v>
      </c>
      <c r="H68" s="288">
        <v>440</v>
      </c>
      <c r="I68" s="288">
        <v>400</v>
      </c>
      <c r="J68" s="288">
        <f t="shared" si="8"/>
        <v>440</v>
      </c>
      <c r="K68" s="288">
        <v>400</v>
      </c>
      <c r="L68" s="289"/>
      <c r="M68" s="289"/>
      <c r="N68" s="257" t="s">
        <v>36</v>
      </c>
      <c r="O68" s="263"/>
    </row>
    <row r="69" spans="1:15" s="249" customFormat="1" ht="38">
      <c r="A69" s="257" t="s">
        <v>291</v>
      </c>
      <c r="B69" s="286" t="s">
        <v>1052</v>
      </c>
      <c r="C69" s="257" t="s">
        <v>889</v>
      </c>
      <c r="D69" s="275" t="s">
        <v>997</v>
      </c>
      <c r="E69" s="280" t="s">
        <v>86</v>
      </c>
      <c r="F69" s="287" t="s">
        <v>988</v>
      </c>
      <c r="G69" s="275" t="s">
        <v>1053</v>
      </c>
      <c r="H69" s="288">
        <v>530.20000000000005</v>
      </c>
      <c r="I69" s="288">
        <v>482</v>
      </c>
      <c r="J69" s="288">
        <f t="shared" si="8"/>
        <v>530.20000000000005</v>
      </c>
      <c r="K69" s="288">
        <v>482</v>
      </c>
      <c r="L69" s="289"/>
      <c r="M69" s="289"/>
      <c r="N69" s="257" t="s">
        <v>36</v>
      </c>
      <c r="O69" s="263"/>
    </row>
    <row r="70" spans="1:15" s="249" customFormat="1" ht="38">
      <c r="A70" s="257" t="s">
        <v>294</v>
      </c>
      <c r="B70" s="286" t="s">
        <v>1054</v>
      </c>
      <c r="C70" s="257" t="s">
        <v>889</v>
      </c>
      <c r="D70" s="275" t="s">
        <v>1055</v>
      </c>
      <c r="E70" s="280" t="s">
        <v>86</v>
      </c>
      <c r="F70" s="287" t="s">
        <v>988</v>
      </c>
      <c r="G70" s="275" t="s">
        <v>1056</v>
      </c>
      <c r="H70" s="288">
        <v>374</v>
      </c>
      <c r="I70" s="288">
        <v>340</v>
      </c>
      <c r="J70" s="288">
        <f t="shared" si="8"/>
        <v>374</v>
      </c>
      <c r="K70" s="288">
        <v>340</v>
      </c>
      <c r="L70" s="293"/>
      <c r="M70" s="293"/>
      <c r="N70" s="257" t="s">
        <v>36</v>
      </c>
      <c r="O70" s="263"/>
    </row>
    <row r="71" spans="1:15" s="272" customFormat="1" ht="20.25" customHeight="1">
      <c r="A71" s="269">
        <v>4</v>
      </c>
      <c r="B71" s="1061" t="s">
        <v>1057</v>
      </c>
      <c r="C71" s="1062"/>
      <c r="D71" s="1062"/>
      <c r="E71" s="1062"/>
      <c r="F71" s="1062"/>
      <c r="G71" s="1063"/>
      <c r="H71" s="270">
        <f t="shared" ref="H71:M71" si="9">SUM( H72:H102)</f>
        <v>11078.6</v>
      </c>
      <c r="I71" s="270">
        <f t="shared" si="9"/>
        <v>9758.5149999999994</v>
      </c>
      <c r="J71" s="270">
        <f t="shared" si="9"/>
        <v>11078.6</v>
      </c>
      <c r="K71" s="270">
        <f t="shared" si="9"/>
        <v>9758.5149999999994</v>
      </c>
      <c r="L71" s="270">
        <f t="shared" si="9"/>
        <v>2595</v>
      </c>
      <c r="M71" s="270">
        <f t="shared" si="9"/>
        <v>1756.5239999999999</v>
      </c>
      <c r="N71" s="294"/>
      <c r="O71" s="271"/>
    </row>
    <row r="72" spans="1:15" ht="63.35">
      <c r="A72" s="257" t="s">
        <v>43</v>
      </c>
      <c r="B72" s="295" t="s">
        <v>1058</v>
      </c>
      <c r="C72" s="257" t="s">
        <v>889</v>
      </c>
      <c r="D72" s="296" t="s">
        <v>1059</v>
      </c>
      <c r="E72" s="280">
        <v>2022</v>
      </c>
      <c r="F72" s="257" t="s">
        <v>1060</v>
      </c>
      <c r="G72" s="257" t="s">
        <v>1061</v>
      </c>
      <c r="H72" s="260">
        <v>390</v>
      </c>
      <c r="I72" s="260">
        <v>300</v>
      </c>
      <c r="J72" s="260">
        <v>390</v>
      </c>
      <c r="K72" s="260">
        <v>300</v>
      </c>
      <c r="L72" s="260">
        <v>390</v>
      </c>
      <c r="M72" s="260">
        <v>251.524</v>
      </c>
      <c r="N72" s="257" t="s">
        <v>36</v>
      </c>
      <c r="O72" s="261"/>
    </row>
    <row r="73" spans="1:15" ht="63.35">
      <c r="A73" s="257" t="s">
        <v>152</v>
      </c>
      <c r="B73" s="295" t="s">
        <v>1062</v>
      </c>
      <c r="C73" s="257" t="s">
        <v>889</v>
      </c>
      <c r="D73" s="296" t="s">
        <v>1063</v>
      </c>
      <c r="E73" s="280">
        <v>2022</v>
      </c>
      <c r="F73" s="257" t="s">
        <v>1060</v>
      </c>
      <c r="G73" s="257" t="s">
        <v>1064</v>
      </c>
      <c r="H73" s="260">
        <v>255</v>
      </c>
      <c r="I73" s="260">
        <v>250</v>
      </c>
      <c r="J73" s="260">
        <v>255</v>
      </c>
      <c r="K73" s="260">
        <v>250</v>
      </c>
      <c r="L73" s="260">
        <v>255</v>
      </c>
      <c r="M73" s="260">
        <v>250</v>
      </c>
      <c r="N73" s="257" t="s">
        <v>36</v>
      </c>
      <c r="O73" s="261"/>
    </row>
    <row r="74" spans="1:15" ht="63.35">
      <c r="A74" s="257" t="s">
        <v>153</v>
      </c>
      <c r="B74" s="258" t="s">
        <v>1065</v>
      </c>
      <c r="C74" s="257" t="s">
        <v>889</v>
      </c>
      <c r="D74" s="296" t="s">
        <v>1066</v>
      </c>
      <c r="E74" s="280">
        <v>2022</v>
      </c>
      <c r="F74" s="257" t="s">
        <v>1060</v>
      </c>
      <c r="G74" s="257" t="s">
        <v>1061</v>
      </c>
      <c r="H74" s="260">
        <v>390</v>
      </c>
      <c r="I74" s="260">
        <v>300</v>
      </c>
      <c r="J74" s="260">
        <v>390</v>
      </c>
      <c r="K74" s="260">
        <v>300</v>
      </c>
      <c r="L74" s="260">
        <v>390</v>
      </c>
      <c r="M74" s="260">
        <v>251</v>
      </c>
      <c r="N74" s="257" t="s">
        <v>36</v>
      </c>
      <c r="O74" s="261"/>
    </row>
    <row r="75" spans="1:15" ht="50.7">
      <c r="A75" s="257" t="s">
        <v>154</v>
      </c>
      <c r="B75" s="295" t="s">
        <v>1067</v>
      </c>
      <c r="C75" s="257" t="s">
        <v>889</v>
      </c>
      <c r="D75" s="296" t="s">
        <v>1068</v>
      </c>
      <c r="E75" s="280">
        <v>2022</v>
      </c>
      <c r="F75" s="257" t="s">
        <v>1060</v>
      </c>
      <c r="G75" s="257" t="s">
        <v>1061</v>
      </c>
      <c r="H75" s="260">
        <v>390</v>
      </c>
      <c r="I75" s="260">
        <v>300</v>
      </c>
      <c r="J75" s="260">
        <v>390</v>
      </c>
      <c r="K75" s="260">
        <v>300</v>
      </c>
      <c r="L75" s="260">
        <v>390</v>
      </c>
      <c r="M75" s="260">
        <v>251</v>
      </c>
      <c r="N75" s="257" t="s">
        <v>36</v>
      </c>
      <c r="O75" s="261"/>
    </row>
    <row r="76" spans="1:15" ht="63.35">
      <c r="A76" s="257" t="s">
        <v>1069</v>
      </c>
      <c r="B76" s="261" t="s">
        <v>1070</v>
      </c>
      <c r="C76" s="257" t="s">
        <v>889</v>
      </c>
      <c r="D76" s="296" t="s">
        <v>1071</v>
      </c>
      <c r="E76" s="280">
        <v>2022</v>
      </c>
      <c r="F76" s="257" t="s">
        <v>1060</v>
      </c>
      <c r="G76" s="257" t="s">
        <v>1061</v>
      </c>
      <c r="H76" s="260">
        <v>390</v>
      </c>
      <c r="I76" s="260">
        <v>300</v>
      </c>
      <c r="J76" s="260">
        <v>390</v>
      </c>
      <c r="K76" s="260">
        <v>300</v>
      </c>
      <c r="L76" s="260">
        <v>390</v>
      </c>
      <c r="M76" s="260">
        <v>251</v>
      </c>
      <c r="N76" s="257" t="s">
        <v>36</v>
      </c>
      <c r="O76" s="261"/>
    </row>
    <row r="77" spans="1:15" ht="50.7">
      <c r="A77" s="257" t="s">
        <v>1072</v>
      </c>
      <c r="B77" s="295" t="s">
        <v>1073</v>
      </c>
      <c r="C77" s="257" t="s">
        <v>889</v>
      </c>
      <c r="D77" s="297" t="s">
        <v>1074</v>
      </c>
      <c r="E77" s="280">
        <v>2022</v>
      </c>
      <c r="F77" s="257" t="s">
        <v>1060</v>
      </c>
      <c r="G77" s="257" t="s">
        <v>1061</v>
      </c>
      <c r="H77" s="260">
        <v>390</v>
      </c>
      <c r="I77" s="260">
        <v>300</v>
      </c>
      <c r="J77" s="260">
        <v>390</v>
      </c>
      <c r="K77" s="260">
        <v>300</v>
      </c>
      <c r="L77" s="260">
        <v>390</v>
      </c>
      <c r="M77" s="260">
        <v>251</v>
      </c>
      <c r="N77" s="257" t="s">
        <v>36</v>
      </c>
      <c r="O77" s="261"/>
    </row>
    <row r="78" spans="1:15" ht="76">
      <c r="A78" s="257" t="s">
        <v>1075</v>
      </c>
      <c r="B78" s="258" t="s">
        <v>1076</v>
      </c>
      <c r="C78" s="257" t="s">
        <v>889</v>
      </c>
      <c r="D78" s="297" t="s">
        <v>1077</v>
      </c>
      <c r="E78" s="280">
        <v>2022</v>
      </c>
      <c r="F78" s="257" t="s">
        <v>1060</v>
      </c>
      <c r="G78" s="257" t="s">
        <v>1061</v>
      </c>
      <c r="H78" s="260">
        <v>390</v>
      </c>
      <c r="I78" s="260">
        <v>300</v>
      </c>
      <c r="J78" s="260">
        <v>390</v>
      </c>
      <c r="K78" s="260">
        <v>300</v>
      </c>
      <c r="L78" s="260">
        <v>390</v>
      </c>
      <c r="M78" s="260">
        <v>251</v>
      </c>
      <c r="N78" s="257" t="s">
        <v>36</v>
      </c>
      <c r="O78" s="261"/>
    </row>
    <row r="79" spans="1:15" ht="63.35">
      <c r="A79" s="257" t="s">
        <v>1078</v>
      </c>
      <c r="B79" s="295" t="s">
        <v>1079</v>
      </c>
      <c r="C79" s="257" t="s">
        <v>889</v>
      </c>
      <c r="D79" s="296" t="s">
        <v>1059</v>
      </c>
      <c r="E79" s="280" t="s">
        <v>86</v>
      </c>
      <c r="F79" s="257" t="s">
        <v>1060</v>
      </c>
      <c r="G79" s="257" t="s">
        <v>1061</v>
      </c>
      <c r="H79" s="260">
        <v>283</v>
      </c>
      <c r="I79" s="260">
        <v>258</v>
      </c>
      <c r="J79" s="260">
        <v>283</v>
      </c>
      <c r="K79" s="260">
        <v>258</v>
      </c>
      <c r="L79" s="260"/>
      <c r="M79" s="260"/>
      <c r="N79" s="257" t="s">
        <v>36</v>
      </c>
      <c r="O79" s="261"/>
    </row>
    <row r="80" spans="1:15" ht="63.35">
      <c r="A80" s="257" t="s">
        <v>1080</v>
      </c>
      <c r="B80" s="295" t="s">
        <v>1081</v>
      </c>
      <c r="C80" s="257" t="s">
        <v>889</v>
      </c>
      <c r="D80" s="296" t="s">
        <v>1063</v>
      </c>
      <c r="E80" s="280" t="s">
        <v>86</v>
      </c>
      <c r="F80" s="257" t="s">
        <v>1060</v>
      </c>
      <c r="G80" s="257" t="s">
        <v>1061</v>
      </c>
      <c r="H80" s="260">
        <v>330</v>
      </c>
      <c r="I80" s="260">
        <v>300</v>
      </c>
      <c r="J80" s="260">
        <v>330</v>
      </c>
      <c r="K80" s="260">
        <v>300</v>
      </c>
      <c r="L80" s="260"/>
      <c r="M80" s="260"/>
      <c r="N80" s="257" t="s">
        <v>36</v>
      </c>
      <c r="O80" s="261"/>
    </row>
    <row r="81" spans="1:15" ht="63.35">
      <c r="A81" s="257" t="s">
        <v>1082</v>
      </c>
      <c r="B81" s="258" t="s">
        <v>1083</v>
      </c>
      <c r="C81" s="257" t="s">
        <v>889</v>
      </c>
      <c r="D81" s="296" t="s">
        <v>1066</v>
      </c>
      <c r="E81" s="280" t="s">
        <v>86</v>
      </c>
      <c r="F81" s="257" t="s">
        <v>1060</v>
      </c>
      <c r="G81" s="257" t="s">
        <v>1084</v>
      </c>
      <c r="H81" s="260">
        <v>375</v>
      </c>
      <c r="I81" s="260">
        <v>340</v>
      </c>
      <c r="J81" s="260">
        <v>375</v>
      </c>
      <c r="K81" s="260">
        <v>340</v>
      </c>
      <c r="L81" s="260"/>
      <c r="M81" s="260"/>
      <c r="N81" s="257" t="s">
        <v>36</v>
      </c>
      <c r="O81" s="261"/>
    </row>
    <row r="82" spans="1:15" ht="50.7">
      <c r="A82" s="257" t="s">
        <v>1085</v>
      </c>
      <c r="B82" s="295" t="s">
        <v>1086</v>
      </c>
      <c r="C82" s="257" t="s">
        <v>889</v>
      </c>
      <c r="D82" s="296" t="s">
        <v>1068</v>
      </c>
      <c r="E82" s="280" t="s">
        <v>86</v>
      </c>
      <c r="F82" s="257" t="s">
        <v>1060</v>
      </c>
      <c r="G82" s="257" t="s">
        <v>1061</v>
      </c>
      <c r="H82" s="260">
        <v>365</v>
      </c>
      <c r="I82" s="260">
        <v>330</v>
      </c>
      <c r="J82" s="260">
        <v>365</v>
      </c>
      <c r="K82" s="260">
        <v>330</v>
      </c>
      <c r="L82" s="260"/>
      <c r="M82" s="260"/>
      <c r="N82" s="257" t="s">
        <v>36</v>
      </c>
      <c r="O82" s="261"/>
    </row>
    <row r="83" spans="1:15" ht="63.35">
      <c r="A83" s="257" t="s">
        <v>1087</v>
      </c>
      <c r="B83" s="261" t="s">
        <v>1088</v>
      </c>
      <c r="C83" s="257" t="s">
        <v>889</v>
      </c>
      <c r="D83" s="296" t="s">
        <v>1071</v>
      </c>
      <c r="E83" s="280" t="s">
        <v>86</v>
      </c>
      <c r="F83" s="257" t="s">
        <v>1060</v>
      </c>
      <c r="G83" s="257" t="s">
        <v>1061</v>
      </c>
      <c r="H83" s="260">
        <v>355</v>
      </c>
      <c r="I83" s="260">
        <v>320</v>
      </c>
      <c r="J83" s="260">
        <v>355</v>
      </c>
      <c r="K83" s="260">
        <v>320</v>
      </c>
      <c r="L83" s="260"/>
      <c r="M83" s="260"/>
      <c r="N83" s="257" t="s">
        <v>36</v>
      </c>
      <c r="O83" s="261"/>
    </row>
    <row r="84" spans="1:15" ht="50.7">
      <c r="A84" s="257" t="s">
        <v>1089</v>
      </c>
      <c r="B84" s="295" t="s">
        <v>1090</v>
      </c>
      <c r="C84" s="257" t="s">
        <v>889</v>
      </c>
      <c r="D84" s="297" t="s">
        <v>1074</v>
      </c>
      <c r="E84" s="280" t="s">
        <v>86</v>
      </c>
      <c r="F84" s="257" t="s">
        <v>1060</v>
      </c>
      <c r="G84" s="257" t="s">
        <v>1061</v>
      </c>
      <c r="H84" s="260">
        <v>355</v>
      </c>
      <c r="I84" s="260">
        <v>320</v>
      </c>
      <c r="J84" s="260">
        <v>355</v>
      </c>
      <c r="K84" s="260">
        <v>320</v>
      </c>
      <c r="L84" s="260"/>
      <c r="M84" s="260"/>
      <c r="N84" s="257" t="s">
        <v>36</v>
      </c>
      <c r="O84" s="261"/>
    </row>
    <row r="85" spans="1:15" ht="63.35">
      <c r="A85" s="257" t="s">
        <v>1091</v>
      </c>
      <c r="B85" s="258" t="s">
        <v>1092</v>
      </c>
      <c r="C85" s="257" t="s">
        <v>889</v>
      </c>
      <c r="D85" s="297" t="s">
        <v>1077</v>
      </c>
      <c r="E85" s="280" t="s">
        <v>86</v>
      </c>
      <c r="F85" s="257" t="s">
        <v>1060</v>
      </c>
      <c r="G85" s="257" t="s">
        <v>1061</v>
      </c>
      <c r="H85" s="260">
        <v>375</v>
      </c>
      <c r="I85" s="260">
        <v>340</v>
      </c>
      <c r="J85" s="260">
        <v>375</v>
      </c>
      <c r="K85" s="260">
        <v>340</v>
      </c>
      <c r="L85" s="260"/>
      <c r="M85" s="260"/>
      <c r="N85" s="257" t="s">
        <v>36</v>
      </c>
      <c r="O85" s="261"/>
    </row>
    <row r="86" spans="1:15" ht="63.35">
      <c r="A86" s="257" t="s">
        <v>1093</v>
      </c>
      <c r="B86" s="295" t="s">
        <v>1094</v>
      </c>
      <c r="C86" s="257" t="s">
        <v>889</v>
      </c>
      <c r="D86" s="296" t="s">
        <v>1059</v>
      </c>
      <c r="E86" s="280" t="s">
        <v>86</v>
      </c>
      <c r="F86" s="257" t="s">
        <v>1060</v>
      </c>
      <c r="G86" s="257" t="s">
        <v>1095</v>
      </c>
      <c r="H86" s="260">
        <v>365</v>
      </c>
      <c r="I86" s="260">
        <v>340</v>
      </c>
      <c r="J86" s="260">
        <v>365</v>
      </c>
      <c r="K86" s="260">
        <v>340</v>
      </c>
      <c r="L86" s="260"/>
      <c r="M86" s="260"/>
      <c r="N86" s="257" t="s">
        <v>36</v>
      </c>
      <c r="O86" s="261"/>
    </row>
    <row r="87" spans="1:15" ht="63.35">
      <c r="A87" s="257" t="s">
        <v>1096</v>
      </c>
      <c r="B87" s="295" t="s">
        <v>1097</v>
      </c>
      <c r="C87" s="257" t="s">
        <v>889</v>
      </c>
      <c r="D87" s="296" t="s">
        <v>1063</v>
      </c>
      <c r="E87" s="280" t="s">
        <v>86</v>
      </c>
      <c r="F87" s="257" t="s">
        <v>1060</v>
      </c>
      <c r="G87" s="257" t="s">
        <v>1061</v>
      </c>
      <c r="H87" s="260">
        <v>375</v>
      </c>
      <c r="I87" s="260">
        <v>340</v>
      </c>
      <c r="J87" s="260">
        <v>375</v>
      </c>
      <c r="K87" s="260">
        <v>340</v>
      </c>
      <c r="L87" s="260"/>
      <c r="M87" s="260"/>
      <c r="N87" s="257" t="s">
        <v>36</v>
      </c>
      <c r="O87" s="261"/>
    </row>
    <row r="88" spans="1:15" ht="50.7">
      <c r="A88" s="257" t="s">
        <v>1098</v>
      </c>
      <c r="B88" s="295" t="s">
        <v>1099</v>
      </c>
      <c r="C88" s="257" t="s">
        <v>889</v>
      </c>
      <c r="D88" s="296" t="s">
        <v>1068</v>
      </c>
      <c r="E88" s="280" t="s">
        <v>86</v>
      </c>
      <c r="F88" s="257" t="s">
        <v>1060</v>
      </c>
      <c r="G88" s="257" t="s">
        <v>1061</v>
      </c>
      <c r="H88" s="260">
        <v>375</v>
      </c>
      <c r="I88" s="260">
        <v>340</v>
      </c>
      <c r="J88" s="260">
        <v>375</v>
      </c>
      <c r="K88" s="260">
        <v>340</v>
      </c>
      <c r="L88" s="260"/>
      <c r="M88" s="260"/>
      <c r="N88" s="257" t="s">
        <v>36</v>
      </c>
      <c r="O88" s="261"/>
    </row>
    <row r="89" spans="1:15" ht="63.35">
      <c r="A89" s="257" t="s">
        <v>1100</v>
      </c>
      <c r="B89" s="261" t="s">
        <v>1101</v>
      </c>
      <c r="C89" s="257" t="s">
        <v>889</v>
      </c>
      <c r="D89" s="296" t="s">
        <v>1071</v>
      </c>
      <c r="E89" s="280" t="s">
        <v>86</v>
      </c>
      <c r="F89" s="257" t="s">
        <v>1060</v>
      </c>
      <c r="G89" s="257" t="s">
        <v>1061</v>
      </c>
      <c r="H89" s="260">
        <v>375</v>
      </c>
      <c r="I89" s="260">
        <v>340</v>
      </c>
      <c r="J89" s="260">
        <v>375</v>
      </c>
      <c r="K89" s="260">
        <v>340</v>
      </c>
      <c r="L89" s="260"/>
      <c r="M89" s="260"/>
      <c r="N89" s="257" t="s">
        <v>36</v>
      </c>
      <c r="O89" s="261"/>
    </row>
    <row r="90" spans="1:15" ht="50.7">
      <c r="A90" s="257" t="s">
        <v>1102</v>
      </c>
      <c r="B90" s="295" t="s">
        <v>1103</v>
      </c>
      <c r="C90" s="257" t="s">
        <v>889</v>
      </c>
      <c r="D90" s="297" t="s">
        <v>1074</v>
      </c>
      <c r="E90" s="280" t="s">
        <v>86</v>
      </c>
      <c r="F90" s="257" t="s">
        <v>1060</v>
      </c>
      <c r="G90" s="257" t="s">
        <v>1061</v>
      </c>
      <c r="H90" s="260">
        <v>375</v>
      </c>
      <c r="I90" s="260">
        <v>340</v>
      </c>
      <c r="J90" s="260">
        <v>375</v>
      </c>
      <c r="K90" s="260">
        <v>340</v>
      </c>
      <c r="L90" s="260"/>
      <c r="M90" s="260"/>
      <c r="N90" s="257" t="s">
        <v>36</v>
      </c>
      <c r="O90" s="261"/>
    </row>
    <row r="91" spans="1:15" ht="63.35">
      <c r="A91" s="257" t="s">
        <v>1104</v>
      </c>
      <c r="B91" s="258" t="s">
        <v>1105</v>
      </c>
      <c r="C91" s="257" t="s">
        <v>889</v>
      </c>
      <c r="D91" s="297" t="s">
        <v>1077</v>
      </c>
      <c r="E91" s="280" t="s">
        <v>86</v>
      </c>
      <c r="F91" s="257" t="s">
        <v>1060</v>
      </c>
      <c r="G91" s="257" t="s">
        <v>1061</v>
      </c>
      <c r="H91" s="260">
        <v>330</v>
      </c>
      <c r="I91" s="260">
        <v>300</v>
      </c>
      <c r="J91" s="260">
        <v>330</v>
      </c>
      <c r="K91" s="260">
        <v>300</v>
      </c>
      <c r="L91" s="260"/>
      <c r="M91" s="260"/>
      <c r="N91" s="257" t="s">
        <v>36</v>
      </c>
      <c r="O91" s="261"/>
    </row>
    <row r="92" spans="1:15" ht="63.35">
      <c r="A92" s="257" t="s">
        <v>1106</v>
      </c>
      <c r="B92" s="295" t="s">
        <v>1107</v>
      </c>
      <c r="C92" s="257" t="s">
        <v>889</v>
      </c>
      <c r="D92" s="296" t="s">
        <v>1059</v>
      </c>
      <c r="E92" s="280" t="s">
        <v>86</v>
      </c>
      <c r="F92" s="257" t="s">
        <v>1060</v>
      </c>
      <c r="G92" s="257" t="s">
        <v>1095</v>
      </c>
      <c r="H92" s="260">
        <v>330</v>
      </c>
      <c r="I92" s="260">
        <v>300</v>
      </c>
      <c r="J92" s="260">
        <v>330</v>
      </c>
      <c r="K92" s="260">
        <v>300</v>
      </c>
      <c r="L92" s="260"/>
      <c r="M92" s="260"/>
      <c r="N92" s="257" t="s">
        <v>36</v>
      </c>
      <c r="O92" s="261"/>
    </row>
    <row r="93" spans="1:15" ht="63.35">
      <c r="A93" s="257" t="s">
        <v>1108</v>
      </c>
      <c r="B93" s="295" t="s">
        <v>1109</v>
      </c>
      <c r="C93" s="257" t="s">
        <v>889</v>
      </c>
      <c r="D93" s="296" t="s">
        <v>1063</v>
      </c>
      <c r="E93" s="280" t="s">
        <v>86</v>
      </c>
      <c r="F93" s="257" t="s">
        <v>1060</v>
      </c>
      <c r="G93" s="257" t="s">
        <v>1061</v>
      </c>
      <c r="H93" s="260">
        <v>220</v>
      </c>
      <c r="I93" s="260">
        <v>200</v>
      </c>
      <c r="J93" s="260">
        <v>220</v>
      </c>
      <c r="K93" s="260">
        <v>200</v>
      </c>
      <c r="L93" s="260"/>
      <c r="M93" s="260"/>
      <c r="N93" s="257" t="s">
        <v>36</v>
      </c>
      <c r="O93" s="261"/>
    </row>
    <row r="94" spans="1:15" ht="50.7">
      <c r="A94" s="257" t="s">
        <v>1110</v>
      </c>
      <c r="B94" s="295" t="s">
        <v>1111</v>
      </c>
      <c r="C94" s="257" t="s">
        <v>889</v>
      </c>
      <c r="D94" s="296" t="s">
        <v>1068</v>
      </c>
      <c r="E94" s="280" t="s">
        <v>86</v>
      </c>
      <c r="F94" s="257" t="s">
        <v>1060</v>
      </c>
      <c r="G94" s="257" t="s">
        <v>1061</v>
      </c>
      <c r="H94" s="260">
        <v>330</v>
      </c>
      <c r="I94" s="260">
        <v>300</v>
      </c>
      <c r="J94" s="260">
        <v>330</v>
      </c>
      <c r="K94" s="260">
        <v>300</v>
      </c>
      <c r="L94" s="260"/>
      <c r="M94" s="260"/>
      <c r="N94" s="257" t="s">
        <v>36</v>
      </c>
      <c r="O94" s="261"/>
    </row>
    <row r="95" spans="1:15" ht="63.35">
      <c r="A95" s="257" t="s">
        <v>1112</v>
      </c>
      <c r="B95" s="261" t="s">
        <v>1113</v>
      </c>
      <c r="C95" s="257" t="s">
        <v>889</v>
      </c>
      <c r="D95" s="296" t="s">
        <v>1071</v>
      </c>
      <c r="E95" s="280" t="s">
        <v>86</v>
      </c>
      <c r="F95" s="257" t="s">
        <v>1060</v>
      </c>
      <c r="G95" s="257" t="s">
        <v>1061</v>
      </c>
      <c r="H95" s="260">
        <v>330</v>
      </c>
      <c r="I95" s="260">
        <v>300</v>
      </c>
      <c r="J95" s="260">
        <v>330</v>
      </c>
      <c r="K95" s="260">
        <v>300</v>
      </c>
      <c r="L95" s="260"/>
      <c r="M95" s="260"/>
      <c r="N95" s="257" t="s">
        <v>36</v>
      </c>
      <c r="O95" s="261"/>
    </row>
    <row r="96" spans="1:15" ht="50.7">
      <c r="A96" s="257" t="s">
        <v>1114</v>
      </c>
      <c r="B96" s="295" t="s">
        <v>1115</v>
      </c>
      <c r="C96" s="257" t="s">
        <v>889</v>
      </c>
      <c r="D96" s="297" t="s">
        <v>1074</v>
      </c>
      <c r="E96" s="280" t="s">
        <v>86</v>
      </c>
      <c r="F96" s="257" t="s">
        <v>1060</v>
      </c>
      <c r="G96" s="257" t="s">
        <v>1061</v>
      </c>
      <c r="H96" s="260">
        <v>330</v>
      </c>
      <c r="I96" s="260">
        <v>300</v>
      </c>
      <c r="J96" s="260">
        <v>330</v>
      </c>
      <c r="K96" s="260">
        <v>300</v>
      </c>
      <c r="L96" s="260"/>
      <c r="M96" s="260"/>
      <c r="N96" s="257" t="s">
        <v>36</v>
      </c>
      <c r="O96" s="261"/>
    </row>
    <row r="97" spans="1:15" ht="63.35">
      <c r="A97" s="257" t="s">
        <v>1116</v>
      </c>
      <c r="B97" s="258" t="s">
        <v>1117</v>
      </c>
      <c r="C97" s="257" t="s">
        <v>889</v>
      </c>
      <c r="D97" s="297" t="s">
        <v>1077</v>
      </c>
      <c r="E97" s="280" t="s">
        <v>86</v>
      </c>
      <c r="F97" s="257" t="s">
        <v>1060</v>
      </c>
      <c r="G97" s="257" t="s">
        <v>1061</v>
      </c>
      <c r="H97" s="260">
        <v>330</v>
      </c>
      <c r="I97" s="260">
        <v>300</v>
      </c>
      <c r="J97" s="260">
        <v>330</v>
      </c>
      <c r="K97" s="260">
        <v>300</v>
      </c>
      <c r="L97" s="260"/>
      <c r="M97" s="260"/>
      <c r="N97" s="257" t="s">
        <v>36</v>
      </c>
      <c r="O97" s="261"/>
    </row>
    <row r="98" spans="1:15" ht="63.35">
      <c r="A98" s="257" t="s">
        <v>1118</v>
      </c>
      <c r="B98" s="295" t="s">
        <v>1119</v>
      </c>
      <c r="C98" s="257" t="s">
        <v>889</v>
      </c>
      <c r="D98" s="296" t="s">
        <v>1059</v>
      </c>
      <c r="E98" s="280" t="s">
        <v>86</v>
      </c>
      <c r="F98" s="257" t="s">
        <v>1060</v>
      </c>
      <c r="G98" s="257" t="s">
        <v>1120</v>
      </c>
      <c r="H98" s="260">
        <f>330+330</f>
        <v>660</v>
      </c>
      <c r="I98" s="260">
        <f>300*2</f>
        <v>600</v>
      </c>
      <c r="J98" s="260">
        <f>330+330</f>
        <v>660</v>
      </c>
      <c r="K98" s="260">
        <v>600</v>
      </c>
      <c r="L98" s="260"/>
      <c r="M98" s="260"/>
      <c r="N98" s="257" t="s">
        <v>36</v>
      </c>
      <c r="O98" s="261"/>
    </row>
    <row r="99" spans="1:15" ht="63.35">
      <c r="A99" s="257" t="s">
        <v>1121</v>
      </c>
      <c r="B99" s="295" t="s">
        <v>1122</v>
      </c>
      <c r="C99" s="257" t="s">
        <v>889</v>
      </c>
      <c r="D99" s="296" t="s">
        <v>1063</v>
      </c>
      <c r="E99" s="280" t="s">
        <v>86</v>
      </c>
      <c r="F99" s="257" t="s">
        <v>1060</v>
      </c>
      <c r="G99" s="257" t="s">
        <v>1061</v>
      </c>
      <c r="H99" s="260">
        <v>330</v>
      </c>
      <c r="I99" s="260">
        <v>300</v>
      </c>
      <c r="J99" s="260">
        <v>330</v>
      </c>
      <c r="K99" s="260">
        <v>300</v>
      </c>
      <c r="L99" s="260"/>
      <c r="M99" s="260"/>
      <c r="N99" s="257" t="s">
        <v>36</v>
      </c>
      <c r="O99" s="261"/>
    </row>
    <row r="100" spans="1:15" ht="50.7">
      <c r="A100" s="257" t="s">
        <v>1123</v>
      </c>
      <c r="B100" s="295" t="s">
        <v>1124</v>
      </c>
      <c r="C100" s="257" t="s">
        <v>889</v>
      </c>
      <c r="D100" s="296" t="s">
        <v>1068</v>
      </c>
      <c r="E100" s="280" t="s">
        <v>86</v>
      </c>
      <c r="F100" s="257" t="s">
        <v>1060</v>
      </c>
      <c r="G100" s="257" t="s">
        <v>1061</v>
      </c>
      <c r="H100" s="260">
        <v>330.6</v>
      </c>
      <c r="I100" s="260">
        <v>300.51499999999999</v>
      </c>
      <c r="J100" s="260">
        <v>330.6</v>
      </c>
      <c r="K100" s="260">
        <v>300.51499999999999</v>
      </c>
      <c r="L100" s="260"/>
      <c r="M100" s="260"/>
      <c r="N100" s="257" t="s">
        <v>36</v>
      </c>
      <c r="O100" s="261"/>
    </row>
    <row r="101" spans="1:15" ht="50.7">
      <c r="A101" s="257" t="s">
        <v>1125</v>
      </c>
      <c r="B101" s="295" t="s">
        <v>1126</v>
      </c>
      <c r="C101" s="257" t="s">
        <v>889</v>
      </c>
      <c r="D101" s="297" t="s">
        <v>1074</v>
      </c>
      <c r="E101" s="280" t="s">
        <v>86</v>
      </c>
      <c r="F101" s="257" t="s">
        <v>1060</v>
      </c>
      <c r="G101" s="257" t="s">
        <v>1061</v>
      </c>
      <c r="H101" s="260">
        <v>330</v>
      </c>
      <c r="I101" s="260">
        <v>300</v>
      </c>
      <c r="J101" s="260">
        <v>330</v>
      </c>
      <c r="K101" s="260">
        <v>300</v>
      </c>
      <c r="L101" s="260"/>
      <c r="M101" s="260"/>
      <c r="N101" s="257" t="s">
        <v>36</v>
      </c>
      <c r="O101" s="261"/>
    </row>
    <row r="102" spans="1:15" ht="63.35">
      <c r="A102" s="257" t="s">
        <v>1127</v>
      </c>
      <c r="B102" s="258" t="s">
        <v>1128</v>
      </c>
      <c r="C102" s="257" t="s">
        <v>889</v>
      </c>
      <c r="D102" s="297" t="s">
        <v>1077</v>
      </c>
      <c r="E102" s="280" t="s">
        <v>86</v>
      </c>
      <c r="F102" s="257" t="s">
        <v>1060</v>
      </c>
      <c r="G102" s="257" t="s">
        <v>1061</v>
      </c>
      <c r="H102" s="260">
        <v>330</v>
      </c>
      <c r="I102" s="260">
        <v>300</v>
      </c>
      <c r="J102" s="260">
        <v>330</v>
      </c>
      <c r="K102" s="260">
        <v>300</v>
      </c>
      <c r="L102" s="260"/>
      <c r="M102" s="260"/>
      <c r="N102" s="257" t="s">
        <v>36</v>
      </c>
      <c r="O102" s="261"/>
    </row>
    <row r="103" spans="1:15" s="272" customFormat="1" ht="22.5" customHeight="1">
      <c r="A103" s="269">
        <v>5</v>
      </c>
      <c r="B103" s="1052" t="s">
        <v>1129</v>
      </c>
      <c r="C103" s="1053"/>
      <c r="D103" s="1053"/>
      <c r="E103" s="1053"/>
      <c r="F103" s="1053"/>
      <c r="G103" s="1054"/>
      <c r="H103" s="270">
        <f t="shared" ref="H103:M103" si="10">SUM( H104:H113)</f>
        <v>11141.257</v>
      </c>
      <c r="I103" s="270">
        <f t="shared" si="10"/>
        <v>9883.0848999999998</v>
      </c>
      <c r="J103" s="270">
        <f t="shared" si="10"/>
        <v>10908.0849</v>
      </c>
      <c r="K103" s="270">
        <f t="shared" si="10"/>
        <v>9883.0848999999998</v>
      </c>
      <c r="L103" s="270">
        <f t="shared" si="10"/>
        <v>2023.9465</v>
      </c>
      <c r="M103" s="270">
        <f t="shared" si="10"/>
        <v>1778.9465</v>
      </c>
      <c r="N103" s="269"/>
      <c r="O103" s="271"/>
    </row>
    <row r="104" spans="1:15" s="278" customFormat="1" ht="62.25" customHeight="1">
      <c r="A104" s="273" t="s">
        <v>46</v>
      </c>
      <c r="B104" s="277" t="s">
        <v>1130</v>
      </c>
      <c r="C104" s="273" t="s">
        <v>889</v>
      </c>
      <c r="D104" s="275" t="s">
        <v>1131</v>
      </c>
      <c r="E104" s="275">
        <v>2022</v>
      </c>
      <c r="F104" s="275" t="s">
        <v>1132</v>
      </c>
      <c r="G104" s="273" t="s">
        <v>1133</v>
      </c>
      <c r="H104" s="276">
        <v>775</v>
      </c>
      <c r="I104" s="276">
        <v>700</v>
      </c>
      <c r="J104" s="276">
        <f>K104+75</f>
        <v>775</v>
      </c>
      <c r="K104" s="276">
        <v>700</v>
      </c>
      <c r="L104" s="276">
        <f>M104+75</f>
        <v>775</v>
      </c>
      <c r="M104" s="276">
        <v>700</v>
      </c>
      <c r="N104" s="273"/>
      <c r="O104" s="277"/>
    </row>
    <row r="105" spans="1:15" s="278" customFormat="1" ht="58.5" customHeight="1">
      <c r="A105" s="273" t="s">
        <v>155</v>
      </c>
      <c r="B105" s="277" t="s">
        <v>1134</v>
      </c>
      <c r="C105" s="273" t="s">
        <v>889</v>
      </c>
      <c r="D105" s="275" t="s">
        <v>1135</v>
      </c>
      <c r="E105" s="275">
        <v>2022</v>
      </c>
      <c r="F105" s="275" t="s">
        <v>1136</v>
      </c>
      <c r="G105" s="273" t="s">
        <v>1133</v>
      </c>
      <c r="H105" s="276">
        <v>775</v>
      </c>
      <c r="I105" s="276">
        <v>700</v>
      </c>
      <c r="J105" s="276">
        <f>K105+75</f>
        <v>775</v>
      </c>
      <c r="K105" s="276">
        <v>700</v>
      </c>
      <c r="L105" s="276">
        <f>M105+75</f>
        <v>775</v>
      </c>
      <c r="M105" s="276">
        <v>700</v>
      </c>
      <c r="N105" s="273"/>
      <c r="O105" s="277"/>
    </row>
    <row r="106" spans="1:15" s="278" customFormat="1" ht="57.75" customHeight="1">
      <c r="A106" s="273" t="s">
        <v>1137</v>
      </c>
      <c r="B106" s="277" t="s">
        <v>1138</v>
      </c>
      <c r="C106" s="273" t="s">
        <v>889</v>
      </c>
      <c r="D106" s="275" t="s">
        <v>1139</v>
      </c>
      <c r="E106" s="275" t="s">
        <v>86</v>
      </c>
      <c r="F106" s="275" t="s">
        <v>1140</v>
      </c>
      <c r="G106" s="273" t="s">
        <v>1141</v>
      </c>
      <c r="H106" s="276">
        <v>1045.2570000000001</v>
      </c>
      <c r="I106" s="276">
        <v>950.25699999999995</v>
      </c>
      <c r="J106" s="276">
        <f>K106+95</f>
        <v>1045.2570000000001</v>
      </c>
      <c r="K106" s="276">
        <v>950.25699999999995</v>
      </c>
      <c r="L106" s="276">
        <f>M106+95</f>
        <v>473.94650000000001</v>
      </c>
      <c r="M106" s="276">
        <v>378.94650000000001</v>
      </c>
      <c r="N106" s="273"/>
      <c r="O106" s="277"/>
    </row>
    <row r="107" spans="1:15" s="278" customFormat="1" ht="63" customHeight="1">
      <c r="A107" s="273" t="s">
        <v>1142</v>
      </c>
      <c r="B107" s="277" t="s">
        <v>1143</v>
      </c>
      <c r="C107" s="273" t="s">
        <v>889</v>
      </c>
      <c r="D107" s="275" t="s">
        <v>1144</v>
      </c>
      <c r="E107" s="275" t="s">
        <v>86</v>
      </c>
      <c r="F107" s="275" t="s">
        <v>1145</v>
      </c>
      <c r="G107" s="273" t="s">
        <v>1146</v>
      </c>
      <c r="H107" s="276">
        <v>1087</v>
      </c>
      <c r="I107" s="276">
        <v>990</v>
      </c>
      <c r="J107" s="276">
        <f>K107+97</f>
        <v>1087</v>
      </c>
      <c r="K107" s="276">
        <v>990</v>
      </c>
      <c r="L107" s="276"/>
      <c r="M107" s="276"/>
      <c r="N107" s="273"/>
      <c r="O107" s="277"/>
    </row>
    <row r="108" spans="1:15" s="278" customFormat="1" ht="63.35">
      <c r="A108" s="273" t="s">
        <v>1147</v>
      </c>
      <c r="B108" s="277" t="s">
        <v>1148</v>
      </c>
      <c r="C108" s="273" t="s">
        <v>889</v>
      </c>
      <c r="D108" s="275" t="s">
        <v>1149</v>
      </c>
      <c r="E108" s="275" t="s">
        <v>86</v>
      </c>
      <c r="F108" s="275" t="s">
        <v>1150</v>
      </c>
      <c r="G108" s="273" t="s">
        <v>1151</v>
      </c>
      <c r="H108" s="276">
        <v>1087</v>
      </c>
      <c r="I108" s="276">
        <v>990</v>
      </c>
      <c r="J108" s="276">
        <f>K108+97</f>
        <v>1087</v>
      </c>
      <c r="K108" s="276">
        <v>990</v>
      </c>
      <c r="L108" s="276"/>
      <c r="M108" s="276"/>
      <c r="N108" s="273" t="s">
        <v>36</v>
      </c>
      <c r="O108" s="277"/>
    </row>
    <row r="109" spans="1:15" s="278" customFormat="1" ht="38">
      <c r="A109" s="273" t="s">
        <v>1152</v>
      </c>
      <c r="B109" s="277" t="s">
        <v>1153</v>
      </c>
      <c r="C109" s="273" t="s">
        <v>889</v>
      </c>
      <c r="D109" s="275" t="s">
        <v>1154</v>
      </c>
      <c r="E109" s="275" t="s">
        <v>86</v>
      </c>
      <c r="F109" s="275" t="s">
        <v>1145</v>
      </c>
      <c r="G109" s="273" t="s">
        <v>1155</v>
      </c>
      <c r="H109" s="276">
        <v>1097</v>
      </c>
      <c r="I109" s="276">
        <v>997</v>
      </c>
      <c r="J109" s="276">
        <f>K109+100</f>
        <v>1097</v>
      </c>
      <c r="K109" s="276">
        <v>997</v>
      </c>
      <c r="L109" s="276"/>
      <c r="M109" s="276"/>
      <c r="N109" s="273"/>
      <c r="O109" s="277"/>
    </row>
    <row r="110" spans="1:15" s="278" customFormat="1" ht="25.35">
      <c r="A110" s="273" t="s">
        <v>1156</v>
      </c>
      <c r="B110" s="277" t="s">
        <v>1157</v>
      </c>
      <c r="C110" s="273" t="s">
        <v>889</v>
      </c>
      <c r="D110" s="275" t="s">
        <v>1139</v>
      </c>
      <c r="E110" s="275" t="s">
        <v>86</v>
      </c>
      <c r="F110" s="275" t="s">
        <v>1158</v>
      </c>
      <c r="G110" s="273" t="s">
        <v>1159</v>
      </c>
      <c r="H110" s="276">
        <v>1088</v>
      </c>
      <c r="I110" s="276">
        <v>989</v>
      </c>
      <c r="J110" s="276">
        <f>K110+99</f>
        <v>1088</v>
      </c>
      <c r="K110" s="276">
        <v>989</v>
      </c>
      <c r="L110" s="276"/>
      <c r="M110" s="276"/>
      <c r="N110" s="273"/>
      <c r="O110" s="277"/>
    </row>
    <row r="111" spans="1:15" s="278" customFormat="1" ht="50.7">
      <c r="A111" s="273" t="s">
        <v>1160</v>
      </c>
      <c r="B111" s="277" t="s">
        <v>1161</v>
      </c>
      <c r="C111" s="273" t="s">
        <v>889</v>
      </c>
      <c r="D111" s="275" t="s">
        <v>1162</v>
      </c>
      <c r="E111" s="275" t="s">
        <v>86</v>
      </c>
      <c r="F111" s="275" t="s">
        <v>1150</v>
      </c>
      <c r="G111" s="273" t="s">
        <v>1163</v>
      </c>
      <c r="H111" s="276">
        <v>1287</v>
      </c>
      <c r="I111" s="276">
        <v>1170</v>
      </c>
      <c r="J111" s="276">
        <f>K111+117</f>
        <v>1287</v>
      </c>
      <c r="K111" s="276">
        <v>1170</v>
      </c>
      <c r="L111" s="276"/>
      <c r="M111" s="276"/>
      <c r="N111" s="273" t="s">
        <v>36</v>
      </c>
      <c r="O111" s="277"/>
    </row>
    <row r="112" spans="1:15" s="278" customFormat="1" ht="50.7">
      <c r="A112" s="273" t="s">
        <v>1164</v>
      </c>
      <c r="B112" s="277" t="s">
        <v>1165</v>
      </c>
      <c r="C112" s="273" t="s">
        <v>889</v>
      </c>
      <c r="D112" s="275" t="s">
        <v>1162</v>
      </c>
      <c r="E112" s="275" t="s">
        <v>86</v>
      </c>
      <c r="F112" s="275" t="s">
        <v>1150</v>
      </c>
      <c r="G112" s="273" t="s">
        <v>1166</v>
      </c>
      <c r="H112" s="276">
        <v>1470</v>
      </c>
      <c r="I112" s="276">
        <v>1330</v>
      </c>
      <c r="J112" s="276">
        <f>K112+140</f>
        <v>1470</v>
      </c>
      <c r="K112" s="276">
        <v>1330</v>
      </c>
      <c r="L112" s="276"/>
      <c r="M112" s="276"/>
      <c r="N112" s="273" t="s">
        <v>36</v>
      </c>
      <c r="O112" s="277"/>
    </row>
    <row r="113" spans="1:15" s="278" customFormat="1" ht="50.7">
      <c r="A113" s="273" t="s">
        <v>1167</v>
      </c>
      <c r="B113" s="277" t="s">
        <v>1168</v>
      </c>
      <c r="C113" s="273" t="s">
        <v>889</v>
      </c>
      <c r="D113" s="275" t="s">
        <v>1162</v>
      </c>
      <c r="E113" s="275" t="s">
        <v>86</v>
      </c>
      <c r="F113" s="275" t="s">
        <v>1150</v>
      </c>
      <c r="G113" s="273" t="s">
        <v>1163</v>
      </c>
      <c r="H113" s="276">
        <v>1430</v>
      </c>
      <c r="I113" s="276">
        <v>1066.8279</v>
      </c>
      <c r="J113" s="276">
        <f>K113+130</f>
        <v>1196.8279</v>
      </c>
      <c r="K113" s="276">
        <v>1066.8279</v>
      </c>
      <c r="L113" s="276"/>
      <c r="M113" s="276"/>
      <c r="N113" s="273" t="s">
        <v>36</v>
      </c>
      <c r="O113" s="277"/>
    </row>
    <row r="114" spans="1:15" s="272" customFormat="1" ht="20.25" customHeight="1">
      <c r="A114" s="269">
        <v>6</v>
      </c>
      <c r="B114" s="1052" t="s">
        <v>1169</v>
      </c>
      <c r="C114" s="1053"/>
      <c r="D114" s="1053"/>
      <c r="E114" s="1053"/>
      <c r="F114" s="1053"/>
      <c r="G114" s="1054"/>
      <c r="H114" s="270">
        <f t="shared" ref="H114:M114" si="11">SUM(H115:H121)</f>
        <v>6207.6360000000004</v>
      </c>
      <c r="I114" s="270">
        <f t="shared" si="11"/>
        <v>5598.6360000000004</v>
      </c>
      <c r="J114" s="270">
        <f t="shared" si="11"/>
        <v>6207.6360000000004</v>
      </c>
      <c r="K114" s="270">
        <f t="shared" si="11"/>
        <v>5598.6360000000004</v>
      </c>
      <c r="L114" s="270">
        <f t="shared" si="11"/>
        <v>1500</v>
      </c>
      <c r="M114" s="270">
        <f t="shared" si="11"/>
        <v>1007.749</v>
      </c>
      <c r="N114" s="269"/>
      <c r="O114" s="271"/>
    </row>
    <row r="115" spans="1:15" ht="38">
      <c r="A115" s="257" t="s">
        <v>1170</v>
      </c>
      <c r="B115" s="279" t="s">
        <v>1171</v>
      </c>
      <c r="C115" s="257" t="s">
        <v>889</v>
      </c>
      <c r="D115" s="280" t="s">
        <v>1172</v>
      </c>
      <c r="E115" s="280">
        <v>2022</v>
      </c>
      <c r="F115" s="275" t="s">
        <v>1150</v>
      </c>
      <c r="G115" s="280" t="s">
        <v>1173</v>
      </c>
      <c r="H115" s="260">
        <v>877.63599999999997</v>
      </c>
      <c r="I115" s="260">
        <v>798.63599999999997</v>
      </c>
      <c r="J115" s="260">
        <f>K115+79</f>
        <v>877.63599999999997</v>
      </c>
      <c r="K115" s="260">
        <v>798.63599999999997</v>
      </c>
      <c r="L115" s="260">
        <v>300</v>
      </c>
      <c r="M115" s="260">
        <v>202.749</v>
      </c>
      <c r="N115" s="257" t="s">
        <v>36</v>
      </c>
      <c r="O115" s="261"/>
    </row>
    <row r="116" spans="1:15" ht="38">
      <c r="A116" s="257" t="s">
        <v>1174</v>
      </c>
      <c r="B116" s="279" t="s">
        <v>1175</v>
      </c>
      <c r="C116" s="257" t="s">
        <v>889</v>
      </c>
      <c r="D116" s="280" t="s">
        <v>1176</v>
      </c>
      <c r="E116" s="280">
        <v>2022</v>
      </c>
      <c r="F116" s="275" t="s">
        <v>1150</v>
      </c>
      <c r="G116" s="280" t="s">
        <v>1177</v>
      </c>
      <c r="H116" s="260">
        <v>1045</v>
      </c>
      <c r="I116" s="260">
        <v>950</v>
      </c>
      <c r="J116" s="260">
        <f>K116+95</f>
        <v>1045</v>
      </c>
      <c r="K116" s="260">
        <v>950</v>
      </c>
      <c r="L116" s="260">
        <v>300</v>
      </c>
      <c r="M116" s="260">
        <v>202</v>
      </c>
      <c r="N116" s="257" t="s">
        <v>36</v>
      </c>
      <c r="O116" s="261"/>
    </row>
    <row r="117" spans="1:15" ht="38">
      <c r="A117" s="257" t="s">
        <v>1178</v>
      </c>
      <c r="B117" s="279" t="s">
        <v>1179</v>
      </c>
      <c r="C117" s="257" t="s">
        <v>889</v>
      </c>
      <c r="D117" s="280" t="s">
        <v>1180</v>
      </c>
      <c r="E117" s="280">
        <v>2022</v>
      </c>
      <c r="F117" s="275" t="s">
        <v>1150</v>
      </c>
      <c r="G117" s="280" t="s">
        <v>1181</v>
      </c>
      <c r="H117" s="260">
        <v>1100</v>
      </c>
      <c r="I117" s="260">
        <v>1000</v>
      </c>
      <c r="J117" s="260">
        <f>K117+100</f>
        <v>1100</v>
      </c>
      <c r="K117" s="260">
        <v>1000</v>
      </c>
      <c r="L117" s="260">
        <v>300</v>
      </c>
      <c r="M117" s="260">
        <v>201</v>
      </c>
      <c r="N117" s="257" t="s">
        <v>36</v>
      </c>
      <c r="O117" s="261"/>
    </row>
    <row r="118" spans="1:15" ht="38">
      <c r="A118" s="257" t="s">
        <v>1182</v>
      </c>
      <c r="B118" s="279" t="s">
        <v>1183</v>
      </c>
      <c r="C118" s="257" t="s">
        <v>889</v>
      </c>
      <c r="D118" s="280" t="s">
        <v>1184</v>
      </c>
      <c r="E118" s="280">
        <v>2022</v>
      </c>
      <c r="F118" s="275" t="s">
        <v>1150</v>
      </c>
      <c r="G118" s="280" t="s">
        <v>1185</v>
      </c>
      <c r="H118" s="260">
        <v>1150</v>
      </c>
      <c r="I118" s="260">
        <v>1000</v>
      </c>
      <c r="J118" s="260">
        <f>K118+150</f>
        <v>1150</v>
      </c>
      <c r="K118" s="260">
        <v>1000</v>
      </c>
      <c r="L118" s="260">
        <v>300</v>
      </c>
      <c r="M118" s="260">
        <v>201</v>
      </c>
      <c r="N118" s="257" t="s">
        <v>36</v>
      </c>
      <c r="O118" s="261"/>
    </row>
    <row r="119" spans="1:15" ht="62.25" customHeight="1">
      <c r="A119" s="257" t="s">
        <v>1186</v>
      </c>
      <c r="B119" s="279" t="s">
        <v>1187</v>
      </c>
      <c r="C119" s="257" t="s">
        <v>889</v>
      </c>
      <c r="D119" s="280" t="s">
        <v>1188</v>
      </c>
      <c r="E119" s="280">
        <v>2022</v>
      </c>
      <c r="F119" s="275" t="s">
        <v>1189</v>
      </c>
      <c r="G119" s="280" t="s">
        <v>1190</v>
      </c>
      <c r="H119" s="260">
        <v>440</v>
      </c>
      <c r="I119" s="260">
        <v>400</v>
      </c>
      <c r="J119" s="260">
        <f>K119+40</f>
        <v>440</v>
      </c>
      <c r="K119" s="260">
        <v>400</v>
      </c>
      <c r="L119" s="260">
        <v>300</v>
      </c>
      <c r="M119" s="260">
        <v>201</v>
      </c>
      <c r="N119" s="257"/>
      <c r="O119" s="261"/>
    </row>
    <row r="120" spans="1:15" ht="38">
      <c r="A120" s="257" t="s">
        <v>1191</v>
      </c>
      <c r="B120" s="279" t="s">
        <v>1192</v>
      </c>
      <c r="C120" s="257" t="s">
        <v>889</v>
      </c>
      <c r="D120" s="280" t="s">
        <v>1193</v>
      </c>
      <c r="E120" s="280" t="s">
        <v>86</v>
      </c>
      <c r="F120" s="275" t="s">
        <v>1150</v>
      </c>
      <c r="G120" s="280" t="s">
        <v>1181</v>
      </c>
      <c r="H120" s="260">
        <v>550</v>
      </c>
      <c r="I120" s="260">
        <v>500</v>
      </c>
      <c r="J120" s="260">
        <f>K120+50</f>
        <v>550</v>
      </c>
      <c r="K120" s="260">
        <v>500</v>
      </c>
      <c r="L120" s="260"/>
      <c r="M120" s="260"/>
      <c r="N120" s="257" t="s">
        <v>36</v>
      </c>
      <c r="O120" s="261"/>
    </row>
    <row r="121" spans="1:15" ht="38">
      <c r="A121" s="257" t="s">
        <v>1194</v>
      </c>
      <c r="B121" s="279" t="s">
        <v>1195</v>
      </c>
      <c r="C121" s="257" t="s">
        <v>889</v>
      </c>
      <c r="D121" s="280" t="s">
        <v>1176</v>
      </c>
      <c r="E121" s="280" t="s">
        <v>86</v>
      </c>
      <c r="F121" s="275" t="s">
        <v>1150</v>
      </c>
      <c r="G121" s="280" t="s">
        <v>1177</v>
      </c>
      <c r="H121" s="260">
        <v>1045</v>
      </c>
      <c r="I121" s="260">
        <v>950</v>
      </c>
      <c r="J121" s="260">
        <f>K121+95</f>
        <v>1045</v>
      </c>
      <c r="K121" s="260">
        <v>950</v>
      </c>
      <c r="L121" s="260"/>
      <c r="M121" s="260"/>
      <c r="N121" s="257" t="s">
        <v>36</v>
      </c>
      <c r="O121" s="261"/>
    </row>
    <row r="122" spans="1:15" s="272" customFormat="1" ht="22.5" customHeight="1">
      <c r="A122" s="269">
        <v>7</v>
      </c>
      <c r="B122" s="1055" t="s">
        <v>1196</v>
      </c>
      <c r="C122" s="1056"/>
      <c r="D122" s="1056"/>
      <c r="E122" s="1056"/>
      <c r="F122" s="1056"/>
      <c r="G122" s="1057"/>
      <c r="H122" s="270">
        <f t="shared" ref="H122:M122" si="12">SUM(H123:H131)</f>
        <v>3034.3180000000002</v>
      </c>
      <c r="I122" s="270">
        <f t="shared" si="12"/>
        <v>2799.3180000000002</v>
      </c>
      <c r="J122" s="270">
        <f t="shared" si="12"/>
        <v>3034.3180000000002</v>
      </c>
      <c r="K122" s="270">
        <f t="shared" si="12"/>
        <v>2799.3180000000002</v>
      </c>
      <c r="L122" s="270">
        <f t="shared" si="12"/>
        <v>600</v>
      </c>
      <c r="M122" s="270">
        <f t="shared" si="12"/>
        <v>503.875</v>
      </c>
      <c r="N122" s="269"/>
      <c r="O122" s="271"/>
    </row>
    <row r="123" spans="1:15" ht="50.7">
      <c r="A123" s="257" t="s">
        <v>1197</v>
      </c>
      <c r="B123" s="279" t="s">
        <v>1198</v>
      </c>
      <c r="C123" s="257" t="s">
        <v>889</v>
      </c>
      <c r="D123" s="280" t="s">
        <v>1199</v>
      </c>
      <c r="E123" s="280">
        <v>2022</v>
      </c>
      <c r="F123" s="275" t="s">
        <v>1200</v>
      </c>
      <c r="G123" s="296" t="s">
        <v>1201</v>
      </c>
      <c r="H123" s="260">
        <v>281.875</v>
      </c>
      <c r="I123" s="260">
        <v>251.875</v>
      </c>
      <c r="J123" s="260">
        <f>K123+30</f>
        <v>281.875</v>
      </c>
      <c r="K123" s="260">
        <f>M123</f>
        <v>251.875</v>
      </c>
      <c r="L123" s="260">
        <v>300</v>
      </c>
      <c r="M123" s="260">
        <v>251.875</v>
      </c>
      <c r="N123" s="257" t="s">
        <v>36</v>
      </c>
      <c r="O123" s="261"/>
    </row>
    <row r="124" spans="1:15" ht="38">
      <c r="A124" s="257" t="s">
        <v>769</v>
      </c>
      <c r="B124" s="279" t="s">
        <v>1202</v>
      </c>
      <c r="C124" s="257" t="s">
        <v>889</v>
      </c>
      <c r="D124" s="280" t="s">
        <v>1203</v>
      </c>
      <c r="E124" s="280">
        <v>2022</v>
      </c>
      <c r="F124" s="275" t="s">
        <v>1204</v>
      </c>
      <c r="G124" s="296" t="s">
        <v>1205</v>
      </c>
      <c r="H124" s="260">
        <v>282</v>
      </c>
      <c r="I124" s="260">
        <v>252</v>
      </c>
      <c r="J124" s="260">
        <f>K124+30</f>
        <v>282</v>
      </c>
      <c r="K124" s="260">
        <f>M124</f>
        <v>252</v>
      </c>
      <c r="L124" s="260">
        <v>300</v>
      </c>
      <c r="M124" s="260">
        <v>252</v>
      </c>
      <c r="N124" s="257" t="s">
        <v>36</v>
      </c>
      <c r="O124" s="261"/>
    </row>
    <row r="125" spans="1:15" ht="38">
      <c r="A125" s="257" t="s">
        <v>1206</v>
      </c>
      <c r="B125" s="279" t="s">
        <v>1207</v>
      </c>
      <c r="C125" s="257" t="s">
        <v>889</v>
      </c>
      <c r="D125" s="280" t="s">
        <v>1199</v>
      </c>
      <c r="E125" s="280" t="s">
        <v>86</v>
      </c>
      <c r="F125" s="275" t="s">
        <v>1208</v>
      </c>
      <c r="G125" s="296" t="s">
        <v>1209</v>
      </c>
      <c r="H125" s="260">
        <v>360.44299999999998</v>
      </c>
      <c r="I125" s="260">
        <v>335.44299999999998</v>
      </c>
      <c r="J125" s="260">
        <f t="shared" ref="J125:J131" si="13">K125+25</f>
        <v>360.44299999999998</v>
      </c>
      <c r="K125" s="260">
        <v>335.44299999999998</v>
      </c>
      <c r="L125" s="260"/>
      <c r="M125" s="260"/>
      <c r="N125" s="257" t="s">
        <v>36</v>
      </c>
      <c r="O125" s="261"/>
    </row>
    <row r="126" spans="1:15" ht="25.35">
      <c r="A126" s="257" t="s">
        <v>1210</v>
      </c>
      <c r="B126" s="279" t="s">
        <v>1211</v>
      </c>
      <c r="C126" s="257" t="s">
        <v>889</v>
      </c>
      <c r="D126" s="280" t="s">
        <v>1199</v>
      </c>
      <c r="E126" s="280" t="s">
        <v>86</v>
      </c>
      <c r="F126" s="275" t="s">
        <v>1212</v>
      </c>
      <c r="G126" s="296" t="s">
        <v>1213</v>
      </c>
      <c r="H126" s="260">
        <v>345</v>
      </c>
      <c r="I126" s="260">
        <v>320</v>
      </c>
      <c r="J126" s="260">
        <f t="shared" si="13"/>
        <v>345</v>
      </c>
      <c r="K126" s="260">
        <v>320</v>
      </c>
      <c r="L126" s="260"/>
      <c r="M126" s="260"/>
      <c r="N126" s="257"/>
      <c r="O126" s="261"/>
    </row>
    <row r="127" spans="1:15" ht="38">
      <c r="A127" s="257" t="s">
        <v>1214</v>
      </c>
      <c r="B127" s="279" t="s">
        <v>1215</v>
      </c>
      <c r="C127" s="257" t="s">
        <v>889</v>
      </c>
      <c r="D127" s="280" t="s">
        <v>1199</v>
      </c>
      <c r="E127" s="280" t="s">
        <v>86</v>
      </c>
      <c r="F127" s="275" t="s">
        <v>1145</v>
      </c>
      <c r="G127" s="296" t="s">
        <v>1216</v>
      </c>
      <c r="H127" s="260">
        <v>365</v>
      </c>
      <c r="I127" s="260">
        <v>340</v>
      </c>
      <c r="J127" s="260">
        <f t="shared" si="13"/>
        <v>365</v>
      </c>
      <c r="K127" s="260">
        <v>340</v>
      </c>
      <c r="L127" s="260"/>
      <c r="M127" s="260"/>
      <c r="N127" s="257"/>
      <c r="O127" s="261"/>
    </row>
    <row r="128" spans="1:15" ht="38">
      <c r="A128" s="257" t="s">
        <v>1217</v>
      </c>
      <c r="B128" s="279" t="s">
        <v>1218</v>
      </c>
      <c r="C128" s="257" t="s">
        <v>889</v>
      </c>
      <c r="D128" s="280" t="s">
        <v>1199</v>
      </c>
      <c r="E128" s="280" t="s">
        <v>86</v>
      </c>
      <c r="F128" s="280" t="s">
        <v>1219</v>
      </c>
      <c r="G128" s="280" t="s">
        <v>1220</v>
      </c>
      <c r="H128" s="260">
        <v>365</v>
      </c>
      <c r="I128" s="260">
        <v>340</v>
      </c>
      <c r="J128" s="260">
        <f t="shared" si="13"/>
        <v>365</v>
      </c>
      <c r="K128" s="260">
        <v>340</v>
      </c>
      <c r="L128" s="260"/>
      <c r="M128" s="260"/>
      <c r="N128" s="257"/>
      <c r="O128" s="261"/>
    </row>
    <row r="129" spans="1:15" ht="38">
      <c r="A129" s="257" t="s">
        <v>1221</v>
      </c>
      <c r="B129" s="279" t="s">
        <v>1222</v>
      </c>
      <c r="C129" s="257" t="s">
        <v>889</v>
      </c>
      <c r="D129" s="280" t="s">
        <v>1203</v>
      </c>
      <c r="E129" s="280" t="s">
        <v>86</v>
      </c>
      <c r="F129" s="280" t="s">
        <v>1223</v>
      </c>
      <c r="G129" s="280" t="s">
        <v>1224</v>
      </c>
      <c r="H129" s="260">
        <v>345</v>
      </c>
      <c r="I129" s="260">
        <v>320</v>
      </c>
      <c r="J129" s="260">
        <f t="shared" si="13"/>
        <v>345</v>
      </c>
      <c r="K129" s="260">
        <v>320</v>
      </c>
      <c r="L129" s="260"/>
      <c r="M129" s="260"/>
      <c r="N129" s="257"/>
      <c r="O129" s="261"/>
    </row>
    <row r="130" spans="1:15" ht="38">
      <c r="A130" s="257" t="s">
        <v>1225</v>
      </c>
      <c r="B130" s="279" t="s">
        <v>1226</v>
      </c>
      <c r="C130" s="257" t="s">
        <v>889</v>
      </c>
      <c r="D130" s="280" t="s">
        <v>1203</v>
      </c>
      <c r="E130" s="280" t="s">
        <v>86</v>
      </c>
      <c r="F130" s="280" t="s">
        <v>1223</v>
      </c>
      <c r="G130" s="280" t="s">
        <v>1227</v>
      </c>
      <c r="H130" s="260">
        <v>345</v>
      </c>
      <c r="I130" s="260">
        <v>320</v>
      </c>
      <c r="J130" s="260">
        <f t="shared" si="13"/>
        <v>345</v>
      </c>
      <c r="K130" s="260">
        <v>320</v>
      </c>
      <c r="L130" s="260"/>
      <c r="M130" s="260"/>
      <c r="N130" s="257"/>
      <c r="O130" s="261"/>
    </row>
    <row r="131" spans="1:15" ht="38">
      <c r="A131" s="257" t="s">
        <v>1228</v>
      </c>
      <c r="B131" s="279" t="s">
        <v>1229</v>
      </c>
      <c r="C131" s="257" t="s">
        <v>889</v>
      </c>
      <c r="D131" s="280" t="s">
        <v>1203</v>
      </c>
      <c r="E131" s="280" t="s">
        <v>86</v>
      </c>
      <c r="F131" s="275" t="s">
        <v>1145</v>
      </c>
      <c r="G131" s="296" t="s">
        <v>1216</v>
      </c>
      <c r="H131" s="260">
        <v>345</v>
      </c>
      <c r="I131" s="260">
        <v>320</v>
      </c>
      <c r="J131" s="260">
        <f t="shared" si="13"/>
        <v>345</v>
      </c>
      <c r="K131" s="260">
        <v>320</v>
      </c>
      <c r="L131" s="260"/>
      <c r="M131" s="260"/>
      <c r="N131" s="257"/>
      <c r="O131" s="261"/>
    </row>
    <row r="132" spans="1:15" s="272" customFormat="1" ht="19.5" customHeight="1">
      <c r="A132" s="269">
        <v>8</v>
      </c>
      <c r="B132" s="1055" t="s">
        <v>1230</v>
      </c>
      <c r="C132" s="1056"/>
      <c r="D132" s="1056"/>
      <c r="E132" s="1056"/>
      <c r="F132" s="1056"/>
      <c r="G132" s="1057"/>
      <c r="H132" s="270">
        <f t="shared" ref="H132:M132" si="14">SUM( H133:H136)</f>
        <v>1519.6590000000001</v>
      </c>
      <c r="I132" s="270">
        <f t="shared" si="14"/>
        <v>1399.6590000000001</v>
      </c>
      <c r="J132" s="270">
        <f t="shared" si="14"/>
        <v>1519.6590000000001</v>
      </c>
      <c r="K132" s="270">
        <f t="shared" si="14"/>
        <v>1399.6590000000001</v>
      </c>
      <c r="L132" s="270">
        <f t="shared" si="14"/>
        <v>300</v>
      </c>
      <c r="M132" s="270">
        <f t="shared" si="14"/>
        <v>251.93700000000001</v>
      </c>
      <c r="N132" s="269"/>
      <c r="O132" s="271"/>
    </row>
    <row r="133" spans="1:15" ht="38">
      <c r="A133" s="257" t="s">
        <v>49</v>
      </c>
      <c r="B133" s="298" t="s">
        <v>1231</v>
      </c>
      <c r="C133" s="257" t="s">
        <v>889</v>
      </c>
      <c r="D133" s="257" t="s">
        <v>1232</v>
      </c>
      <c r="E133" s="280">
        <v>2022</v>
      </c>
      <c r="F133" s="275" t="s">
        <v>1233</v>
      </c>
      <c r="G133" s="280" t="s">
        <v>1234</v>
      </c>
      <c r="H133" s="260">
        <f>I133+30</f>
        <v>281.93700000000001</v>
      </c>
      <c r="I133" s="260">
        <f>K133</f>
        <v>251.93700000000001</v>
      </c>
      <c r="J133" s="260">
        <f>K133+30</f>
        <v>281.93700000000001</v>
      </c>
      <c r="K133" s="260">
        <f>M133</f>
        <v>251.93700000000001</v>
      </c>
      <c r="L133" s="260">
        <v>300</v>
      </c>
      <c r="M133" s="260">
        <v>251.93700000000001</v>
      </c>
      <c r="N133" s="257" t="s">
        <v>36</v>
      </c>
      <c r="O133" s="261"/>
    </row>
    <row r="134" spans="1:15" ht="38">
      <c r="A134" s="257" t="s">
        <v>1235</v>
      </c>
      <c r="B134" s="298" t="s">
        <v>1236</v>
      </c>
      <c r="C134" s="257" t="s">
        <v>889</v>
      </c>
      <c r="D134" s="257" t="s">
        <v>1232</v>
      </c>
      <c r="E134" s="280" t="s">
        <v>86</v>
      </c>
      <c r="F134" s="275" t="s">
        <v>1233</v>
      </c>
      <c r="G134" s="280" t="s">
        <v>1237</v>
      </c>
      <c r="H134" s="260">
        <f>I134+30</f>
        <v>439.72199999999998</v>
      </c>
      <c r="I134" s="260">
        <v>409.72199999999998</v>
      </c>
      <c r="J134" s="260">
        <f>K134+30</f>
        <v>439.72199999999998</v>
      </c>
      <c r="K134" s="260">
        <v>409.72199999999998</v>
      </c>
      <c r="L134" s="260"/>
      <c r="M134" s="260"/>
      <c r="N134" s="257" t="s">
        <v>36</v>
      </c>
      <c r="O134" s="261"/>
    </row>
    <row r="135" spans="1:15" ht="38">
      <c r="A135" s="257" t="s">
        <v>1238</v>
      </c>
      <c r="B135" s="298" t="s">
        <v>1239</v>
      </c>
      <c r="C135" s="257" t="s">
        <v>889</v>
      </c>
      <c r="D135" s="257" t="s">
        <v>1232</v>
      </c>
      <c r="E135" s="280" t="s">
        <v>86</v>
      </c>
      <c r="F135" s="275" t="s">
        <v>1233</v>
      </c>
      <c r="G135" s="280" t="s">
        <v>1237</v>
      </c>
      <c r="H135" s="260">
        <f>I135+30</f>
        <v>468</v>
      </c>
      <c r="I135" s="260">
        <v>438</v>
      </c>
      <c r="J135" s="260">
        <f>K135+30</f>
        <v>468</v>
      </c>
      <c r="K135" s="260">
        <v>438</v>
      </c>
      <c r="L135" s="260"/>
      <c r="M135" s="260"/>
      <c r="N135" s="257" t="s">
        <v>36</v>
      </c>
      <c r="O135" s="261"/>
    </row>
    <row r="136" spans="1:15" ht="69.75" customHeight="1">
      <c r="A136" s="257" t="s">
        <v>1240</v>
      </c>
      <c r="B136" s="279" t="s">
        <v>1241</v>
      </c>
      <c r="C136" s="257" t="s">
        <v>889</v>
      </c>
      <c r="D136" s="257" t="s">
        <v>1232</v>
      </c>
      <c r="E136" s="280" t="s">
        <v>86</v>
      </c>
      <c r="F136" s="275" t="s">
        <v>1242</v>
      </c>
      <c r="G136" s="280" t="s">
        <v>1243</v>
      </c>
      <c r="H136" s="260">
        <f>I136+30</f>
        <v>330</v>
      </c>
      <c r="I136" s="260">
        <v>300</v>
      </c>
      <c r="J136" s="260">
        <f>K136+30</f>
        <v>330</v>
      </c>
      <c r="K136" s="260">
        <v>300</v>
      </c>
      <c r="L136" s="260"/>
      <c r="M136" s="260"/>
      <c r="N136" s="257"/>
      <c r="O136" s="261"/>
    </row>
    <row r="137" spans="1:15" s="272" customFormat="1" ht="27.75" customHeight="1">
      <c r="A137" s="269">
        <v>9</v>
      </c>
      <c r="B137" s="299" t="s">
        <v>1244</v>
      </c>
      <c r="C137" s="294"/>
      <c r="D137" s="269"/>
      <c r="E137" s="300"/>
      <c r="F137" s="269"/>
      <c r="G137" s="300"/>
      <c r="H137" s="270">
        <f t="shared" ref="H137:M137" si="15">SUM( H138:H141)</f>
        <v>1534.6590000000001</v>
      </c>
      <c r="I137" s="270">
        <f t="shared" si="15"/>
        <v>1399.6590000000001</v>
      </c>
      <c r="J137" s="270">
        <f t="shared" si="15"/>
        <v>1534.6590000000001</v>
      </c>
      <c r="K137" s="270">
        <f t="shared" si="15"/>
        <v>1399.6590000000001</v>
      </c>
      <c r="L137" s="270">
        <f t="shared" si="15"/>
        <v>300</v>
      </c>
      <c r="M137" s="270">
        <f t="shared" si="15"/>
        <v>251.93700000000001</v>
      </c>
      <c r="N137" s="269"/>
      <c r="O137" s="271"/>
    </row>
    <row r="138" spans="1:15" ht="50.7">
      <c r="A138" s="257" t="s">
        <v>115</v>
      </c>
      <c r="B138" s="279" t="s">
        <v>1245</v>
      </c>
      <c r="C138" s="257" t="s">
        <v>889</v>
      </c>
      <c r="D138" s="280" t="s">
        <v>1246</v>
      </c>
      <c r="E138" s="280">
        <v>2022</v>
      </c>
      <c r="F138" s="275" t="s">
        <v>1247</v>
      </c>
      <c r="G138" s="280" t="s">
        <v>1248</v>
      </c>
      <c r="H138" s="260">
        <v>281.93700000000001</v>
      </c>
      <c r="I138" s="260">
        <v>251.93700000000001</v>
      </c>
      <c r="J138" s="260">
        <f>K138+30</f>
        <v>281.93700000000001</v>
      </c>
      <c r="K138" s="260">
        <f>M138</f>
        <v>251.93700000000001</v>
      </c>
      <c r="L138" s="260">
        <v>300</v>
      </c>
      <c r="M138" s="260">
        <v>251.93700000000001</v>
      </c>
      <c r="N138" s="257" t="s">
        <v>36</v>
      </c>
      <c r="O138" s="261"/>
    </row>
    <row r="139" spans="1:15" ht="63.35">
      <c r="A139" s="257" t="s">
        <v>1249</v>
      </c>
      <c r="B139" s="279" t="s">
        <v>1250</v>
      </c>
      <c r="C139" s="257" t="s">
        <v>889</v>
      </c>
      <c r="D139" s="280" t="s">
        <v>1246</v>
      </c>
      <c r="E139" s="280" t="s">
        <v>86</v>
      </c>
      <c r="F139" s="275" t="s">
        <v>1251</v>
      </c>
      <c r="G139" s="280" t="s">
        <v>1252</v>
      </c>
      <c r="H139" s="260">
        <v>434.72199999999998</v>
      </c>
      <c r="I139" s="260">
        <v>399.72199999999998</v>
      </c>
      <c r="J139" s="260">
        <f>K139+35</f>
        <v>434.72199999999998</v>
      </c>
      <c r="K139" s="260">
        <v>399.72199999999998</v>
      </c>
      <c r="L139" s="260"/>
      <c r="M139" s="260"/>
      <c r="N139" s="257"/>
      <c r="O139" s="261"/>
    </row>
    <row r="140" spans="1:15" ht="63.35">
      <c r="A140" s="257" t="s">
        <v>1253</v>
      </c>
      <c r="B140" s="279" t="s">
        <v>1254</v>
      </c>
      <c r="C140" s="257" t="s">
        <v>889</v>
      </c>
      <c r="D140" s="280" t="s">
        <v>1246</v>
      </c>
      <c r="E140" s="280" t="s">
        <v>86</v>
      </c>
      <c r="F140" s="275" t="s">
        <v>1251</v>
      </c>
      <c r="G140" s="280" t="s">
        <v>1255</v>
      </c>
      <c r="H140" s="260">
        <v>433</v>
      </c>
      <c r="I140" s="260">
        <v>398</v>
      </c>
      <c r="J140" s="260">
        <f>K140+35</f>
        <v>433</v>
      </c>
      <c r="K140" s="260">
        <v>398</v>
      </c>
      <c r="L140" s="260"/>
      <c r="M140" s="260"/>
      <c r="N140" s="257"/>
      <c r="O140" s="261"/>
    </row>
    <row r="141" spans="1:15" ht="38">
      <c r="A141" s="257" t="s">
        <v>1256</v>
      </c>
      <c r="B141" s="279" t="s">
        <v>1257</v>
      </c>
      <c r="C141" s="257" t="s">
        <v>889</v>
      </c>
      <c r="D141" s="280" t="s">
        <v>1246</v>
      </c>
      <c r="E141" s="280" t="s">
        <v>86</v>
      </c>
      <c r="F141" s="275" t="s">
        <v>1258</v>
      </c>
      <c r="G141" s="280" t="s">
        <v>1259</v>
      </c>
      <c r="H141" s="260">
        <v>385</v>
      </c>
      <c r="I141" s="260">
        <v>350</v>
      </c>
      <c r="J141" s="260">
        <f>K141+35</f>
        <v>385</v>
      </c>
      <c r="K141" s="260">
        <v>350</v>
      </c>
      <c r="L141" s="260"/>
      <c r="M141" s="260"/>
      <c r="N141" s="257"/>
      <c r="O141" s="261"/>
    </row>
    <row r="142" spans="1:15" s="253" customFormat="1" ht="22.5" customHeight="1">
      <c r="A142" s="300">
        <v>10</v>
      </c>
      <c r="B142" s="1055" t="s">
        <v>1260</v>
      </c>
      <c r="C142" s="1056"/>
      <c r="D142" s="1056"/>
      <c r="E142" s="1056"/>
      <c r="F142" s="1056"/>
      <c r="G142" s="1057"/>
      <c r="H142" s="301">
        <f t="shared" ref="H142:M142" si="16">H143+H144</f>
        <v>26873.4512</v>
      </c>
      <c r="I142" s="301">
        <f t="shared" si="16"/>
        <v>26873.4512</v>
      </c>
      <c r="J142" s="301">
        <f t="shared" si="16"/>
        <v>26873.4512</v>
      </c>
      <c r="K142" s="301">
        <f t="shared" si="16"/>
        <v>26873.4512</v>
      </c>
      <c r="L142" s="301">
        <f t="shared" si="16"/>
        <v>4837.1973359838703</v>
      </c>
      <c r="M142" s="301">
        <f t="shared" si="16"/>
        <v>4837.1973359838703</v>
      </c>
      <c r="N142" s="254"/>
      <c r="O142" s="256"/>
    </row>
    <row r="143" spans="1:15" ht="25.35">
      <c r="A143" s="257">
        <v>1</v>
      </c>
      <c r="B143" s="286" t="s">
        <v>1261</v>
      </c>
      <c r="C143" s="257" t="s">
        <v>889</v>
      </c>
      <c r="D143" s="275" t="s">
        <v>1262</v>
      </c>
      <c r="E143" s="280" t="s">
        <v>50</v>
      </c>
      <c r="F143" s="287" t="s">
        <v>1263</v>
      </c>
      <c r="G143" s="275" t="s">
        <v>1264</v>
      </c>
      <c r="H143" s="260">
        <v>20155.088400000001</v>
      </c>
      <c r="I143" s="260">
        <v>20155.088400000001</v>
      </c>
      <c r="J143" s="260">
        <v>20155.088400000001</v>
      </c>
      <c r="K143" s="260">
        <v>20155.088400000001</v>
      </c>
      <c r="L143" s="302">
        <v>3627.8980000000001</v>
      </c>
      <c r="M143" s="302">
        <v>3627.8980000000001</v>
      </c>
      <c r="N143" s="257"/>
      <c r="O143" s="261"/>
    </row>
    <row r="144" spans="1:15" ht="25.35">
      <c r="A144" s="257">
        <v>2</v>
      </c>
      <c r="B144" s="286" t="s">
        <v>1265</v>
      </c>
      <c r="C144" s="257" t="s">
        <v>889</v>
      </c>
      <c r="D144" s="297" t="s">
        <v>1266</v>
      </c>
      <c r="E144" s="280" t="s">
        <v>50</v>
      </c>
      <c r="F144" s="287" t="s">
        <v>1263</v>
      </c>
      <c r="G144" s="275" t="s">
        <v>1267</v>
      </c>
      <c r="H144" s="260">
        <v>6718.3627999999999</v>
      </c>
      <c r="I144" s="260">
        <v>6718.3627999999999</v>
      </c>
      <c r="J144" s="260">
        <v>6718.3627999999999</v>
      </c>
      <c r="K144" s="260">
        <v>6718.3627999999999</v>
      </c>
      <c r="L144" s="260">
        <v>1209.2993359838699</v>
      </c>
      <c r="M144" s="260">
        <v>1209.2993359838699</v>
      </c>
      <c r="N144" s="257"/>
      <c r="O144" s="261"/>
    </row>
    <row r="145" spans="1:15" s="253" customFormat="1" ht="25.5" customHeight="1">
      <c r="A145" s="254" t="s">
        <v>1268</v>
      </c>
      <c r="B145" s="1049" t="s">
        <v>1269</v>
      </c>
      <c r="C145" s="1050"/>
      <c r="D145" s="1050"/>
      <c r="E145" s="1050"/>
      <c r="F145" s="1050"/>
      <c r="G145" s="1051"/>
      <c r="H145" s="255">
        <f t="shared" ref="H145:M145" si="17">H146</f>
        <v>746.48469999999998</v>
      </c>
      <c r="I145" s="255">
        <f t="shared" si="17"/>
        <v>746.48469999999998</v>
      </c>
      <c r="J145" s="255">
        <f t="shared" si="17"/>
        <v>746.48469999999998</v>
      </c>
      <c r="K145" s="255">
        <f t="shared" si="17"/>
        <v>746.48469999999998</v>
      </c>
      <c r="L145" s="255">
        <f t="shared" si="17"/>
        <v>134.3665</v>
      </c>
      <c r="M145" s="255">
        <f t="shared" si="17"/>
        <v>134.3665</v>
      </c>
      <c r="N145" s="254"/>
      <c r="O145" s="256"/>
    </row>
    <row r="146" spans="1:15" ht="38.25" customHeight="1">
      <c r="A146" s="257">
        <v>1</v>
      </c>
      <c r="B146" s="286" t="s">
        <v>1270</v>
      </c>
      <c r="C146" s="257" t="s">
        <v>889</v>
      </c>
      <c r="D146" s="275" t="s">
        <v>1131</v>
      </c>
      <c r="E146" s="280" t="s">
        <v>50</v>
      </c>
      <c r="F146" s="303" t="s">
        <v>1271</v>
      </c>
      <c r="G146" s="303" t="s">
        <v>1272</v>
      </c>
      <c r="H146" s="304">
        <v>746.48469999999998</v>
      </c>
      <c r="I146" s="304">
        <v>746.48469999999998</v>
      </c>
      <c r="J146" s="304">
        <v>746.48469999999998</v>
      </c>
      <c r="K146" s="304">
        <v>746.48469999999998</v>
      </c>
      <c r="L146" s="260">
        <v>134.3665</v>
      </c>
      <c r="M146" s="260">
        <v>134.3665</v>
      </c>
      <c r="N146" s="257"/>
      <c r="O146" s="261"/>
    </row>
    <row r="147" spans="1:15" s="253" customFormat="1" ht="24.95" customHeight="1">
      <c r="A147" s="254" t="s">
        <v>913</v>
      </c>
      <c r="B147" s="1043" t="s">
        <v>1273</v>
      </c>
      <c r="C147" s="1044"/>
      <c r="D147" s="1044"/>
      <c r="E147" s="1044"/>
      <c r="F147" s="1044"/>
      <c r="G147" s="1045"/>
      <c r="H147" s="255">
        <f t="shared" ref="H147:M147" si="18">H148</f>
        <v>9296</v>
      </c>
      <c r="I147" s="255">
        <f t="shared" si="18"/>
        <v>9296</v>
      </c>
      <c r="J147" s="255">
        <f t="shared" si="18"/>
        <v>9296</v>
      </c>
      <c r="K147" s="255">
        <f t="shared" si="18"/>
        <v>9296</v>
      </c>
      <c r="L147" s="255">
        <f t="shared" si="18"/>
        <v>1673</v>
      </c>
      <c r="M147" s="255">
        <f t="shared" si="18"/>
        <v>1673</v>
      </c>
      <c r="N147" s="254"/>
      <c r="O147" s="256"/>
    </row>
    <row r="148" spans="1:15" ht="38">
      <c r="A148" s="268">
        <v>1</v>
      </c>
      <c r="B148" s="261" t="s">
        <v>1274</v>
      </c>
      <c r="C148" s="257" t="s">
        <v>889</v>
      </c>
      <c r="D148" s="257" t="s">
        <v>1275</v>
      </c>
      <c r="E148" s="280" t="s">
        <v>50</v>
      </c>
      <c r="F148" s="257" t="s">
        <v>1276</v>
      </c>
      <c r="G148" s="257" t="s">
        <v>1277</v>
      </c>
      <c r="H148" s="260">
        <v>9296</v>
      </c>
      <c r="I148" s="260">
        <v>9296</v>
      </c>
      <c r="J148" s="260">
        <v>9296</v>
      </c>
      <c r="K148" s="260">
        <v>9296</v>
      </c>
      <c r="L148" s="260">
        <v>1673</v>
      </c>
      <c r="M148" s="260">
        <v>1673</v>
      </c>
      <c r="N148" s="257"/>
      <c r="O148" s="261"/>
    </row>
    <row r="149" spans="1:15" s="253" customFormat="1" ht="24.95" customHeight="1">
      <c r="A149" s="254" t="s">
        <v>1278</v>
      </c>
      <c r="B149" s="1043" t="s">
        <v>1279</v>
      </c>
      <c r="C149" s="1044"/>
      <c r="D149" s="1044"/>
      <c r="E149" s="1044"/>
      <c r="F149" s="1044"/>
      <c r="G149" s="1045"/>
      <c r="H149" s="255">
        <f t="shared" ref="H149:M149" si="19">H150</f>
        <v>1781</v>
      </c>
      <c r="I149" s="255">
        <f t="shared" si="19"/>
        <v>1781</v>
      </c>
      <c r="J149" s="255">
        <f t="shared" si="19"/>
        <v>1781</v>
      </c>
      <c r="K149" s="255">
        <f t="shared" si="19"/>
        <v>1781</v>
      </c>
      <c r="L149" s="255">
        <f t="shared" si="19"/>
        <v>321</v>
      </c>
      <c r="M149" s="255">
        <f t="shared" si="19"/>
        <v>321</v>
      </c>
      <c r="N149" s="254"/>
      <c r="O149" s="256"/>
    </row>
    <row r="150" spans="1:15" ht="38">
      <c r="A150" s="268">
        <v>1</v>
      </c>
      <c r="B150" s="261" t="s">
        <v>1280</v>
      </c>
      <c r="C150" s="257" t="s">
        <v>889</v>
      </c>
      <c r="D150" s="257" t="s">
        <v>1281</v>
      </c>
      <c r="E150" s="280" t="s">
        <v>50</v>
      </c>
      <c r="F150" s="257" t="s">
        <v>1282</v>
      </c>
      <c r="G150" s="257" t="s">
        <v>1283</v>
      </c>
      <c r="H150" s="260">
        <v>1781</v>
      </c>
      <c r="I150" s="260">
        <v>1781</v>
      </c>
      <c r="J150" s="260">
        <v>1781</v>
      </c>
      <c r="K150" s="260">
        <v>1781</v>
      </c>
      <c r="L150" s="260">
        <v>321</v>
      </c>
      <c r="M150" s="260">
        <v>321</v>
      </c>
      <c r="N150" s="257"/>
      <c r="O150" s="261"/>
    </row>
    <row r="151" spans="1:15" s="253" customFormat="1" ht="24.95" customHeight="1">
      <c r="A151" s="254" t="s">
        <v>1284</v>
      </c>
      <c r="B151" s="1043" t="s">
        <v>1285</v>
      </c>
      <c r="C151" s="1044"/>
      <c r="D151" s="1044"/>
      <c r="E151" s="1044"/>
      <c r="F151" s="1044"/>
      <c r="G151" s="1045"/>
      <c r="H151" s="255">
        <f t="shared" ref="H151:M157" si="20">H152</f>
        <v>0</v>
      </c>
      <c r="I151" s="255">
        <f t="shared" si="20"/>
        <v>0</v>
      </c>
      <c r="J151" s="255">
        <f t="shared" si="20"/>
        <v>0</v>
      </c>
      <c r="K151" s="255">
        <f t="shared" si="20"/>
        <v>0</v>
      </c>
      <c r="L151" s="255">
        <f t="shared" si="20"/>
        <v>0</v>
      </c>
      <c r="M151" s="255">
        <f t="shared" si="20"/>
        <v>0</v>
      </c>
      <c r="N151" s="254"/>
      <c r="O151" s="256"/>
    </row>
    <row r="152" spans="1:15" ht="21" customHeight="1">
      <c r="A152" s="268"/>
      <c r="B152" s="1046" t="s">
        <v>912</v>
      </c>
      <c r="C152" s="1047"/>
      <c r="D152" s="1047"/>
      <c r="E152" s="1047"/>
      <c r="F152" s="1047"/>
      <c r="G152" s="1048"/>
      <c r="H152" s="260"/>
      <c r="I152" s="260"/>
      <c r="J152" s="260"/>
      <c r="K152" s="260"/>
      <c r="L152" s="260"/>
      <c r="M152" s="260"/>
      <c r="N152" s="257"/>
      <c r="O152" s="261"/>
    </row>
    <row r="153" spans="1:15" s="253" customFormat="1" ht="24.95" customHeight="1">
      <c r="A153" s="254" t="s">
        <v>1286</v>
      </c>
      <c r="B153" s="1043" t="s">
        <v>1287</v>
      </c>
      <c r="C153" s="1044"/>
      <c r="D153" s="1044"/>
      <c r="E153" s="1044"/>
      <c r="F153" s="1044"/>
      <c r="G153" s="1045"/>
      <c r="H153" s="255">
        <f t="shared" si="20"/>
        <v>0</v>
      </c>
      <c r="I153" s="255">
        <f t="shared" si="20"/>
        <v>0</v>
      </c>
      <c r="J153" s="255">
        <f t="shared" si="20"/>
        <v>0</v>
      </c>
      <c r="K153" s="255">
        <f t="shared" si="20"/>
        <v>0</v>
      </c>
      <c r="L153" s="255">
        <f t="shared" si="20"/>
        <v>0</v>
      </c>
      <c r="M153" s="255">
        <f t="shared" si="20"/>
        <v>0</v>
      </c>
      <c r="N153" s="254"/>
      <c r="O153" s="256"/>
    </row>
    <row r="154" spans="1:15" ht="21" customHeight="1">
      <c r="A154" s="268"/>
      <c r="B154" s="1046" t="s">
        <v>912</v>
      </c>
      <c r="C154" s="1047"/>
      <c r="D154" s="1047"/>
      <c r="E154" s="1047"/>
      <c r="F154" s="1047"/>
      <c r="G154" s="1048"/>
      <c r="H154" s="260"/>
      <c r="I154" s="260"/>
      <c r="J154" s="260"/>
      <c r="K154" s="260"/>
      <c r="L154" s="260"/>
      <c r="M154" s="260"/>
      <c r="N154" s="257"/>
      <c r="O154" s="261"/>
    </row>
    <row r="155" spans="1:15" s="253" customFormat="1" ht="24.95" customHeight="1">
      <c r="A155" s="254" t="s">
        <v>1286</v>
      </c>
      <c r="B155" s="1043" t="s">
        <v>1288</v>
      </c>
      <c r="C155" s="1044"/>
      <c r="D155" s="1044"/>
      <c r="E155" s="1044"/>
      <c r="F155" s="1044"/>
      <c r="G155" s="1045"/>
      <c r="H155" s="255">
        <f t="shared" si="20"/>
        <v>0</v>
      </c>
      <c r="I155" s="255">
        <f t="shared" si="20"/>
        <v>0</v>
      </c>
      <c r="J155" s="255">
        <f t="shared" si="20"/>
        <v>0</v>
      </c>
      <c r="K155" s="255">
        <f t="shared" si="20"/>
        <v>0</v>
      </c>
      <c r="L155" s="255">
        <f t="shared" si="20"/>
        <v>0</v>
      </c>
      <c r="M155" s="255">
        <f t="shared" si="20"/>
        <v>0</v>
      </c>
      <c r="N155" s="254"/>
      <c r="O155" s="256"/>
    </row>
    <row r="156" spans="1:15" ht="21" customHeight="1">
      <c r="A156" s="268"/>
      <c r="B156" s="1046" t="s">
        <v>912</v>
      </c>
      <c r="C156" s="1047"/>
      <c r="D156" s="1047"/>
      <c r="E156" s="1047"/>
      <c r="F156" s="1047"/>
      <c r="G156" s="1048"/>
      <c r="H156" s="260"/>
      <c r="I156" s="260"/>
      <c r="J156" s="260"/>
      <c r="K156" s="260"/>
      <c r="L156" s="260"/>
      <c r="M156" s="260"/>
      <c r="N156" s="257"/>
      <c r="O156" s="261"/>
    </row>
    <row r="157" spans="1:15" s="253" customFormat="1" ht="30" customHeight="1">
      <c r="A157" s="254" t="s">
        <v>1286</v>
      </c>
      <c r="B157" s="1043" t="s">
        <v>1289</v>
      </c>
      <c r="C157" s="1044"/>
      <c r="D157" s="1044"/>
      <c r="E157" s="1044"/>
      <c r="F157" s="1044"/>
      <c r="G157" s="1045"/>
      <c r="H157" s="255">
        <f t="shared" si="20"/>
        <v>1792</v>
      </c>
      <c r="I157" s="255">
        <f t="shared" si="20"/>
        <v>1792</v>
      </c>
      <c r="J157" s="255">
        <f t="shared" si="20"/>
        <v>1792</v>
      </c>
      <c r="K157" s="255">
        <f t="shared" si="20"/>
        <v>1792</v>
      </c>
      <c r="L157" s="255">
        <f t="shared" si="20"/>
        <v>323</v>
      </c>
      <c r="M157" s="255">
        <f t="shared" si="20"/>
        <v>323</v>
      </c>
      <c r="N157" s="254"/>
      <c r="O157" s="256"/>
    </row>
    <row r="158" spans="1:15" ht="29.25" customHeight="1">
      <c r="A158" s="305">
        <v>1</v>
      </c>
      <c r="B158" s="306" t="s">
        <v>1290</v>
      </c>
      <c r="C158" s="307" t="s">
        <v>889</v>
      </c>
      <c r="D158" s="307" t="s">
        <v>1291</v>
      </c>
      <c r="E158" s="308" t="s">
        <v>50</v>
      </c>
      <c r="F158" s="306" t="s">
        <v>1292</v>
      </c>
      <c r="G158" s="305" t="s">
        <v>1293</v>
      </c>
      <c r="H158" s="309">
        <v>1792</v>
      </c>
      <c r="I158" s="309">
        <v>1792</v>
      </c>
      <c r="J158" s="309">
        <v>1792</v>
      </c>
      <c r="K158" s="309">
        <v>1792</v>
      </c>
      <c r="L158" s="309">
        <v>323</v>
      </c>
      <c r="M158" s="309">
        <v>323</v>
      </c>
      <c r="N158" s="307"/>
      <c r="O158" s="310"/>
    </row>
  </sheetData>
  <mergeCells count="43">
    <mergeCell ref="N5:N6"/>
    <mergeCell ref="O5:O6"/>
    <mergeCell ref="A1:O1"/>
    <mergeCell ref="A2:O2"/>
    <mergeCell ref="A3:O3"/>
    <mergeCell ref="M4:O4"/>
    <mergeCell ref="A5:A6"/>
    <mergeCell ref="B5:B6"/>
    <mergeCell ref="C5:C6"/>
    <mergeCell ref="D5:D6"/>
    <mergeCell ref="E5:E6"/>
    <mergeCell ref="F5:F6"/>
    <mergeCell ref="B18:G18"/>
    <mergeCell ref="G5:G6"/>
    <mergeCell ref="H5:I5"/>
    <mergeCell ref="J5:K5"/>
    <mergeCell ref="L5:M5"/>
    <mergeCell ref="A7:B7"/>
    <mergeCell ref="B8:G8"/>
    <mergeCell ref="B9:G9"/>
    <mergeCell ref="B15:G15"/>
    <mergeCell ref="B17:G17"/>
    <mergeCell ref="B145:G145"/>
    <mergeCell ref="B19:G19"/>
    <mergeCell ref="B20:G20"/>
    <mergeCell ref="B21:G21"/>
    <mergeCell ref="B27:G27"/>
    <mergeCell ref="B40:G40"/>
    <mergeCell ref="B71:G71"/>
    <mergeCell ref="B103:G103"/>
    <mergeCell ref="B114:G114"/>
    <mergeCell ref="B122:G122"/>
    <mergeCell ref="B132:G132"/>
    <mergeCell ref="B142:G142"/>
    <mergeCell ref="B155:G155"/>
    <mergeCell ref="B156:G156"/>
    <mergeCell ref="B157:G157"/>
    <mergeCell ref="B147:G147"/>
    <mergeCell ref="B149:G149"/>
    <mergeCell ref="B151:G151"/>
    <mergeCell ref="B152:G152"/>
    <mergeCell ref="B153:G153"/>
    <mergeCell ref="B154:G154"/>
  </mergeCells>
  <conditionalFormatting sqref="B68:B69">
    <cfRule type="duplicateValues" dxfId="3" priority="2" stopIfTrue="1"/>
  </conditionalFormatting>
  <conditionalFormatting sqref="B70">
    <cfRule type="duplicateValues" dxfId="2" priority="1" stopIfTrue="1"/>
  </conditionalFormatting>
  <conditionalFormatting sqref="B143 B41:B67">
    <cfRule type="duplicateValues" dxfId="1" priority="3" stopIfTrue="1"/>
  </conditionalFormatting>
  <conditionalFormatting sqref="B144:B146">
    <cfRule type="duplicateValues" dxfId="0" priority="4" stopIfTrue="1"/>
  </conditionalFormatting>
  <pageMargins left="0.25" right="0.25" top="0.5" bottom="0.35" header="0.31496062992126" footer="0.1574803149606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80"/>
  <sheetViews>
    <sheetView zoomScaleNormal="100" workbookViewId="0">
      <pane xSplit="2" ySplit="6" topLeftCell="C65" activePane="bottomRight" state="frozen"/>
      <selection pane="topRight" activeCell="C1" sqref="C1"/>
      <selection pane="bottomLeft" activeCell="A6" sqref="A6"/>
      <selection pane="bottomRight" activeCell="F72" sqref="F72"/>
    </sheetView>
  </sheetViews>
  <sheetFormatPr defaultRowHeight="14"/>
  <cols>
    <col min="1" max="1" width="4.1171875" style="351" customWidth="1"/>
    <col min="2" max="2" width="40.703125" style="351" customWidth="1"/>
    <col min="3" max="4" width="8.87890625" style="351" customWidth="1"/>
    <col min="5" max="5" width="8.87890625" style="571" customWidth="1"/>
    <col min="6" max="6" width="21.703125" style="571" customWidth="1"/>
    <col min="7" max="7" width="22.41015625" style="351" customWidth="1"/>
    <col min="8" max="8" width="10.703125" style="351" customWidth="1"/>
    <col min="9" max="9" width="9.41015625" style="351" customWidth="1"/>
    <col min="10" max="10" width="10.41015625" style="351" customWidth="1"/>
    <col min="11" max="11" width="9.41015625" style="351" customWidth="1"/>
    <col min="12" max="12" width="10.41015625" style="351" customWidth="1"/>
    <col min="13" max="13" width="9.41015625" style="618" customWidth="1"/>
    <col min="14" max="14" width="11.5859375" style="619" customWidth="1"/>
    <col min="15" max="15" width="7.703125" style="351" customWidth="1"/>
    <col min="16" max="256" width="9.1171875" style="351"/>
    <col min="257" max="257" width="4.1171875" style="351" customWidth="1"/>
    <col min="258" max="258" width="40.703125" style="351" customWidth="1"/>
    <col min="259" max="261" width="8.87890625" style="351" customWidth="1"/>
    <col min="262" max="262" width="21.703125" style="351" customWidth="1"/>
    <col min="263" max="263" width="22.41015625" style="351" customWidth="1"/>
    <col min="264" max="264" width="10.703125" style="351" customWidth="1"/>
    <col min="265" max="265" width="9.41015625" style="351" customWidth="1"/>
    <col min="266" max="266" width="10.41015625" style="351" customWidth="1"/>
    <col min="267" max="267" width="9.41015625" style="351" customWidth="1"/>
    <col min="268" max="268" width="10.41015625" style="351" customWidth="1"/>
    <col min="269" max="269" width="9.41015625" style="351" customWidth="1"/>
    <col min="270" max="270" width="11.5859375" style="351" customWidth="1"/>
    <col min="271" max="271" width="7.703125" style="351" customWidth="1"/>
    <col min="272" max="512" width="9.1171875" style="351"/>
    <col min="513" max="513" width="4.1171875" style="351" customWidth="1"/>
    <col min="514" max="514" width="40.703125" style="351" customWidth="1"/>
    <col min="515" max="517" width="8.87890625" style="351" customWidth="1"/>
    <col min="518" max="518" width="21.703125" style="351" customWidth="1"/>
    <col min="519" max="519" width="22.41015625" style="351" customWidth="1"/>
    <col min="520" max="520" width="10.703125" style="351" customWidth="1"/>
    <col min="521" max="521" width="9.41015625" style="351" customWidth="1"/>
    <col min="522" max="522" width="10.41015625" style="351" customWidth="1"/>
    <col min="523" max="523" width="9.41015625" style="351" customWidth="1"/>
    <col min="524" max="524" width="10.41015625" style="351" customWidth="1"/>
    <col min="525" max="525" width="9.41015625" style="351" customWidth="1"/>
    <col min="526" max="526" width="11.5859375" style="351" customWidth="1"/>
    <col min="527" max="527" width="7.703125" style="351" customWidth="1"/>
    <col min="528" max="768" width="9.1171875" style="351"/>
    <col min="769" max="769" width="4.1171875" style="351" customWidth="1"/>
    <col min="770" max="770" width="40.703125" style="351" customWidth="1"/>
    <col min="771" max="773" width="8.87890625" style="351" customWidth="1"/>
    <col min="774" max="774" width="21.703125" style="351" customWidth="1"/>
    <col min="775" max="775" width="22.41015625" style="351" customWidth="1"/>
    <col min="776" max="776" width="10.703125" style="351" customWidth="1"/>
    <col min="777" max="777" width="9.41015625" style="351" customWidth="1"/>
    <col min="778" max="778" width="10.41015625" style="351" customWidth="1"/>
    <col min="779" max="779" width="9.41015625" style="351" customWidth="1"/>
    <col min="780" max="780" width="10.41015625" style="351" customWidth="1"/>
    <col min="781" max="781" width="9.41015625" style="351" customWidth="1"/>
    <col min="782" max="782" width="11.5859375" style="351" customWidth="1"/>
    <col min="783" max="783" width="7.703125" style="351" customWidth="1"/>
    <col min="784" max="1024" width="9.1171875" style="351"/>
    <col min="1025" max="1025" width="4.1171875" style="351" customWidth="1"/>
    <col min="1026" max="1026" width="40.703125" style="351" customWidth="1"/>
    <col min="1027" max="1029" width="8.87890625" style="351" customWidth="1"/>
    <col min="1030" max="1030" width="21.703125" style="351" customWidth="1"/>
    <col min="1031" max="1031" width="22.41015625" style="351" customWidth="1"/>
    <col min="1032" max="1032" width="10.703125" style="351" customWidth="1"/>
    <col min="1033" max="1033" width="9.41015625" style="351" customWidth="1"/>
    <col min="1034" max="1034" width="10.41015625" style="351" customWidth="1"/>
    <col min="1035" max="1035" width="9.41015625" style="351" customWidth="1"/>
    <col min="1036" max="1036" width="10.41015625" style="351" customWidth="1"/>
    <col min="1037" max="1037" width="9.41015625" style="351" customWidth="1"/>
    <col min="1038" max="1038" width="11.5859375" style="351" customWidth="1"/>
    <col min="1039" max="1039" width="7.703125" style="351" customWidth="1"/>
    <col min="1040" max="1280" width="9.1171875" style="351"/>
    <col min="1281" max="1281" width="4.1171875" style="351" customWidth="1"/>
    <col min="1282" max="1282" width="40.703125" style="351" customWidth="1"/>
    <col min="1283" max="1285" width="8.87890625" style="351" customWidth="1"/>
    <col min="1286" max="1286" width="21.703125" style="351" customWidth="1"/>
    <col min="1287" max="1287" width="22.41015625" style="351" customWidth="1"/>
    <col min="1288" max="1288" width="10.703125" style="351" customWidth="1"/>
    <col min="1289" max="1289" width="9.41015625" style="351" customWidth="1"/>
    <col min="1290" max="1290" width="10.41015625" style="351" customWidth="1"/>
    <col min="1291" max="1291" width="9.41015625" style="351" customWidth="1"/>
    <col min="1292" max="1292" width="10.41015625" style="351" customWidth="1"/>
    <col min="1293" max="1293" width="9.41015625" style="351" customWidth="1"/>
    <col min="1294" max="1294" width="11.5859375" style="351" customWidth="1"/>
    <col min="1295" max="1295" width="7.703125" style="351" customWidth="1"/>
    <col min="1296" max="1536" width="9.1171875" style="351"/>
    <col min="1537" max="1537" width="4.1171875" style="351" customWidth="1"/>
    <col min="1538" max="1538" width="40.703125" style="351" customWidth="1"/>
    <col min="1539" max="1541" width="8.87890625" style="351" customWidth="1"/>
    <col min="1542" max="1542" width="21.703125" style="351" customWidth="1"/>
    <col min="1543" max="1543" width="22.41015625" style="351" customWidth="1"/>
    <col min="1544" max="1544" width="10.703125" style="351" customWidth="1"/>
    <col min="1545" max="1545" width="9.41015625" style="351" customWidth="1"/>
    <col min="1546" max="1546" width="10.41015625" style="351" customWidth="1"/>
    <col min="1547" max="1547" width="9.41015625" style="351" customWidth="1"/>
    <col min="1548" max="1548" width="10.41015625" style="351" customWidth="1"/>
    <col min="1549" max="1549" width="9.41015625" style="351" customWidth="1"/>
    <col min="1550" max="1550" width="11.5859375" style="351" customWidth="1"/>
    <col min="1551" max="1551" width="7.703125" style="351" customWidth="1"/>
    <col min="1552" max="1792" width="9.1171875" style="351"/>
    <col min="1793" max="1793" width="4.1171875" style="351" customWidth="1"/>
    <col min="1794" max="1794" width="40.703125" style="351" customWidth="1"/>
    <col min="1795" max="1797" width="8.87890625" style="351" customWidth="1"/>
    <col min="1798" max="1798" width="21.703125" style="351" customWidth="1"/>
    <col min="1799" max="1799" width="22.41015625" style="351" customWidth="1"/>
    <col min="1800" max="1800" width="10.703125" style="351" customWidth="1"/>
    <col min="1801" max="1801" width="9.41015625" style="351" customWidth="1"/>
    <col min="1802" max="1802" width="10.41015625" style="351" customWidth="1"/>
    <col min="1803" max="1803" width="9.41015625" style="351" customWidth="1"/>
    <col min="1804" max="1804" width="10.41015625" style="351" customWidth="1"/>
    <col min="1805" max="1805" width="9.41015625" style="351" customWidth="1"/>
    <col min="1806" max="1806" width="11.5859375" style="351" customWidth="1"/>
    <col min="1807" max="1807" width="7.703125" style="351" customWidth="1"/>
    <col min="1808" max="2048" width="9.1171875" style="351"/>
    <col min="2049" max="2049" width="4.1171875" style="351" customWidth="1"/>
    <col min="2050" max="2050" width="40.703125" style="351" customWidth="1"/>
    <col min="2051" max="2053" width="8.87890625" style="351" customWidth="1"/>
    <col min="2054" max="2054" width="21.703125" style="351" customWidth="1"/>
    <col min="2055" max="2055" width="22.41015625" style="351" customWidth="1"/>
    <col min="2056" max="2056" width="10.703125" style="351" customWidth="1"/>
    <col min="2057" max="2057" width="9.41015625" style="351" customWidth="1"/>
    <col min="2058" max="2058" width="10.41015625" style="351" customWidth="1"/>
    <col min="2059" max="2059" width="9.41015625" style="351" customWidth="1"/>
    <col min="2060" max="2060" width="10.41015625" style="351" customWidth="1"/>
    <col min="2061" max="2061" width="9.41015625" style="351" customWidth="1"/>
    <col min="2062" max="2062" width="11.5859375" style="351" customWidth="1"/>
    <col min="2063" max="2063" width="7.703125" style="351" customWidth="1"/>
    <col min="2064" max="2304" width="9.1171875" style="351"/>
    <col min="2305" max="2305" width="4.1171875" style="351" customWidth="1"/>
    <col min="2306" max="2306" width="40.703125" style="351" customWidth="1"/>
    <col min="2307" max="2309" width="8.87890625" style="351" customWidth="1"/>
    <col min="2310" max="2310" width="21.703125" style="351" customWidth="1"/>
    <col min="2311" max="2311" width="22.41015625" style="351" customWidth="1"/>
    <col min="2312" max="2312" width="10.703125" style="351" customWidth="1"/>
    <col min="2313" max="2313" width="9.41015625" style="351" customWidth="1"/>
    <col min="2314" max="2314" width="10.41015625" style="351" customWidth="1"/>
    <col min="2315" max="2315" width="9.41015625" style="351" customWidth="1"/>
    <col min="2316" max="2316" width="10.41015625" style="351" customWidth="1"/>
    <col min="2317" max="2317" width="9.41015625" style="351" customWidth="1"/>
    <col min="2318" max="2318" width="11.5859375" style="351" customWidth="1"/>
    <col min="2319" max="2319" width="7.703125" style="351" customWidth="1"/>
    <col min="2320" max="2560" width="9.1171875" style="351"/>
    <col min="2561" max="2561" width="4.1171875" style="351" customWidth="1"/>
    <col min="2562" max="2562" width="40.703125" style="351" customWidth="1"/>
    <col min="2563" max="2565" width="8.87890625" style="351" customWidth="1"/>
    <col min="2566" max="2566" width="21.703125" style="351" customWidth="1"/>
    <col min="2567" max="2567" width="22.41015625" style="351" customWidth="1"/>
    <col min="2568" max="2568" width="10.703125" style="351" customWidth="1"/>
    <col min="2569" max="2569" width="9.41015625" style="351" customWidth="1"/>
    <col min="2570" max="2570" width="10.41015625" style="351" customWidth="1"/>
    <col min="2571" max="2571" width="9.41015625" style="351" customWidth="1"/>
    <col min="2572" max="2572" width="10.41015625" style="351" customWidth="1"/>
    <col min="2573" max="2573" width="9.41015625" style="351" customWidth="1"/>
    <col min="2574" max="2574" width="11.5859375" style="351" customWidth="1"/>
    <col min="2575" max="2575" width="7.703125" style="351" customWidth="1"/>
    <col min="2576" max="2816" width="9.1171875" style="351"/>
    <col min="2817" max="2817" width="4.1171875" style="351" customWidth="1"/>
    <col min="2818" max="2818" width="40.703125" style="351" customWidth="1"/>
    <col min="2819" max="2821" width="8.87890625" style="351" customWidth="1"/>
    <col min="2822" max="2822" width="21.703125" style="351" customWidth="1"/>
    <col min="2823" max="2823" width="22.41015625" style="351" customWidth="1"/>
    <col min="2824" max="2824" width="10.703125" style="351" customWidth="1"/>
    <col min="2825" max="2825" width="9.41015625" style="351" customWidth="1"/>
    <col min="2826" max="2826" width="10.41015625" style="351" customWidth="1"/>
    <col min="2827" max="2827" width="9.41015625" style="351" customWidth="1"/>
    <col min="2828" max="2828" width="10.41015625" style="351" customWidth="1"/>
    <col min="2829" max="2829" width="9.41015625" style="351" customWidth="1"/>
    <col min="2830" max="2830" width="11.5859375" style="351" customWidth="1"/>
    <col min="2831" max="2831" width="7.703125" style="351" customWidth="1"/>
    <col min="2832" max="3072" width="9.1171875" style="351"/>
    <col min="3073" max="3073" width="4.1171875" style="351" customWidth="1"/>
    <col min="3074" max="3074" width="40.703125" style="351" customWidth="1"/>
    <col min="3075" max="3077" width="8.87890625" style="351" customWidth="1"/>
    <col min="3078" max="3078" width="21.703125" style="351" customWidth="1"/>
    <col min="3079" max="3079" width="22.41015625" style="351" customWidth="1"/>
    <col min="3080" max="3080" width="10.703125" style="351" customWidth="1"/>
    <col min="3081" max="3081" width="9.41015625" style="351" customWidth="1"/>
    <col min="3082" max="3082" width="10.41015625" style="351" customWidth="1"/>
    <col min="3083" max="3083" width="9.41015625" style="351" customWidth="1"/>
    <col min="3084" max="3084" width="10.41015625" style="351" customWidth="1"/>
    <col min="3085" max="3085" width="9.41015625" style="351" customWidth="1"/>
    <col min="3086" max="3086" width="11.5859375" style="351" customWidth="1"/>
    <col min="3087" max="3087" width="7.703125" style="351" customWidth="1"/>
    <col min="3088" max="3328" width="9.1171875" style="351"/>
    <col min="3329" max="3329" width="4.1171875" style="351" customWidth="1"/>
    <col min="3330" max="3330" width="40.703125" style="351" customWidth="1"/>
    <col min="3331" max="3333" width="8.87890625" style="351" customWidth="1"/>
    <col min="3334" max="3334" width="21.703125" style="351" customWidth="1"/>
    <col min="3335" max="3335" width="22.41015625" style="351" customWidth="1"/>
    <col min="3336" max="3336" width="10.703125" style="351" customWidth="1"/>
    <col min="3337" max="3337" width="9.41015625" style="351" customWidth="1"/>
    <col min="3338" max="3338" width="10.41015625" style="351" customWidth="1"/>
    <col min="3339" max="3339" width="9.41015625" style="351" customWidth="1"/>
    <col min="3340" max="3340" width="10.41015625" style="351" customWidth="1"/>
    <col min="3341" max="3341" width="9.41015625" style="351" customWidth="1"/>
    <col min="3342" max="3342" width="11.5859375" style="351" customWidth="1"/>
    <col min="3343" max="3343" width="7.703125" style="351" customWidth="1"/>
    <col min="3344" max="3584" width="9.1171875" style="351"/>
    <col min="3585" max="3585" width="4.1171875" style="351" customWidth="1"/>
    <col min="3586" max="3586" width="40.703125" style="351" customWidth="1"/>
    <col min="3587" max="3589" width="8.87890625" style="351" customWidth="1"/>
    <col min="3590" max="3590" width="21.703125" style="351" customWidth="1"/>
    <col min="3591" max="3591" width="22.41015625" style="351" customWidth="1"/>
    <col min="3592" max="3592" width="10.703125" style="351" customWidth="1"/>
    <col min="3593" max="3593" width="9.41015625" style="351" customWidth="1"/>
    <col min="3594" max="3594" width="10.41015625" style="351" customWidth="1"/>
    <col min="3595" max="3595" width="9.41015625" style="351" customWidth="1"/>
    <col min="3596" max="3596" width="10.41015625" style="351" customWidth="1"/>
    <col min="3597" max="3597" width="9.41015625" style="351" customWidth="1"/>
    <col min="3598" max="3598" width="11.5859375" style="351" customWidth="1"/>
    <col min="3599" max="3599" width="7.703125" style="351" customWidth="1"/>
    <col min="3600" max="3840" width="9.1171875" style="351"/>
    <col min="3841" max="3841" width="4.1171875" style="351" customWidth="1"/>
    <col min="3842" max="3842" width="40.703125" style="351" customWidth="1"/>
    <col min="3843" max="3845" width="8.87890625" style="351" customWidth="1"/>
    <col min="3846" max="3846" width="21.703125" style="351" customWidth="1"/>
    <col min="3847" max="3847" width="22.41015625" style="351" customWidth="1"/>
    <col min="3848" max="3848" width="10.703125" style="351" customWidth="1"/>
    <col min="3849" max="3849" width="9.41015625" style="351" customWidth="1"/>
    <col min="3850" max="3850" width="10.41015625" style="351" customWidth="1"/>
    <col min="3851" max="3851" width="9.41015625" style="351" customWidth="1"/>
    <col min="3852" max="3852" width="10.41015625" style="351" customWidth="1"/>
    <col min="3853" max="3853" width="9.41015625" style="351" customWidth="1"/>
    <col min="3854" max="3854" width="11.5859375" style="351" customWidth="1"/>
    <col min="3855" max="3855" width="7.703125" style="351" customWidth="1"/>
    <col min="3856" max="4096" width="9.1171875" style="351"/>
    <col min="4097" max="4097" width="4.1171875" style="351" customWidth="1"/>
    <col min="4098" max="4098" width="40.703125" style="351" customWidth="1"/>
    <col min="4099" max="4101" width="8.87890625" style="351" customWidth="1"/>
    <col min="4102" max="4102" width="21.703125" style="351" customWidth="1"/>
    <col min="4103" max="4103" width="22.41015625" style="351" customWidth="1"/>
    <col min="4104" max="4104" width="10.703125" style="351" customWidth="1"/>
    <col min="4105" max="4105" width="9.41015625" style="351" customWidth="1"/>
    <col min="4106" max="4106" width="10.41015625" style="351" customWidth="1"/>
    <col min="4107" max="4107" width="9.41015625" style="351" customWidth="1"/>
    <col min="4108" max="4108" width="10.41015625" style="351" customWidth="1"/>
    <col min="4109" max="4109" width="9.41015625" style="351" customWidth="1"/>
    <col min="4110" max="4110" width="11.5859375" style="351" customWidth="1"/>
    <col min="4111" max="4111" width="7.703125" style="351" customWidth="1"/>
    <col min="4112" max="4352" width="9.1171875" style="351"/>
    <col min="4353" max="4353" width="4.1171875" style="351" customWidth="1"/>
    <col min="4354" max="4354" width="40.703125" style="351" customWidth="1"/>
    <col min="4355" max="4357" width="8.87890625" style="351" customWidth="1"/>
    <col min="4358" max="4358" width="21.703125" style="351" customWidth="1"/>
    <col min="4359" max="4359" width="22.41015625" style="351" customWidth="1"/>
    <col min="4360" max="4360" width="10.703125" style="351" customWidth="1"/>
    <col min="4361" max="4361" width="9.41015625" style="351" customWidth="1"/>
    <col min="4362" max="4362" width="10.41015625" style="351" customWidth="1"/>
    <col min="4363" max="4363" width="9.41015625" style="351" customWidth="1"/>
    <col min="4364" max="4364" width="10.41015625" style="351" customWidth="1"/>
    <col min="4365" max="4365" width="9.41015625" style="351" customWidth="1"/>
    <col min="4366" max="4366" width="11.5859375" style="351" customWidth="1"/>
    <col min="4367" max="4367" width="7.703125" style="351" customWidth="1"/>
    <col min="4368" max="4608" width="9.1171875" style="351"/>
    <col min="4609" max="4609" width="4.1171875" style="351" customWidth="1"/>
    <col min="4610" max="4610" width="40.703125" style="351" customWidth="1"/>
    <col min="4611" max="4613" width="8.87890625" style="351" customWidth="1"/>
    <col min="4614" max="4614" width="21.703125" style="351" customWidth="1"/>
    <col min="4615" max="4615" width="22.41015625" style="351" customWidth="1"/>
    <col min="4616" max="4616" width="10.703125" style="351" customWidth="1"/>
    <col min="4617" max="4617" width="9.41015625" style="351" customWidth="1"/>
    <col min="4618" max="4618" width="10.41015625" style="351" customWidth="1"/>
    <col min="4619" max="4619" width="9.41015625" style="351" customWidth="1"/>
    <col min="4620" max="4620" width="10.41015625" style="351" customWidth="1"/>
    <col min="4621" max="4621" width="9.41015625" style="351" customWidth="1"/>
    <col min="4622" max="4622" width="11.5859375" style="351" customWidth="1"/>
    <col min="4623" max="4623" width="7.703125" style="351" customWidth="1"/>
    <col min="4624" max="4864" width="9.1171875" style="351"/>
    <col min="4865" max="4865" width="4.1171875" style="351" customWidth="1"/>
    <col min="4866" max="4866" width="40.703125" style="351" customWidth="1"/>
    <col min="4867" max="4869" width="8.87890625" style="351" customWidth="1"/>
    <col min="4870" max="4870" width="21.703125" style="351" customWidth="1"/>
    <col min="4871" max="4871" width="22.41015625" style="351" customWidth="1"/>
    <col min="4872" max="4872" width="10.703125" style="351" customWidth="1"/>
    <col min="4873" max="4873" width="9.41015625" style="351" customWidth="1"/>
    <col min="4874" max="4874" width="10.41015625" style="351" customWidth="1"/>
    <col min="4875" max="4875" width="9.41015625" style="351" customWidth="1"/>
    <col min="4876" max="4876" width="10.41015625" style="351" customWidth="1"/>
    <col min="4877" max="4877" width="9.41015625" style="351" customWidth="1"/>
    <col min="4878" max="4878" width="11.5859375" style="351" customWidth="1"/>
    <col min="4879" max="4879" width="7.703125" style="351" customWidth="1"/>
    <col min="4880" max="5120" width="9.1171875" style="351"/>
    <col min="5121" max="5121" width="4.1171875" style="351" customWidth="1"/>
    <col min="5122" max="5122" width="40.703125" style="351" customWidth="1"/>
    <col min="5123" max="5125" width="8.87890625" style="351" customWidth="1"/>
    <col min="5126" max="5126" width="21.703125" style="351" customWidth="1"/>
    <col min="5127" max="5127" width="22.41015625" style="351" customWidth="1"/>
    <col min="5128" max="5128" width="10.703125" style="351" customWidth="1"/>
    <col min="5129" max="5129" width="9.41015625" style="351" customWidth="1"/>
    <col min="5130" max="5130" width="10.41015625" style="351" customWidth="1"/>
    <col min="5131" max="5131" width="9.41015625" style="351" customWidth="1"/>
    <col min="5132" max="5132" width="10.41015625" style="351" customWidth="1"/>
    <col min="5133" max="5133" width="9.41015625" style="351" customWidth="1"/>
    <col min="5134" max="5134" width="11.5859375" style="351" customWidth="1"/>
    <col min="5135" max="5135" width="7.703125" style="351" customWidth="1"/>
    <col min="5136" max="5376" width="9.1171875" style="351"/>
    <col min="5377" max="5377" width="4.1171875" style="351" customWidth="1"/>
    <col min="5378" max="5378" width="40.703125" style="351" customWidth="1"/>
    <col min="5379" max="5381" width="8.87890625" style="351" customWidth="1"/>
    <col min="5382" max="5382" width="21.703125" style="351" customWidth="1"/>
    <col min="5383" max="5383" width="22.41015625" style="351" customWidth="1"/>
    <col min="5384" max="5384" width="10.703125" style="351" customWidth="1"/>
    <col min="5385" max="5385" width="9.41015625" style="351" customWidth="1"/>
    <col min="5386" max="5386" width="10.41015625" style="351" customWidth="1"/>
    <col min="5387" max="5387" width="9.41015625" style="351" customWidth="1"/>
    <col min="5388" max="5388" width="10.41015625" style="351" customWidth="1"/>
    <col min="5389" max="5389" width="9.41015625" style="351" customWidth="1"/>
    <col min="5390" max="5390" width="11.5859375" style="351" customWidth="1"/>
    <col min="5391" max="5391" width="7.703125" style="351" customWidth="1"/>
    <col min="5392" max="5632" width="9.1171875" style="351"/>
    <col min="5633" max="5633" width="4.1171875" style="351" customWidth="1"/>
    <col min="5634" max="5634" width="40.703125" style="351" customWidth="1"/>
    <col min="5635" max="5637" width="8.87890625" style="351" customWidth="1"/>
    <col min="5638" max="5638" width="21.703125" style="351" customWidth="1"/>
    <col min="5639" max="5639" width="22.41015625" style="351" customWidth="1"/>
    <col min="5640" max="5640" width="10.703125" style="351" customWidth="1"/>
    <col min="5641" max="5641" width="9.41015625" style="351" customWidth="1"/>
    <col min="5642" max="5642" width="10.41015625" style="351" customWidth="1"/>
    <col min="5643" max="5643" width="9.41015625" style="351" customWidth="1"/>
    <col min="5644" max="5644" width="10.41015625" style="351" customWidth="1"/>
    <col min="5645" max="5645" width="9.41015625" style="351" customWidth="1"/>
    <col min="5646" max="5646" width="11.5859375" style="351" customWidth="1"/>
    <col min="5647" max="5647" width="7.703125" style="351" customWidth="1"/>
    <col min="5648" max="5888" width="9.1171875" style="351"/>
    <col min="5889" max="5889" width="4.1171875" style="351" customWidth="1"/>
    <col min="5890" max="5890" width="40.703125" style="351" customWidth="1"/>
    <col min="5891" max="5893" width="8.87890625" style="351" customWidth="1"/>
    <col min="5894" max="5894" width="21.703125" style="351" customWidth="1"/>
    <col min="5895" max="5895" width="22.41015625" style="351" customWidth="1"/>
    <col min="5896" max="5896" width="10.703125" style="351" customWidth="1"/>
    <col min="5897" max="5897" width="9.41015625" style="351" customWidth="1"/>
    <col min="5898" max="5898" width="10.41015625" style="351" customWidth="1"/>
    <col min="5899" max="5899" width="9.41015625" style="351" customWidth="1"/>
    <col min="5900" max="5900" width="10.41015625" style="351" customWidth="1"/>
    <col min="5901" max="5901" width="9.41015625" style="351" customWidth="1"/>
    <col min="5902" max="5902" width="11.5859375" style="351" customWidth="1"/>
    <col min="5903" max="5903" width="7.703125" style="351" customWidth="1"/>
    <col min="5904" max="6144" width="9.1171875" style="351"/>
    <col min="6145" max="6145" width="4.1171875" style="351" customWidth="1"/>
    <col min="6146" max="6146" width="40.703125" style="351" customWidth="1"/>
    <col min="6147" max="6149" width="8.87890625" style="351" customWidth="1"/>
    <col min="6150" max="6150" width="21.703125" style="351" customWidth="1"/>
    <col min="6151" max="6151" width="22.41015625" style="351" customWidth="1"/>
    <col min="6152" max="6152" width="10.703125" style="351" customWidth="1"/>
    <col min="6153" max="6153" width="9.41015625" style="351" customWidth="1"/>
    <col min="6154" max="6154" width="10.41015625" style="351" customWidth="1"/>
    <col min="6155" max="6155" width="9.41015625" style="351" customWidth="1"/>
    <col min="6156" max="6156" width="10.41015625" style="351" customWidth="1"/>
    <col min="6157" max="6157" width="9.41015625" style="351" customWidth="1"/>
    <col min="6158" max="6158" width="11.5859375" style="351" customWidth="1"/>
    <col min="6159" max="6159" width="7.703125" style="351" customWidth="1"/>
    <col min="6160" max="6400" width="9.1171875" style="351"/>
    <col min="6401" max="6401" width="4.1171875" style="351" customWidth="1"/>
    <col min="6402" max="6402" width="40.703125" style="351" customWidth="1"/>
    <col min="6403" max="6405" width="8.87890625" style="351" customWidth="1"/>
    <col min="6406" max="6406" width="21.703125" style="351" customWidth="1"/>
    <col min="6407" max="6407" width="22.41015625" style="351" customWidth="1"/>
    <col min="6408" max="6408" width="10.703125" style="351" customWidth="1"/>
    <col min="6409" max="6409" width="9.41015625" style="351" customWidth="1"/>
    <col min="6410" max="6410" width="10.41015625" style="351" customWidth="1"/>
    <col min="6411" max="6411" width="9.41015625" style="351" customWidth="1"/>
    <col min="6412" max="6412" width="10.41015625" style="351" customWidth="1"/>
    <col min="6413" max="6413" width="9.41015625" style="351" customWidth="1"/>
    <col min="6414" max="6414" width="11.5859375" style="351" customWidth="1"/>
    <col min="6415" max="6415" width="7.703125" style="351" customWidth="1"/>
    <col min="6416" max="6656" width="9.1171875" style="351"/>
    <col min="6657" max="6657" width="4.1171875" style="351" customWidth="1"/>
    <col min="6658" max="6658" width="40.703125" style="351" customWidth="1"/>
    <col min="6659" max="6661" width="8.87890625" style="351" customWidth="1"/>
    <col min="6662" max="6662" width="21.703125" style="351" customWidth="1"/>
    <col min="6663" max="6663" width="22.41015625" style="351" customWidth="1"/>
    <col min="6664" max="6664" width="10.703125" style="351" customWidth="1"/>
    <col min="6665" max="6665" width="9.41015625" style="351" customWidth="1"/>
    <col min="6666" max="6666" width="10.41015625" style="351" customWidth="1"/>
    <col min="6667" max="6667" width="9.41015625" style="351" customWidth="1"/>
    <col min="6668" max="6668" width="10.41015625" style="351" customWidth="1"/>
    <col min="6669" max="6669" width="9.41015625" style="351" customWidth="1"/>
    <col min="6670" max="6670" width="11.5859375" style="351" customWidth="1"/>
    <col min="6671" max="6671" width="7.703125" style="351" customWidth="1"/>
    <col min="6672" max="6912" width="9.1171875" style="351"/>
    <col min="6913" max="6913" width="4.1171875" style="351" customWidth="1"/>
    <col min="6914" max="6914" width="40.703125" style="351" customWidth="1"/>
    <col min="6915" max="6917" width="8.87890625" style="351" customWidth="1"/>
    <col min="6918" max="6918" width="21.703125" style="351" customWidth="1"/>
    <col min="6919" max="6919" width="22.41015625" style="351" customWidth="1"/>
    <col min="6920" max="6920" width="10.703125" style="351" customWidth="1"/>
    <col min="6921" max="6921" width="9.41015625" style="351" customWidth="1"/>
    <col min="6922" max="6922" width="10.41015625" style="351" customWidth="1"/>
    <col min="6923" max="6923" width="9.41015625" style="351" customWidth="1"/>
    <col min="6924" max="6924" width="10.41015625" style="351" customWidth="1"/>
    <col min="6925" max="6925" width="9.41015625" style="351" customWidth="1"/>
    <col min="6926" max="6926" width="11.5859375" style="351" customWidth="1"/>
    <col min="6927" max="6927" width="7.703125" style="351" customWidth="1"/>
    <col min="6928" max="7168" width="9.1171875" style="351"/>
    <col min="7169" max="7169" width="4.1171875" style="351" customWidth="1"/>
    <col min="7170" max="7170" width="40.703125" style="351" customWidth="1"/>
    <col min="7171" max="7173" width="8.87890625" style="351" customWidth="1"/>
    <col min="7174" max="7174" width="21.703125" style="351" customWidth="1"/>
    <col min="7175" max="7175" width="22.41015625" style="351" customWidth="1"/>
    <col min="7176" max="7176" width="10.703125" style="351" customWidth="1"/>
    <col min="7177" max="7177" width="9.41015625" style="351" customWidth="1"/>
    <col min="7178" max="7178" width="10.41015625" style="351" customWidth="1"/>
    <col min="7179" max="7179" width="9.41015625" style="351" customWidth="1"/>
    <col min="7180" max="7180" width="10.41015625" style="351" customWidth="1"/>
    <col min="7181" max="7181" width="9.41015625" style="351" customWidth="1"/>
    <col min="7182" max="7182" width="11.5859375" style="351" customWidth="1"/>
    <col min="7183" max="7183" width="7.703125" style="351" customWidth="1"/>
    <col min="7184" max="7424" width="9.1171875" style="351"/>
    <col min="7425" max="7425" width="4.1171875" style="351" customWidth="1"/>
    <col min="7426" max="7426" width="40.703125" style="351" customWidth="1"/>
    <col min="7427" max="7429" width="8.87890625" style="351" customWidth="1"/>
    <col min="7430" max="7430" width="21.703125" style="351" customWidth="1"/>
    <col min="7431" max="7431" width="22.41015625" style="351" customWidth="1"/>
    <col min="7432" max="7432" width="10.703125" style="351" customWidth="1"/>
    <col min="7433" max="7433" width="9.41015625" style="351" customWidth="1"/>
    <col min="7434" max="7434" width="10.41015625" style="351" customWidth="1"/>
    <col min="7435" max="7435" width="9.41015625" style="351" customWidth="1"/>
    <col min="7436" max="7436" width="10.41015625" style="351" customWidth="1"/>
    <col min="7437" max="7437" width="9.41015625" style="351" customWidth="1"/>
    <col min="7438" max="7438" width="11.5859375" style="351" customWidth="1"/>
    <col min="7439" max="7439" width="7.703125" style="351" customWidth="1"/>
    <col min="7440" max="7680" width="9.1171875" style="351"/>
    <col min="7681" max="7681" width="4.1171875" style="351" customWidth="1"/>
    <col min="7682" max="7682" width="40.703125" style="351" customWidth="1"/>
    <col min="7683" max="7685" width="8.87890625" style="351" customWidth="1"/>
    <col min="7686" max="7686" width="21.703125" style="351" customWidth="1"/>
    <col min="7687" max="7687" width="22.41015625" style="351" customWidth="1"/>
    <col min="7688" max="7688" width="10.703125" style="351" customWidth="1"/>
    <col min="7689" max="7689" width="9.41015625" style="351" customWidth="1"/>
    <col min="7690" max="7690" width="10.41015625" style="351" customWidth="1"/>
    <col min="7691" max="7691" width="9.41015625" style="351" customWidth="1"/>
    <col min="7692" max="7692" width="10.41015625" style="351" customWidth="1"/>
    <col min="7693" max="7693" width="9.41015625" style="351" customWidth="1"/>
    <col min="7694" max="7694" width="11.5859375" style="351" customWidth="1"/>
    <col min="7695" max="7695" width="7.703125" style="351" customWidth="1"/>
    <col min="7696" max="7936" width="9.1171875" style="351"/>
    <col min="7937" max="7937" width="4.1171875" style="351" customWidth="1"/>
    <col min="7938" max="7938" width="40.703125" style="351" customWidth="1"/>
    <col min="7939" max="7941" width="8.87890625" style="351" customWidth="1"/>
    <col min="7942" max="7942" width="21.703125" style="351" customWidth="1"/>
    <col min="7943" max="7943" width="22.41015625" style="351" customWidth="1"/>
    <col min="7944" max="7944" width="10.703125" style="351" customWidth="1"/>
    <col min="7945" max="7945" width="9.41015625" style="351" customWidth="1"/>
    <col min="7946" max="7946" width="10.41015625" style="351" customWidth="1"/>
    <col min="7947" max="7947" width="9.41015625" style="351" customWidth="1"/>
    <col min="7948" max="7948" width="10.41015625" style="351" customWidth="1"/>
    <col min="7949" max="7949" width="9.41015625" style="351" customWidth="1"/>
    <col min="7950" max="7950" width="11.5859375" style="351" customWidth="1"/>
    <col min="7951" max="7951" width="7.703125" style="351" customWidth="1"/>
    <col min="7952" max="8192" width="9.1171875" style="351"/>
    <col min="8193" max="8193" width="4.1171875" style="351" customWidth="1"/>
    <col min="8194" max="8194" width="40.703125" style="351" customWidth="1"/>
    <col min="8195" max="8197" width="8.87890625" style="351" customWidth="1"/>
    <col min="8198" max="8198" width="21.703125" style="351" customWidth="1"/>
    <col min="8199" max="8199" width="22.41015625" style="351" customWidth="1"/>
    <col min="8200" max="8200" width="10.703125" style="351" customWidth="1"/>
    <col min="8201" max="8201" width="9.41015625" style="351" customWidth="1"/>
    <col min="8202" max="8202" width="10.41015625" style="351" customWidth="1"/>
    <col min="8203" max="8203" width="9.41015625" style="351" customWidth="1"/>
    <col min="8204" max="8204" width="10.41015625" style="351" customWidth="1"/>
    <col min="8205" max="8205" width="9.41015625" style="351" customWidth="1"/>
    <col min="8206" max="8206" width="11.5859375" style="351" customWidth="1"/>
    <col min="8207" max="8207" width="7.703125" style="351" customWidth="1"/>
    <col min="8208" max="8448" width="9.1171875" style="351"/>
    <col min="8449" max="8449" width="4.1171875" style="351" customWidth="1"/>
    <col min="8450" max="8450" width="40.703125" style="351" customWidth="1"/>
    <col min="8451" max="8453" width="8.87890625" style="351" customWidth="1"/>
    <col min="8454" max="8454" width="21.703125" style="351" customWidth="1"/>
    <col min="8455" max="8455" width="22.41015625" style="351" customWidth="1"/>
    <col min="8456" max="8456" width="10.703125" style="351" customWidth="1"/>
    <col min="8457" max="8457" width="9.41015625" style="351" customWidth="1"/>
    <col min="8458" max="8458" width="10.41015625" style="351" customWidth="1"/>
    <col min="8459" max="8459" width="9.41015625" style="351" customWidth="1"/>
    <col min="8460" max="8460" width="10.41015625" style="351" customWidth="1"/>
    <col min="8461" max="8461" width="9.41015625" style="351" customWidth="1"/>
    <col min="8462" max="8462" width="11.5859375" style="351" customWidth="1"/>
    <col min="8463" max="8463" width="7.703125" style="351" customWidth="1"/>
    <col min="8464" max="8704" width="9.1171875" style="351"/>
    <col min="8705" max="8705" width="4.1171875" style="351" customWidth="1"/>
    <col min="8706" max="8706" width="40.703125" style="351" customWidth="1"/>
    <col min="8707" max="8709" width="8.87890625" style="351" customWidth="1"/>
    <col min="8710" max="8710" width="21.703125" style="351" customWidth="1"/>
    <col min="8711" max="8711" width="22.41015625" style="351" customWidth="1"/>
    <col min="8712" max="8712" width="10.703125" style="351" customWidth="1"/>
    <col min="8713" max="8713" width="9.41015625" style="351" customWidth="1"/>
    <col min="8714" max="8714" width="10.41015625" style="351" customWidth="1"/>
    <col min="8715" max="8715" width="9.41015625" style="351" customWidth="1"/>
    <col min="8716" max="8716" width="10.41015625" style="351" customWidth="1"/>
    <col min="8717" max="8717" width="9.41015625" style="351" customWidth="1"/>
    <col min="8718" max="8718" width="11.5859375" style="351" customWidth="1"/>
    <col min="8719" max="8719" width="7.703125" style="351" customWidth="1"/>
    <col min="8720" max="8960" width="9.1171875" style="351"/>
    <col min="8961" max="8961" width="4.1171875" style="351" customWidth="1"/>
    <col min="8962" max="8962" width="40.703125" style="351" customWidth="1"/>
    <col min="8963" max="8965" width="8.87890625" style="351" customWidth="1"/>
    <col min="8966" max="8966" width="21.703125" style="351" customWidth="1"/>
    <col min="8967" max="8967" width="22.41015625" style="351" customWidth="1"/>
    <col min="8968" max="8968" width="10.703125" style="351" customWidth="1"/>
    <col min="8969" max="8969" width="9.41015625" style="351" customWidth="1"/>
    <col min="8970" max="8970" width="10.41015625" style="351" customWidth="1"/>
    <col min="8971" max="8971" width="9.41015625" style="351" customWidth="1"/>
    <col min="8972" max="8972" width="10.41015625" style="351" customWidth="1"/>
    <col min="8973" max="8973" width="9.41015625" style="351" customWidth="1"/>
    <col min="8974" max="8974" width="11.5859375" style="351" customWidth="1"/>
    <col min="8975" max="8975" width="7.703125" style="351" customWidth="1"/>
    <col min="8976" max="9216" width="9.1171875" style="351"/>
    <col min="9217" max="9217" width="4.1171875" style="351" customWidth="1"/>
    <col min="9218" max="9218" width="40.703125" style="351" customWidth="1"/>
    <col min="9219" max="9221" width="8.87890625" style="351" customWidth="1"/>
    <col min="9222" max="9222" width="21.703125" style="351" customWidth="1"/>
    <col min="9223" max="9223" width="22.41015625" style="351" customWidth="1"/>
    <col min="9224" max="9224" width="10.703125" style="351" customWidth="1"/>
    <col min="9225" max="9225" width="9.41015625" style="351" customWidth="1"/>
    <col min="9226" max="9226" width="10.41015625" style="351" customWidth="1"/>
    <col min="9227" max="9227" width="9.41015625" style="351" customWidth="1"/>
    <col min="9228" max="9228" width="10.41015625" style="351" customWidth="1"/>
    <col min="9229" max="9229" width="9.41015625" style="351" customWidth="1"/>
    <col min="9230" max="9230" width="11.5859375" style="351" customWidth="1"/>
    <col min="9231" max="9231" width="7.703125" style="351" customWidth="1"/>
    <col min="9232" max="9472" width="9.1171875" style="351"/>
    <col min="9473" max="9473" width="4.1171875" style="351" customWidth="1"/>
    <col min="9474" max="9474" width="40.703125" style="351" customWidth="1"/>
    <col min="9475" max="9477" width="8.87890625" style="351" customWidth="1"/>
    <col min="9478" max="9478" width="21.703125" style="351" customWidth="1"/>
    <col min="9479" max="9479" width="22.41015625" style="351" customWidth="1"/>
    <col min="9480" max="9480" width="10.703125" style="351" customWidth="1"/>
    <col min="9481" max="9481" width="9.41015625" style="351" customWidth="1"/>
    <col min="9482" max="9482" width="10.41015625" style="351" customWidth="1"/>
    <col min="9483" max="9483" width="9.41015625" style="351" customWidth="1"/>
    <col min="9484" max="9484" width="10.41015625" style="351" customWidth="1"/>
    <col min="9485" max="9485" width="9.41015625" style="351" customWidth="1"/>
    <col min="9486" max="9486" width="11.5859375" style="351" customWidth="1"/>
    <col min="9487" max="9487" width="7.703125" style="351" customWidth="1"/>
    <col min="9488" max="9728" width="9.1171875" style="351"/>
    <col min="9729" max="9729" width="4.1171875" style="351" customWidth="1"/>
    <col min="9730" max="9730" width="40.703125" style="351" customWidth="1"/>
    <col min="9731" max="9733" width="8.87890625" style="351" customWidth="1"/>
    <col min="9734" max="9734" width="21.703125" style="351" customWidth="1"/>
    <col min="9735" max="9735" width="22.41015625" style="351" customWidth="1"/>
    <col min="9736" max="9736" width="10.703125" style="351" customWidth="1"/>
    <col min="9737" max="9737" width="9.41015625" style="351" customWidth="1"/>
    <col min="9738" max="9738" width="10.41015625" style="351" customWidth="1"/>
    <col min="9739" max="9739" width="9.41015625" style="351" customWidth="1"/>
    <col min="9740" max="9740" width="10.41015625" style="351" customWidth="1"/>
    <col min="9741" max="9741" width="9.41015625" style="351" customWidth="1"/>
    <col min="9742" max="9742" width="11.5859375" style="351" customWidth="1"/>
    <col min="9743" max="9743" width="7.703125" style="351" customWidth="1"/>
    <col min="9744" max="9984" width="9.1171875" style="351"/>
    <col min="9985" max="9985" width="4.1171875" style="351" customWidth="1"/>
    <col min="9986" max="9986" width="40.703125" style="351" customWidth="1"/>
    <col min="9987" max="9989" width="8.87890625" style="351" customWidth="1"/>
    <col min="9990" max="9990" width="21.703125" style="351" customWidth="1"/>
    <col min="9991" max="9991" width="22.41015625" style="351" customWidth="1"/>
    <col min="9992" max="9992" width="10.703125" style="351" customWidth="1"/>
    <col min="9993" max="9993" width="9.41015625" style="351" customWidth="1"/>
    <col min="9994" max="9994" width="10.41015625" style="351" customWidth="1"/>
    <col min="9995" max="9995" width="9.41015625" style="351" customWidth="1"/>
    <col min="9996" max="9996" width="10.41015625" style="351" customWidth="1"/>
    <col min="9997" max="9997" width="9.41015625" style="351" customWidth="1"/>
    <col min="9998" max="9998" width="11.5859375" style="351" customWidth="1"/>
    <col min="9999" max="9999" width="7.703125" style="351" customWidth="1"/>
    <col min="10000" max="10240" width="9.1171875" style="351"/>
    <col min="10241" max="10241" width="4.1171875" style="351" customWidth="1"/>
    <col min="10242" max="10242" width="40.703125" style="351" customWidth="1"/>
    <col min="10243" max="10245" width="8.87890625" style="351" customWidth="1"/>
    <col min="10246" max="10246" width="21.703125" style="351" customWidth="1"/>
    <col min="10247" max="10247" width="22.41015625" style="351" customWidth="1"/>
    <col min="10248" max="10248" width="10.703125" style="351" customWidth="1"/>
    <col min="10249" max="10249" width="9.41015625" style="351" customWidth="1"/>
    <col min="10250" max="10250" width="10.41015625" style="351" customWidth="1"/>
    <col min="10251" max="10251" width="9.41015625" style="351" customWidth="1"/>
    <col min="10252" max="10252" width="10.41015625" style="351" customWidth="1"/>
    <col min="10253" max="10253" width="9.41015625" style="351" customWidth="1"/>
    <col min="10254" max="10254" width="11.5859375" style="351" customWidth="1"/>
    <col min="10255" max="10255" width="7.703125" style="351" customWidth="1"/>
    <col min="10256" max="10496" width="9.1171875" style="351"/>
    <col min="10497" max="10497" width="4.1171875" style="351" customWidth="1"/>
    <col min="10498" max="10498" width="40.703125" style="351" customWidth="1"/>
    <col min="10499" max="10501" width="8.87890625" style="351" customWidth="1"/>
    <col min="10502" max="10502" width="21.703125" style="351" customWidth="1"/>
    <col min="10503" max="10503" width="22.41015625" style="351" customWidth="1"/>
    <col min="10504" max="10504" width="10.703125" style="351" customWidth="1"/>
    <col min="10505" max="10505" width="9.41015625" style="351" customWidth="1"/>
    <col min="10506" max="10506" width="10.41015625" style="351" customWidth="1"/>
    <col min="10507" max="10507" width="9.41015625" style="351" customWidth="1"/>
    <col min="10508" max="10508" width="10.41015625" style="351" customWidth="1"/>
    <col min="10509" max="10509" width="9.41015625" style="351" customWidth="1"/>
    <col min="10510" max="10510" width="11.5859375" style="351" customWidth="1"/>
    <col min="10511" max="10511" width="7.703125" style="351" customWidth="1"/>
    <col min="10512" max="10752" width="9.1171875" style="351"/>
    <col min="10753" max="10753" width="4.1171875" style="351" customWidth="1"/>
    <col min="10754" max="10754" width="40.703125" style="351" customWidth="1"/>
    <col min="10755" max="10757" width="8.87890625" style="351" customWidth="1"/>
    <col min="10758" max="10758" width="21.703125" style="351" customWidth="1"/>
    <col min="10759" max="10759" width="22.41015625" style="351" customWidth="1"/>
    <col min="10760" max="10760" width="10.703125" style="351" customWidth="1"/>
    <col min="10761" max="10761" width="9.41015625" style="351" customWidth="1"/>
    <col min="10762" max="10762" width="10.41015625" style="351" customWidth="1"/>
    <col min="10763" max="10763" width="9.41015625" style="351" customWidth="1"/>
    <col min="10764" max="10764" width="10.41015625" style="351" customWidth="1"/>
    <col min="10765" max="10765" width="9.41015625" style="351" customWidth="1"/>
    <col min="10766" max="10766" width="11.5859375" style="351" customWidth="1"/>
    <col min="10767" max="10767" width="7.703125" style="351" customWidth="1"/>
    <col min="10768" max="11008" width="9.1171875" style="351"/>
    <col min="11009" max="11009" width="4.1171875" style="351" customWidth="1"/>
    <col min="11010" max="11010" width="40.703125" style="351" customWidth="1"/>
    <col min="11011" max="11013" width="8.87890625" style="351" customWidth="1"/>
    <col min="11014" max="11014" width="21.703125" style="351" customWidth="1"/>
    <col min="11015" max="11015" width="22.41015625" style="351" customWidth="1"/>
    <col min="11016" max="11016" width="10.703125" style="351" customWidth="1"/>
    <col min="11017" max="11017" width="9.41015625" style="351" customWidth="1"/>
    <col min="11018" max="11018" width="10.41015625" style="351" customWidth="1"/>
    <col min="11019" max="11019" width="9.41015625" style="351" customWidth="1"/>
    <col min="11020" max="11020" width="10.41015625" style="351" customWidth="1"/>
    <col min="11021" max="11021" width="9.41015625" style="351" customWidth="1"/>
    <col min="11022" max="11022" width="11.5859375" style="351" customWidth="1"/>
    <col min="11023" max="11023" width="7.703125" style="351" customWidth="1"/>
    <col min="11024" max="11264" width="9.1171875" style="351"/>
    <col min="11265" max="11265" width="4.1171875" style="351" customWidth="1"/>
    <col min="11266" max="11266" width="40.703125" style="351" customWidth="1"/>
    <col min="11267" max="11269" width="8.87890625" style="351" customWidth="1"/>
    <col min="11270" max="11270" width="21.703125" style="351" customWidth="1"/>
    <col min="11271" max="11271" width="22.41015625" style="351" customWidth="1"/>
    <col min="11272" max="11272" width="10.703125" style="351" customWidth="1"/>
    <col min="11273" max="11273" width="9.41015625" style="351" customWidth="1"/>
    <col min="11274" max="11274" width="10.41015625" style="351" customWidth="1"/>
    <col min="11275" max="11275" width="9.41015625" style="351" customWidth="1"/>
    <col min="11276" max="11276" width="10.41015625" style="351" customWidth="1"/>
    <col min="11277" max="11277" width="9.41015625" style="351" customWidth="1"/>
    <col min="11278" max="11278" width="11.5859375" style="351" customWidth="1"/>
    <col min="11279" max="11279" width="7.703125" style="351" customWidth="1"/>
    <col min="11280" max="11520" width="9.1171875" style="351"/>
    <col min="11521" max="11521" width="4.1171875" style="351" customWidth="1"/>
    <col min="11522" max="11522" width="40.703125" style="351" customWidth="1"/>
    <col min="11523" max="11525" width="8.87890625" style="351" customWidth="1"/>
    <col min="11526" max="11526" width="21.703125" style="351" customWidth="1"/>
    <col min="11527" max="11527" width="22.41015625" style="351" customWidth="1"/>
    <col min="11528" max="11528" width="10.703125" style="351" customWidth="1"/>
    <col min="11529" max="11529" width="9.41015625" style="351" customWidth="1"/>
    <col min="11530" max="11530" width="10.41015625" style="351" customWidth="1"/>
    <col min="11531" max="11531" width="9.41015625" style="351" customWidth="1"/>
    <col min="11532" max="11532" width="10.41015625" style="351" customWidth="1"/>
    <col min="11533" max="11533" width="9.41015625" style="351" customWidth="1"/>
    <col min="11534" max="11534" width="11.5859375" style="351" customWidth="1"/>
    <col min="11535" max="11535" width="7.703125" style="351" customWidth="1"/>
    <col min="11536" max="11776" width="9.1171875" style="351"/>
    <col min="11777" max="11777" width="4.1171875" style="351" customWidth="1"/>
    <col min="11778" max="11778" width="40.703125" style="351" customWidth="1"/>
    <col min="11779" max="11781" width="8.87890625" style="351" customWidth="1"/>
    <col min="11782" max="11782" width="21.703125" style="351" customWidth="1"/>
    <col min="11783" max="11783" width="22.41015625" style="351" customWidth="1"/>
    <col min="11784" max="11784" width="10.703125" style="351" customWidth="1"/>
    <col min="11785" max="11785" width="9.41015625" style="351" customWidth="1"/>
    <col min="11786" max="11786" width="10.41015625" style="351" customWidth="1"/>
    <col min="11787" max="11787" width="9.41015625" style="351" customWidth="1"/>
    <col min="11788" max="11788" width="10.41015625" style="351" customWidth="1"/>
    <col min="11789" max="11789" width="9.41015625" style="351" customWidth="1"/>
    <col min="11790" max="11790" width="11.5859375" style="351" customWidth="1"/>
    <col min="11791" max="11791" width="7.703125" style="351" customWidth="1"/>
    <col min="11792" max="12032" width="9.1171875" style="351"/>
    <col min="12033" max="12033" width="4.1171875" style="351" customWidth="1"/>
    <col min="12034" max="12034" width="40.703125" style="351" customWidth="1"/>
    <col min="12035" max="12037" width="8.87890625" style="351" customWidth="1"/>
    <col min="12038" max="12038" width="21.703125" style="351" customWidth="1"/>
    <col min="12039" max="12039" width="22.41015625" style="351" customWidth="1"/>
    <col min="12040" max="12040" width="10.703125" style="351" customWidth="1"/>
    <col min="12041" max="12041" width="9.41015625" style="351" customWidth="1"/>
    <col min="12042" max="12042" width="10.41015625" style="351" customWidth="1"/>
    <col min="12043" max="12043" width="9.41015625" style="351" customWidth="1"/>
    <col min="12044" max="12044" width="10.41015625" style="351" customWidth="1"/>
    <col min="12045" max="12045" width="9.41015625" style="351" customWidth="1"/>
    <col min="12046" max="12046" width="11.5859375" style="351" customWidth="1"/>
    <col min="12047" max="12047" width="7.703125" style="351" customWidth="1"/>
    <col min="12048" max="12288" width="9.1171875" style="351"/>
    <col min="12289" max="12289" width="4.1171875" style="351" customWidth="1"/>
    <col min="12290" max="12290" width="40.703125" style="351" customWidth="1"/>
    <col min="12291" max="12293" width="8.87890625" style="351" customWidth="1"/>
    <col min="12294" max="12294" width="21.703125" style="351" customWidth="1"/>
    <col min="12295" max="12295" width="22.41015625" style="351" customWidth="1"/>
    <col min="12296" max="12296" width="10.703125" style="351" customWidth="1"/>
    <col min="12297" max="12297" width="9.41015625" style="351" customWidth="1"/>
    <col min="12298" max="12298" width="10.41015625" style="351" customWidth="1"/>
    <col min="12299" max="12299" width="9.41015625" style="351" customWidth="1"/>
    <col min="12300" max="12300" width="10.41015625" style="351" customWidth="1"/>
    <col min="12301" max="12301" width="9.41015625" style="351" customWidth="1"/>
    <col min="12302" max="12302" width="11.5859375" style="351" customWidth="1"/>
    <col min="12303" max="12303" width="7.703125" style="351" customWidth="1"/>
    <col min="12304" max="12544" width="9.1171875" style="351"/>
    <col min="12545" max="12545" width="4.1171875" style="351" customWidth="1"/>
    <col min="12546" max="12546" width="40.703125" style="351" customWidth="1"/>
    <col min="12547" max="12549" width="8.87890625" style="351" customWidth="1"/>
    <col min="12550" max="12550" width="21.703125" style="351" customWidth="1"/>
    <col min="12551" max="12551" width="22.41015625" style="351" customWidth="1"/>
    <col min="12552" max="12552" width="10.703125" style="351" customWidth="1"/>
    <col min="12553" max="12553" width="9.41015625" style="351" customWidth="1"/>
    <col min="12554" max="12554" width="10.41015625" style="351" customWidth="1"/>
    <col min="12555" max="12555" width="9.41015625" style="351" customWidth="1"/>
    <col min="12556" max="12556" width="10.41015625" style="351" customWidth="1"/>
    <col min="12557" max="12557" width="9.41015625" style="351" customWidth="1"/>
    <col min="12558" max="12558" width="11.5859375" style="351" customWidth="1"/>
    <col min="12559" max="12559" width="7.703125" style="351" customWidth="1"/>
    <col min="12560" max="12800" width="9.1171875" style="351"/>
    <col min="12801" max="12801" width="4.1171875" style="351" customWidth="1"/>
    <col min="12802" max="12802" width="40.703125" style="351" customWidth="1"/>
    <col min="12803" max="12805" width="8.87890625" style="351" customWidth="1"/>
    <col min="12806" max="12806" width="21.703125" style="351" customWidth="1"/>
    <col min="12807" max="12807" width="22.41015625" style="351" customWidth="1"/>
    <col min="12808" max="12808" width="10.703125" style="351" customWidth="1"/>
    <col min="12809" max="12809" width="9.41015625" style="351" customWidth="1"/>
    <col min="12810" max="12810" width="10.41015625" style="351" customWidth="1"/>
    <col min="12811" max="12811" width="9.41015625" style="351" customWidth="1"/>
    <col min="12812" max="12812" width="10.41015625" style="351" customWidth="1"/>
    <col min="12813" max="12813" width="9.41015625" style="351" customWidth="1"/>
    <col min="12814" max="12814" width="11.5859375" style="351" customWidth="1"/>
    <col min="12815" max="12815" width="7.703125" style="351" customWidth="1"/>
    <col min="12816" max="13056" width="9.1171875" style="351"/>
    <col min="13057" max="13057" width="4.1171875" style="351" customWidth="1"/>
    <col min="13058" max="13058" width="40.703125" style="351" customWidth="1"/>
    <col min="13059" max="13061" width="8.87890625" style="351" customWidth="1"/>
    <col min="13062" max="13062" width="21.703125" style="351" customWidth="1"/>
    <col min="13063" max="13063" width="22.41015625" style="351" customWidth="1"/>
    <col min="13064" max="13064" width="10.703125" style="351" customWidth="1"/>
    <col min="13065" max="13065" width="9.41015625" style="351" customWidth="1"/>
    <col min="13066" max="13066" width="10.41015625" style="351" customWidth="1"/>
    <col min="13067" max="13067" width="9.41015625" style="351" customWidth="1"/>
    <col min="13068" max="13068" width="10.41015625" style="351" customWidth="1"/>
    <col min="13069" max="13069" width="9.41015625" style="351" customWidth="1"/>
    <col min="13070" max="13070" width="11.5859375" style="351" customWidth="1"/>
    <col min="13071" max="13071" width="7.703125" style="351" customWidth="1"/>
    <col min="13072" max="13312" width="9.1171875" style="351"/>
    <col min="13313" max="13313" width="4.1171875" style="351" customWidth="1"/>
    <col min="13314" max="13314" width="40.703125" style="351" customWidth="1"/>
    <col min="13315" max="13317" width="8.87890625" style="351" customWidth="1"/>
    <col min="13318" max="13318" width="21.703125" style="351" customWidth="1"/>
    <col min="13319" max="13319" width="22.41015625" style="351" customWidth="1"/>
    <col min="13320" max="13320" width="10.703125" style="351" customWidth="1"/>
    <col min="13321" max="13321" width="9.41015625" style="351" customWidth="1"/>
    <col min="13322" max="13322" width="10.41015625" style="351" customWidth="1"/>
    <col min="13323" max="13323" width="9.41015625" style="351" customWidth="1"/>
    <col min="13324" max="13324" width="10.41015625" style="351" customWidth="1"/>
    <col min="13325" max="13325" width="9.41015625" style="351" customWidth="1"/>
    <col min="13326" max="13326" width="11.5859375" style="351" customWidth="1"/>
    <col min="13327" max="13327" width="7.703125" style="351" customWidth="1"/>
    <col min="13328" max="13568" width="9.1171875" style="351"/>
    <col min="13569" max="13569" width="4.1171875" style="351" customWidth="1"/>
    <col min="13570" max="13570" width="40.703125" style="351" customWidth="1"/>
    <col min="13571" max="13573" width="8.87890625" style="351" customWidth="1"/>
    <col min="13574" max="13574" width="21.703125" style="351" customWidth="1"/>
    <col min="13575" max="13575" width="22.41015625" style="351" customWidth="1"/>
    <col min="13576" max="13576" width="10.703125" style="351" customWidth="1"/>
    <col min="13577" max="13577" width="9.41015625" style="351" customWidth="1"/>
    <col min="13578" max="13578" width="10.41015625" style="351" customWidth="1"/>
    <col min="13579" max="13579" width="9.41015625" style="351" customWidth="1"/>
    <col min="13580" max="13580" width="10.41015625" style="351" customWidth="1"/>
    <col min="13581" max="13581" width="9.41015625" style="351" customWidth="1"/>
    <col min="13582" max="13582" width="11.5859375" style="351" customWidth="1"/>
    <col min="13583" max="13583" width="7.703125" style="351" customWidth="1"/>
    <col min="13584" max="13824" width="9.1171875" style="351"/>
    <col min="13825" max="13825" width="4.1171875" style="351" customWidth="1"/>
    <col min="13826" max="13826" width="40.703125" style="351" customWidth="1"/>
    <col min="13827" max="13829" width="8.87890625" style="351" customWidth="1"/>
    <col min="13830" max="13830" width="21.703125" style="351" customWidth="1"/>
    <col min="13831" max="13831" width="22.41015625" style="351" customWidth="1"/>
    <col min="13832" max="13832" width="10.703125" style="351" customWidth="1"/>
    <col min="13833" max="13833" width="9.41015625" style="351" customWidth="1"/>
    <col min="13834" max="13834" width="10.41015625" style="351" customWidth="1"/>
    <col min="13835" max="13835" width="9.41015625" style="351" customWidth="1"/>
    <col min="13836" max="13836" width="10.41015625" style="351" customWidth="1"/>
    <col min="13837" max="13837" width="9.41015625" style="351" customWidth="1"/>
    <col min="13838" max="13838" width="11.5859375" style="351" customWidth="1"/>
    <col min="13839" max="13839" width="7.703125" style="351" customWidth="1"/>
    <col min="13840" max="14080" width="9.1171875" style="351"/>
    <col min="14081" max="14081" width="4.1171875" style="351" customWidth="1"/>
    <col min="14082" max="14082" width="40.703125" style="351" customWidth="1"/>
    <col min="14083" max="14085" width="8.87890625" style="351" customWidth="1"/>
    <col min="14086" max="14086" width="21.703125" style="351" customWidth="1"/>
    <col min="14087" max="14087" width="22.41015625" style="351" customWidth="1"/>
    <col min="14088" max="14088" width="10.703125" style="351" customWidth="1"/>
    <col min="14089" max="14089" width="9.41015625" style="351" customWidth="1"/>
    <col min="14090" max="14090" width="10.41015625" style="351" customWidth="1"/>
    <col min="14091" max="14091" width="9.41015625" style="351" customWidth="1"/>
    <col min="14092" max="14092" width="10.41015625" style="351" customWidth="1"/>
    <col min="14093" max="14093" width="9.41015625" style="351" customWidth="1"/>
    <col min="14094" max="14094" width="11.5859375" style="351" customWidth="1"/>
    <col min="14095" max="14095" width="7.703125" style="351" customWidth="1"/>
    <col min="14096" max="14336" width="9.1171875" style="351"/>
    <col min="14337" max="14337" width="4.1171875" style="351" customWidth="1"/>
    <col min="14338" max="14338" width="40.703125" style="351" customWidth="1"/>
    <col min="14339" max="14341" width="8.87890625" style="351" customWidth="1"/>
    <col min="14342" max="14342" width="21.703125" style="351" customWidth="1"/>
    <col min="14343" max="14343" width="22.41015625" style="351" customWidth="1"/>
    <col min="14344" max="14344" width="10.703125" style="351" customWidth="1"/>
    <col min="14345" max="14345" width="9.41015625" style="351" customWidth="1"/>
    <col min="14346" max="14346" width="10.41015625" style="351" customWidth="1"/>
    <col min="14347" max="14347" width="9.41015625" style="351" customWidth="1"/>
    <col min="14348" max="14348" width="10.41015625" style="351" customWidth="1"/>
    <col min="14349" max="14349" width="9.41015625" style="351" customWidth="1"/>
    <col min="14350" max="14350" width="11.5859375" style="351" customWidth="1"/>
    <col min="14351" max="14351" width="7.703125" style="351" customWidth="1"/>
    <col min="14352" max="14592" width="9.1171875" style="351"/>
    <col min="14593" max="14593" width="4.1171875" style="351" customWidth="1"/>
    <col min="14594" max="14594" width="40.703125" style="351" customWidth="1"/>
    <col min="14595" max="14597" width="8.87890625" style="351" customWidth="1"/>
    <col min="14598" max="14598" width="21.703125" style="351" customWidth="1"/>
    <col min="14599" max="14599" width="22.41015625" style="351" customWidth="1"/>
    <col min="14600" max="14600" width="10.703125" style="351" customWidth="1"/>
    <col min="14601" max="14601" width="9.41015625" style="351" customWidth="1"/>
    <col min="14602" max="14602" width="10.41015625" style="351" customWidth="1"/>
    <col min="14603" max="14603" width="9.41015625" style="351" customWidth="1"/>
    <col min="14604" max="14604" width="10.41015625" style="351" customWidth="1"/>
    <col min="14605" max="14605" width="9.41015625" style="351" customWidth="1"/>
    <col min="14606" max="14606" width="11.5859375" style="351" customWidth="1"/>
    <col min="14607" max="14607" width="7.703125" style="351" customWidth="1"/>
    <col min="14608" max="14848" width="9.1171875" style="351"/>
    <col min="14849" max="14849" width="4.1171875" style="351" customWidth="1"/>
    <col min="14850" max="14850" width="40.703125" style="351" customWidth="1"/>
    <col min="14851" max="14853" width="8.87890625" style="351" customWidth="1"/>
    <col min="14854" max="14854" width="21.703125" style="351" customWidth="1"/>
    <col min="14855" max="14855" width="22.41015625" style="351" customWidth="1"/>
    <col min="14856" max="14856" width="10.703125" style="351" customWidth="1"/>
    <col min="14857" max="14857" width="9.41015625" style="351" customWidth="1"/>
    <col min="14858" max="14858" width="10.41015625" style="351" customWidth="1"/>
    <col min="14859" max="14859" width="9.41015625" style="351" customWidth="1"/>
    <col min="14860" max="14860" width="10.41015625" style="351" customWidth="1"/>
    <col min="14861" max="14861" width="9.41015625" style="351" customWidth="1"/>
    <col min="14862" max="14862" width="11.5859375" style="351" customWidth="1"/>
    <col min="14863" max="14863" width="7.703125" style="351" customWidth="1"/>
    <col min="14864" max="15104" width="9.1171875" style="351"/>
    <col min="15105" max="15105" width="4.1171875" style="351" customWidth="1"/>
    <col min="15106" max="15106" width="40.703125" style="351" customWidth="1"/>
    <col min="15107" max="15109" width="8.87890625" style="351" customWidth="1"/>
    <col min="15110" max="15110" width="21.703125" style="351" customWidth="1"/>
    <col min="15111" max="15111" width="22.41015625" style="351" customWidth="1"/>
    <col min="15112" max="15112" width="10.703125" style="351" customWidth="1"/>
    <col min="15113" max="15113" width="9.41015625" style="351" customWidth="1"/>
    <col min="15114" max="15114" width="10.41015625" style="351" customWidth="1"/>
    <col min="15115" max="15115" width="9.41015625" style="351" customWidth="1"/>
    <col min="15116" max="15116" width="10.41015625" style="351" customWidth="1"/>
    <col min="15117" max="15117" width="9.41015625" style="351" customWidth="1"/>
    <col min="15118" max="15118" width="11.5859375" style="351" customWidth="1"/>
    <col min="15119" max="15119" width="7.703125" style="351" customWidth="1"/>
    <col min="15120" max="15360" width="9.1171875" style="351"/>
    <col min="15361" max="15361" width="4.1171875" style="351" customWidth="1"/>
    <col min="15362" max="15362" width="40.703125" style="351" customWidth="1"/>
    <col min="15363" max="15365" width="8.87890625" style="351" customWidth="1"/>
    <col min="15366" max="15366" width="21.703125" style="351" customWidth="1"/>
    <col min="15367" max="15367" width="22.41015625" style="351" customWidth="1"/>
    <col min="15368" max="15368" width="10.703125" style="351" customWidth="1"/>
    <col min="15369" max="15369" width="9.41015625" style="351" customWidth="1"/>
    <col min="15370" max="15370" width="10.41015625" style="351" customWidth="1"/>
    <col min="15371" max="15371" width="9.41015625" style="351" customWidth="1"/>
    <col min="15372" max="15372" width="10.41015625" style="351" customWidth="1"/>
    <col min="15373" max="15373" width="9.41015625" style="351" customWidth="1"/>
    <col min="15374" max="15374" width="11.5859375" style="351" customWidth="1"/>
    <col min="15375" max="15375" width="7.703125" style="351" customWidth="1"/>
    <col min="15376" max="15616" width="9.1171875" style="351"/>
    <col min="15617" max="15617" width="4.1171875" style="351" customWidth="1"/>
    <col min="15618" max="15618" width="40.703125" style="351" customWidth="1"/>
    <col min="15619" max="15621" width="8.87890625" style="351" customWidth="1"/>
    <col min="15622" max="15622" width="21.703125" style="351" customWidth="1"/>
    <col min="15623" max="15623" width="22.41015625" style="351" customWidth="1"/>
    <col min="15624" max="15624" width="10.703125" style="351" customWidth="1"/>
    <col min="15625" max="15625" width="9.41015625" style="351" customWidth="1"/>
    <col min="15626" max="15626" width="10.41015625" style="351" customWidth="1"/>
    <col min="15627" max="15627" width="9.41015625" style="351" customWidth="1"/>
    <col min="15628" max="15628" width="10.41015625" style="351" customWidth="1"/>
    <col min="15629" max="15629" width="9.41015625" style="351" customWidth="1"/>
    <col min="15630" max="15630" width="11.5859375" style="351" customWidth="1"/>
    <col min="15631" max="15631" width="7.703125" style="351" customWidth="1"/>
    <col min="15632" max="15872" width="9.1171875" style="351"/>
    <col min="15873" max="15873" width="4.1171875" style="351" customWidth="1"/>
    <col min="15874" max="15874" width="40.703125" style="351" customWidth="1"/>
    <col min="15875" max="15877" width="8.87890625" style="351" customWidth="1"/>
    <col min="15878" max="15878" width="21.703125" style="351" customWidth="1"/>
    <col min="15879" max="15879" width="22.41015625" style="351" customWidth="1"/>
    <col min="15880" max="15880" width="10.703125" style="351" customWidth="1"/>
    <col min="15881" max="15881" width="9.41015625" style="351" customWidth="1"/>
    <col min="15882" max="15882" width="10.41015625" style="351" customWidth="1"/>
    <col min="15883" max="15883" width="9.41015625" style="351" customWidth="1"/>
    <col min="15884" max="15884" width="10.41015625" style="351" customWidth="1"/>
    <col min="15885" max="15885" width="9.41015625" style="351" customWidth="1"/>
    <col min="15886" max="15886" width="11.5859375" style="351" customWidth="1"/>
    <col min="15887" max="15887" width="7.703125" style="351" customWidth="1"/>
    <col min="15888" max="16128" width="9.1171875" style="351"/>
    <col min="16129" max="16129" width="4.1171875" style="351" customWidth="1"/>
    <col min="16130" max="16130" width="40.703125" style="351" customWidth="1"/>
    <col min="16131" max="16133" width="8.87890625" style="351" customWidth="1"/>
    <col min="16134" max="16134" width="21.703125" style="351" customWidth="1"/>
    <col min="16135" max="16135" width="22.41015625" style="351" customWidth="1"/>
    <col min="16136" max="16136" width="10.703125" style="351" customWidth="1"/>
    <col min="16137" max="16137" width="9.41015625" style="351" customWidth="1"/>
    <col min="16138" max="16138" width="10.41015625" style="351" customWidth="1"/>
    <col min="16139" max="16139" width="9.41015625" style="351" customWidth="1"/>
    <col min="16140" max="16140" width="10.41015625" style="351" customWidth="1"/>
    <col min="16141" max="16141" width="9.41015625" style="351" customWidth="1"/>
    <col min="16142" max="16142" width="11.5859375" style="351" customWidth="1"/>
    <col min="16143" max="16143" width="7.703125" style="351" customWidth="1"/>
    <col min="16144" max="16384" width="9.1171875" style="351"/>
  </cols>
  <sheetData>
    <row r="1" spans="1:15" s="567" customFormat="1" ht="22.5" customHeight="1">
      <c r="A1" s="1077" t="s">
        <v>1295</v>
      </c>
      <c r="B1" s="1077"/>
      <c r="C1" s="1077"/>
      <c r="D1" s="1077"/>
      <c r="E1" s="1077"/>
      <c r="F1" s="1077"/>
      <c r="G1" s="1077"/>
      <c r="M1" s="568"/>
      <c r="N1" s="569"/>
    </row>
    <row r="2" spans="1:15" s="570" customFormat="1" ht="17.350000000000001">
      <c r="A2" s="1078" t="s">
        <v>16</v>
      </c>
      <c r="B2" s="1078"/>
      <c r="C2" s="1078"/>
      <c r="D2" s="1078"/>
      <c r="E2" s="1078"/>
      <c r="F2" s="1078"/>
      <c r="G2" s="1078"/>
      <c r="H2" s="1078"/>
      <c r="I2" s="1078"/>
      <c r="J2" s="1078"/>
      <c r="K2" s="1078"/>
      <c r="L2" s="1078"/>
      <c r="M2" s="1078"/>
      <c r="N2" s="1078"/>
      <c r="O2" s="1078"/>
    </row>
    <row r="3" spans="1:15" s="570" customFormat="1" ht="17.7">
      <c r="A3" s="1079" t="s">
        <v>2302</v>
      </c>
      <c r="B3" s="1079"/>
      <c r="C3" s="1079"/>
      <c r="D3" s="1079"/>
      <c r="E3" s="1079"/>
      <c r="F3" s="1079"/>
      <c r="G3" s="1079"/>
      <c r="H3" s="1079"/>
      <c r="I3" s="1079"/>
      <c r="J3" s="1079"/>
      <c r="K3" s="1079"/>
      <c r="L3" s="1079"/>
      <c r="M3" s="1079"/>
      <c r="N3" s="1079"/>
      <c r="O3" s="1079"/>
    </row>
    <row r="4" spans="1:15">
      <c r="L4" s="1080" t="s">
        <v>10</v>
      </c>
      <c r="M4" s="1080"/>
      <c r="N4" s="1080"/>
      <c r="O4" s="1080"/>
    </row>
    <row r="5" spans="1:15" ht="37.5" customHeight="1">
      <c r="A5" s="1076" t="s">
        <v>1</v>
      </c>
      <c r="B5" s="1076" t="s">
        <v>3</v>
      </c>
      <c r="C5" s="1081" t="s">
        <v>13</v>
      </c>
      <c r="D5" s="1076" t="s">
        <v>4</v>
      </c>
      <c r="E5" s="1081" t="s">
        <v>14</v>
      </c>
      <c r="F5" s="1076" t="s">
        <v>2</v>
      </c>
      <c r="G5" s="1076" t="s">
        <v>17</v>
      </c>
      <c r="H5" s="1076" t="s">
        <v>7</v>
      </c>
      <c r="I5" s="1076"/>
      <c r="J5" s="1076" t="s">
        <v>18</v>
      </c>
      <c r="K5" s="1076"/>
      <c r="L5" s="1076" t="s">
        <v>19</v>
      </c>
      <c r="M5" s="1076"/>
      <c r="N5" s="1076" t="s">
        <v>6</v>
      </c>
      <c r="O5" s="1076" t="s">
        <v>5</v>
      </c>
    </row>
    <row r="6" spans="1:15" ht="53.25" customHeight="1">
      <c r="A6" s="1076"/>
      <c r="B6" s="1076"/>
      <c r="C6" s="1082"/>
      <c r="D6" s="1076"/>
      <c r="E6" s="1082"/>
      <c r="F6" s="1076"/>
      <c r="G6" s="1076"/>
      <c r="H6" s="352" t="s">
        <v>53</v>
      </c>
      <c r="I6" s="353" t="s">
        <v>15</v>
      </c>
      <c r="J6" s="352" t="s">
        <v>53</v>
      </c>
      <c r="K6" s="353" t="s">
        <v>15</v>
      </c>
      <c r="L6" s="352" t="s">
        <v>53</v>
      </c>
      <c r="M6" s="572" t="s">
        <v>15</v>
      </c>
      <c r="N6" s="1076"/>
      <c r="O6" s="1076"/>
    </row>
    <row r="7" spans="1:15" s="574" customFormat="1" ht="30" customHeight="1">
      <c r="A7" s="1083" t="s">
        <v>8</v>
      </c>
      <c r="B7" s="1084"/>
      <c r="C7" s="354"/>
      <c r="D7" s="355"/>
      <c r="E7" s="352"/>
      <c r="F7" s="352"/>
      <c r="G7" s="355"/>
      <c r="H7" s="356">
        <f t="shared" ref="H7:M7" si="0">H8+H166</f>
        <v>226617.5</v>
      </c>
      <c r="I7" s="356">
        <f t="shared" si="0"/>
        <v>153772.28</v>
      </c>
      <c r="J7" s="356">
        <f t="shared" si="0"/>
        <v>224777.5</v>
      </c>
      <c r="K7" s="356">
        <f t="shared" si="0"/>
        <v>153771.92000000001</v>
      </c>
      <c r="L7" s="356">
        <f t="shared" si="0"/>
        <v>57924</v>
      </c>
      <c r="M7" s="573">
        <f t="shared" si="0"/>
        <v>36244</v>
      </c>
      <c r="N7" s="352"/>
      <c r="O7" s="355"/>
    </row>
    <row r="8" spans="1:15" s="574" customFormat="1" ht="48.75" customHeight="1">
      <c r="A8" s="118" t="s">
        <v>9</v>
      </c>
      <c r="B8" s="355" t="s">
        <v>11</v>
      </c>
      <c r="C8" s="355"/>
      <c r="D8" s="355"/>
      <c r="E8" s="352"/>
      <c r="F8" s="352"/>
      <c r="G8" s="355"/>
      <c r="H8" s="356">
        <f t="shared" ref="H8:M8" si="1">H9+H17++H14+H142+H151+H162</f>
        <v>171477.5</v>
      </c>
      <c r="I8" s="356">
        <f t="shared" si="1"/>
        <v>134484.28</v>
      </c>
      <c r="J8" s="356">
        <f t="shared" si="1"/>
        <v>171347.5</v>
      </c>
      <c r="K8" s="356">
        <f t="shared" si="1"/>
        <v>134483.92000000001</v>
      </c>
      <c r="L8" s="356">
        <f t="shared" si="1"/>
        <v>29527</v>
      </c>
      <c r="M8" s="573">
        <f t="shared" si="1"/>
        <v>25079</v>
      </c>
      <c r="N8" s="355"/>
      <c r="O8" s="355"/>
    </row>
    <row r="9" spans="1:15" s="574" customFormat="1" ht="24.95" customHeight="1">
      <c r="A9" s="118">
        <v>1</v>
      </c>
      <c r="B9" s="355" t="s">
        <v>34</v>
      </c>
      <c r="C9" s="355"/>
      <c r="D9" s="355"/>
      <c r="E9" s="352"/>
      <c r="F9" s="352"/>
      <c r="G9" s="355"/>
      <c r="H9" s="356">
        <f t="shared" ref="H9:M9" si="2">SUM(H10:H13)</f>
        <v>9431</v>
      </c>
      <c r="I9" s="356">
        <f t="shared" si="2"/>
        <v>7980</v>
      </c>
      <c r="J9" s="356">
        <f t="shared" si="2"/>
        <v>9431</v>
      </c>
      <c r="K9" s="356">
        <f t="shared" si="2"/>
        <v>7980</v>
      </c>
      <c r="L9" s="356">
        <f t="shared" si="2"/>
        <v>2600</v>
      </c>
      <c r="M9" s="573">
        <f t="shared" si="2"/>
        <v>2307</v>
      </c>
      <c r="N9" s="356"/>
      <c r="O9" s="356"/>
    </row>
    <row r="10" spans="1:15" ht="42">
      <c r="A10" s="575" t="s">
        <v>35</v>
      </c>
      <c r="B10" s="327" t="s">
        <v>1296</v>
      </c>
      <c r="C10" s="118" t="s">
        <v>1297</v>
      </c>
      <c r="D10" s="118" t="s">
        <v>1298</v>
      </c>
      <c r="E10" s="118" t="s">
        <v>165</v>
      </c>
      <c r="F10" s="118" t="s">
        <v>1299</v>
      </c>
      <c r="G10" s="118" t="s">
        <v>1300</v>
      </c>
      <c r="H10" s="357">
        <v>1900</v>
      </c>
      <c r="I10" s="357">
        <v>1607</v>
      </c>
      <c r="J10" s="357">
        <f t="shared" ref="J10:K12" si="3">H10</f>
        <v>1900</v>
      </c>
      <c r="K10" s="357">
        <f t="shared" si="3"/>
        <v>1607</v>
      </c>
      <c r="L10" s="357">
        <v>1800</v>
      </c>
      <c r="M10" s="559">
        <v>1607</v>
      </c>
      <c r="N10" s="118"/>
      <c r="O10" s="327"/>
    </row>
    <row r="11" spans="1:15" ht="42">
      <c r="A11" s="575" t="s">
        <v>35</v>
      </c>
      <c r="B11" s="311" t="s">
        <v>1301</v>
      </c>
      <c r="C11" s="118" t="s">
        <v>1297</v>
      </c>
      <c r="D11" s="118" t="s">
        <v>1302</v>
      </c>
      <c r="E11" s="118" t="s">
        <v>86</v>
      </c>
      <c r="F11" s="118" t="s">
        <v>1299</v>
      </c>
      <c r="G11" s="118" t="s">
        <v>1303</v>
      </c>
      <c r="H11" s="357">
        <v>3000</v>
      </c>
      <c r="I11" s="357">
        <v>2500</v>
      </c>
      <c r="J11" s="357">
        <f t="shared" si="3"/>
        <v>3000</v>
      </c>
      <c r="K11" s="357">
        <f t="shared" si="3"/>
        <v>2500</v>
      </c>
      <c r="L11" s="357">
        <v>350</v>
      </c>
      <c r="M11" s="559">
        <v>300</v>
      </c>
      <c r="N11" s="118"/>
      <c r="O11" s="327"/>
    </row>
    <row r="12" spans="1:15" ht="42">
      <c r="A12" s="575"/>
      <c r="B12" s="311" t="s">
        <v>1304</v>
      </c>
      <c r="C12" s="118" t="s">
        <v>1297</v>
      </c>
      <c r="D12" s="118" t="s">
        <v>1302</v>
      </c>
      <c r="E12" s="118" t="s">
        <v>86</v>
      </c>
      <c r="F12" s="118" t="s">
        <v>1299</v>
      </c>
      <c r="G12" s="118" t="s">
        <v>1305</v>
      </c>
      <c r="H12" s="357">
        <v>2200</v>
      </c>
      <c r="I12" s="357">
        <v>1846</v>
      </c>
      <c r="J12" s="357">
        <f t="shared" si="3"/>
        <v>2200</v>
      </c>
      <c r="K12" s="357">
        <f t="shared" si="3"/>
        <v>1846</v>
      </c>
      <c r="L12" s="357"/>
      <c r="M12" s="559"/>
      <c r="N12" s="118"/>
      <c r="O12" s="327"/>
    </row>
    <row r="13" spans="1:15" ht="42">
      <c r="A13" s="575"/>
      <c r="B13" s="311" t="s">
        <v>2303</v>
      </c>
      <c r="C13" s="118" t="s">
        <v>166</v>
      </c>
      <c r="D13" s="118" t="s">
        <v>1566</v>
      </c>
      <c r="E13" s="118" t="s">
        <v>50</v>
      </c>
      <c r="F13" s="118"/>
      <c r="G13" s="118"/>
      <c r="H13" s="357">
        <v>2331</v>
      </c>
      <c r="I13" s="357">
        <v>2027</v>
      </c>
      <c r="J13" s="357">
        <v>2331</v>
      </c>
      <c r="K13" s="357">
        <v>2027</v>
      </c>
      <c r="L13" s="357">
        <v>450</v>
      </c>
      <c r="M13" s="559">
        <v>400</v>
      </c>
      <c r="N13" s="118"/>
      <c r="O13" s="327"/>
    </row>
    <row r="14" spans="1:15" s="574" customFormat="1" ht="24.95" customHeight="1">
      <c r="A14" s="118">
        <v>2</v>
      </c>
      <c r="B14" s="355" t="s">
        <v>38</v>
      </c>
      <c r="C14" s="355"/>
      <c r="D14" s="355"/>
      <c r="E14" s="352"/>
      <c r="F14" s="352"/>
      <c r="G14" s="355"/>
      <c r="H14" s="356">
        <f t="shared" ref="H14:M14" si="4">H15</f>
        <v>36200</v>
      </c>
      <c r="I14" s="356">
        <f t="shared" si="4"/>
        <v>29923</v>
      </c>
      <c r="J14" s="356">
        <f t="shared" si="4"/>
        <v>36200</v>
      </c>
      <c r="K14" s="356">
        <f t="shared" si="4"/>
        <v>29923</v>
      </c>
      <c r="L14" s="356">
        <f t="shared" si="4"/>
        <v>5950</v>
      </c>
      <c r="M14" s="573">
        <f t="shared" si="4"/>
        <v>5387</v>
      </c>
      <c r="N14" s="352"/>
      <c r="O14" s="355"/>
    </row>
    <row r="15" spans="1:15" ht="62.25" customHeight="1">
      <c r="A15" s="575"/>
      <c r="B15" s="312" t="s">
        <v>1306</v>
      </c>
      <c r="C15" s="118" t="s">
        <v>1307</v>
      </c>
      <c r="D15" s="118" t="s">
        <v>1298</v>
      </c>
      <c r="E15" s="118" t="s">
        <v>165</v>
      </c>
      <c r="F15" s="118" t="s">
        <v>1308</v>
      </c>
      <c r="G15" s="118" t="s">
        <v>1309</v>
      </c>
      <c r="H15" s="357">
        <v>36200</v>
      </c>
      <c r="I15" s="357">
        <v>29923</v>
      </c>
      <c r="J15" s="357">
        <v>36200</v>
      </c>
      <c r="K15" s="357">
        <v>29923</v>
      </c>
      <c r="L15" s="357">
        <v>5950</v>
      </c>
      <c r="M15" s="559">
        <v>5387</v>
      </c>
      <c r="N15" s="118"/>
      <c r="O15" s="327"/>
    </row>
    <row r="16" spans="1:15" s="574" customFormat="1" ht="24.95" customHeight="1">
      <c r="A16" s="118">
        <v>3</v>
      </c>
      <c r="B16" s="355" t="s">
        <v>39</v>
      </c>
      <c r="C16" s="355"/>
      <c r="D16" s="355"/>
      <c r="E16" s="352"/>
      <c r="F16" s="352"/>
      <c r="G16" s="355"/>
      <c r="H16" s="356"/>
      <c r="I16" s="356"/>
      <c r="J16" s="356"/>
      <c r="K16" s="356"/>
      <c r="L16" s="356"/>
      <c r="M16" s="573"/>
      <c r="N16" s="352"/>
      <c r="O16" s="355"/>
    </row>
    <row r="17" spans="1:15" s="574" customFormat="1" ht="24.95" customHeight="1">
      <c r="A17" s="118">
        <v>4</v>
      </c>
      <c r="B17" s="355" t="s">
        <v>42</v>
      </c>
      <c r="C17" s="355"/>
      <c r="D17" s="355"/>
      <c r="E17" s="352"/>
      <c r="F17" s="352"/>
      <c r="G17" s="355"/>
      <c r="H17" s="356">
        <f t="shared" ref="H17:M17" si="5">H19+H20+H21+H44+H70+H94+H115+H134</f>
        <v>100536.5</v>
      </c>
      <c r="I17" s="356">
        <f t="shared" si="5"/>
        <v>77384</v>
      </c>
      <c r="J17" s="356">
        <f t="shared" si="5"/>
        <v>100406.5</v>
      </c>
      <c r="K17" s="356">
        <f t="shared" si="5"/>
        <v>77384</v>
      </c>
      <c r="L17" s="356">
        <f t="shared" si="5"/>
        <v>16892</v>
      </c>
      <c r="M17" s="573">
        <f t="shared" si="5"/>
        <v>13929</v>
      </c>
      <c r="N17" s="352"/>
      <c r="O17" s="355"/>
    </row>
    <row r="18" spans="1:15" s="580" customFormat="1">
      <c r="A18" s="353" t="s">
        <v>43</v>
      </c>
      <c r="B18" s="576" t="s">
        <v>44</v>
      </c>
      <c r="C18" s="576"/>
      <c r="D18" s="576"/>
      <c r="E18" s="577"/>
      <c r="F18" s="577"/>
      <c r="G18" s="576"/>
      <c r="H18" s="578"/>
      <c r="I18" s="578"/>
      <c r="J18" s="578"/>
      <c r="K18" s="578"/>
      <c r="L18" s="578"/>
      <c r="M18" s="579"/>
      <c r="N18" s="577"/>
      <c r="O18" s="576"/>
    </row>
    <row r="19" spans="1:15" ht="56">
      <c r="A19" s="575">
        <v>1</v>
      </c>
      <c r="B19" s="313" t="s">
        <v>1310</v>
      </c>
      <c r="C19" s="118" t="s">
        <v>1307</v>
      </c>
      <c r="D19" s="118" t="s">
        <v>1311</v>
      </c>
      <c r="E19" s="118" t="s">
        <v>86</v>
      </c>
      <c r="F19" s="118" t="s">
        <v>1312</v>
      </c>
      <c r="G19" s="118" t="s">
        <v>1313</v>
      </c>
      <c r="H19" s="357">
        <v>30700</v>
      </c>
      <c r="I19" s="357">
        <v>25380</v>
      </c>
      <c r="J19" s="357">
        <v>30700</v>
      </c>
      <c r="K19" s="357">
        <v>25380</v>
      </c>
      <c r="L19" s="357">
        <v>3500</v>
      </c>
      <c r="M19" s="559">
        <v>3000</v>
      </c>
      <c r="N19" s="118"/>
      <c r="O19" s="327"/>
    </row>
    <row r="20" spans="1:15" ht="56">
      <c r="A20" s="575">
        <v>2</v>
      </c>
      <c r="B20" s="313" t="s">
        <v>1314</v>
      </c>
      <c r="C20" s="118" t="s">
        <v>1307</v>
      </c>
      <c r="D20" s="118" t="s">
        <v>1315</v>
      </c>
      <c r="E20" s="118" t="s">
        <v>74</v>
      </c>
      <c r="F20" s="118" t="s">
        <v>1316</v>
      </c>
      <c r="G20" s="118"/>
      <c r="H20" s="357">
        <v>900</v>
      </c>
      <c r="I20" s="357">
        <v>746</v>
      </c>
      <c r="J20" s="357">
        <v>900</v>
      </c>
      <c r="K20" s="357">
        <v>746</v>
      </c>
      <c r="L20" s="357">
        <v>850</v>
      </c>
      <c r="M20" s="559">
        <v>746</v>
      </c>
      <c r="N20" s="118"/>
      <c r="O20" s="327"/>
    </row>
    <row r="21" spans="1:15" s="574" customFormat="1">
      <c r="A21" s="575"/>
      <c r="B21" s="314" t="s">
        <v>1317</v>
      </c>
      <c r="C21" s="355"/>
      <c r="D21" s="355"/>
      <c r="E21" s="352"/>
      <c r="F21" s="352"/>
      <c r="G21" s="352"/>
      <c r="H21" s="356">
        <f>SUM(H22:H43)</f>
        <v>12510</v>
      </c>
      <c r="I21" s="356">
        <f>SUM(I22:I43)</f>
        <v>9866</v>
      </c>
      <c r="J21" s="356">
        <f>SUM(J22:J43)</f>
        <v>12510</v>
      </c>
      <c r="K21" s="356">
        <f>SUM(K22:K43)</f>
        <v>9866</v>
      </c>
      <c r="L21" s="356">
        <f>SUM(L22:L43)</f>
        <v>2320</v>
      </c>
      <c r="M21" s="573">
        <f>SUM(M22:M26)</f>
        <v>1960</v>
      </c>
      <c r="N21" s="352"/>
      <c r="O21" s="355"/>
    </row>
    <row r="22" spans="1:15" ht="75" customHeight="1">
      <c r="A22" s="575">
        <v>1</v>
      </c>
      <c r="B22" s="315" t="s">
        <v>1318</v>
      </c>
      <c r="C22" s="118" t="s">
        <v>1319</v>
      </c>
      <c r="D22" s="118" t="s">
        <v>1320</v>
      </c>
      <c r="E22" s="118" t="s">
        <v>1321</v>
      </c>
      <c r="F22" s="118" t="s">
        <v>1322</v>
      </c>
      <c r="G22" s="118" t="s">
        <v>1323</v>
      </c>
      <c r="H22" s="326">
        <v>920</v>
      </c>
      <c r="I22" s="326">
        <v>800</v>
      </c>
      <c r="J22" s="316">
        <f>H22</f>
        <v>920</v>
      </c>
      <c r="K22" s="317">
        <f>I22</f>
        <v>800</v>
      </c>
      <c r="L22" s="318">
        <v>920</v>
      </c>
      <c r="M22" s="581">
        <v>800</v>
      </c>
      <c r="N22" s="319"/>
      <c r="O22" s="327"/>
    </row>
    <row r="23" spans="1:15" ht="56">
      <c r="A23" s="575">
        <f>A22+1</f>
        <v>2</v>
      </c>
      <c r="B23" s="315" t="s">
        <v>1324</v>
      </c>
      <c r="C23" s="118" t="s">
        <v>1319</v>
      </c>
      <c r="D23" s="118" t="s">
        <v>1320</v>
      </c>
      <c r="E23" s="118" t="s">
        <v>1321</v>
      </c>
      <c r="F23" s="118" t="s">
        <v>1322</v>
      </c>
      <c r="G23" s="118" t="s">
        <v>1325</v>
      </c>
      <c r="H23" s="326">
        <v>980</v>
      </c>
      <c r="I23" s="326">
        <v>850</v>
      </c>
      <c r="J23" s="316">
        <f t="shared" ref="J23:K43" si="6">H23</f>
        <v>980</v>
      </c>
      <c r="K23" s="317">
        <f t="shared" si="6"/>
        <v>850</v>
      </c>
      <c r="L23" s="318">
        <v>980</v>
      </c>
      <c r="M23" s="581">
        <v>850</v>
      </c>
      <c r="N23" s="319"/>
      <c r="O23" s="327"/>
    </row>
    <row r="24" spans="1:15" ht="56">
      <c r="A24" s="575">
        <f t="shared" ref="A24:A43" si="7">A23+1</f>
        <v>3</v>
      </c>
      <c r="B24" s="320" t="s">
        <v>1326</v>
      </c>
      <c r="C24" s="582" t="s">
        <v>1319</v>
      </c>
      <c r="D24" s="118" t="s">
        <v>1320</v>
      </c>
      <c r="E24" s="582" t="s">
        <v>1321</v>
      </c>
      <c r="F24" s="118" t="s">
        <v>1322</v>
      </c>
      <c r="G24" s="582" t="s">
        <v>1327</v>
      </c>
      <c r="H24" s="583">
        <v>420</v>
      </c>
      <c r="I24" s="583">
        <v>310</v>
      </c>
      <c r="J24" s="321">
        <f t="shared" si="6"/>
        <v>420</v>
      </c>
      <c r="K24" s="317">
        <f t="shared" si="6"/>
        <v>310</v>
      </c>
      <c r="L24" s="318">
        <v>420</v>
      </c>
      <c r="M24" s="584">
        <v>310</v>
      </c>
      <c r="N24" s="319" t="s">
        <v>1414</v>
      </c>
      <c r="O24" s="327"/>
    </row>
    <row r="25" spans="1:15" ht="56">
      <c r="A25" s="575">
        <f t="shared" si="7"/>
        <v>4</v>
      </c>
      <c r="B25" s="315" t="s">
        <v>1328</v>
      </c>
      <c r="C25" s="582" t="s">
        <v>1319</v>
      </c>
      <c r="D25" s="118" t="s">
        <v>1320</v>
      </c>
      <c r="E25" s="582" t="s">
        <v>782</v>
      </c>
      <c r="F25" s="118" t="s">
        <v>1322</v>
      </c>
      <c r="G25" s="335" t="s">
        <v>1329</v>
      </c>
      <c r="H25" s="585">
        <f>300*1.5</f>
        <v>450</v>
      </c>
      <c r="I25" s="585">
        <v>330</v>
      </c>
      <c r="J25" s="321">
        <f t="shared" si="6"/>
        <v>450</v>
      </c>
      <c r="K25" s="317">
        <f t="shared" si="6"/>
        <v>330</v>
      </c>
      <c r="L25" s="318"/>
      <c r="M25" s="581"/>
      <c r="N25" s="319" t="s">
        <v>1414</v>
      </c>
      <c r="O25" s="327"/>
    </row>
    <row r="26" spans="1:15" ht="42">
      <c r="A26" s="575">
        <f t="shared" si="7"/>
        <v>5</v>
      </c>
      <c r="B26" s="315" t="s">
        <v>1330</v>
      </c>
      <c r="C26" s="582" t="s">
        <v>1319</v>
      </c>
      <c r="D26" s="118" t="s">
        <v>1320</v>
      </c>
      <c r="E26" s="335" t="s">
        <v>782</v>
      </c>
      <c r="F26" s="118" t="s">
        <v>1331</v>
      </c>
      <c r="G26" s="335" t="s">
        <v>1332</v>
      </c>
      <c r="H26" s="585">
        <v>450</v>
      </c>
      <c r="I26" s="585">
        <v>350</v>
      </c>
      <c r="J26" s="321">
        <f t="shared" si="6"/>
        <v>450</v>
      </c>
      <c r="K26" s="317">
        <f t="shared" si="6"/>
        <v>350</v>
      </c>
      <c r="L26" s="318"/>
      <c r="M26" s="581"/>
      <c r="N26" s="319"/>
      <c r="O26" s="327"/>
    </row>
    <row r="27" spans="1:15" ht="56">
      <c r="A27" s="575">
        <f t="shared" si="7"/>
        <v>6</v>
      </c>
      <c r="B27" s="315" t="s">
        <v>1333</v>
      </c>
      <c r="C27" s="582" t="s">
        <v>1319</v>
      </c>
      <c r="D27" s="118" t="s">
        <v>1320</v>
      </c>
      <c r="E27" s="335" t="s">
        <v>782</v>
      </c>
      <c r="F27" s="118" t="s">
        <v>1322</v>
      </c>
      <c r="G27" s="335" t="s">
        <v>1334</v>
      </c>
      <c r="H27" s="585">
        <f>250*1.5</f>
        <v>375</v>
      </c>
      <c r="I27" s="585">
        <v>320</v>
      </c>
      <c r="J27" s="321">
        <f t="shared" si="6"/>
        <v>375</v>
      </c>
      <c r="K27" s="317">
        <f t="shared" si="6"/>
        <v>320</v>
      </c>
      <c r="L27" s="318"/>
      <c r="M27" s="581"/>
      <c r="N27" s="319" t="s">
        <v>1414</v>
      </c>
      <c r="O27" s="327"/>
    </row>
    <row r="28" spans="1:15" ht="56">
      <c r="A28" s="575">
        <f t="shared" si="7"/>
        <v>7</v>
      </c>
      <c r="B28" s="315" t="s">
        <v>1335</v>
      </c>
      <c r="C28" s="582" t="s">
        <v>1319</v>
      </c>
      <c r="D28" s="118" t="s">
        <v>1320</v>
      </c>
      <c r="E28" s="335" t="s">
        <v>782</v>
      </c>
      <c r="F28" s="118" t="s">
        <v>1322</v>
      </c>
      <c r="G28" s="335" t="s">
        <v>1336</v>
      </c>
      <c r="H28" s="585">
        <v>400</v>
      </c>
      <c r="I28" s="583">
        <v>350</v>
      </c>
      <c r="J28" s="316">
        <f t="shared" si="6"/>
        <v>400</v>
      </c>
      <c r="K28" s="317">
        <f t="shared" si="6"/>
        <v>350</v>
      </c>
      <c r="L28" s="318"/>
      <c r="M28" s="581"/>
      <c r="N28" s="322"/>
      <c r="O28" s="327"/>
    </row>
    <row r="29" spans="1:15" ht="56">
      <c r="A29" s="575">
        <f t="shared" si="7"/>
        <v>8</v>
      </c>
      <c r="B29" s="315" t="s">
        <v>1337</v>
      </c>
      <c r="C29" s="582" t="s">
        <v>1319</v>
      </c>
      <c r="D29" s="118" t="s">
        <v>1320</v>
      </c>
      <c r="E29" s="335" t="s">
        <v>782</v>
      </c>
      <c r="F29" s="118" t="s">
        <v>1338</v>
      </c>
      <c r="G29" s="335" t="s">
        <v>1339</v>
      </c>
      <c r="H29" s="585">
        <f>400*1.5</f>
        <v>600</v>
      </c>
      <c r="I29" s="585">
        <v>450</v>
      </c>
      <c r="J29" s="316">
        <f t="shared" si="6"/>
        <v>600</v>
      </c>
      <c r="K29" s="317">
        <f t="shared" si="6"/>
        <v>450</v>
      </c>
      <c r="L29" s="318"/>
      <c r="M29" s="581"/>
      <c r="N29" s="319" t="s">
        <v>1414</v>
      </c>
      <c r="O29" s="327"/>
    </row>
    <row r="30" spans="1:15" ht="56">
      <c r="A30" s="575">
        <f t="shared" si="7"/>
        <v>9</v>
      </c>
      <c r="B30" s="323" t="s">
        <v>1340</v>
      </c>
      <c r="C30" s="582" t="str">
        <f>C19</f>
        <v>Ban quản lý dự án đầu tư xây dựng</v>
      </c>
      <c r="D30" s="118" t="s">
        <v>1320</v>
      </c>
      <c r="E30" s="335">
        <v>2023</v>
      </c>
      <c r="F30" s="118" t="s">
        <v>1341</v>
      </c>
      <c r="G30" s="335" t="s">
        <v>1342</v>
      </c>
      <c r="H30" s="585">
        <v>2200</v>
      </c>
      <c r="I30" s="583">
        <v>1600</v>
      </c>
      <c r="J30" s="316">
        <f t="shared" si="6"/>
        <v>2200</v>
      </c>
      <c r="K30" s="317">
        <f t="shared" si="6"/>
        <v>1600</v>
      </c>
      <c r="L30" s="318"/>
      <c r="M30" s="581"/>
      <c r="N30" s="319"/>
      <c r="O30" s="327"/>
    </row>
    <row r="31" spans="1:15" ht="42">
      <c r="A31" s="575">
        <f t="shared" si="7"/>
        <v>10</v>
      </c>
      <c r="B31" s="315" t="s">
        <v>1343</v>
      </c>
      <c r="C31" s="582" t="s">
        <v>1319</v>
      </c>
      <c r="D31" s="118" t="s">
        <v>1320</v>
      </c>
      <c r="E31" s="335" t="s">
        <v>782</v>
      </c>
      <c r="F31" s="118" t="s">
        <v>1378</v>
      </c>
      <c r="G31" s="335"/>
      <c r="H31" s="585">
        <v>660</v>
      </c>
      <c r="I31" s="583">
        <v>500</v>
      </c>
      <c r="J31" s="316">
        <f t="shared" si="6"/>
        <v>660</v>
      </c>
      <c r="K31" s="317">
        <f t="shared" si="6"/>
        <v>500</v>
      </c>
      <c r="L31" s="318"/>
      <c r="M31" s="581"/>
      <c r="N31" s="319"/>
      <c r="O31" s="327"/>
    </row>
    <row r="32" spans="1:15" ht="42">
      <c r="A32" s="575">
        <f t="shared" si="7"/>
        <v>11</v>
      </c>
      <c r="B32" s="315" t="s">
        <v>1344</v>
      </c>
      <c r="C32" s="582" t="s">
        <v>1319</v>
      </c>
      <c r="D32" s="118" t="s">
        <v>1320</v>
      </c>
      <c r="E32" s="335" t="s">
        <v>783</v>
      </c>
      <c r="F32" s="118" t="s">
        <v>1331</v>
      </c>
      <c r="G32" s="335" t="s">
        <v>1332</v>
      </c>
      <c r="H32" s="585">
        <v>450</v>
      </c>
      <c r="I32" s="585">
        <v>350</v>
      </c>
      <c r="J32" s="324">
        <f t="shared" si="6"/>
        <v>450</v>
      </c>
      <c r="K32" s="325">
        <f t="shared" si="6"/>
        <v>350</v>
      </c>
      <c r="L32" s="318"/>
      <c r="M32" s="581"/>
      <c r="N32" s="319"/>
      <c r="O32" s="327"/>
    </row>
    <row r="33" spans="1:15" ht="56">
      <c r="A33" s="575">
        <f t="shared" si="7"/>
        <v>12</v>
      </c>
      <c r="B33" s="315" t="s">
        <v>1345</v>
      </c>
      <c r="C33" s="582" t="s">
        <v>1319</v>
      </c>
      <c r="D33" s="118" t="s">
        <v>1320</v>
      </c>
      <c r="E33" s="335" t="s">
        <v>783</v>
      </c>
      <c r="F33" s="118" t="s">
        <v>1338</v>
      </c>
      <c r="G33" s="335" t="s">
        <v>1346</v>
      </c>
      <c r="H33" s="585">
        <v>400</v>
      </c>
      <c r="I33" s="583">
        <v>350</v>
      </c>
      <c r="J33" s="316">
        <f t="shared" si="6"/>
        <v>400</v>
      </c>
      <c r="K33" s="317">
        <f t="shared" si="6"/>
        <v>350</v>
      </c>
      <c r="L33" s="318"/>
      <c r="M33" s="581"/>
      <c r="N33" s="319"/>
      <c r="O33" s="327"/>
    </row>
    <row r="34" spans="1:15" ht="56">
      <c r="A34" s="575">
        <f t="shared" si="7"/>
        <v>13</v>
      </c>
      <c r="B34" s="315" t="s">
        <v>1347</v>
      </c>
      <c r="C34" s="582" t="s">
        <v>1319</v>
      </c>
      <c r="D34" s="118" t="s">
        <v>1320</v>
      </c>
      <c r="E34" s="335" t="s">
        <v>783</v>
      </c>
      <c r="F34" s="118" t="s">
        <v>1338</v>
      </c>
      <c r="G34" s="335" t="s">
        <v>1329</v>
      </c>
      <c r="H34" s="585">
        <v>470</v>
      </c>
      <c r="I34" s="585">
        <v>350</v>
      </c>
      <c r="J34" s="316">
        <f t="shared" si="6"/>
        <v>470</v>
      </c>
      <c r="K34" s="317">
        <f t="shared" si="6"/>
        <v>350</v>
      </c>
      <c r="L34" s="318"/>
      <c r="M34" s="581"/>
      <c r="N34" s="319" t="s">
        <v>1414</v>
      </c>
      <c r="O34" s="327"/>
    </row>
    <row r="35" spans="1:15" ht="56">
      <c r="A35" s="575">
        <f t="shared" si="7"/>
        <v>14</v>
      </c>
      <c r="B35" s="315" t="s">
        <v>1348</v>
      </c>
      <c r="C35" s="582" t="s">
        <v>1319</v>
      </c>
      <c r="D35" s="118" t="s">
        <v>1320</v>
      </c>
      <c r="E35" s="335" t="s">
        <v>783</v>
      </c>
      <c r="F35" s="118" t="s">
        <v>1338</v>
      </c>
      <c r="G35" s="335" t="s">
        <v>1334</v>
      </c>
      <c r="H35" s="585">
        <f>250*1.5</f>
        <v>375</v>
      </c>
      <c r="I35" s="583">
        <v>310</v>
      </c>
      <c r="J35" s="316">
        <f t="shared" si="6"/>
        <v>375</v>
      </c>
      <c r="K35" s="317">
        <f t="shared" si="6"/>
        <v>310</v>
      </c>
      <c r="L35" s="318"/>
      <c r="M35" s="581"/>
      <c r="N35" s="319" t="s">
        <v>1414</v>
      </c>
      <c r="O35" s="327"/>
    </row>
    <row r="36" spans="1:15" ht="56">
      <c r="A36" s="575">
        <f t="shared" si="7"/>
        <v>15</v>
      </c>
      <c r="B36" s="315" t="s">
        <v>1349</v>
      </c>
      <c r="C36" s="582" t="s">
        <v>1319</v>
      </c>
      <c r="D36" s="118" t="s">
        <v>1320</v>
      </c>
      <c r="E36" s="335" t="s">
        <v>783</v>
      </c>
      <c r="F36" s="118" t="s">
        <v>1350</v>
      </c>
      <c r="G36" s="335"/>
      <c r="H36" s="585">
        <v>500</v>
      </c>
      <c r="I36" s="583">
        <v>380</v>
      </c>
      <c r="J36" s="316">
        <f t="shared" si="6"/>
        <v>500</v>
      </c>
      <c r="K36" s="317">
        <f t="shared" si="6"/>
        <v>380</v>
      </c>
      <c r="L36" s="318"/>
      <c r="M36" s="581"/>
      <c r="N36" s="319" t="s">
        <v>1414</v>
      </c>
      <c r="O36" s="327"/>
    </row>
    <row r="37" spans="1:15" ht="42">
      <c r="A37" s="575">
        <f t="shared" si="7"/>
        <v>16</v>
      </c>
      <c r="B37" s="315" t="s">
        <v>1351</v>
      </c>
      <c r="C37" s="582" t="s">
        <v>1319</v>
      </c>
      <c r="D37" s="118" t="s">
        <v>1320</v>
      </c>
      <c r="E37" s="335" t="s">
        <v>785</v>
      </c>
      <c r="F37" s="118" t="s">
        <v>1331</v>
      </c>
      <c r="G37" s="335" t="s">
        <v>1332</v>
      </c>
      <c r="H37" s="585">
        <v>450</v>
      </c>
      <c r="I37" s="585">
        <v>350</v>
      </c>
      <c r="J37" s="316">
        <f t="shared" si="6"/>
        <v>450</v>
      </c>
      <c r="K37" s="317">
        <f t="shared" si="6"/>
        <v>350</v>
      </c>
      <c r="L37" s="318"/>
      <c r="M37" s="581"/>
      <c r="N37" s="319"/>
      <c r="O37" s="327"/>
    </row>
    <row r="38" spans="1:15" ht="42">
      <c r="A38" s="575">
        <f t="shared" si="7"/>
        <v>17</v>
      </c>
      <c r="B38" s="315" t="s">
        <v>1352</v>
      </c>
      <c r="C38" s="582" t="s">
        <v>1319</v>
      </c>
      <c r="D38" s="118" t="s">
        <v>1320</v>
      </c>
      <c r="E38" s="335" t="s">
        <v>785</v>
      </c>
      <c r="F38" s="118" t="s">
        <v>1331</v>
      </c>
      <c r="G38" s="335" t="s">
        <v>1332</v>
      </c>
      <c r="H38" s="585">
        <v>450</v>
      </c>
      <c r="I38" s="585">
        <v>350</v>
      </c>
      <c r="J38" s="316">
        <f t="shared" si="6"/>
        <v>450</v>
      </c>
      <c r="K38" s="317">
        <f t="shared" si="6"/>
        <v>350</v>
      </c>
      <c r="L38" s="318"/>
      <c r="M38" s="581"/>
      <c r="N38" s="319"/>
      <c r="O38" s="327"/>
    </row>
    <row r="39" spans="1:15" ht="56">
      <c r="A39" s="575">
        <f t="shared" si="7"/>
        <v>18</v>
      </c>
      <c r="B39" s="315" t="s">
        <v>1353</v>
      </c>
      <c r="C39" s="582" t="s">
        <v>1319</v>
      </c>
      <c r="D39" s="118" t="s">
        <v>1320</v>
      </c>
      <c r="E39" s="335" t="s">
        <v>785</v>
      </c>
      <c r="F39" s="118" t="s">
        <v>1338</v>
      </c>
      <c r="G39" s="335" t="s">
        <v>1354</v>
      </c>
      <c r="H39" s="585">
        <v>260</v>
      </c>
      <c r="I39" s="585">
        <v>195</v>
      </c>
      <c r="J39" s="316">
        <f t="shared" si="6"/>
        <v>260</v>
      </c>
      <c r="K39" s="317">
        <f t="shared" si="6"/>
        <v>195</v>
      </c>
      <c r="L39" s="318"/>
      <c r="M39" s="581"/>
      <c r="N39" s="319"/>
      <c r="O39" s="327"/>
    </row>
    <row r="40" spans="1:15" ht="56">
      <c r="A40" s="575">
        <f t="shared" si="7"/>
        <v>19</v>
      </c>
      <c r="B40" s="315" t="s">
        <v>1355</v>
      </c>
      <c r="C40" s="582" t="s">
        <v>1319</v>
      </c>
      <c r="D40" s="118" t="s">
        <v>1320</v>
      </c>
      <c r="E40" s="335" t="s">
        <v>785</v>
      </c>
      <c r="F40" s="118" t="s">
        <v>1338</v>
      </c>
      <c r="G40" s="335" t="s">
        <v>1346</v>
      </c>
      <c r="H40" s="585">
        <v>400</v>
      </c>
      <c r="I40" s="583">
        <v>350</v>
      </c>
      <c r="J40" s="316">
        <f t="shared" si="6"/>
        <v>400</v>
      </c>
      <c r="K40" s="317">
        <f t="shared" si="6"/>
        <v>350</v>
      </c>
      <c r="L40" s="318"/>
      <c r="M40" s="581"/>
      <c r="N40" s="319"/>
      <c r="O40" s="327"/>
    </row>
    <row r="41" spans="1:15" ht="28">
      <c r="A41" s="575">
        <f t="shared" si="7"/>
        <v>20</v>
      </c>
      <c r="B41" s="323" t="s">
        <v>1356</v>
      </c>
      <c r="C41" s="582" t="s">
        <v>1319</v>
      </c>
      <c r="D41" s="118" t="s">
        <v>1320</v>
      </c>
      <c r="E41" s="335" t="s">
        <v>785</v>
      </c>
      <c r="F41" s="118" t="s">
        <v>1341</v>
      </c>
      <c r="G41" s="335" t="s">
        <v>1357</v>
      </c>
      <c r="H41" s="585">
        <v>400</v>
      </c>
      <c r="I41" s="583">
        <v>350</v>
      </c>
      <c r="J41" s="324">
        <f t="shared" si="6"/>
        <v>400</v>
      </c>
      <c r="K41" s="317">
        <f t="shared" si="6"/>
        <v>350</v>
      </c>
      <c r="L41" s="318"/>
      <c r="M41" s="581"/>
      <c r="N41" s="319"/>
      <c r="O41" s="327"/>
    </row>
    <row r="42" spans="1:15" ht="56">
      <c r="A42" s="575">
        <f t="shared" si="7"/>
        <v>21</v>
      </c>
      <c r="B42" s="315" t="s">
        <v>1358</v>
      </c>
      <c r="C42" s="582" t="s">
        <v>1319</v>
      </c>
      <c r="D42" s="118" t="s">
        <v>1320</v>
      </c>
      <c r="E42" s="335" t="s">
        <v>785</v>
      </c>
      <c r="F42" s="118" t="s">
        <v>1338</v>
      </c>
      <c r="G42" s="335" t="s">
        <v>1359</v>
      </c>
      <c r="H42" s="585">
        <f>300*1.5</f>
        <v>450</v>
      </c>
      <c r="I42" s="585">
        <v>340</v>
      </c>
      <c r="J42" s="324">
        <f t="shared" si="6"/>
        <v>450</v>
      </c>
      <c r="K42" s="317">
        <f t="shared" si="6"/>
        <v>340</v>
      </c>
      <c r="L42" s="318"/>
      <c r="M42" s="581"/>
      <c r="N42" s="319" t="s">
        <v>1414</v>
      </c>
      <c r="O42" s="327"/>
    </row>
    <row r="43" spans="1:15" ht="56">
      <c r="A43" s="575">
        <f t="shared" si="7"/>
        <v>22</v>
      </c>
      <c r="B43" s="315" t="s">
        <v>1360</v>
      </c>
      <c r="C43" s="582" t="s">
        <v>1319</v>
      </c>
      <c r="D43" s="118" t="s">
        <v>1320</v>
      </c>
      <c r="E43" s="335" t="s">
        <v>785</v>
      </c>
      <c r="F43" s="118" t="s">
        <v>1338</v>
      </c>
      <c r="G43" s="335" t="s">
        <v>1359</v>
      </c>
      <c r="H43" s="585">
        <f>300*1.5</f>
        <v>450</v>
      </c>
      <c r="I43" s="585">
        <f>340-9</f>
        <v>331</v>
      </c>
      <c r="J43" s="324">
        <f t="shared" si="6"/>
        <v>450</v>
      </c>
      <c r="K43" s="317">
        <f t="shared" si="6"/>
        <v>331</v>
      </c>
      <c r="L43" s="318"/>
      <c r="M43" s="581"/>
      <c r="N43" s="319" t="s">
        <v>1414</v>
      </c>
      <c r="O43" s="327"/>
    </row>
    <row r="44" spans="1:15" s="574" customFormat="1" ht="13.7">
      <c r="A44" s="586"/>
      <c r="B44" s="587" t="s">
        <v>1361</v>
      </c>
      <c r="C44" s="588"/>
      <c r="D44" s="588"/>
      <c r="E44" s="588"/>
      <c r="F44" s="589"/>
      <c r="G44" s="589">
        <f>SUM(G45:G268)</f>
        <v>0</v>
      </c>
      <c r="H44" s="371">
        <f t="shared" ref="H44:M44" si="8">SUM(H45:H68)</f>
        <v>14877</v>
      </c>
      <c r="I44" s="371">
        <f t="shared" si="8"/>
        <v>10037</v>
      </c>
      <c r="J44" s="371">
        <f t="shared" si="8"/>
        <v>14877</v>
      </c>
      <c r="K44" s="371">
        <f>SUM(K45:K69)</f>
        <v>10037</v>
      </c>
      <c r="L44" s="371">
        <f t="shared" si="8"/>
        <v>2565</v>
      </c>
      <c r="M44" s="361">
        <f t="shared" si="8"/>
        <v>1994</v>
      </c>
      <c r="N44" s="330"/>
      <c r="O44" s="355">
        <v>10037</v>
      </c>
    </row>
    <row r="45" spans="1:15" ht="56">
      <c r="A45" s="575">
        <v>1</v>
      </c>
      <c r="B45" s="327" t="s">
        <v>1362</v>
      </c>
      <c r="C45" s="118" t="s">
        <v>1363</v>
      </c>
      <c r="D45" s="118" t="s">
        <v>1361</v>
      </c>
      <c r="E45" s="118" t="s">
        <v>1321</v>
      </c>
      <c r="F45" s="118" t="s">
        <v>1338</v>
      </c>
      <c r="G45" s="118" t="s">
        <v>1364</v>
      </c>
      <c r="H45" s="326">
        <f>200*1.5</f>
        <v>300</v>
      </c>
      <c r="I45" s="326">
        <v>220</v>
      </c>
      <c r="J45" s="326">
        <f t="shared" ref="J45:K53" si="9">H45</f>
        <v>300</v>
      </c>
      <c r="K45" s="326">
        <f t="shared" si="9"/>
        <v>220</v>
      </c>
      <c r="L45" s="326">
        <f t="shared" ref="L45:M49" si="10">H45</f>
        <v>300</v>
      </c>
      <c r="M45" s="590">
        <f t="shared" si="10"/>
        <v>220</v>
      </c>
      <c r="N45" s="321" t="s">
        <v>1414</v>
      </c>
      <c r="O45" s="327"/>
    </row>
    <row r="46" spans="1:15" ht="56">
      <c r="A46" s="575">
        <f>A45+1</f>
        <v>2</v>
      </c>
      <c r="B46" s="327" t="s">
        <v>1365</v>
      </c>
      <c r="C46" s="118" t="s">
        <v>1363</v>
      </c>
      <c r="D46" s="118" t="s">
        <v>1361</v>
      </c>
      <c r="E46" s="118" t="s">
        <v>1321</v>
      </c>
      <c r="F46" s="118" t="s">
        <v>1338</v>
      </c>
      <c r="G46" s="118" t="s">
        <v>1366</v>
      </c>
      <c r="H46" s="326">
        <f>200*1.5</f>
        <v>300</v>
      </c>
      <c r="I46" s="326">
        <v>220</v>
      </c>
      <c r="J46" s="326">
        <f t="shared" si="9"/>
        <v>300</v>
      </c>
      <c r="K46" s="326">
        <f t="shared" si="9"/>
        <v>220</v>
      </c>
      <c r="L46" s="326">
        <f t="shared" si="10"/>
        <v>300</v>
      </c>
      <c r="M46" s="590">
        <f t="shared" si="10"/>
        <v>220</v>
      </c>
      <c r="N46" s="321" t="s">
        <v>1414</v>
      </c>
      <c r="O46" s="327"/>
    </row>
    <row r="47" spans="1:15" ht="56">
      <c r="A47" s="575">
        <f t="shared" ref="A47:A69" si="11">A46+1</f>
        <v>3</v>
      </c>
      <c r="B47" s="327" t="s">
        <v>1367</v>
      </c>
      <c r="C47" s="118" t="s">
        <v>1363</v>
      </c>
      <c r="D47" s="118" t="s">
        <v>1361</v>
      </c>
      <c r="E47" s="118" t="s">
        <v>1321</v>
      </c>
      <c r="F47" s="118" t="s">
        <v>1338</v>
      </c>
      <c r="G47" s="118" t="s">
        <v>1368</v>
      </c>
      <c r="H47" s="326">
        <f>350*1.5</f>
        <v>525</v>
      </c>
      <c r="I47" s="326">
        <f>400-18</f>
        <v>382</v>
      </c>
      <c r="J47" s="326">
        <f t="shared" si="9"/>
        <v>525</v>
      </c>
      <c r="K47" s="326">
        <f t="shared" si="9"/>
        <v>382</v>
      </c>
      <c r="L47" s="326">
        <f t="shared" si="10"/>
        <v>525</v>
      </c>
      <c r="M47" s="590">
        <f t="shared" si="10"/>
        <v>382</v>
      </c>
      <c r="N47" s="321" t="s">
        <v>1414</v>
      </c>
      <c r="O47" s="327"/>
    </row>
    <row r="48" spans="1:15" ht="56">
      <c r="A48" s="575">
        <f t="shared" si="11"/>
        <v>4</v>
      </c>
      <c r="B48" s="327" t="s">
        <v>1369</v>
      </c>
      <c r="C48" s="118" t="s">
        <v>1363</v>
      </c>
      <c r="D48" s="118" t="s">
        <v>1361</v>
      </c>
      <c r="E48" s="118" t="s">
        <v>1321</v>
      </c>
      <c r="F48" s="118" t="s">
        <v>1338</v>
      </c>
      <c r="G48" s="118" t="s">
        <v>1370</v>
      </c>
      <c r="H48" s="326">
        <f>300*1.5</f>
        <v>450</v>
      </c>
      <c r="I48" s="326">
        <f>340-18</f>
        <v>322</v>
      </c>
      <c r="J48" s="326">
        <f t="shared" si="9"/>
        <v>450</v>
      </c>
      <c r="K48" s="326">
        <f t="shared" si="9"/>
        <v>322</v>
      </c>
      <c r="L48" s="326">
        <f t="shared" si="10"/>
        <v>450</v>
      </c>
      <c r="M48" s="590">
        <f t="shared" si="10"/>
        <v>322</v>
      </c>
      <c r="N48" s="321" t="s">
        <v>1414</v>
      </c>
      <c r="O48" s="327"/>
    </row>
    <row r="49" spans="1:15" ht="56">
      <c r="A49" s="575">
        <f t="shared" si="11"/>
        <v>5</v>
      </c>
      <c r="B49" s="327" t="s">
        <v>1371</v>
      </c>
      <c r="C49" s="118" t="s">
        <v>1363</v>
      </c>
      <c r="D49" s="118" t="s">
        <v>1361</v>
      </c>
      <c r="E49" s="118">
        <v>2022</v>
      </c>
      <c r="F49" s="118" t="s">
        <v>1338</v>
      </c>
      <c r="G49" s="118" t="s">
        <v>1372</v>
      </c>
      <c r="H49" s="326">
        <v>990</v>
      </c>
      <c r="I49" s="326">
        <v>850</v>
      </c>
      <c r="J49" s="326">
        <f t="shared" si="9"/>
        <v>990</v>
      </c>
      <c r="K49" s="326">
        <f t="shared" si="9"/>
        <v>850</v>
      </c>
      <c r="L49" s="326">
        <f t="shared" si="10"/>
        <v>990</v>
      </c>
      <c r="M49" s="590">
        <f t="shared" si="10"/>
        <v>850</v>
      </c>
      <c r="N49" s="321"/>
      <c r="O49" s="327"/>
    </row>
    <row r="50" spans="1:15" ht="56">
      <c r="A50" s="575">
        <f t="shared" si="11"/>
        <v>6</v>
      </c>
      <c r="B50" s="327" t="s">
        <v>1373</v>
      </c>
      <c r="C50" s="118" t="s">
        <v>1363</v>
      </c>
      <c r="D50" s="118" t="s">
        <v>1361</v>
      </c>
      <c r="E50" s="118" t="s">
        <v>782</v>
      </c>
      <c r="F50" s="118" t="s">
        <v>1338</v>
      </c>
      <c r="G50" s="118" t="s">
        <v>1374</v>
      </c>
      <c r="H50" s="326">
        <f>400*1.5</f>
        <v>600</v>
      </c>
      <c r="I50" s="326">
        <v>450</v>
      </c>
      <c r="J50" s="326">
        <f t="shared" si="9"/>
        <v>600</v>
      </c>
      <c r="K50" s="326">
        <f t="shared" si="9"/>
        <v>450</v>
      </c>
      <c r="L50" s="326"/>
      <c r="M50" s="590"/>
      <c r="N50" s="321" t="s">
        <v>1414</v>
      </c>
      <c r="O50" s="327"/>
    </row>
    <row r="51" spans="1:15" ht="56">
      <c r="A51" s="575">
        <f t="shared" si="11"/>
        <v>7</v>
      </c>
      <c r="B51" s="327" t="s">
        <v>1375</v>
      </c>
      <c r="C51" s="118" t="s">
        <v>1363</v>
      </c>
      <c r="D51" s="118" t="s">
        <v>1361</v>
      </c>
      <c r="E51" s="118" t="s">
        <v>782</v>
      </c>
      <c r="F51" s="118" t="s">
        <v>1338</v>
      </c>
      <c r="G51" s="118" t="s">
        <v>1376</v>
      </c>
      <c r="H51" s="326">
        <f>150*1.5</f>
        <v>225</v>
      </c>
      <c r="I51" s="326">
        <v>170</v>
      </c>
      <c r="J51" s="326">
        <f t="shared" si="9"/>
        <v>225</v>
      </c>
      <c r="K51" s="326">
        <f t="shared" si="9"/>
        <v>170</v>
      </c>
      <c r="L51" s="326"/>
      <c r="M51" s="590"/>
      <c r="N51" s="321" t="s">
        <v>1414</v>
      </c>
      <c r="O51" s="327"/>
    </row>
    <row r="52" spans="1:15" ht="42">
      <c r="A52" s="575">
        <f t="shared" si="11"/>
        <v>8</v>
      </c>
      <c r="B52" s="327" t="s">
        <v>1377</v>
      </c>
      <c r="C52" s="118" t="s">
        <v>1363</v>
      </c>
      <c r="D52" s="118" t="s">
        <v>1361</v>
      </c>
      <c r="E52" s="118">
        <v>2023</v>
      </c>
      <c r="F52" s="118" t="s">
        <v>1378</v>
      </c>
      <c r="G52" s="118" t="s">
        <v>1379</v>
      </c>
      <c r="H52" s="326">
        <v>770</v>
      </c>
      <c r="I52" s="326">
        <v>650</v>
      </c>
      <c r="J52" s="326">
        <f t="shared" si="9"/>
        <v>770</v>
      </c>
      <c r="K52" s="326">
        <f t="shared" si="9"/>
        <v>650</v>
      </c>
      <c r="L52" s="318"/>
      <c r="M52" s="590"/>
      <c r="N52" s="321"/>
      <c r="O52" s="327"/>
    </row>
    <row r="53" spans="1:15" ht="56">
      <c r="A53" s="575">
        <f t="shared" si="11"/>
        <v>9</v>
      </c>
      <c r="B53" s="327" t="s">
        <v>1380</v>
      </c>
      <c r="C53" s="118" t="s">
        <v>1363</v>
      </c>
      <c r="D53" s="118" t="s">
        <v>1361</v>
      </c>
      <c r="E53" s="118">
        <v>2023</v>
      </c>
      <c r="F53" s="118" t="s">
        <v>1338</v>
      </c>
      <c r="G53" s="118" t="s">
        <v>1381</v>
      </c>
      <c r="H53" s="326">
        <f>120*1.5</f>
        <v>180</v>
      </c>
      <c r="I53" s="326">
        <v>130</v>
      </c>
      <c r="J53" s="326">
        <f t="shared" si="9"/>
        <v>180</v>
      </c>
      <c r="K53" s="326">
        <f t="shared" si="9"/>
        <v>130</v>
      </c>
      <c r="L53" s="326"/>
      <c r="M53" s="590"/>
      <c r="N53" s="321" t="s">
        <v>1414</v>
      </c>
      <c r="O53" s="327"/>
    </row>
    <row r="54" spans="1:15" ht="56">
      <c r="A54" s="575">
        <f t="shared" si="11"/>
        <v>10</v>
      </c>
      <c r="B54" s="327" t="s">
        <v>1382</v>
      </c>
      <c r="C54" s="118" t="s">
        <v>1307</v>
      </c>
      <c r="D54" s="118" t="s">
        <v>1361</v>
      </c>
      <c r="E54" s="118" t="s">
        <v>782</v>
      </c>
      <c r="F54" s="328" t="s">
        <v>1341</v>
      </c>
      <c r="G54" s="118" t="s">
        <v>1383</v>
      </c>
      <c r="H54" s="326">
        <v>2000</v>
      </c>
      <c r="I54" s="326">
        <v>600</v>
      </c>
      <c r="J54" s="326">
        <v>2000</v>
      </c>
      <c r="K54" s="326">
        <v>600</v>
      </c>
      <c r="L54" s="318"/>
      <c r="M54" s="590"/>
      <c r="N54" s="321"/>
      <c r="O54" s="327"/>
    </row>
    <row r="55" spans="1:15" ht="56">
      <c r="A55" s="575">
        <f t="shared" si="11"/>
        <v>11</v>
      </c>
      <c r="B55" s="327" t="s">
        <v>1384</v>
      </c>
      <c r="C55" s="118" t="s">
        <v>1363</v>
      </c>
      <c r="D55" s="118" t="s">
        <v>1361</v>
      </c>
      <c r="E55" s="118">
        <v>2024</v>
      </c>
      <c r="F55" s="118" t="s">
        <v>1338</v>
      </c>
      <c r="G55" s="118" t="s">
        <v>1385</v>
      </c>
      <c r="H55" s="326">
        <f>170*1.5</f>
        <v>255</v>
      </c>
      <c r="I55" s="326">
        <v>195</v>
      </c>
      <c r="J55" s="326">
        <f>H55</f>
        <v>255</v>
      </c>
      <c r="K55" s="326">
        <f>I55</f>
        <v>195</v>
      </c>
      <c r="L55" s="326"/>
      <c r="M55" s="590"/>
      <c r="N55" s="321" t="s">
        <v>1414</v>
      </c>
      <c r="O55" s="327"/>
    </row>
    <row r="56" spans="1:15" ht="42">
      <c r="A56" s="575">
        <f t="shared" si="11"/>
        <v>12</v>
      </c>
      <c r="B56" s="327" t="s">
        <v>1386</v>
      </c>
      <c r="C56" s="118" t="s">
        <v>1363</v>
      </c>
      <c r="D56" s="118" t="s">
        <v>1361</v>
      </c>
      <c r="E56" s="118">
        <v>2024</v>
      </c>
      <c r="F56" s="118" t="s">
        <v>1378</v>
      </c>
      <c r="G56" s="118" t="s">
        <v>1387</v>
      </c>
      <c r="H56" s="326">
        <f>600*1.2</f>
        <v>720</v>
      </c>
      <c r="I56" s="326">
        <v>550</v>
      </c>
      <c r="J56" s="326">
        <f>H56</f>
        <v>720</v>
      </c>
      <c r="K56" s="326">
        <f>I56</f>
        <v>550</v>
      </c>
      <c r="L56" s="326"/>
      <c r="M56" s="590"/>
      <c r="N56" s="321" t="s">
        <v>1414</v>
      </c>
      <c r="O56" s="327"/>
    </row>
    <row r="57" spans="1:15" ht="56">
      <c r="A57" s="575">
        <f t="shared" si="11"/>
        <v>13</v>
      </c>
      <c r="B57" s="327" t="s">
        <v>1388</v>
      </c>
      <c r="C57" s="118" t="s">
        <v>1307</v>
      </c>
      <c r="D57" s="118" t="s">
        <v>1361</v>
      </c>
      <c r="E57" s="118">
        <v>2024</v>
      </c>
      <c r="F57" s="328" t="s">
        <v>1341</v>
      </c>
      <c r="G57" s="118" t="s">
        <v>1389</v>
      </c>
      <c r="H57" s="326">
        <v>2600</v>
      </c>
      <c r="I57" s="326">
        <v>1300</v>
      </c>
      <c r="J57" s="326">
        <v>2600</v>
      </c>
      <c r="K57" s="326">
        <v>1300</v>
      </c>
      <c r="L57" s="318"/>
      <c r="M57" s="590"/>
      <c r="N57" s="321"/>
      <c r="O57" s="327"/>
    </row>
    <row r="58" spans="1:15" ht="56">
      <c r="A58" s="575">
        <f t="shared" si="11"/>
        <v>14</v>
      </c>
      <c r="B58" s="327" t="s">
        <v>1390</v>
      </c>
      <c r="C58" s="118" t="s">
        <v>1363</v>
      </c>
      <c r="D58" s="118" t="s">
        <v>1361</v>
      </c>
      <c r="E58" s="118">
        <v>2024</v>
      </c>
      <c r="F58" s="118" t="s">
        <v>1338</v>
      </c>
      <c r="G58" s="118" t="s">
        <v>1391</v>
      </c>
      <c r="H58" s="326">
        <f>240*1.5</f>
        <v>360</v>
      </c>
      <c r="I58" s="326">
        <v>275</v>
      </c>
      <c r="J58" s="326">
        <f t="shared" ref="J58:K68" si="12">H58</f>
        <v>360</v>
      </c>
      <c r="K58" s="326">
        <f t="shared" si="12"/>
        <v>275</v>
      </c>
      <c r="L58" s="326"/>
      <c r="M58" s="590"/>
      <c r="N58" s="321" t="s">
        <v>1414</v>
      </c>
      <c r="O58" s="327"/>
    </row>
    <row r="59" spans="1:15" ht="56">
      <c r="A59" s="575">
        <f t="shared" si="11"/>
        <v>15</v>
      </c>
      <c r="B59" s="327" t="s">
        <v>1392</v>
      </c>
      <c r="C59" s="118" t="s">
        <v>1363</v>
      </c>
      <c r="D59" s="118" t="s">
        <v>1361</v>
      </c>
      <c r="E59" s="118">
        <v>2024</v>
      </c>
      <c r="F59" s="118" t="s">
        <v>1338</v>
      </c>
      <c r="G59" s="118" t="s">
        <v>1393</v>
      </c>
      <c r="H59" s="326">
        <f>400*1.5+200</f>
        <v>800</v>
      </c>
      <c r="I59" s="326">
        <v>680</v>
      </c>
      <c r="J59" s="326">
        <f t="shared" si="12"/>
        <v>800</v>
      </c>
      <c r="K59" s="326">
        <f t="shared" si="12"/>
        <v>680</v>
      </c>
      <c r="L59" s="318"/>
      <c r="M59" s="590"/>
      <c r="N59" s="321"/>
      <c r="O59" s="327"/>
    </row>
    <row r="60" spans="1:15" ht="42">
      <c r="A60" s="575">
        <f t="shared" si="11"/>
        <v>16</v>
      </c>
      <c r="B60" s="327" t="s">
        <v>1394</v>
      </c>
      <c r="C60" s="118" t="s">
        <v>1363</v>
      </c>
      <c r="D60" s="118" t="s">
        <v>1361</v>
      </c>
      <c r="E60" s="118">
        <v>2024</v>
      </c>
      <c r="F60" s="118" t="s">
        <v>1395</v>
      </c>
      <c r="G60" s="118" t="s">
        <v>1396</v>
      </c>
      <c r="H60" s="326">
        <v>220</v>
      </c>
      <c r="I60" s="326">
        <v>180</v>
      </c>
      <c r="J60" s="326">
        <f t="shared" si="12"/>
        <v>220</v>
      </c>
      <c r="K60" s="326">
        <f t="shared" si="12"/>
        <v>180</v>
      </c>
      <c r="L60" s="318"/>
      <c r="M60" s="590"/>
      <c r="N60" s="321"/>
      <c r="O60" s="327"/>
    </row>
    <row r="61" spans="1:15" ht="42">
      <c r="A61" s="575">
        <f t="shared" si="11"/>
        <v>17</v>
      </c>
      <c r="B61" s="327" t="s">
        <v>1397</v>
      </c>
      <c r="C61" s="118" t="s">
        <v>1363</v>
      </c>
      <c r="D61" s="118" t="s">
        <v>1361</v>
      </c>
      <c r="E61" s="118">
        <v>2024</v>
      </c>
      <c r="F61" s="118" t="s">
        <v>1395</v>
      </c>
      <c r="G61" s="118" t="s">
        <v>1396</v>
      </c>
      <c r="H61" s="326">
        <v>300</v>
      </c>
      <c r="I61" s="326">
        <v>250</v>
      </c>
      <c r="J61" s="326">
        <f t="shared" si="12"/>
        <v>300</v>
      </c>
      <c r="K61" s="326">
        <f t="shared" si="12"/>
        <v>250</v>
      </c>
      <c r="L61" s="318"/>
      <c r="M61" s="590"/>
      <c r="N61" s="321"/>
      <c r="O61" s="327"/>
    </row>
    <row r="62" spans="1:15" ht="28">
      <c r="A62" s="575">
        <f>A61+1</f>
        <v>18</v>
      </c>
      <c r="B62" s="327" t="s">
        <v>1398</v>
      </c>
      <c r="C62" s="118" t="s">
        <v>1363</v>
      </c>
      <c r="D62" s="118" t="s">
        <v>1361</v>
      </c>
      <c r="E62" s="118">
        <v>2024</v>
      </c>
      <c r="F62" s="328" t="s">
        <v>1399</v>
      </c>
      <c r="G62" s="118" t="s">
        <v>1400</v>
      </c>
      <c r="H62" s="326">
        <v>900</v>
      </c>
      <c r="I62" s="326">
        <v>760</v>
      </c>
      <c r="J62" s="326">
        <f t="shared" si="12"/>
        <v>900</v>
      </c>
      <c r="K62" s="326">
        <f t="shared" si="12"/>
        <v>760</v>
      </c>
      <c r="L62" s="318"/>
      <c r="M62" s="590"/>
      <c r="N62" s="321"/>
      <c r="O62" s="327"/>
    </row>
    <row r="63" spans="1:15" ht="56">
      <c r="A63" s="575">
        <f>A62+1</f>
        <v>19</v>
      </c>
      <c r="B63" s="327" t="s">
        <v>1401</v>
      </c>
      <c r="C63" s="118" t="s">
        <v>1363</v>
      </c>
      <c r="D63" s="118" t="s">
        <v>1361</v>
      </c>
      <c r="E63" s="118">
        <v>2025</v>
      </c>
      <c r="F63" s="118" t="s">
        <v>1338</v>
      </c>
      <c r="G63" s="118" t="s">
        <v>1370</v>
      </c>
      <c r="H63" s="326">
        <f>300*1.5</f>
        <v>450</v>
      </c>
      <c r="I63" s="326">
        <v>340</v>
      </c>
      <c r="J63" s="326">
        <f t="shared" si="12"/>
        <v>450</v>
      </c>
      <c r="K63" s="326">
        <f t="shared" si="12"/>
        <v>340</v>
      </c>
      <c r="L63" s="326"/>
      <c r="M63" s="590"/>
      <c r="N63" s="321" t="s">
        <v>1414</v>
      </c>
      <c r="O63" s="327"/>
    </row>
    <row r="64" spans="1:15" ht="56">
      <c r="A64" s="575">
        <f t="shared" si="11"/>
        <v>20</v>
      </c>
      <c r="B64" s="327" t="s">
        <v>1402</v>
      </c>
      <c r="C64" s="118" t="s">
        <v>1363</v>
      </c>
      <c r="D64" s="118" t="s">
        <v>1361</v>
      </c>
      <c r="E64" s="118">
        <v>2025</v>
      </c>
      <c r="F64" s="118" t="s">
        <v>1338</v>
      </c>
      <c r="G64" s="118" t="s">
        <v>1403</v>
      </c>
      <c r="H64" s="326">
        <f>420*1.5</f>
        <v>630</v>
      </c>
      <c r="I64" s="326">
        <f>450+33</f>
        <v>483</v>
      </c>
      <c r="J64" s="326">
        <f t="shared" si="12"/>
        <v>630</v>
      </c>
      <c r="K64" s="326">
        <f t="shared" si="12"/>
        <v>483</v>
      </c>
      <c r="L64" s="326"/>
      <c r="M64" s="590"/>
      <c r="N64" s="321" t="s">
        <v>1414</v>
      </c>
      <c r="O64" s="327"/>
    </row>
    <row r="65" spans="1:16" ht="42">
      <c r="A65" s="575">
        <f t="shared" si="11"/>
        <v>21</v>
      </c>
      <c r="B65" s="327" t="s">
        <v>1404</v>
      </c>
      <c r="C65" s="118" t="s">
        <v>1363</v>
      </c>
      <c r="D65" s="118" t="s">
        <v>1361</v>
      </c>
      <c r="E65" s="118">
        <v>2025</v>
      </c>
      <c r="F65" s="118" t="s">
        <v>1378</v>
      </c>
      <c r="G65" s="118" t="s">
        <v>1405</v>
      </c>
      <c r="H65" s="326">
        <f>210*1.2</f>
        <v>252</v>
      </c>
      <c r="I65" s="326">
        <v>190</v>
      </c>
      <c r="J65" s="326">
        <f t="shared" si="12"/>
        <v>252</v>
      </c>
      <c r="K65" s="326">
        <f t="shared" si="12"/>
        <v>190</v>
      </c>
      <c r="L65" s="326"/>
      <c r="M65" s="590"/>
      <c r="N65" s="321" t="s">
        <v>1414</v>
      </c>
      <c r="O65" s="327"/>
    </row>
    <row r="66" spans="1:16" ht="56">
      <c r="A66" s="575">
        <f t="shared" si="11"/>
        <v>22</v>
      </c>
      <c r="B66" s="327" t="s">
        <v>1406</v>
      </c>
      <c r="C66" s="118" t="s">
        <v>1363</v>
      </c>
      <c r="D66" s="118" t="s">
        <v>1361</v>
      </c>
      <c r="E66" s="118">
        <v>2025</v>
      </c>
      <c r="F66" s="118" t="s">
        <v>1338</v>
      </c>
      <c r="G66" s="118" t="s">
        <v>1370</v>
      </c>
      <c r="H66" s="326">
        <f>300*1.5</f>
        <v>450</v>
      </c>
      <c r="I66" s="326">
        <v>340</v>
      </c>
      <c r="J66" s="326">
        <f t="shared" si="12"/>
        <v>450</v>
      </c>
      <c r="K66" s="326">
        <f t="shared" si="12"/>
        <v>340</v>
      </c>
      <c r="L66" s="326"/>
      <c r="M66" s="590"/>
      <c r="N66" s="321" t="s">
        <v>1414</v>
      </c>
      <c r="O66" s="327"/>
    </row>
    <row r="67" spans="1:16" ht="42">
      <c r="A67" s="575">
        <f t="shared" si="11"/>
        <v>23</v>
      </c>
      <c r="B67" s="327" t="s">
        <v>1407</v>
      </c>
      <c r="C67" s="118" t="s">
        <v>1363</v>
      </c>
      <c r="D67" s="118" t="s">
        <v>1361</v>
      </c>
      <c r="E67" s="118">
        <v>2025</v>
      </c>
      <c r="F67" s="118" t="s">
        <v>1395</v>
      </c>
      <c r="G67" s="118" t="s">
        <v>1396</v>
      </c>
      <c r="H67" s="326">
        <v>300</v>
      </c>
      <c r="I67" s="326">
        <v>250</v>
      </c>
      <c r="J67" s="326">
        <f t="shared" si="12"/>
        <v>300</v>
      </c>
      <c r="K67" s="326">
        <f t="shared" si="12"/>
        <v>250</v>
      </c>
      <c r="L67" s="318"/>
      <c r="M67" s="590"/>
      <c r="N67" s="321"/>
      <c r="O67" s="327"/>
    </row>
    <row r="68" spans="1:16" ht="42">
      <c r="A68" s="575">
        <f t="shared" si="11"/>
        <v>24</v>
      </c>
      <c r="B68" s="327" t="s">
        <v>1408</v>
      </c>
      <c r="C68" s="118" t="s">
        <v>1363</v>
      </c>
      <c r="D68" s="118" t="s">
        <v>1361</v>
      </c>
      <c r="E68" s="118">
        <v>2025</v>
      </c>
      <c r="F68" s="118" t="s">
        <v>1395</v>
      </c>
      <c r="G68" s="118" t="s">
        <v>1396</v>
      </c>
      <c r="H68" s="326">
        <v>300</v>
      </c>
      <c r="I68" s="326">
        <v>250</v>
      </c>
      <c r="J68" s="326">
        <f t="shared" si="12"/>
        <v>300</v>
      </c>
      <c r="K68" s="326">
        <f t="shared" si="12"/>
        <v>250</v>
      </c>
      <c r="L68" s="318"/>
      <c r="M68" s="590"/>
      <c r="N68" s="321"/>
      <c r="O68" s="327"/>
    </row>
    <row r="69" spans="1:16" ht="42" hidden="1">
      <c r="A69" s="623">
        <f t="shared" si="11"/>
        <v>25</v>
      </c>
      <c r="B69" s="624" t="s">
        <v>1409</v>
      </c>
      <c r="C69" s="625" t="s">
        <v>1363</v>
      </c>
      <c r="D69" s="625" t="s">
        <v>1361</v>
      </c>
      <c r="E69" s="625">
        <v>2025</v>
      </c>
      <c r="F69" s="625" t="s">
        <v>1395</v>
      </c>
      <c r="G69" s="625" t="s">
        <v>1396</v>
      </c>
      <c r="H69" s="626"/>
      <c r="I69" s="626"/>
      <c r="J69" s="626"/>
      <c r="K69" s="626"/>
      <c r="L69" s="627"/>
      <c r="M69" s="628"/>
      <c r="N69" s="629"/>
      <c r="O69" s="624"/>
      <c r="P69" s="630" t="s">
        <v>2472</v>
      </c>
    </row>
    <row r="70" spans="1:16" s="574" customFormat="1" ht="20.25" customHeight="1">
      <c r="A70" s="586"/>
      <c r="B70" s="587" t="s">
        <v>1315</v>
      </c>
      <c r="C70" s="588"/>
      <c r="D70" s="588"/>
      <c r="E70" s="588"/>
      <c r="F70" s="589"/>
      <c r="G70" s="589">
        <f>SUM(G71:G295)</f>
        <v>0</v>
      </c>
      <c r="H70" s="371">
        <f t="shared" ref="H70:M70" si="13">SUM(H71:H93)</f>
        <v>13790</v>
      </c>
      <c r="I70" s="371">
        <f t="shared" si="13"/>
        <v>10013</v>
      </c>
      <c r="J70" s="371">
        <f t="shared" si="13"/>
        <v>13790</v>
      </c>
      <c r="K70" s="371">
        <f t="shared" si="13"/>
        <v>10013</v>
      </c>
      <c r="L70" s="371">
        <f t="shared" si="13"/>
        <v>2450</v>
      </c>
      <c r="M70" s="361">
        <f t="shared" si="13"/>
        <v>1989</v>
      </c>
      <c r="N70" s="330"/>
      <c r="O70" s="355"/>
    </row>
    <row r="71" spans="1:16" ht="56">
      <c r="A71" s="591">
        <v>1</v>
      </c>
      <c r="B71" s="334" t="s">
        <v>1410</v>
      </c>
      <c r="C71" s="335" t="s">
        <v>1411</v>
      </c>
      <c r="D71" s="335" t="s">
        <v>1412</v>
      </c>
      <c r="E71" s="335" t="s">
        <v>1321</v>
      </c>
      <c r="F71" s="118" t="s">
        <v>1338</v>
      </c>
      <c r="G71" s="335" t="s">
        <v>1413</v>
      </c>
      <c r="H71" s="326">
        <f>400*1.5</f>
        <v>600</v>
      </c>
      <c r="I71" s="326">
        <v>480</v>
      </c>
      <c r="J71" s="326">
        <f>400*1.5</f>
        <v>600</v>
      </c>
      <c r="K71" s="326">
        <f>I71</f>
        <v>480</v>
      </c>
      <c r="L71" s="318">
        <f t="shared" ref="L71:M74" si="14">H71</f>
        <v>600</v>
      </c>
      <c r="M71" s="590">
        <f t="shared" si="14"/>
        <v>480</v>
      </c>
      <c r="N71" s="329" t="s">
        <v>1414</v>
      </c>
      <c r="O71" s="327"/>
    </row>
    <row r="72" spans="1:16" ht="56">
      <c r="A72" s="591">
        <f>A71+1</f>
        <v>2</v>
      </c>
      <c r="B72" s="334" t="s">
        <v>1415</v>
      </c>
      <c r="C72" s="335" t="s">
        <v>1411</v>
      </c>
      <c r="D72" s="335" t="s">
        <v>1412</v>
      </c>
      <c r="E72" s="335" t="s">
        <v>1321</v>
      </c>
      <c r="F72" s="118" t="s">
        <v>1338</v>
      </c>
      <c r="G72" s="335" t="s">
        <v>1416</v>
      </c>
      <c r="H72" s="585">
        <v>950</v>
      </c>
      <c r="I72" s="585">
        <f>810-26</f>
        <v>784</v>
      </c>
      <c r="J72" s="326">
        <f t="shared" ref="J72:K80" si="15">H72</f>
        <v>950</v>
      </c>
      <c r="K72" s="326">
        <f t="shared" si="15"/>
        <v>784</v>
      </c>
      <c r="L72" s="318">
        <f t="shared" si="14"/>
        <v>950</v>
      </c>
      <c r="M72" s="590">
        <f t="shared" si="14"/>
        <v>784</v>
      </c>
      <c r="N72" s="329"/>
      <c r="O72" s="327"/>
    </row>
    <row r="73" spans="1:16" ht="56">
      <c r="A73" s="591">
        <f t="shared" ref="A73:A93" si="16">A72+1</f>
        <v>3</v>
      </c>
      <c r="B73" s="334" t="s">
        <v>1417</v>
      </c>
      <c r="C73" s="335" t="s">
        <v>1411</v>
      </c>
      <c r="D73" s="335" t="s">
        <v>1412</v>
      </c>
      <c r="E73" s="335" t="s">
        <v>1321</v>
      </c>
      <c r="F73" s="118" t="s">
        <v>1338</v>
      </c>
      <c r="G73" s="335" t="s">
        <v>1329</v>
      </c>
      <c r="H73" s="326">
        <f>300*1.5</f>
        <v>450</v>
      </c>
      <c r="I73" s="326">
        <v>345</v>
      </c>
      <c r="J73" s="326">
        <f t="shared" si="15"/>
        <v>450</v>
      </c>
      <c r="K73" s="326">
        <f t="shared" si="15"/>
        <v>345</v>
      </c>
      <c r="L73" s="318">
        <f t="shared" si="14"/>
        <v>450</v>
      </c>
      <c r="M73" s="590">
        <f t="shared" si="14"/>
        <v>345</v>
      </c>
      <c r="N73" s="329" t="s">
        <v>1414</v>
      </c>
      <c r="O73" s="327"/>
    </row>
    <row r="74" spans="1:16" ht="56">
      <c r="A74" s="591">
        <f t="shared" si="16"/>
        <v>4</v>
      </c>
      <c r="B74" s="592" t="s">
        <v>2304</v>
      </c>
      <c r="C74" s="335" t="s">
        <v>1411</v>
      </c>
      <c r="D74" s="335" t="s">
        <v>1412</v>
      </c>
      <c r="E74" s="335" t="s">
        <v>1321</v>
      </c>
      <c r="F74" s="118" t="s">
        <v>1338</v>
      </c>
      <c r="G74" s="335" t="s">
        <v>1329</v>
      </c>
      <c r="H74" s="585">
        <f>300*1.5</f>
        <v>450</v>
      </c>
      <c r="I74" s="585">
        <v>380</v>
      </c>
      <c r="J74" s="326">
        <f t="shared" si="15"/>
        <v>450</v>
      </c>
      <c r="K74" s="326">
        <f t="shared" si="15"/>
        <v>380</v>
      </c>
      <c r="L74" s="318">
        <f t="shared" si="14"/>
        <v>450</v>
      </c>
      <c r="M74" s="590">
        <f t="shared" si="14"/>
        <v>380</v>
      </c>
      <c r="N74" s="329" t="s">
        <v>1414</v>
      </c>
      <c r="O74" s="327"/>
    </row>
    <row r="75" spans="1:16" ht="42">
      <c r="A75" s="591">
        <f t="shared" si="16"/>
        <v>5</v>
      </c>
      <c r="B75" s="334" t="s">
        <v>1418</v>
      </c>
      <c r="C75" s="335" t="s">
        <v>1411</v>
      </c>
      <c r="D75" s="335" t="s">
        <v>1412</v>
      </c>
      <c r="E75" s="335" t="s">
        <v>782</v>
      </c>
      <c r="F75" s="593" t="s">
        <v>1341</v>
      </c>
      <c r="G75" s="335" t="s">
        <v>1419</v>
      </c>
      <c r="H75" s="585">
        <v>170</v>
      </c>
      <c r="I75" s="585">
        <v>145</v>
      </c>
      <c r="J75" s="326">
        <f t="shared" si="15"/>
        <v>170</v>
      </c>
      <c r="K75" s="326">
        <f t="shared" si="15"/>
        <v>145</v>
      </c>
      <c r="L75" s="318"/>
      <c r="M75" s="590"/>
      <c r="N75" s="330"/>
      <c r="O75" s="327"/>
    </row>
    <row r="76" spans="1:16" ht="70">
      <c r="A76" s="591">
        <f t="shared" si="16"/>
        <v>6</v>
      </c>
      <c r="B76" s="502" t="s">
        <v>1420</v>
      </c>
      <c r="C76" s="335" t="s">
        <v>1411</v>
      </c>
      <c r="D76" s="335" t="s">
        <v>1412</v>
      </c>
      <c r="E76" s="335">
        <v>2023</v>
      </c>
      <c r="F76" s="118" t="s">
        <v>1338</v>
      </c>
      <c r="G76" s="335" t="s">
        <v>1421</v>
      </c>
      <c r="H76" s="583">
        <f>250*1.5+200</f>
        <v>575</v>
      </c>
      <c r="I76" s="583">
        <v>480</v>
      </c>
      <c r="J76" s="326">
        <f t="shared" si="15"/>
        <v>575</v>
      </c>
      <c r="K76" s="326">
        <f t="shared" si="15"/>
        <v>480</v>
      </c>
      <c r="L76" s="318"/>
      <c r="M76" s="581"/>
      <c r="N76" s="330"/>
      <c r="O76" s="327"/>
    </row>
    <row r="77" spans="1:16" ht="70">
      <c r="A77" s="591">
        <f t="shared" si="16"/>
        <v>7</v>
      </c>
      <c r="B77" s="502" t="s">
        <v>1422</v>
      </c>
      <c r="C77" s="335" t="s">
        <v>1411</v>
      </c>
      <c r="D77" s="335" t="s">
        <v>1412</v>
      </c>
      <c r="E77" s="335" t="s">
        <v>782</v>
      </c>
      <c r="F77" s="118" t="s">
        <v>1338</v>
      </c>
      <c r="G77" s="335" t="s">
        <v>1421</v>
      </c>
      <c r="H77" s="583">
        <f>250*1.5+200</f>
        <v>575</v>
      </c>
      <c r="I77" s="583">
        <v>480</v>
      </c>
      <c r="J77" s="326">
        <f t="shared" si="15"/>
        <v>575</v>
      </c>
      <c r="K77" s="326">
        <f t="shared" si="15"/>
        <v>480</v>
      </c>
      <c r="L77" s="318"/>
      <c r="M77" s="581"/>
      <c r="N77" s="330"/>
      <c r="O77" s="327"/>
    </row>
    <row r="78" spans="1:16" ht="56">
      <c r="A78" s="591">
        <f t="shared" si="16"/>
        <v>8</v>
      </c>
      <c r="B78" s="592" t="s">
        <v>1423</v>
      </c>
      <c r="C78" s="335" t="s">
        <v>1411</v>
      </c>
      <c r="D78" s="335" t="s">
        <v>1412</v>
      </c>
      <c r="E78" s="335" t="s">
        <v>782</v>
      </c>
      <c r="F78" s="118" t="s">
        <v>1338</v>
      </c>
      <c r="G78" s="335" t="s">
        <v>1424</v>
      </c>
      <c r="H78" s="583">
        <f>450*1.5</f>
        <v>675</v>
      </c>
      <c r="I78" s="583">
        <v>500</v>
      </c>
      <c r="J78" s="326">
        <f t="shared" si="15"/>
        <v>675</v>
      </c>
      <c r="K78" s="326">
        <f t="shared" si="15"/>
        <v>500</v>
      </c>
      <c r="L78" s="318"/>
      <c r="M78" s="581"/>
      <c r="N78" s="331" t="s">
        <v>1414</v>
      </c>
      <c r="O78" s="327"/>
    </row>
    <row r="79" spans="1:16" ht="42">
      <c r="A79" s="591">
        <f t="shared" si="16"/>
        <v>9</v>
      </c>
      <c r="B79" s="592" t="s">
        <v>1425</v>
      </c>
      <c r="C79" s="335" t="s">
        <v>1411</v>
      </c>
      <c r="D79" s="335" t="s">
        <v>1412</v>
      </c>
      <c r="E79" s="335" t="s">
        <v>782</v>
      </c>
      <c r="F79" s="118" t="s">
        <v>2305</v>
      </c>
      <c r="G79" s="335" t="s">
        <v>1426</v>
      </c>
      <c r="H79" s="583">
        <v>250</v>
      </c>
      <c r="I79" s="583">
        <v>200</v>
      </c>
      <c r="J79" s="326">
        <f t="shared" si="15"/>
        <v>250</v>
      </c>
      <c r="K79" s="326">
        <f t="shared" si="15"/>
        <v>200</v>
      </c>
      <c r="L79" s="318"/>
      <c r="M79" s="581"/>
      <c r="N79" s="330"/>
      <c r="O79" s="327"/>
    </row>
    <row r="80" spans="1:16" ht="42">
      <c r="A80" s="591">
        <f t="shared" si="16"/>
        <v>10</v>
      </c>
      <c r="B80" s="592" t="s">
        <v>1427</v>
      </c>
      <c r="C80" s="335" t="s">
        <v>1411</v>
      </c>
      <c r="D80" s="335" t="s">
        <v>1412</v>
      </c>
      <c r="E80" s="335" t="s">
        <v>782</v>
      </c>
      <c r="F80" s="118" t="s">
        <v>2305</v>
      </c>
      <c r="G80" s="335" t="s">
        <v>1426</v>
      </c>
      <c r="H80" s="583">
        <v>250</v>
      </c>
      <c r="I80" s="583">
        <v>200</v>
      </c>
      <c r="J80" s="326">
        <f t="shared" si="15"/>
        <v>250</v>
      </c>
      <c r="K80" s="326">
        <f t="shared" si="15"/>
        <v>200</v>
      </c>
      <c r="L80" s="318"/>
      <c r="M80" s="581"/>
      <c r="N80" s="330"/>
      <c r="O80" s="327"/>
    </row>
    <row r="81" spans="1:15" ht="63.95" customHeight="1">
      <c r="A81" s="591">
        <f t="shared" si="16"/>
        <v>11</v>
      </c>
      <c r="B81" s="592" t="s">
        <v>1428</v>
      </c>
      <c r="C81" s="335" t="s">
        <v>1307</v>
      </c>
      <c r="D81" s="335" t="s">
        <v>1412</v>
      </c>
      <c r="E81" s="335" t="s">
        <v>782</v>
      </c>
      <c r="F81" s="594" t="s">
        <v>1341</v>
      </c>
      <c r="G81" s="335" t="s">
        <v>1429</v>
      </c>
      <c r="H81" s="583">
        <v>2500</v>
      </c>
      <c r="I81" s="583">
        <v>1200</v>
      </c>
      <c r="J81" s="585">
        <v>2500</v>
      </c>
      <c r="K81" s="326">
        <v>1200</v>
      </c>
      <c r="L81" s="318"/>
      <c r="M81" s="581"/>
      <c r="N81" s="330"/>
      <c r="O81" s="327"/>
    </row>
    <row r="82" spans="1:15" ht="56">
      <c r="A82" s="591">
        <f t="shared" si="16"/>
        <v>12</v>
      </c>
      <c r="B82" s="592" t="s">
        <v>1430</v>
      </c>
      <c r="C82" s="335" t="s">
        <v>1411</v>
      </c>
      <c r="D82" s="335" t="s">
        <v>1412</v>
      </c>
      <c r="E82" s="335">
        <v>2024</v>
      </c>
      <c r="F82" s="118" t="s">
        <v>1338</v>
      </c>
      <c r="G82" s="335" t="s">
        <v>1431</v>
      </c>
      <c r="H82" s="583">
        <f>500*1.5</f>
        <v>750</v>
      </c>
      <c r="I82" s="583">
        <v>570</v>
      </c>
      <c r="J82" s="326">
        <f t="shared" ref="J82:K93" si="17">H82</f>
        <v>750</v>
      </c>
      <c r="K82" s="326">
        <f t="shared" si="17"/>
        <v>570</v>
      </c>
      <c r="L82" s="318"/>
      <c r="M82" s="581"/>
      <c r="N82" s="331" t="s">
        <v>1414</v>
      </c>
      <c r="O82" s="327"/>
    </row>
    <row r="83" spans="1:15" ht="42">
      <c r="A83" s="591">
        <f t="shared" si="16"/>
        <v>13</v>
      </c>
      <c r="B83" s="595" t="s">
        <v>1432</v>
      </c>
      <c r="C83" s="335" t="s">
        <v>1411</v>
      </c>
      <c r="D83" s="335" t="s">
        <v>1412</v>
      </c>
      <c r="E83" s="335" t="s">
        <v>783</v>
      </c>
      <c r="F83" s="118" t="s">
        <v>2305</v>
      </c>
      <c r="G83" s="582" t="s">
        <v>1426</v>
      </c>
      <c r="H83" s="583">
        <v>250</v>
      </c>
      <c r="I83" s="583">
        <v>200</v>
      </c>
      <c r="J83" s="326">
        <f t="shared" si="17"/>
        <v>250</v>
      </c>
      <c r="K83" s="326">
        <f t="shared" si="17"/>
        <v>200</v>
      </c>
      <c r="L83" s="318"/>
      <c r="M83" s="581"/>
      <c r="N83" s="330"/>
      <c r="O83" s="327"/>
    </row>
    <row r="84" spans="1:15" ht="42">
      <c r="A84" s="591">
        <f t="shared" si="16"/>
        <v>14</v>
      </c>
      <c r="B84" s="595" t="s">
        <v>1433</v>
      </c>
      <c r="C84" s="335" t="s">
        <v>1411</v>
      </c>
      <c r="D84" s="335" t="s">
        <v>1412</v>
      </c>
      <c r="E84" s="335" t="s">
        <v>783</v>
      </c>
      <c r="F84" s="118" t="s">
        <v>2305</v>
      </c>
      <c r="G84" s="582" t="s">
        <v>1426</v>
      </c>
      <c r="H84" s="583">
        <v>250</v>
      </c>
      <c r="I84" s="583">
        <v>200</v>
      </c>
      <c r="J84" s="326">
        <f t="shared" si="17"/>
        <v>250</v>
      </c>
      <c r="K84" s="326">
        <f t="shared" si="17"/>
        <v>200</v>
      </c>
      <c r="L84" s="318"/>
      <c r="M84" s="581"/>
      <c r="N84" s="330"/>
      <c r="O84" s="327"/>
    </row>
    <row r="85" spans="1:15" ht="56">
      <c r="A85" s="591">
        <f t="shared" si="16"/>
        <v>15</v>
      </c>
      <c r="B85" s="596" t="s">
        <v>1434</v>
      </c>
      <c r="C85" s="335" t="s">
        <v>1411</v>
      </c>
      <c r="D85" s="335" t="s">
        <v>1412</v>
      </c>
      <c r="E85" s="335" t="s">
        <v>783</v>
      </c>
      <c r="F85" s="118" t="s">
        <v>1338</v>
      </c>
      <c r="G85" s="335" t="s">
        <v>1424</v>
      </c>
      <c r="H85" s="583">
        <f>450*1.5</f>
        <v>675</v>
      </c>
      <c r="I85" s="583">
        <v>500</v>
      </c>
      <c r="J85" s="326">
        <f t="shared" si="17"/>
        <v>675</v>
      </c>
      <c r="K85" s="326">
        <f t="shared" si="17"/>
        <v>500</v>
      </c>
      <c r="L85" s="318"/>
      <c r="M85" s="581"/>
      <c r="N85" s="331" t="s">
        <v>1414</v>
      </c>
      <c r="O85" s="327"/>
    </row>
    <row r="86" spans="1:15" ht="56">
      <c r="A86" s="591">
        <f t="shared" si="16"/>
        <v>16</v>
      </c>
      <c r="B86" s="592" t="s">
        <v>1435</v>
      </c>
      <c r="C86" s="335" t="s">
        <v>1411</v>
      </c>
      <c r="D86" s="335" t="s">
        <v>1412</v>
      </c>
      <c r="E86" s="335" t="s">
        <v>783</v>
      </c>
      <c r="F86" s="118" t="s">
        <v>1338</v>
      </c>
      <c r="G86" s="335" t="s">
        <v>1339</v>
      </c>
      <c r="H86" s="583">
        <f>400*1.5</f>
        <v>600</v>
      </c>
      <c r="I86" s="583">
        <v>450</v>
      </c>
      <c r="J86" s="326">
        <f t="shared" si="17"/>
        <v>600</v>
      </c>
      <c r="K86" s="326">
        <f t="shared" si="17"/>
        <v>450</v>
      </c>
      <c r="L86" s="318"/>
      <c r="M86" s="581"/>
      <c r="N86" s="331" t="s">
        <v>1414</v>
      </c>
      <c r="O86" s="327"/>
    </row>
    <row r="87" spans="1:15" ht="42">
      <c r="A87" s="591">
        <f t="shared" si="16"/>
        <v>17</v>
      </c>
      <c r="B87" s="595" t="s">
        <v>1436</v>
      </c>
      <c r="C87" s="335" t="s">
        <v>1411</v>
      </c>
      <c r="D87" s="335" t="s">
        <v>1412</v>
      </c>
      <c r="E87" s="335" t="s">
        <v>785</v>
      </c>
      <c r="F87" s="118" t="s">
        <v>2305</v>
      </c>
      <c r="G87" s="582" t="s">
        <v>1426</v>
      </c>
      <c r="H87" s="583">
        <v>250</v>
      </c>
      <c r="I87" s="583">
        <v>200</v>
      </c>
      <c r="J87" s="326">
        <f t="shared" si="17"/>
        <v>250</v>
      </c>
      <c r="K87" s="326">
        <f t="shared" si="17"/>
        <v>200</v>
      </c>
      <c r="L87" s="318"/>
      <c r="M87" s="581"/>
      <c r="N87" s="330"/>
      <c r="O87" s="327"/>
    </row>
    <row r="88" spans="1:15" ht="42">
      <c r="A88" s="591">
        <f t="shared" si="16"/>
        <v>18</v>
      </c>
      <c r="B88" s="595" t="s">
        <v>1437</v>
      </c>
      <c r="C88" s="335" t="s">
        <v>1411</v>
      </c>
      <c r="D88" s="335" t="s">
        <v>1412</v>
      </c>
      <c r="E88" s="335" t="s">
        <v>785</v>
      </c>
      <c r="F88" s="118" t="s">
        <v>2305</v>
      </c>
      <c r="G88" s="582" t="s">
        <v>1426</v>
      </c>
      <c r="H88" s="583">
        <v>250</v>
      </c>
      <c r="I88" s="583">
        <v>200</v>
      </c>
      <c r="J88" s="326">
        <f t="shared" si="17"/>
        <v>250</v>
      </c>
      <c r="K88" s="326">
        <f t="shared" si="17"/>
        <v>200</v>
      </c>
      <c r="L88" s="318"/>
      <c r="M88" s="581"/>
      <c r="N88" s="330"/>
      <c r="O88" s="327"/>
    </row>
    <row r="89" spans="1:15" ht="42">
      <c r="A89" s="591">
        <f t="shared" si="16"/>
        <v>19</v>
      </c>
      <c r="B89" s="595" t="s">
        <v>1438</v>
      </c>
      <c r="C89" s="335" t="s">
        <v>1411</v>
      </c>
      <c r="D89" s="335" t="s">
        <v>1412</v>
      </c>
      <c r="E89" s="335" t="s">
        <v>785</v>
      </c>
      <c r="F89" s="118" t="s">
        <v>2305</v>
      </c>
      <c r="G89" s="582" t="s">
        <v>1426</v>
      </c>
      <c r="H89" s="583">
        <v>250</v>
      </c>
      <c r="I89" s="583">
        <v>200</v>
      </c>
      <c r="J89" s="326">
        <f t="shared" si="17"/>
        <v>250</v>
      </c>
      <c r="K89" s="326">
        <f t="shared" si="17"/>
        <v>200</v>
      </c>
      <c r="L89" s="318"/>
      <c r="M89" s="581"/>
      <c r="N89" s="330"/>
      <c r="O89" s="327"/>
    </row>
    <row r="90" spans="1:15" ht="42">
      <c r="A90" s="591">
        <f t="shared" si="16"/>
        <v>20</v>
      </c>
      <c r="B90" s="592" t="s">
        <v>1439</v>
      </c>
      <c r="C90" s="335" t="s">
        <v>1411</v>
      </c>
      <c r="D90" s="335" t="s">
        <v>1412</v>
      </c>
      <c r="E90" s="335" t="s">
        <v>785</v>
      </c>
      <c r="F90" s="118" t="s">
        <v>2306</v>
      </c>
      <c r="G90" s="335" t="s">
        <v>1440</v>
      </c>
      <c r="H90" s="583">
        <f>600*1.2</f>
        <v>720</v>
      </c>
      <c r="I90" s="583">
        <v>550</v>
      </c>
      <c r="J90" s="326">
        <f t="shared" si="17"/>
        <v>720</v>
      </c>
      <c r="K90" s="326">
        <f t="shared" si="17"/>
        <v>550</v>
      </c>
      <c r="L90" s="318"/>
      <c r="M90" s="581"/>
      <c r="N90" s="331" t="s">
        <v>1414</v>
      </c>
      <c r="O90" s="327"/>
    </row>
    <row r="91" spans="1:15" ht="70">
      <c r="A91" s="591">
        <f t="shared" si="16"/>
        <v>21</v>
      </c>
      <c r="B91" s="502" t="s">
        <v>1441</v>
      </c>
      <c r="C91" s="335" t="s">
        <v>1411</v>
      </c>
      <c r="D91" s="335" t="s">
        <v>1412</v>
      </c>
      <c r="E91" s="335" t="s">
        <v>785</v>
      </c>
      <c r="F91" s="118" t="s">
        <v>1338</v>
      </c>
      <c r="G91" s="335" t="s">
        <v>1442</v>
      </c>
      <c r="H91" s="583">
        <v>540</v>
      </c>
      <c r="I91" s="583">
        <f>400+19</f>
        <v>419</v>
      </c>
      <c r="J91" s="326">
        <f t="shared" si="17"/>
        <v>540</v>
      </c>
      <c r="K91" s="326">
        <f t="shared" si="17"/>
        <v>419</v>
      </c>
      <c r="L91" s="318"/>
      <c r="M91" s="581"/>
      <c r="N91" s="330"/>
      <c r="O91" s="327"/>
    </row>
    <row r="92" spans="1:15" ht="56">
      <c r="A92" s="591">
        <f t="shared" si="16"/>
        <v>22</v>
      </c>
      <c r="B92" s="502" t="s">
        <v>1443</v>
      </c>
      <c r="C92" s="335" t="s">
        <v>1411</v>
      </c>
      <c r="D92" s="335" t="s">
        <v>1412</v>
      </c>
      <c r="E92" s="335" t="s">
        <v>785</v>
      </c>
      <c r="F92" s="118" t="s">
        <v>1338</v>
      </c>
      <c r="G92" s="335" t="s">
        <v>1444</v>
      </c>
      <c r="H92" s="583">
        <f>1000*1.5</f>
        <v>1500</v>
      </c>
      <c r="I92" s="583">
        <v>1100</v>
      </c>
      <c r="J92" s="326">
        <f t="shared" si="17"/>
        <v>1500</v>
      </c>
      <c r="K92" s="326">
        <f t="shared" si="17"/>
        <v>1100</v>
      </c>
      <c r="L92" s="318"/>
      <c r="M92" s="581"/>
      <c r="N92" s="331" t="s">
        <v>1414</v>
      </c>
      <c r="O92" s="327"/>
    </row>
    <row r="93" spans="1:15" ht="56">
      <c r="A93" s="591">
        <f t="shared" si="16"/>
        <v>23</v>
      </c>
      <c r="B93" s="592" t="s">
        <v>1445</v>
      </c>
      <c r="C93" s="335" t="s">
        <v>1411</v>
      </c>
      <c r="D93" s="335" t="s">
        <v>1412</v>
      </c>
      <c r="E93" s="335" t="s">
        <v>785</v>
      </c>
      <c r="F93" s="118" t="s">
        <v>1338</v>
      </c>
      <c r="G93" s="335" t="s">
        <v>1446</v>
      </c>
      <c r="H93" s="583">
        <v>310</v>
      </c>
      <c r="I93" s="583">
        <v>230</v>
      </c>
      <c r="J93" s="326">
        <f t="shared" si="17"/>
        <v>310</v>
      </c>
      <c r="K93" s="326">
        <f t="shared" si="17"/>
        <v>230</v>
      </c>
      <c r="L93" s="318"/>
      <c r="M93" s="581"/>
      <c r="N93" s="331" t="s">
        <v>1414</v>
      </c>
      <c r="O93" s="327"/>
    </row>
    <row r="94" spans="1:15" s="574" customFormat="1" ht="13.7">
      <c r="A94" s="586"/>
      <c r="B94" s="587" t="s">
        <v>1447</v>
      </c>
      <c r="C94" s="588"/>
      <c r="D94" s="588"/>
      <c r="E94" s="588"/>
      <c r="F94" s="589"/>
      <c r="G94" s="589">
        <f>SUM(G95:G319)</f>
        <v>0</v>
      </c>
      <c r="H94" s="371">
        <f t="shared" ref="H94:M94" si="18">SUM(H95:H114)</f>
        <v>13330</v>
      </c>
      <c r="I94" s="371">
        <f t="shared" si="18"/>
        <v>9820</v>
      </c>
      <c r="J94" s="371">
        <f t="shared" si="18"/>
        <v>13330</v>
      </c>
      <c r="K94" s="371">
        <f t="shared" si="18"/>
        <v>9820</v>
      </c>
      <c r="L94" s="371">
        <f t="shared" si="18"/>
        <v>2350</v>
      </c>
      <c r="M94" s="361">
        <f t="shared" si="18"/>
        <v>1951</v>
      </c>
      <c r="N94" s="330"/>
      <c r="O94" s="355"/>
    </row>
    <row r="95" spans="1:15" ht="42">
      <c r="A95" s="591">
        <v>1</v>
      </c>
      <c r="B95" s="592" t="s">
        <v>1448</v>
      </c>
      <c r="C95" s="335" t="s">
        <v>1449</v>
      </c>
      <c r="D95" s="335" t="s">
        <v>1447</v>
      </c>
      <c r="E95" s="335" t="s">
        <v>1321</v>
      </c>
      <c r="F95" s="594" t="s">
        <v>1341</v>
      </c>
      <c r="G95" s="335" t="s">
        <v>1450</v>
      </c>
      <c r="H95" s="583">
        <v>1150</v>
      </c>
      <c r="I95" s="583">
        <v>980</v>
      </c>
      <c r="J95" s="326">
        <f t="shared" ref="J95:K114" si="19">H95</f>
        <v>1150</v>
      </c>
      <c r="K95" s="326">
        <f t="shared" si="19"/>
        <v>980</v>
      </c>
      <c r="L95" s="318">
        <f t="shared" ref="L95:M98" si="20">H95</f>
        <v>1150</v>
      </c>
      <c r="M95" s="581">
        <f t="shared" si="20"/>
        <v>980</v>
      </c>
      <c r="N95" s="331"/>
      <c r="O95" s="327"/>
    </row>
    <row r="96" spans="1:15" ht="56">
      <c r="A96" s="591">
        <v>2</v>
      </c>
      <c r="B96" s="334" t="s">
        <v>1451</v>
      </c>
      <c r="C96" s="335" t="s">
        <v>1449</v>
      </c>
      <c r="D96" s="331" t="s">
        <v>1447</v>
      </c>
      <c r="E96" s="335" t="s">
        <v>1321</v>
      </c>
      <c r="F96" s="118" t="s">
        <v>1338</v>
      </c>
      <c r="G96" s="335" t="s">
        <v>1452</v>
      </c>
      <c r="H96" s="583">
        <f>250*1.5</f>
        <v>375</v>
      </c>
      <c r="I96" s="583">
        <v>280</v>
      </c>
      <c r="J96" s="326">
        <f t="shared" si="19"/>
        <v>375</v>
      </c>
      <c r="K96" s="326">
        <f t="shared" si="19"/>
        <v>280</v>
      </c>
      <c r="L96" s="318">
        <f t="shared" si="20"/>
        <v>375</v>
      </c>
      <c r="M96" s="581">
        <f t="shared" si="20"/>
        <v>280</v>
      </c>
      <c r="N96" s="331" t="s">
        <v>1414</v>
      </c>
      <c r="O96" s="327"/>
    </row>
    <row r="97" spans="1:15" ht="56">
      <c r="A97" s="591">
        <v>3</v>
      </c>
      <c r="B97" s="334" t="s">
        <v>1453</v>
      </c>
      <c r="C97" s="335" t="s">
        <v>1449</v>
      </c>
      <c r="D97" s="331" t="s">
        <v>1447</v>
      </c>
      <c r="E97" s="335" t="s">
        <v>1321</v>
      </c>
      <c r="F97" s="118" t="s">
        <v>1338</v>
      </c>
      <c r="G97" s="335" t="s">
        <v>1454</v>
      </c>
      <c r="H97" s="583">
        <v>750</v>
      </c>
      <c r="I97" s="583">
        <f>640-4</f>
        <v>636</v>
      </c>
      <c r="J97" s="326">
        <f t="shared" si="19"/>
        <v>750</v>
      </c>
      <c r="K97" s="326">
        <f t="shared" si="19"/>
        <v>636</v>
      </c>
      <c r="L97" s="318">
        <f t="shared" si="20"/>
        <v>750</v>
      </c>
      <c r="M97" s="581">
        <f t="shared" si="20"/>
        <v>636</v>
      </c>
      <c r="N97" s="331"/>
      <c r="O97" s="327"/>
    </row>
    <row r="98" spans="1:15" ht="56">
      <c r="A98" s="591">
        <v>4</v>
      </c>
      <c r="B98" s="334" t="s">
        <v>1455</v>
      </c>
      <c r="C98" s="335" t="s">
        <v>1449</v>
      </c>
      <c r="D98" s="331" t="s">
        <v>1447</v>
      </c>
      <c r="E98" s="335" t="s">
        <v>1321</v>
      </c>
      <c r="F98" s="118" t="s">
        <v>1338</v>
      </c>
      <c r="G98" s="335" t="s">
        <v>1456</v>
      </c>
      <c r="H98" s="583">
        <f>50*1.5</f>
        <v>75</v>
      </c>
      <c r="I98" s="583">
        <v>55</v>
      </c>
      <c r="J98" s="326">
        <f t="shared" si="19"/>
        <v>75</v>
      </c>
      <c r="K98" s="326">
        <f t="shared" si="19"/>
        <v>55</v>
      </c>
      <c r="L98" s="318">
        <f t="shared" si="20"/>
        <v>75</v>
      </c>
      <c r="M98" s="581">
        <f t="shared" si="20"/>
        <v>55</v>
      </c>
      <c r="N98" s="331" t="s">
        <v>1414</v>
      </c>
      <c r="O98" s="327"/>
    </row>
    <row r="99" spans="1:15" ht="56">
      <c r="A99" s="591">
        <v>5</v>
      </c>
      <c r="B99" s="334" t="s">
        <v>1457</v>
      </c>
      <c r="C99" s="335" t="s">
        <v>1449</v>
      </c>
      <c r="D99" s="331" t="s">
        <v>1447</v>
      </c>
      <c r="E99" s="335" t="s">
        <v>782</v>
      </c>
      <c r="F99" s="118" t="s">
        <v>1338</v>
      </c>
      <c r="G99" s="335" t="s">
        <v>1454</v>
      </c>
      <c r="H99" s="583">
        <v>700</v>
      </c>
      <c r="I99" s="583">
        <v>590</v>
      </c>
      <c r="J99" s="326">
        <f t="shared" si="19"/>
        <v>700</v>
      </c>
      <c r="K99" s="326">
        <f t="shared" si="19"/>
        <v>590</v>
      </c>
      <c r="L99" s="318"/>
      <c r="M99" s="581"/>
      <c r="N99" s="331"/>
      <c r="O99" s="327"/>
    </row>
    <row r="100" spans="1:15" ht="56">
      <c r="A100" s="591">
        <v>6</v>
      </c>
      <c r="B100" s="334" t="s">
        <v>1458</v>
      </c>
      <c r="C100" s="335" t="s">
        <v>1449</v>
      </c>
      <c r="D100" s="331" t="s">
        <v>1447</v>
      </c>
      <c r="E100" s="335" t="s">
        <v>782</v>
      </c>
      <c r="F100" s="118" t="s">
        <v>1338</v>
      </c>
      <c r="G100" s="335" t="s">
        <v>1459</v>
      </c>
      <c r="H100" s="583">
        <f>300*1.5</f>
        <v>450</v>
      </c>
      <c r="I100" s="583">
        <v>340</v>
      </c>
      <c r="J100" s="326">
        <f t="shared" si="19"/>
        <v>450</v>
      </c>
      <c r="K100" s="326">
        <f t="shared" si="19"/>
        <v>340</v>
      </c>
      <c r="L100" s="318"/>
      <c r="M100" s="581"/>
      <c r="N100" s="331" t="s">
        <v>1414</v>
      </c>
      <c r="O100" s="327"/>
    </row>
    <row r="101" spans="1:15" ht="42">
      <c r="A101" s="591">
        <v>7</v>
      </c>
      <c r="B101" s="334" t="s">
        <v>1460</v>
      </c>
      <c r="C101" s="335" t="s">
        <v>1449</v>
      </c>
      <c r="D101" s="331" t="s">
        <v>1447</v>
      </c>
      <c r="E101" s="335" t="s">
        <v>782</v>
      </c>
      <c r="F101" s="118" t="s">
        <v>2306</v>
      </c>
      <c r="G101" s="335" t="s">
        <v>1461</v>
      </c>
      <c r="H101" s="583">
        <f>250*1.2</f>
        <v>300</v>
      </c>
      <c r="I101" s="583">
        <v>220</v>
      </c>
      <c r="J101" s="326">
        <f t="shared" si="19"/>
        <v>300</v>
      </c>
      <c r="K101" s="326">
        <f t="shared" si="19"/>
        <v>220</v>
      </c>
      <c r="L101" s="318"/>
      <c r="M101" s="581"/>
      <c r="N101" s="331" t="s">
        <v>1414</v>
      </c>
      <c r="O101" s="327"/>
    </row>
    <row r="102" spans="1:15" ht="56">
      <c r="A102" s="591">
        <v>8</v>
      </c>
      <c r="B102" s="334" t="s">
        <v>1462</v>
      </c>
      <c r="C102" s="335" t="s">
        <v>1449</v>
      </c>
      <c r="D102" s="331" t="s">
        <v>1447</v>
      </c>
      <c r="E102" s="335" t="s">
        <v>782</v>
      </c>
      <c r="F102" s="118" t="s">
        <v>1338</v>
      </c>
      <c r="G102" s="335" t="s">
        <v>1463</v>
      </c>
      <c r="H102" s="583">
        <f>400*1.5</f>
        <v>600</v>
      </c>
      <c r="I102" s="583">
        <v>450</v>
      </c>
      <c r="J102" s="326">
        <f t="shared" si="19"/>
        <v>600</v>
      </c>
      <c r="K102" s="326">
        <f t="shared" si="19"/>
        <v>450</v>
      </c>
      <c r="L102" s="318"/>
      <c r="M102" s="581"/>
      <c r="N102" s="331" t="s">
        <v>1414</v>
      </c>
      <c r="O102" s="327"/>
    </row>
    <row r="103" spans="1:15" ht="56">
      <c r="A103" s="591">
        <v>9</v>
      </c>
      <c r="B103" s="334" t="s">
        <v>1464</v>
      </c>
      <c r="C103" s="335" t="s">
        <v>1449</v>
      </c>
      <c r="D103" s="331" t="s">
        <v>1447</v>
      </c>
      <c r="E103" s="335" t="s">
        <v>782</v>
      </c>
      <c r="F103" s="118" t="s">
        <v>1338</v>
      </c>
      <c r="G103" s="335" t="s">
        <v>1454</v>
      </c>
      <c r="H103" s="583">
        <v>720</v>
      </c>
      <c r="I103" s="583">
        <v>610</v>
      </c>
      <c r="J103" s="326">
        <f t="shared" si="19"/>
        <v>720</v>
      </c>
      <c r="K103" s="326">
        <f t="shared" si="19"/>
        <v>610</v>
      </c>
      <c r="L103" s="318"/>
      <c r="M103" s="581"/>
      <c r="N103" s="331"/>
      <c r="O103" s="327"/>
    </row>
    <row r="104" spans="1:15" ht="56">
      <c r="A104" s="591">
        <v>10</v>
      </c>
      <c r="B104" s="334" t="s">
        <v>1465</v>
      </c>
      <c r="C104" s="335" t="s">
        <v>1449</v>
      </c>
      <c r="D104" s="331" t="s">
        <v>1447</v>
      </c>
      <c r="E104" s="335">
        <v>2024</v>
      </c>
      <c r="F104" s="118" t="s">
        <v>1338</v>
      </c>
      <c r="G104" s="335" t="s">
        <v>1466</v>
      </c>
      <c r="H104" s="583">
        <f>300*1.5</f>
        <v>450</v>
      </c>
      <c r="I104" s="583">
        <v>340</v>
      </c>
      <c r="J104" s="326">
        <f t="shared" si="19"/>
        <v>450</v>
      </c>
      <c r="K104" s="326">
        <f t="shared" si="19"/>
        <v>340</v>
      </c>
      <c r="L104" s="318"/>
      <c r="M104" s="581"/>
      <c r="N104" s="331" t="s">
        <v>1414</v>
      </c>
      <c r="O104" s="327"/>
    </row>
    <row r="105" spans="1:15" ht="56">
      <c r="A105" s="591">
        <v>11</v>
      </c>
      <c r="B105" s="334" t="s">
        <v>1467</v>
      </c>
      <c r="C105" s="335" t="s">
        <v>1449</v>
      </c>
      <c r="D105" s="331" t="s">
        <v>1447</v>
      </c>
      <c r="E105" s="335">
        <v>2024</v>
      </c>
      <c r="F105" s="118" t="s">
        <v>1338</v>
      </c>
      <c r="G105" s="335" t="s">
        <v>1468</v>
      </c>
      <c r="H105" s="583">
        <v>650</v>
      </c>
      <c r="I105" s="583">
        <v>550</v>
      </c>
      <c r="J105" s="326">
        <f t="shared" si="19"/>
        <v>650</v>
      </c>
      <c r="K105" s="326">
        <f t="shared" si="19"/>
        <v>550</v>
      </c>
      <c r="L105" s="318"/>
      <c r="M105" s="581"/>
      <c r="N105" s="331"/>
      <c r="O105" s="327"/>
    </row>
    <row r="106" spans="1:15" ht="42">
      <c r="A106" s="591">
        <v>12</v>
      </c>
      <c r="B106" s="334" t="s">
        <v>1469</v>
      </c>
      <c r="C106" s="335" t="s">
        <v>1449</v>
      </c>
      <c r="D106" s="331" t="s">
        <v>1447</v>
      </c>
      <c r="E106" s="335" t="s">
        <v>783</v>
      </c>
      <c r="F106" s="118" t="s">
        <v>2306</v>
      </c>
      <c r="G106" s="335" t="s">
        <v>1470</v>
      </c>
      <c r="H106" s="583">
        <f>180*1.2</f>
        <v>216</v>
      </c>
      <c r="I106" s="583">
        <v>165</v>
      </c>
      <c r="J106" s="326">
        <f t="shared" si="19"/>
        <v>216</v>
      </c>
      <c r="K106" s="326">
        <f t="shared" si="19"/>
        <v>165</v>
      </c>
      <c r="L106" s="318"/>
      <c r="M106" s="581"/>
      <c r="N106" s="331"/>
      <c r="O106" s="327"/>
    </row>
    <row r="107" spans="1:15" ht="56">
      <c r="A107" s="591">
        <v>13</v>
      </c>
      <c r="B107" s="334" t="s">
        <v>1471</v>
      </c>
      <c r="C107" s="335" t="s">
        <v>1449</v>
      </c>
      <c r="D107" s="331" t="s">
        <v>1447</v>
      </c>
      <c r="E107" s="335">
        <v>2024</v>
      </c>
      <c r="F107" s="118" t="s">
        <v>1338</v>
      </c>
      <c r="G107" s="335" t="s">
        <v>1472</v>
      </c>
      <c r="H107" s="583">
        <v>1900</v>
      </c>
      <c r="I107" s="583">
        <v>1600</v>
      </c>
      <c r="J107" s="326">
        <f t="shared" si="19"/>
        <v>1900</v>
      </c>
      <c r="K107" s="326">
        <f t="shared" si="19"/>
        <v>1600</v>
      </c>
      <c r="L107" s="318"/>
      <c r="M107" s="581"/>
      <c r="N107" s="331"/>
      <c r="O107" s="327"/>
    </row>
    <row r="108" spans="1:15" ht="56">
      <c r="A108" s="591">
        <v>14</v>
      </c>
      <c r="B108" s="334" t="s">
        <v>1473</v>
      </c>
      <c r="C108" s="335" t="s">
        <v>1449</v>
      </c>
      <c r="D108" s="331" t="s">
        <v>1447</v>
      </c>
      <c r="E108" s="335" t="s">
        <v>783</v>
      </c>
      <c r="F108" s="118" t="s">
        <v>1338</v>
      </c>
      <c r="G108" s="335" t="s">
        <v>1474</v>
      </c>
      <c r="H108" s="583">
        <f>500*1.5</f>
        <v>750</v>
      </c>
      <c r="I108" s="583">
        <f>570+4</f>
        <v>574</v>
      </c>
      <c r="J108" s="326">
        <f t="shared" si="19"/>
        <v>750</v>
      </c>
      <c r="K108" s="326">
        <f t="shared" si="19"/>
        <v>574</v>
      </c>
      <c r="L108" s="318"/>
      <c r="M108" s="581"/>
      <c r="N108" s="331" t="s">
        <v>1414</v>
      </c>
      <c r="O108" s="327"/>
    </row>
    <row r="109" spans="1:15" ht="56">
      <c r="A109" s="591">
        <v>15</v>
      </c>
      <c r="B109" s="334" t="s">
        <v>1475</v>
      </c>
      <c r="C109" s="335" t="s">
        <v>1307</v>
      </c>
      <c r="D109" s="331" t="s">
        <v>1447</v>
      </c>
      <c r="E109" s="335" t="s">
        <v>783</v>
      </c>
      <c r="F109" s="118" t="s">
        <v>1341</v>
      </c>
      <c r="G109" s="335" t="s">
        <v>1476</v>
      </c>
      <c r="H109" s="583">
        <v>2000</v>
      </c>
      <c r="I109" s="583">
        <v>700</v>
      </c>
      <c r="J109" s="326">
        <f t="shared" si="19"/>
        <v>2000</v>
      </c>
      <c r="K109" s="326">
        <f t="shared" si="19"/>
        <v>700</v>
      </c>
      <c r="L109" s="318"/>
      <c r="M109" s="581"/>
      <c r="N109" s="331"/>
      <c r="O109" s="327"/>
    </row>
    <row r="110" spans="1:15" ht="42">
      <c r="A110" s="591">
        <v>16</v>
      </c>
      <c r="B110" s="334" t="s">
        <v>1477</v>
      </c>
      <c r="C110" s="335" t="s">
        <v>1449</v>
      </c>
      <c r="D110" s="331" t="s">
        <v>1447</v>
      </c>
      <c r="E110" s="335" t="s">
        <v>785</v>
      </c>
      <c r="F110" s="118" t="s">
        <v>2305</v>
      </c>
      <c r="G110" s="335" t="s">
        <v>1396</v>
      </c>
      <c r="H110" s="583">
        <v>300</v>
      </c>
      <c r="I110" s="583">
        <v>250</v>
      </c>
      <c r="J110" s="326">
        <f t="shared" si="19"/>
        <v>300</v>
      </c>
      <c r="K110" s="326">
        <f t="shared" si="19"/>
        <v>250</v>
      </c>
      <c r="L110" s="318"/>
      <c r="M110" s="581"/>
      <c r="N110" s="331"/>
      <c r="O110" s="327"/>
    </row>
    <row r="111" spans="1:15" ht="42">
      <c r="A111" s="591">
        <v>17</v>
      </c>
      <c r="B111" s="334" t="s">
        <v>1478</v>
      </c>
      <c r="C111" s="335" t="s">
        <v>1449</v>
      </c>
      <c r="D111" s="331" t="s">
        <v>1447</v>
      </c>
      <c r="E111" s="335" t="s">
        <v>785</v>
      </c>
      <c r="F111" s="118" t="s">
        <v>2306</v>
      </c>
      <c r="G111" s="335" t="s">
        <v>1479</v>
      </c>
      <c r="H111" s="583">
        <f>220*1.2</f>
        <v>264</v>
      </c>
      <c r="I111" s="583">
        <v>200</v>
      </c>
      <c r="J111" s="326">
        <f t="shared" si="19"/>
        <v>264</v>
      </c>
      <c r="K111" s="326">
        <f t="shared" si="19"/>
        <v>200</v>
      </c>
      <c r="L111" s="318"/>
      <c r="M111" s="581"/>
      <c r="N111" s="331" t="s">
        <v>1414</v>
      </c>
      <c r="O111" s="327"/>
    </row>
    <row r="112" spans="1:15" ht="56">
      <c r="A112" s="591">
        <v>18</v>
      </c>
      <c r="B112" s="334" t="s">
        <v>1480</v>
      </c>
      <c r="C112" s="335" t="s">
        <v>1449</v>
      </c>
      <c r="D112" s="331" t="s">
        <v>1447</v>
      </c>
      <c r="E112" s="335" t="s">
        <v>785</v>
      </c>
      <c r="F112" s="118" t="s">
        <v>1338</v>
      </c>
      <c r="G112" s="335" t="s">
        <v>1481</v>
      </c>
      <c r="H112" s="583">
        <f>220*1.5</f>
        <v>330</v>
      </c>
      <c r="I112" s="583">
        <v>250</v>
      </c>
      <c r="J112" s="326">
        <f t="shared" si="19"/>
        <v>330</v>
      </c>
      <c r="K112" s="326">
        <f t="shared" si="19"/>
        <v>250</v>
      </c>
      <c r="L112" s="318"/>
      <c r="M112" s="581"/>
      <c r="N112" s="331" t="s">
        <v>1414</v>
      </c>
      <c r="O112" s="327"/>
    </row>
    <row r="113" spans="1:15" ht="56">
      <c r="A113" s="591">
        <v>19</v>
      </c>
      <c r="B113" s="334" t="s">
        <v>1482</v>
      </c>
      <c r="C113" s="335" t="s">
        <v>1449</v>
      </c>
      <c r="D113" s="331" t="s">
        <v>1447</v>
      </c>
      <c r="E113" s="335" t="s">
        <v>785</v>
      </c>
      <c r="F113" s="118" t="s">
        <v>1338</v>
      </c>
      <c r="G113" s="335" t="s">
        <v>1483</v>
      </c>
      <c r="H113" s="583">
        <f>550*1.5</f>
        <v>825</v>
      </c>
      <c r="I113" s="583">
        <v>630</v>
      </c>
      <c r="J113" s="326">
        <f t="shared" si="19"/>
        <v>825</v>
      </c>
      <c r="K113" s="326">
        <f t="shared" si="19"/>
        <v>630</v>
      </c>
      <c r="L113" s="318"/>
      <c r="M113" s="581"/>
      <c r="N113" s="331" t="s">
        <v>1414</v>
      </c>
      <c r="O113" s="327"/>
    </row>
    <row r="114" spans="1:15" ht="56">
      <c r="A114" s="591">
        <v>20</v>
      </c>
      <c r="B114" s="334" t="s">
        <v>1484</v>
      </c>
      <c r="C114" s="335" t="s">
        <v>1449</v>
      </c>
      <c r="D114" s="331" t="s">
        <v>1447</v>
      </c>
      <c r="E114" s="335" t="s">
        <v>785</v>
      </c>
      <c r="F114" s="118" t="s">
        <v>1338</v>
      </c>
      <c r="G114" s="335" t="s">
        <v>1485</v>
      </c>
      <c r="H114" s="583">
        <f>350*1.5</f>
        <v>525</v>
      </c>
      <c r="I114" s="583">
        <v>400</v>
      </c>
      <c r="J114" s="326">
        <f t="shared" si="19"/>
        <v>525</v>
      </c>
      <c r="K114" s="326">
        <f t="shared" si="19"/>
        <v>400</v>
      </c>
      <c r="L114" s="318"/>
      <c r="M114" s="581"/>
      <c r="N114" s="331" t="s">
        <v>1414</v>
      </c>
      <c r="O114" s="327"/>
    </row>
    <row r="115" spans="1:15" s="574" customFormat="1" ht="13.7">
      <c r="A115" s="586"/>
      <c r="B115" s="587" t="s">
        <v>1486</v>
      </c>
      <c r="C115" s="588"/>
      <c r="D115" s="588"/>
      <c r="E115" s="588"/>
      <c r="F115" s="589"/>
      <c r="G115" s="589">
        <f>SUM(G116:G340)</f>
        <v>0</v>
      </c>
      <c r="H115" s="371">
        <f t="shared" ref="H115:M115" si="21">SUM(H116:H133)</f>
        <v>12485</v>
      </c>
      <c r="I115" s="371">
        <f t="shared" si="21"/>
        <v>10122</v>
      </c>
      <c r="J115" s="371">
        <f t="shared" si="21"/>
        <v>12355</v>
      </c>
      <c r="K115" s="371">
        <f t="shared" si="21"/>
        <v>10122</v>
      </c>
      <c r="L115" s="371">
        <f t="shared" si="21"/>
        <v>2480</v>
      </c>
      <c r="M115" s="361">
        <f t="shared" si="21"/>
        <v>2011</v>
      </c>
      <c r="N115" s="330"/>
      <c r="O115" s="355"/>
    </row>
    <row r="116" spans="1:15" ht="56">
      <c r="A116" s="597">
        <v>1</v>
      </c>
      <c r="B116" s="334" t="s">
        <v>1487</v>
      </c>
      <c r="C116" s="335" t="s">
        <v>1488</v>
      </c>
      <c r="D116" s="335" t="s">
        <v>1302</v>
      </c>
      <c r="E116" s="331" t="s">
        <v>1321</v>
      </c>
      <c r="F116" s="118" t="s">
        <v>1338</v>
      </c>
      <c r="G116" s="335" t="s">
        <v>1489</v>
      </c>
      <c r="H116" s="583">
        <v>900</v>
      </c>
      <c r="I116" s="583">
        <f>750-9</f>
        <v>741</v>
      </c>
      <c r="J116" s="326">
        <f t="shared" ref="J116:K131" si="22">H116</f>
        <v>900</v>
      </c>
      <c r="K116" s="326">
        <f t="shared" si="22"/>
        <v>741</v>
      </c>
      <c r="L116" s="318">
        <f t="shared" ref="L116:M118" si="23">H116</f>
        <v>900</v>
      </c>
      <c r="M116" s="581">
        <f t="shared" si="23"/>
        <v>741</v>
      </c>
      <c r="N116" s="331"/>
      <c r="O116" s="327"/>
    </row>
    <row r="117" spans="1:15" ht="56">
      <c r="A117" s="597">
        <f>A116+1</f>
        <v>2</v>
      </c>
      <c r="B117" s="334" t="s">
        <v>1490</v>
      </c>
      <c r="C117" s="335" t="s">
        <v>1488</v>
      </c>
      <c r="D117" s="335" t="s">
        <v>1302</v>
      </c>
      <c r="E117" s="331" t="s">
        <v>1321</v>
      </c>
      <c r="F117" s="118" t="s">
        <v>1338</v>
      </c>
      <c r="G117" s="335" t="s">
        <v>1491</v>
      </c>
      <c r="H117" s="583">
        <f>520*1.5</f>
        <v>780</v>
      </c>
      <c r="I117" s="583">
        <v>590</v>
      </c>
      <c r="J117" s="326">
        <f t="shared" si="22"/>
        <v>780</v>
      </c>
      <c r="K117" s="326">
        <f t="shared" si="22"/>
        <v>590</v>
      </c>
      <c r="L117" s="318">
        <f t="shared" si="23"/>
        <v>780</v>
      </c>
      <c r="M117" s="581">
        <f t="shared" si="23"/>
        <v>590</v>
      </c>
      <c r="N117" s="331" t="s">
        <v>1414</v>
      </c>
      <c r="O117" s="327"/>
    </row>
    <row r="118" spans="1:15" ht="56">
      <c r="A118" s="597">
        <f t="shared" ref="A118:A133" si="24">A117+1</f>
        <v>3</v>
      </c>
      <c r="B118" s="334" t="s">
        <v>1492</v>
      </c>
      <c r="C118" s="335" t="s">
        <v>1488</v>
      </c>
      <c r="D118" s="335" t="s">
        <v>1302</v>
      </c>
      <c r="E118" s="331" t="s">
        <v>1321</v>
      </c>
      <c r="F118" s="118" t="s">
        <v>1338</v>
      </c>
      <c r="G118" s="335" t="s">
        <v>1468</v>
      </c>
      <c r="H118" s="583">
        <v>800</v>
      </c>
      <c r="I118" s="583">
        <v>680</v>
      </c>
      <c r="J118" s="326">
        <f t="shared" si="22"/>
        <v>800</v>
      </c>
      <c r="K118" s="333">
        <f t="shared" si="22"/>
        <v>680</v>
      </c>
      <c r="L118" s="318">
        <f t="shared" si="23"/>
        <v>800</v>
      </c>
      <c r="M118" s="581">
        <f t="shared" si="23"/>
        <v>680</v>
      </c>
      <c r="N118" s="330"/>
      <c r="O118" s="327"/>
    </row>
    <row r="119" spans="1:15" ht="56">
      <c r="A119" s="597">
        <f t="shared" si="24"/>
        <v>4</v>
      </c>
      <c r="B119" s="334" t="s">
        <v>1493</v>
      </c>
      <c r="C119" s="335" t="s">
        <v>1488</v>
      </c>
      <c r="D119" s="335" t="s">
        <v>1302</v>
      </c>
      <c r="E119" s="331" t="s">
        <v>782</v>
      </c>
      <c r="F119" s="118" t="s">
        <v>1338</v>
      </c>
      <c r="G119" s="335" t="s">
        <v>1494</v>
      </c>
      <c r="H119" s="583">
        <f>600*1.5</f>
        <v>900</v>
      </c>
      <c r="I119" s="583">
        <v>680</v>
      </c>
      <c r="J119" s="326">
        <f t="shared" si="22"/>
        <v>900</v>
      </c>
      <c r="K119" s="326">
        <f t="shared" si="22"/>
        <v>680</v>
      </c>
      <c r="L119" s="318"/>
      <c r="M119" s="581"/>
      <c r="N119" s="331" t="s">
        <v>1414</v>
      </c>
      <c r="O119" s="327"/>
    </row>
    <row r="120" spans="1:15" ht="42">
      <c r="A120" s="597">
        <f t="shared" si="24"/>
        <v>5</v>
      </c>
      <c r="B120" s="334" t="s">
        <v>1495</v>
      </c>
      <c r="C120" s="335" t="s">
        <v>1488</v>
      </c>
      <c r="D120" s="335" t="s">
        <v>1302</v>
      </c>
      <c r="E120" s="331" t="s">
        <v>782</v>
      </c>
      <c r="F120" s="118" t="s">
        <v>1341</v>
      </c>
      <c r="G120" s="335" t="s">
        <v>1496</v>
      </c>
      <c r="H120" s="583">
        <v>1650</v>
      </c>
      <c r="I120" s="583">
        <v>1400</v>
      </c>
      <c r="J120" s="326">
        <f t="shared" si="22"/>
        <v>1650</v>
      </c>
      <c r="K120" s="326">
        <f t="shared" si="22"/>
        <v>1400</v>
      </c>
      <c r="L120" s="318"/>
      <c r="M120" s="581"/>
      <c r="N120" s="330"/>
      <c r="O120" s="327"/>
    </row>
    <row r="121" spans="1:15" ht="56">
      <c r="A121" s="597">
        <f t="shared" si="24"/>
        <v>6</v>
      </c>
      <c r="B121" s="334" t="s">
        <v>1497</v>
      </c>
      <c r="C121" s="335" t="s">
        <v>1488</v>
      </c>
      <c r="D121" s="335" t="s">
        <v>1302</v>
      </c>
      <c r="E121" s="331" t="s">
        <v>782</v>
      </c>
      <c r="F121" s="118" t="s">
        <v>1338</v>
      </c>
      <c r="G121" s="335" t="s">
        <v>1413</v>
      </c>
      <c r="H121" s="583">
        <f>400*1.5</f>
        <v>600</v>
      </c>
      <c r="I121" s="583">
        <v>450</v>
      </c>
      <c r="J121" s="326">
        <f t="shared" si="22"/>
        <v>600</v>
      </c>
      <c r="K121" s="326">
        <f t="shared" si="22"/>
        <v>450</v>
      </c>
      <c r="L121" s="318"/>
      <c r="M121" s="581"/>
      <c r="N121" s="331" t="s">
        <v>1414</v>
      </c>
      <c r="O121" s="327"/>
    </row>
    <row r="122" spans="1:15" ht="71.25" customHeight="1">
      <c r="A122" s="597">
        <f t="shared" si="24"/>
        <v>7</v>
      </c>
      <c r="B122" s="334" t="s">
        <v>1498</v>
      </c>
      <c r="C122" s="335" t="s">
        <v>1488</v>
      </c>
      <c r="D122" s="335" t="s">
        <v>1302</v>
      </c>
      <c r="E122" s="331" t="s">
        <v>782</v>
      </c>
      <c r="F122" s="118" t="s">
        <v>1338</v>
      </c>
      <c r="G122" s="335" t="s">
        <v>1468</v>
      </c>
      <c r="H122" s="583">
        <v>650</v>
      </c>
      <c r="I122" s="583">
        <v>550</v>
      </c>
      <c r="J122" s="326">
        <f t="shared" si="22"/>
        <v>650</v>
      </c>
      <c r="K122" s="326">
        <f t="shared" si="22"/>
        <v>550</v>
      </c>
      <c r="L122" s="318"/>
      <c r="M122" s="581"/>
      <c r="N122" s="330"/>
      <c r="O122" s="327"/>
    </row>
    <row r="123" spans="1:15" ht="42">
      <c r="A123" s="597">
        <f t="shared" si="24"/>
        <v>8</v>
      </c>
      <c r="B123" s="334" t="s">
        <v>1499</v>
      </c>
      <c r="C123" s="335" t="s">
        <v>1488</v>
      </c>
      <c r="D123" s="335" t="s">
        <v>1302</v>
      </c>
      <c r="E123" s="331" t="s">
        <v>782</v>
      </c>
      <c r="F123" s="118" t="s">
        <v>1395</v>
      </c>
      <c r="G123" s="335" t="s">
        <v>1396</v>
      </c>
      <c r="H123" s="583">
        <v>350</v>
      </c>
      <c r="I123" s="583">
        <v>290</v>
      </c>
      <c r="J123" s="326">
        <f t="shared" si="22"/>
        <v>350</v>
      </c>
      <c r="K123" s="326">
        <f t="shared" si="22"/>
        <v>290</v>
      </c>
      <c r="L123" s="318"/>
      <c r="M123" s="581"/>
      <c r="N123" s="330"/>
      <c r="O123" s="327"/>
    </row>
    <row r="124" spans="1:15" ht="56">
      <c r="A124" s="597">
        <f t="shared" si="24"/>
        <v>9</v>
      </c>
      <c r="B124" s="334" t="s">
        <v>1500</v>
      </c>
      <c r="C124" s="335" t="s">
        <v>1488</v>
      </c>
      <c r="D124" s="335" t="s">
        <v>1302</v>
      </c>
      <c r="E124" s="331" t="s">
        <v>782</v>
      </c>
      <c r="F124" s="118" t="s">
        <v>1338</v>
      </c>
      <c r="G124" s="336" t="s">
        <v>1501</v>
      </c>
      <c r="H124" s="583">
        <f>450*1.5</f>
        <v>675</v>
      </c>
      <c r="I124" s="583">
        <v>510</v>
      </c>
      <c r="J124" s="326">
        <f t="shared" si="22"/>
        <v>675</v>
      </c>
      <c r="K124" s="326">
        <f t="shared" si="22"/>
        <v>510</v>
      </c>
      <c r="L124" s="318"/>
      <c r="M124" s="581"/>
      <c r="N124" s="331" t="s">
        <v>1414</v>
      </c>
      <c r="O124" s="327"/>
    </row>
    <row r="125" spans="1:15" ht="42">
      <c r="A125" s="597">
        <f t="shared" si="24"/>
        <v>10</v>
      </c>
      <c r="B125" s="334" t="s">
        <v>1502</v>
      </c>
      <c r="C125" s="335" t="s">
        <v>1488</v>
      </c>
      <c r="D125" s="335" t="s">
        <v>1302</v>
      </c>
      <c r="E125" s="331" t="s">
        <v>783</v>
      </c>
      <c r="F125" s="118" t="s">
        <v>1341</v>
      </c>
      <c r="G125" s="336" t="s">
        <v>1503</v>
      </c>
      <c r="H125" s="583">
        <v>550</v>
      </c>
      <c r="I125" s="583">
        <v>470</v>
      </c>
      <c r="J125" s="326">
        <f t="shared" si="22"/>
        <v>550</v>
      </c>
      <c r="K125" s="326">
        <f t="shared" si="22"/>
        <v>470</v>
      </c>
      <c r="L125" s="318"/>
      <c r="M125" s="581"/>
      <c r="N125" s="330"/>
      <c r="O125" s="327"/>
    </row>
    <row r="126" spans="1:15" ht="42">
      <c r="A126" s="597">
        <f t="shared" si="24"/>
        <v>11</v>
      </c>
      <c r="B126" s="334" t="s">
        <v>1504</v>
      </c>
      <c r="C126" s="335" t="s">
        <v>1488</v>
      </c>
      <c r="D126" s="335" t="s">
        <v>1302</v>
      </c>
      <c r="E126" s="331" t="s">
        <v>783</v>
      </c>
      <c r="F126" s="118" t="s">
        <v>2306</v>
      </c>
      <c r="G126" s="336" t="s">
        <v>1505</v>
      </c>
      <c r="H126" s="583">
        <f>300*1.2</f>
        <v>360</v>
      </c>
      <c r="I126" s="583">
        <v>275</v>
      </c>
      <c r="J126" s="326">
        <f>H126</f>
        <v>360</v>
      </c>
      <c r="K126" s="326">
        <f>I126</f>
        <v>275</v>
      </c>
      <c r="L126" s="318"/>
      <c r="M126" s="581"/>
      <c r="N126" s="331" t="s">
        <v>1414</v>
      </c>
      <c r="O126" s="327"/>
    </row>
    <row r="127" spans="1:15" ht="56">
      <c r="A127" s="597">
        <f t="shared" si="24"/>
        <v>12</v>
      </c>
      <c r="B127" s="334" t="s">
        <v>1506</v>
      </c>
      <c r="C127" s="335" t="s">
        <v>1488</v>
      </c>
      <c r="D127" s="335" t="s">
        <v>1302</v>
      </c>
      <c r="E127" s="335" t="s">
        <v>783</v>
      </c>
      <c r="F127" s="118" t="s">
        <v>1338</v>
      </c>
      <c r="G127" s="335" t="s">
        <v>1507</v>
      </c>
      <c r="H127" s="583">
        <v>450</v>
      </c>
      <c r="I127" s="583">
        <v>380</v>
      </c>
      <c r="J127" s="326">
        <f t="shared" si="22"/>
        <v>450</v>
      </c>
      <c r="K127" s="326">
        <f t="shared" si="22"/>
        <v>380</v>
      </c>
      <c r="L127" s="318"/>
      <c r="M127" s="581"/>
      <c r="N127" s="330"/>
      <c r="O127" s="327"/>
    </row>
    <row r="128" spans="1:15" ht="63" customHeight="1">
      <c r="A128" s="597">
        <f t="shared" si="24"/>
        <v>13</v>
      </c>
      <c r="B128" s="334" t="s">
        <v>1508</v>
      </c>
      <c r="C128" s="335" t="s">
        <v>1488</v>
      </c>
      <c r="D128" s="335" t="s">
        <v>1302</v>
      </c>
      <c r="E128" s="335" t="s">
        <v>783</v>
      </c>
      <c r="F128" s="118" t="s">
        <v>1338</v>
      </c>
      <c r="G128" s="335" t="s">
        <v>1509</v>
      </c>
      <c r="H128" s="583">
        <v>1000</v>
      </c>
      <c r="I128" s="583">
        <v>850</v>
      </c>
      <c r="J128" s="326">
        <f t="shared" si="22"/>
        <v>1000</v>
      </c>
      <c r="K128" s="326">
        <f t="shared" si="22"/>
        <v>850</v>
      </c>
      <c r="L128" s="318"/>
      <c r="M128" s="581"/>
      <c r="N128" s="330"/>
      <c r="O128" s="327"/>
    </row>
    <row r="129" spans="1:15" ht="42">
      <c r="A129" s="597">
        <f t="shared" si="24"/>
        <v>14</v>
      </c>
      <c r="B129" s="334" t="s">
        <v>1510</v>
      </c>
      <c r="C129" s="335" t="s">
        <v>1488</v>
      </c>
      <c r="D129" s="335" t="s">
        <v>1302</v>
      </c>
      <c r="E129" s="335" t="s">
        <v>785</v>
      </c>
      <c r="F129" s="118" t="s">
        <v>2306</v>
      </c>
      <c r="G129" s="336" t="s">
        <v>1511</v>
      </c>
      <c r="H129" s="583">
        <f>350*1.2</f>
        <v>420</v>
      </c>
      <c r="I129" s="583">
        <v>300</v>
      </c>
      <c r="J129" s="326">
        <f t="shared" si="22"/>
        <v>420</v>
      </c>
      <c r="K129" s="326">
        <f t="shared" si="22"/>
        <v>300</v>
      </c>
      <c r="L129" s="318"/>
      <c r="M129" s="581"/>
      <c r="N129" s="331" t="s">
        <v>1414</v>
      </c>
      <c r="O129" s="327"/>
    </row>
    <row r="130" spans="1:15" ht="56">
      <c r="A130" s="597">
        <f t="shared" si="24"/>
        <v>15</v>
      </c>
      <c r="B130" s="334" t="s">
        <v>1512</v>
      </c>
      <c r="C130" s="335" t="s">
        <v>1488</v>
      </c>
      <c r="D130" s="335" t="s">
        <v>1302</v>
      </c>
      <c r="E130" s="335" t="s">
        <v>785</v>
      </c>
      <c r="F130" s="118" t="s">
        <v>1338</v>
      </c>
      <c r="G130" s="336" t="s">
        <v>1468</v>
      </c>
      <c r="H130" s="583">
        <v>600</v>
      </c>
      <c r="I130" s="583">
        <v>510</v>
      </c>
      <c r="J130" s="326">
        <f t="shared" si="22"/>
        <v>600</v>
      </c>
      <c r="K130" s="326">
        <f t="shared" si="22"/>
        <v>510</v>
      </c>
      <c r="L130" s="318"/>
      <c r="M130" s="581"/>
      <c r="N130" s="330"/>
      <c r="O130" s="327"/>
    </row>
    <row r="131" spans="1:15" ht="56">
      <c r="A131" s="597">
        <f t="shared" si="24"/>
        <v>16</v>
      </c>
      <c r="B131" s="334" t="s">
        <v>1513</v>
      </c>
      <c r="C131" s="335" t="s">
        <v>1488</v>
      </c>
      <c r="D131" s="335" t="s">
        <v>1302</v>
      </c>
      <c r="E131" s="335" t="s">
        <v>785</v>
      </c>
      <c r="F131" s="118" t="s">
        <v>1338</v>
      </c>
      <c r="G131" s="336" t="s">
        <v>1514</v>
      </c>
      <c r="H131" s="583">
        <f>900*0.8</f>
        <v>720</v>
      </c>
      <c r="I131" s="583">
        <v>610</v>
      </c>
      <c r="J131" s="326">
        <f t="shared" si="22"/>
        <v>720</v>
      </c>
      <c r="K131" s="326">
        <f t="shared" si="22"/>
        <v>610</v>
      </c>
      <c r="L131" s="318"/>
      <c r="M131" s="581"/>
      <c r="N131" s="330"/>
      <c r="O131" s="327"/>
    </row>
    <row r="132" spans="1:15" ht="56">
      <c r="A132" s="597">
        <f t="shared" si="24"/>
        <v>17</v>
      </c>
      <c r="B132" s="334" t="s">
        <v>1515</v>
      </c>
      <c r="C132" s="335" t="s">
        <v>1488</v>
      </c>
      <c r="D132" s="335" t="s">
        <v>1302</v>
      </c>
      <c r="E132" s="335" t="s">
        <v>785</v>
      </c>
      <c r="F132" s="118" t="s">
        <v>1338</v>
      </c>
      <c r="G132" s="336" t="s">
        <v>1516</v>
      </c>
      <c r="H132" s="583">
        <f>600*0.8</f>
        <v>480</v>
      </c>
      <c r="I132" s="583">
        <f>340+46</f>
        <v>386</v>
      </c>
      <c r="J132" s="318">
        <v>350</v>
      </c>
      <c r="K132" s="326">
        <f t="shared" ref="K132" si="25">I132</f>
        <v>386</v>
      </c>
      <c r="L132" s="318"/>
      <c r="M132" s="581"/>
      <c r="N132" s="330"/>
      <c r="O132" s="327"/>
    </row>
    <row r="133" spans="1:15" ht="56">
      <c r="A133" s="597">
        <f t="shared" si="24"/>
        <v>18</v>
      </c>
      <c r="B133" s="334" t="s">
        <v>1517</v>
      </c>
      <c r="C133" s="335" t="s">
        <v>1488</v>
      </c>
      <c r="D133" s="335" t="s">
        <v>1302</v>
      </c>
      <c r="E133" s="335" t="s">
        <v>785</v>
      </c>
      <c r="F133" s="118" t="s">
        <v>1338</v>
      </c>
      <c r="G133" s="336" t="s">
        <v>1518</v>
      </c>
      <c r="H133" s="583">
        <f>400*1.5</f>
        <v>600</v>
      </c>
      <c r="I133" s="583">
        <v>450</v>
      </c>
      <c r="J133" s="326">
        <f>H133</f>
        <v>600</v>
      </c>
      <c r="K133" s="326">
        <f>I133</f>
        <v>450</v>
      </c>
      <c r="L133" s="318"/>
      <c r="M133" s="581"/>
      <c r="N133" s="331" t="s">
        <v>1414</v>
      </c>
      <c r="O133" s="327"/>
    </row>
    <row r="134" spans="1:15">
      <c r="A134" s="597"/>
      <c r="B134" s="332" t="s">
        <v>1519</v>
      </c>
      <c r="C134" s="332"/>
      <c r="D134" s="332"/>
      <c r="E134" s="330"/>
      <c r="F134" s="332"/>
      <c r="G134" s="332"/>
      <c r="H134" s="373">
        <f t="shared" ref="H134:M134" si="26">SUM(H135:H141)</f>
        <v>1944.5</v>
      </c>
      <c r="I134" s="373">
        <f t="shared" si="26"/>
        <v>1400</v>
      </c>
      <c r="J134" s="373">
        <f t="shared" si="26"/>
        <v>1944.5</v>
      </c>
      <c r="K134" s="373">
        <f t="shared" si="26"/>
        <v>1400</v>
      </c>
      <c r="L134" s="373">
        <f t="shared" si="26"/>
        <v>377</v>
      </c>
      <c r="M134" s="372">
        <f t="shared" si="26"/>
        <v>278</v>
      </c>
      <c r="N134" s="330"/>
      <c r="O134" s="598"/>
    </row>
    <row r="135" spans="1:15" ht="56">
      <c r="A135" s="597">
        <v>1</v>
      </c>
      <c r="B135" s="327" t="s">
        <v>1520</v>
      </c>
      <c r="C135" s="118" t="s">
        <v>1521</v>
      </c>
      <c r="D135" s="118" t="s">
        <v>1522</v>
      </c>
      <c r="E135" s="118" t="s">
        <v>1321</v>
      </c>
      <c r="F135" s="118" t="s">
        <v>1338</v>
      </c>
      <c r="G135" s="118" t="s">
        <v>1523</v>
      </c>
      <c r="H135" s="583">
        <f>110*1.5</f>
        <v>165</v>
      </c>
      <c r="I135" s="583">
        <v>125</v>
      </c>
      <c r="J135" s="326">
        <f t="shared" ref="J135:M141" si="27">H135</f>
        <v>165</v>
      </c>
      <c r="K135" s="326">
        <f t="shared" si="27"/>
        <v>125</v>
      </c>
      <c r="L135" s="326">
        <f t="shared" si="27"/>
        <v>165</v>
      </c>
      <c r="M135" s="590">
        <f t="shared" si="27"/>
        <v>125</v>
      </c>
      <c r="N135" s="331" t="s">
        <v>1414</v>
      </c>
      <c r="O135" s="327"/>
    </row>
    <row r="136" spans="1:15" ht="56">
      <c r="A136" s="597">
        <f t="shared" ref="A136:A141" si="28">A135+1</f>
        <v>2</v>
      </c>
      <c r="B136" s="599" t="s">
        <v>1524</v>
      </c>
      <c r="C136" s="118" t="s">
        <v>1521</v>
      </c>
      <c r="D136" s="118" t="s">
        <v>1522</v>
      </c>
      <c r="E136" s="118" t="s">
        <v>1321</v>
      </c>
      <c r="F136" s="118" t="s">
        <v>1338</v>
      </c>
      <c r="G136" s="118" t="s">
        <v>1525</v>
      </c>
      <c r="H136" s="583">
        <f>108*1.5</f>
        <v>162</v>
      </c>
      <c r="I136" s="583">
        <v>120</v>
      </c>
      <c r="J136" s="326">
        <f t="shared" si="27"/>
        <v>162</v>
      </c>
      <c r="K136" s="326">
        <f t="shared" si="27"/>
        <v>120</v>
      </c>
      <c r="L136" s="326">
        <f t="shared" si="27"/>
        <v>162</v>
      </c>
      <c r="M136" s="590">
        <f t="shared" si="27"/>
        <v>120</v>
      </c>
      <c r="N136" s="331" t="s">
        <v>1414</v>
      </c>
      <c r="O136" s="327"/>
    </row>
    <row r="137" spans="1:15" ht="42">
      <c r="A137" s="597">
        <f t="shared" si="28"/>
        <v>3</v>
      </c>
      <c r="B137" s="327" t="s">
        <v>1526</v>
      </c>
      <c r="C137" s="118" t="s">
        <v>1521</v>
      </c>
      <c r="D137" s="118" t="s">
        <v>1522</v>
      </c>
      <c r="E137" s="118" t="s">
        <v>782</v>
      </c>
      <c r="F137" s="594" t="s">
        <v>2305</v>
      </c>
      <c r="G137" s="118" t="s">
        <v>1527</v>
      </c>
      <c r="H137" s="583">
        <v>350</v>
      </c>
      <c r="I137" s="583">
        <v>260</v>
      </c>
      <c r="J137" s="326">
        <f t="shared" si="27"/>
        <v>350</v>
      </c>
      <c r="K137" s="326">
        <f t="shared" si="27"/>
        <v>260</v>
      </c>
      <c r="L137" s="326">
        <v>50</v>
      </c>
      <c r="M137" s="590">
        <v>33</v>
      </c>
      <c r="N137" s="319"/>
      <c r="O137" s="327"/>
    </row>
    <row r="138" spans="1:15" ht="56">
      <c r="A138" s="597">
        <f t="shared" si="28"/>
        <v>4</v>
      </c>
      <c r="B138" s="599" t="s">
        <v>1528</v>
      </c>
      <c r="C138" s="118" t="s">
        <v>1521</v>
      </c>
      <c r="D138" s="118" t="s">
        <v>1522</v>
      </c>
      <c r="E138" s="118" t="s">
        <v>782</v>
      </c>
      <c r="F138" s="118" t="s">
        <v>1338</v>
      </c>
      <c r="G138" s="118" t="s">
        <v>1529</v>
      </c>
      <c r="H138" s="583">
        <f>110*1.5</f>
        <v>165</v>
      </c>
      <c r="I138" s="583">
        <v>125</v>
      </c>
      <c r="J138" s="326">
        <f t="shared" si="27"/>
        <v>165</v>
      </c>
      <c r="K138" s="326">
        <f t="shared" si="27"/>
        <v>125</v>
      </c>
      <c r="L138" s="318"/>
      <c r="M138" s="581"/>
      <c r="N138" s="331" t="s">
        <v>1414</v>
      </c>
      <c r="O138" s="327"/>
    </row>
    <row r="139" spans="1:15" ht="56">
      <c r="A139" s="597">
        <f t="shared" si="28"/>
        <v>5</v>
      </c>
      <c r="B139" s="599" t="s">
        <v>1530</v>
      </c>
      <c r="C139" s="118" t="s">
        <v>1521</v>
      </c>
      <c r="D139" s="118" t="s">
        <v>1522</v>
      </c>
      <c r="E139" s="118" t="s">
        <v>782</v>
      </c>
      <c r="F139" s="118" t="s">
        <v>1338</v>
      </c>
      <c r="G139" s="118" t="s">
        <v>1327</v>
      </c>
      <c r="H139" s="583">
        <f>200*1.5</f>
        <v>300</v>
      </c>
      <c r="I139" s="583">
        <v>220</v>
      </c>
      <c r="J139" s="326">
        <f t="shared" si="27"/>
        <v>300</v>
      </c>
      <c r="K139" s="326">
        <f t="shared" si="27"/>
        <v>220</v>
      </c>
      <c r="L139" s="318"/>
      <c r="M139" s="581"/>
      <c r="N139" s="331" t="s">
        <v>1414</v>
      </c>
      <c r="O139" s="327"/>
    </row>
    <row r="140" spans="1:15" ht="56">
      <c r="A140" s="597">
        <f t="shared" si="28"/>
        <v>6</v>
      </c>
      <c r="B140" s="600" t="s">
        <v>1531</v>
      </c>
      <c r="C140" s="118" t="s">
        <v>1521</v>
      </c>
      <c r="D140" s="118" t="s">
        <v>1522</v>
      </c>
      <c r="E140" s="118" t="s">
        <v>783</v>
      </c>
      <c r="F140" s="118" t="s">
        <v>1338</v>
      </c>
      <c r="G140" s="118" t="s">
        <v>1532</v>
      </c>
      <c r="H140" s="583">
        <f>235*1.5</f>
        <v>352.5</v>
      </c>
      <c r="I140" s="583">
        <v>220</v>
      </c>
      <c r="J140" s="326">
        <f t="shared" si="27"/>
        <v>352.5</v>
      </c>
      <c r="K140" s="326">
        <f t="shared" si="27"/>
        <v>220</v>
      </c>
      <c r="L140" s="318"/>
      <c r="M140" s="581"/>
      <c r="N140" s="331" t="s">
        <v>1414</v>
      </c>
      <c r="O140" s="327"/>
    </row>
    <row r="141" spans="1:15" ht="56">
      <c r="A141" s="597">
        <f t="shared" si="28"/>
        <v>7</v>
      </c>
      <c r="B141" s="599" t="s">
        <v>1533</v>
      </c>
      <c r="C141" s="118" t="s">
        <v>1521</v>
      </c>
      <c r="D141" s="118" t="s">
        <v>1522</v>
      </c>
      <c r="E141" s="118" t="s">
        <v>783</v>
      </c>
      <c r="F141" s="118" t="s">
        <v>1338</v>
      </c>
      <c r="G141" s="118" t="s">
        <v>1534</v>
      </c>
      <c r="H141" s="583">
        <f>300*1.5</f>
        <v>450</v>
      </c>
      <c r="I141" s="583">
        <f>340-10</f>
        <v>330</v>
      </c>
      <c r="J141" s="326">
        <f t="shared" si="27"/>
        <v>450</v>
      </c>
      <c r="K141" s="326">
        <f t="shared" si="27"/>
        <v>330</v>
      </c>
      <c r="L141" s="318"/>
      <c r="M141" s="581"/>
      <c r="N141" s="331" t="s">
        <v>1414</v>
      </c>
      <c r="O141" s="327"/>
    </row>
    <row r="142" spans="1:15" s="574" customFormat="1" ht="24.95" customHeight="1">
      <c r="A142" s="118">
        <v>5</v>
      </c>
      <c r="B142" s="355" t="s">
        <v>45</v>
      </c>
      <c r="C142" s="355"/>
      <c r="D142" s="355"/>
      <c r="E142" s="352"/>
      <c r="F142" s="352"/>
      <c r="G142" s="355"/>
      <c r="H142" s="356">
        <f t="shared" ref="H142:M142" si="29">SUM(H144:H150)</f>
        <v>18600</v>
      </c>
      <c r="I142" s="356">
        <f t="shared" si="29"/>
        <v>15422</v>
      </c>
      <c r="J142" s="356">
        <f t="shared" si="29"/>
        <v>18600</v>
      </c>
      <c r="K142" s="356">
        <f t="shared" si="29"/>
        <v>15422</v>
      </c>
      <c r="L142" s="356">
        <f t="shared" si="29"/>
        <v>3300</v>
      </c>
      <c r="M142" s="573">
        <f t="shared" si="29"/>
        <v>2776</v>
      </c>
      <c r="N142" s="352"/>
      <c r="O142" s="355"/>
    </row>
    <row r="143" spans="1:15" s="580" customFormat="1">
      <c r="A143" s="353" t="s">
        <v>46</v>
      </c>
      <c r="B143" s="576" t="s">
        <v>44</v>
      </c>
      <c r="C143" s="576"/>
      <c r="D143" s="576"/>
      <c r="E143" s="577"/>
      <c r="F143" s="577"/>
      <c r="G143" s="576"/>
      <c r="H143" s="578"/>
      <c r="I143" s="578"/>
      <c r="J143" s="578"/>
      <c r="K143" s="578"/>
      <c r="L143" s="578"/>
      <c r="M143" s="579"/>
      <c r="N143" s="577"/>
      <c r="O143" s="576"/>
    </row>
    <row r="144" spans="1:15" ht="56">
      <c r="A144" s="597">
        <v>1</v>
      </c>
      <c r="B144" s="337" t="s">
        <v>1535</v>
      </c>
      <c r="C144" s="118" t="s">
        <v>1307</v>
      </c>
      <c r="D144" s="118" t="s">
        <v>1302</v>
      </c>
      <c r="E144" s="118" t="s">
        <v>74</v>
      </c>
      <c r="F144" s="331" t="s">
        <v>2307</v>
      </c>
      <c r="G144" s="331" t="s">
        <v>1536</v>
      </c>
      <c r="H144" s="583">
        <v>3300</v>
      </c>
      <c r="I144" s="583">
        <v>2776</v>
      </c>
      <c r="J144" s="326">
        <f t="shared" ref="J144:K150" si="30">H144</f>
        <v>3300</v>
      </c>
      <c r="K144" s="326">
        <f t="shared" si="30"/>
        <v>2776</v>
      </c>
      <c r="L144" s="583">
        <v>3300</v>
      </c>
      <c r="M144" s="581">
        <v>2776</v>
      </c>
      <c r="N144" s="331"/>
      <c r="O144" s="327"/>
    </row>
    <row r="145" spans="1:17" ht="56">
      <c r="A145" s="597">
        <v>2</v>
      </c>
      <c r="B145" s="337" t="s">
        <v>1537</v>
      </c>
      <c r="C145" s="118" t="s">
        <v>1307</v>
      </c>
      <c r="D145" s="118" t="s">
        <v>1411</v>
      </c>
      <c r="E145" s="118" t="s">
        <v>86</v>
      </c>
      <c r="F145" s="331" t="s">
        <v>2307</v>
      </c>
      <c r="G145" s="331" t="s">
        <v>1538</v>
      </c>
      <c r="H145" s="583">
        <v>2900</v>
      </c>
      <c r="I145" s="583">
        <v>2446</v>
      </c>
      <c r="J145" s="326">
        <f t="shared" si="30"/>
        <v>2900</v>
      </c>
      <c r="K145" s="326">
        <f t="shared" si="30"/>
        <v>2446</v>
      </c>
      <c r="L145" s="583"/>
      <c r="M145" s="581"/>
      <c r="N145" s="331"/>
      <c r="O145" s="327"/>
    </row>
    <row r="146" spans="1:17" s="580" customFormat="1" ht="56">
      <c r="A146" s="597">
        <v>3</v>
      </c>
      <c r="B146" s="337" t="s">
        <v>1539</v>
      </c>
      <c r="C146" s="118" t="s">
        <v>1307</v>
      </c>
      <c r="D146" s="118" t="s">
        <v>1302</v>
      </c>
      <c r="E146" s="118" t="s">
        <v>86</v>
      </c>
      <c r="F146" s="331" t="s">
        <v>2307</v>
      </c>
      <c r="G146" s="331" t="s">
        <v>1538</v>
      </c>
      <c r="H146" s="583">
        <v>3400</v>
      </c>
      <c r="I146" s="583">
        <v>2800</v>
      </c>
      <c r="J146" s="326">
        <f t="shared" si="30"/>
        <v>3400</v>
      </c>
      <c r="K146" s="326">
        <f t="shared" si="30"/>
        <v>2800</v>
      </c>
      <c r="L146" s="578"/>
      <c r="M146" s="579"/>
      <c r="N146" s="577"/>
      <c r="O146" s="576"/>
    </row>
    <row r="147" spans="1:17" s="580" customFormat="1" ht="56">
      <c r="A147" s="597">
        <v>4</v>
      </c>
      <c r="B147" s="337" t="s">
        <v>1540</v>
      </c>
      <c r="C147" s="118" t="s">
        <v>1307</v>
      </c>
      <c r="D147" s="576"/>
      <c r="E147" s="118" t="s">
        <v>86</v>
      </c>
      <c r="F147" s="331" t="s">
        <v>2307</v>
      </c>
      <c r="G147" s="331" t="s">
        <v>1538</v>
      </c>
      <c r="H147" s="583">
        <v>2400</v>
      </c>
      <c r="I147" s="583">
        <v>2000</v>
      </c>
      <c r="J147" s="326">
        <f t="shared" si="30"/>
        <v>2400</v>
      </c>
      <c r="K147" s="326">
        <f t="shared" si="30"/>
        <v>2000</v>
      </c>
      <c r="L147" s="578"/>
      <c r="M147" s="579"/>
      <c r="N147" s="577"/>
      <c r="O147" s="576"/>
    </row>
    <row r="148" spans="1:17" s="580" customFormat="1" ht="56">
      <c r="A148" s="597">
        <v>5</v>
      </c>
      <c r="B148" s="337" t="s">
        <v>1541</v>
      </c>
      <c r="C148" s="118" t="s">
        <v>1307</v>
      </c>
      <c r="D148" s="118" t="s">
        <v>1302</v>
      </c>
      <c r="E148" s="118" t="s">
        <v>86</v>
      </c>
      <c r="F148" s="331" t="s">
        <v>2307</v>
      </c>
      <c r="G148" s="331" t="s">
        <v>1538</v>
      </c>
      <c r="H148" s="583">
        <v>1500</v>
      </c>
      <c r="I148" s="583">
        <v>1200</v>
      </c>
      <c r="J148" s="326">
        <f t="shared" si="30"/>
        <v>1500</v>
      </c>
      <c r="K148" s="326">
        <f t="shared" si="30"/>
        <v>1200</v>
      </c>
      <c r="L148" s="578"/>
      <c r="M148" s="579"/>
      <c r="N148" s="577"/>
      <c r="O148" s="576"/>
    </row>
    <row r="149" spans="1:17" s="580" customFormat="1" ht="56">
      <c r="A149" s="597">
        <v>6</v>
      </c>
      <c r="B149" s="337" t="s">
        <v>1542</v>
      </c>
      <c r="C149" s="118" t="s">
        <v>1307</v>
      </c>
      <c r="D149" s="118" t="s">
        <v>1412</v>
      </c>
      <c r="E149" s="118" t="s">
        <v>86</v>
      </c>
      <c r="F149" s="331" t="s">
        <v>2307</v>
      </c>
      <c r="G149" s="331" t="s">
        <v>1538</v>
      </c>
      <c r="H149" s="583">
        <v>1500</v>
      </c>
      <c r="I149" s="583">
        <v>1200</v>
      </c>
      <c r="J149" s="583">
        <f t="shared" si="30"/>
        <v>1500</v>
      </c>
      <c r="K149" s="583">
        <f t="shared" si="30"/>
        <v>1200</v>
      </c>
      <c r="L149" s="578"/>
      <c r="M149" s="579"/>
      <c r="N149" s="577"/>
      <c r="O149" s="576"/>
    </row>
    <row r="150" spans="1:17" s="580" customFormat="1" ht="56">
      <c r="A150" s="597">
        <v>7</v>
      </c>
      <c r="B150" s="338" t="s">
        <v>1543</v>
      </c>
      <c r="C150" s="118" t="s">
        <v>1307</v>
      </c>
      <c r="D150" s="118" t="s">
        <v>1544</v>
      </c>
      <c r="E150" s="118" t="s">
        <v>86</v>
      </c>
      <c r="F150" s="331" t="s">
        <v>2307</v>
      </c>
      <c r="G150" s="331" t="s">
        <v>1538</v>
      </c>
      <c r="H150" s="583">
        <v>3600</v>
      </c>
      <c r="I150" s="583">
        <v>3000</v>
      </c>
      <c r="J150" s="326">
        <f t="shared" si="30"/>
        <v>3600</v>
      </c>
      <c r="K150" s="326">
        <f t="shared" si="30"/>
        <v>3000</v>
      </c>
      <c r="L150" s="578"/>
      <c r="M150" s="579"/>
      <c r="N150" s="577"/>
      <c r="O150" s="576"/>
    </row>
    <row r="151" spans="1:17" s="574" customFormat="1" ht="24.95" customHeight="1">
      <c r="A151" s="118">
        <v>6</v>
      </c>
      <c r="B151" s="355" t="s">
        <v>12</v>
      </c>
      <c r="C151" s="355"/>
      <c r="D151" s="355"/>
      <c r="E151" s="352"/>
      <c r="F151" s="352"/>
      <c r="G151" s="355"/>
      <c r="H151" s="356">
        <f t="shared" ref="H151:M151" si="31">SUM(H152:H161)</f>
        <v>4710</v>
      </c>
      <c r="I151" s="356">
        <f t="shared" si="31"/>
        <v>2024.2800000000004</v>
      </c>
      <c r="J151" s="356">
        <f t="shared" si="31"/>
        <v>4710</v>
      </c>
      <c r="K151" s="356">
        <f t="shared" si="31"/>
        <v>2023.92</v>
      </c>
      <c r="L151" s="356">
        <f t="shared" si="31"/>
        <v>440</v>
      </c>
      <c r="M151" s="601">
        <f t="shared" si="31"/>
        <v>365</v>
      </c>
      <c r="N151" s="352"/>
      <c r="O151" s="355"/>
    </row>
    <row r="152" spans="1:17" ht="56">
      <c r="A152" s="575">
        <v>1</v>
      </c>
      <c r="B152" s="327" t="s">
        <v>1545</v>
      </c>
      <c r="C152" s="118" t="s">
        <v>1307</v>
      </c>
      <c r="D152" s="118" t="s">
        <v>1544</v>
      </c>
      <c r="E152" s="118" t="s">
        <v>86</v>
      </c>
      <c r="F152" s="118" t="s">
        <v>2308</v>
      </c>
      <c r="G152" s="327"/>
      <c r="H152" s="357">
        <v>3000</v>
      </c>
      <c r="I152" s="357">
        <v>567</v>
      </c>
      <c r="J152" s="357">
        <v>3000</v>
      </c>
      <c r="K152" s="620">
        <v>567</v>
      </c>
      <c r="L152" s="357"/>
      <c r="M152" s="559"/>
      <c r="N152" s="118"/>
      <c r="O152" s="327"/>
    </row>
    <row r="153" spans="1:17" ht="70">
      <c r="A153" s="339">
        <f>A152+1</f>
        <v>2</v>
      </c>
      <c r="B153" s="340" t="s">
        <v>1546</v>
      </c>
      <c r="C153" s="331" t="s">
        <v>1488</v>
      </c>
      <c r="D153" s="331" t="s">
        <v>1547</v>
      </c>
      <c r="E153" s="341">
        <v>2022</v>
      </c>
      <c r="F153" s="118" t="s">
        <v>2309</v>
      </c>
      <c r="G153" s="341" t="s">
        <v>1548</v>
      </c>
      <c r="H153" s="342">
        <v>190</v>
      </c>
      <c r="I153" s="343">
        <v>161.91999999999999</v>
      </c>
      <c r="J153" s="326">
        <f t="shared" ref="J153:J161" si="32">H153</f>
        <v>190</v>
      </c>
      <c r="K153" s="622">
        <f>I153-1</f>
        <v>160.91999999999999</v>
      </c>
      <c r="L153" s="344">
        <f>J153</f>
        <v>190</v>
      </c>
      <c r="M153" s="602">
        <v>161.91999999999999</v>
      </c>
      <c r="N153" s="118"/>
      <c r="O153" s="327"/>
      <c r="P153" s="351" t="s">
        <v>2471</v>
      </c>
      <c r="Q153" s="351">
        <v>365</v>
      </c>
    </row>
    <row r="154" spans="1:17" ht="70">
      <c r="A154" s="339">
        <f t="shared" ref="A154:A161" si="33">A153+1</f>
        <v>3</v>
      </c>
      <c r="B154" s="340" t="s">
        <v>1549</v>
      </c>
      <c r="C154" s="331" t="s">
        <v>1449</v>
      </c>
      <c r="D154" s="331" t="s">
        <v>1550</v>
      </c>
      <c r="E154" s="341">
        <v>2022</v>
      </c>
      <c r="F154" s="118" t="s">
        <v>2309</v>
      </c>
      <c r="G154" s="341" t="s">
        <v>1548</v>
      </c>
      <c r="H154" s="342">
        <v>190</v>
      </c>
      <c r="I154" s="343">
        <v>161.91999999999999</v>
      </c>
      <c r="J154" s="326">
        <f t="shared" si="32"/>
        <v>190</v>
      </c>
      <c r="K154" s="621">
        <v>162</v>
      </c>
      <c r="L154" s="344">
        <f>J154</f>
        <v>190</v>
      </c>
      <c r="M154" s="602">
        <v>161.91999999999999</v>
      </c>
      <c r="N154" s="118"/>
      <c r="O154" s="327"/>
      <c r="Q154" s="603">
        <f>Q153-M153-M154</f>
        <v>41.160000000000025</v>
      </c>
    </row>
    <row r="155" spans="1:17" ht="70">
      <c r="A155" s="339">
        <f t="shared" si="33"/>
        <v>4</v>
      </c>
      <c r="B155" s="340" t="s">
        <v>1551</v>
      </c>
      <c r="C155" s="331" t="s">
        <v>1319</v>
      </c>
      <c r="D155" s="331" t="s">
        <v>1552</v>
      </c>
      <c r="E155" s="341">
        <v>2022</v>
      </c>
      <c r="F155" s="118" t="s">
        <v>2309</v>
      </c>
      <c r="G155" s="341" t="s">
        <v>1548</v>
      </c>
      <c r="H155" s="342">
        <v>190</v>
      </c>
      <c r="I155" s="343">
        <v>161.91999999999999</v>
      </c>
      <c r="J155" s="326">
        <f t="shared" si="32"/>
        <v>190</v>
      </c>
      <c r="K155" s="621">
        <v>162</v>
      </c>
      <c r="L155" s="344">
        <v>60</v>
      </c>
      <c r="M155" s="602">
        <v>41.16</v>
      </c>
      <c r="N155" s="118"/>
      <c r="O155" s="327"/>
    </row>
    <row r="156" spans="1:17" ht="70">
      <c r="A156" s="339">
        <f t="shared" si="33"/>
        <v>5</v>
      </c>
      <c r="B156" s="340" t="s">
        <v>1553</v>
      </c>
      <c r="C156" s="331" t="s">
        <v>1449</v>
      </c>
      <c r="D156" s="331" t="s">
        <v>1554</v>
      </c>
      <c r="E156" s="341" t="s">
        <v>86</v>
      </c>
      <c r="F156" s="118" t="s">
        <v>2309</v>
      </c>
      <c r="G156" s="341" t="s">
        <v>1548</v>
      </c>
      <c r="H156" s="342">
        <v>190</v>
      </c>
      <c r="I156" s="343">
        <v>161.91999999999999</v>
      </c>
      <c r="J156" s="326">
        <f t="shared" si="32"/>
        <v>190</v>
      </c>
      <c r="K156" s="621">
        <v>162</v>
      </c>
      <c r="L156" s="341"/>
      <c r="M156" s="604"/>
      <c r="N156" s="118"/>
      <c r="O156" s="327"/>
    </row>
    <row r="157" spans="1:17" ht="70">
      <c r="A157" s="339">
        <f t="shared" si="33"/>
        <v>6</v>
      </c>
      <c r="B157" s="340" t="s">
        <v>1555</v>
      </c>
      <c r="C157" s="331" t="s">
        <v>1363</v>
      </c>
      <c r="D157" s="331" t="s">
        <v>1556</v>
      </c>
      <c r="E157" s="341" t="s">
        <v>86</v>
      </c>
      <c r="F157" s="118" t="s">
        <v>2309</v>
      </c>
      <c r="G157" s="341" t="s">
        <v>1548</v>
      </c>
      <c r="H157" s="342">
        <v>190</v>
      </c>
      <c r="I157" s="343">
        <v>161.91999999999999</v>
      </c>
      <c r="J157" s="326">
        <f t="shared" si="32"/>
        <v>190</v>
      </c>
      <c r="K157" s="621">
        <v>162</v>
      </c>
      <c r="L157" s="341"/>
      <c r="M157" s="604"/>
      <c r="N157" s="118"/>
      <c r="O157" s="327"/>
    </row>
    <row r="158" spans="1:17" ht="70">
      <c r="A158" s="339">
        <f t="shared" si="33"/>
        <v>7</v>
      </c>
      <c r="B158" s="340" t="s">
        <v>1557</v>
      </c>
      <c r="C158" s="331" t="s">
        <v>1363</v>
      </c>
      <c r="D158" s="331" t="s">
        <v>1558</v>
      </c>
      <c r="E158" s="341" t="s">
        <v>86</v>
      </c>
      <c r="F158" s="118" t="s">
        <v>2309</v>
      </c>
      <c r="G158" s="341" t="s">
        <v>1548</v>
      </c>
      <c r="H158" s="342">
        <v>190</v>
      </c>
      <c r="I158" s="343">
        <v>161.91999999999999</v>
      </c>
      <c r="J158" s="326">
        <f t="shared" si="32"/>
        <v>190</v>
      </c>
      <c r="K158" s="621">
        <v>162</v>
      </c>
      <c r="L158" s="341"/>
      <c r="M158" s="604"/>
      <c r="N158" s="118"/>
      <c r="O158" s="327"/>
    </row>
    <row r="159" spans="1:17" ht="70">
      <c r="A159" s="339">
        <f t="shared" si="33"/>
        <v>8</v>
      </c>
      <c r="B159" s="340" t="s">
        <v>1559</v>
      </c>
      <c r="C159" s="331" t="s">
        <v>1411</v>
      </c>
      <c r="D159" s="331" t="s">
        <v>1560</v>
      </c>
      <c r="E159" s="341" t="s">
        <v>86</v>
      </c>
      <c r="F159" s="118" t="s">
        <v>2309</v>
      </c>
      <c r="G159" s="341" t="s">
        <v>1548</v>
      </c>
      <c r="H159" s="342">
        <v>190</v>
      </c>
      <c r="I159" s="343">
        <v>161.91999999999999</v>
      </c>
      <c r="J159" s="326">
        <f t="shared" si="32"/>
        <v>190</v>
      </c>
      <c r="K159" s="621">
        <v>162</v>
      </c>
      <c r="L159" s="341"/>
      <c r="M159" s="604"/>
      <c r="N159" s="118"/>
      <c r="O159" s="327"/>
    </row>
    <row r="160" spans="1:17" ht="70">
      <c r="A160" s="339">
        <f t="shared" si="33"/>
        <v>9</v>
      </c>
      <c r="B160" s="340" t="s">
        <v>1561</v>
      </c>
      <c r="C160" s="331" t="s">
        <v>1411</v>
      </c>
      <c r="D160" s="331" t="s">
        <v>1562</v>
      </c>
      <c r="E160" s="341" t="s">
        <v>86</v>
      </c>
      <c r="F160" s="118" t="s">
        <v>2309</v>
      </c>
      <c r="G160" s="341" t="s">
        <v>1548</v>
      </c>
      <c r="H160" s="342">
        <v>190</v>
      </c>
      <c r="I160" s="343">
        <v>161.91999999999999</v>
      </c>
      <c r="J160" s="326">
        <f t="shared" si="32"/>
        <v>190</v>
      </c>
      <c r="K160" s="621">
        <v>162</v>
      </c>
      <c r="L160" s="341"/>
      <c r="M160" s="604"/>
      <c r="N160" s="118"/>
      <c r="O160" s="327"/>
    </row>
    <row r="161" spans="1:16" ht="70">
      <c r="A161" s="339">
        <f t="shared" si="33"/>
        <v>10</v>
      </c>
      <c r="B161" s="345" t="s">
        <v>1563</v>
      </c>
      <c r="C161" s="331" t="s">
        <v>1319</v>
      </c>
      <c r="D161" s="331" t="s">
        <v>1564</v>
      </c>
      <c r="E161" s="341" t="s">
        <v>86</v>
      </c>
      <c r="F161" s="118" t="s">
        <v>2309</v>
      </c>
      <c r="G161" s="341" t="s">
        <v>1548</v>
      </c>
      <c r="H161" s="342">
        <v>190</v>
      </c>
      <c r="I161" s="343">
        <v>161.91999999999999</v>
      </c>
      <c r="J161" s="326">
        <f t="shared" si="32"/>
        <v>190</v>
      </c>
      <c r="K161" s="621">
        <v>162</v>
      </c>
      <c r="L161" s="346"/>
      <c r="M161" s="605"/>
      <c r="N161" s="118"/>
      <c r="O161" s="327"/>
    </row>
    <row r="162" spans="1:16" s="574" customFormat="1" ht="24.95" customHeight="1">
      <c r="A162" s="118">
        <v>9</v>
      </c>
      <c r="B162" s="355" t="s">
        <v>48</v>
      </c>
      <c r="C162" s="355"/>
      <c r="D162" s="355"/>
      <c r="E162" s="352"/>
      <c r="F162" s="352"/>
      <c r="G162" s="355"/>
      <c r="H162" s="356">
        <f t="shared" ref="H162:M162" si="34">H164</f>
        <v>2000</v>
      </c>
      <c r="I162" s="356">
        <f t="shared" si="34"/>
        <v>1751</v>
      </c>
      <c r="J162" s="356">
        <f t="shared" si="34"/>
        <v>2000</v>
      </c>
      <c r="K162" s="356">
        <f t="shared" si="34"/>
        <v>1751</v>
      </c>
      <c r="L162" s="356">
        <f t="shared" si="34"/>
        <v>345</v>
      </c>
      <c r="M162" s="573">
        <f t="shared" si="34"/>
        <v>315</v>
      </c>
      <c r="N162" s="352"/>
      <c r="O162" s="355"/>
    </row>
    <row r="163" spans="1:16" s="580" customFormat="1">
      <c r="A163" s="353" t="s">
        <v>115</v>
      </c>
      <c r="B163" s="576" t="s">
        <v>41</v>
      </c>
      <c r="C163" s="576"/>
      <c r="D163" s="576"/>
      <c r="E163" s="577"/>
      <c r="F163" s="577"/>
      <c r="G163" s="576"/>
      <c r="H163" s="578"/>
      <c r="I163" s="578"/>
      <c r="J163" s="578"/>
      <c r="K163" s="578"/>
      <c r="L163" s="578"/>
      <c r="M163" s="579"/>
      <c r="N163" s="577"/>
      <c r="O163" s="576"/>
    </row>
    <row r="164" spans="1:16" ht="84">
      <c r="A164" s="575" t="s">
        <v>35</v>
      </c>
      <c r="B164" s="347" t="s">
        <v>1565</v>
      </c>
      <c r="C164" s="347" t="s">
        <v>1297</v>
      </c>
      <c r="D164" s="331" t="s">
        <v>1566</v>
      </c>
      <c r="E164" s="331" t="s">
        <v>50</v>
      </c>
      <c r="F164" s="331" t="s">
        <v>2310</v>
      </c>
      <c r="G164" s="347" t="s">
        <v>1567</v>
      </c>
      <c r="H164" s="348">
        <v>2000</v>
      </c>
      <c r="I164" s="349">
        <v>1751</v>
      </c>
      <c r="J164" s="348">
        <v>2000</v>
      </c>
      <c r="K164" s="349">
        <v>1751</v>
      </c>
      <c r="L164" s="350">
        <v>345</v>
      </c>
      <c r="M164" s="606">
        <v>315</v>
      </c>
      <c r="N164" s="118"/>
      <c r="O164" s="327"/>
    </row>
    <row r="165" spans="1:16" s="574" customFormat="1" ht="36" customHeight="1">
      <c r="A165" s="118" t="s">
        <v>1568</v>
      </c>
      <c r="B165" s="355" t="s">
        <v>1569</v>
      </c>
      <c r="C165" s="355"/>
      <c r="D165" s="355"/>
      <c r="E165" s="352"/>
      <c r="F165" s="352"/>
      <c r="G165" s="355"/>
      <c r="H165" s="356"/>
      <c r="I165" s="356"/>
      <c r="J165" s="356"/>
      <c r="K165" s="356"/>
      <c r="L165" s="356"/>
      <c r="M165" s="573"/>
      <c r="N165" s="355"/>
      <c r="O165" s="355"/>
    </row>
    <row r="166" spans="1:16" s="612" customFormat="1" ht="36.75" customHeight="1">
      <c r="A166" s="607" t="s">
        <v>910</v>
      </c>
      <c r="B166" s="608" t="s">
        <v>1570</v>
      </c>
      <c r="C166" s="608"/>
      <c r="D166" s="608"/>
      <c r="E166" s="609"/>
      <c r="F166" s="609"/>
      <c r="G166" s="608"/>
      <c r="H166" s="610">
        <f t="shared" ref="H166:M166" si="35">H167+H220</f>
        <v>55140</v>
      </c>
      <c r="I166" s="610">
        <f t="shared" si="35"/>
        <v>19288</v>
      </c>
      <c r="J166" s="610">
        <f t="shared" si="35"/>
        <v>53430</v>
      </c>
      <c r="K166" s="610">
        <f t="shared" si="35"/>
        <v>19288</v>
      </c>
      <c r="L166" s="610">
        <f t="shared" si="35"/>
        <v>28397</v>
      </c>
      <c r="M166" s="611">
        <f t="shared" si="35"/>
        <v>11165</v>
      </c>
      <c r="N166" s="608"/>
      <c r="O166" s="608"/>
    </row>
    <row r="167" spans="1:16" s="574" customFormat="1" ht="27.35">
      <c r="A167" s="118">
        <v>1</v>
      </c>
      <c r="B167" s="355" t="s">
        <v>1571</v>
      </c>
      <c r="C167" s="355"/>
      <c r="D167" s="355"/>
      <c r="E167" s="352"/>
      <c r="F167" s="352"/>
      <c r="G167" s="355"/>
      <c r="H167" s="356">
        <f t="shared" ref="H167:M167" si="36">H168+H177+H173+H181+H190+H195+H205+H214</f>
        <v>25165</v>
      </c>
      <c r="I167" s="356">
        <f t="shared" si="36"/>
        <v>9811</v>
      </c>
      <c r="J167" s="356">
        <f t="shared" si="36"/>
        <v>25105</v>
      </c>
      <c r="K167" s="356">
        <f t="shared" si="36"/>
        <v>9811</v>
      </c>
      <c r="L167" s="356">
        <f t="shared" si="36"/>
        <v>24170</v>
      </c>
      <c r="M167" s="573">
        <f t="shared" si="36"/>
        <v>9811</v>
      </c>
      <c r="N167" s="352"/>
      <c r="O167" s="355"/>
    </row>
    <row r="168" spans="1:16" s="574" customFormat="1">
      <c r="A168" s="575"/>
      <c r="B168" s="355" t="s">
        <v>1572</v>
      </c>
      <c r="C168" s="355"/>
      <c r="D168" s="355"/>
      <c r="E168" s="352"/>
      <c r="F168" s="352"/>
      <c r="G168" s="355"/>
      <c r="H168" s="356">
        <f t="shared" ref="H168:M168" si="37">SUM(H169:H172)</f>
        <v>1690</v>
      </c>
      <c r="I168" s="356">
        <f t="shared" si="37"/>
        <v>427</v>
      </c>
      <c r="J168" s="356">
        <f t="shared" si="37"/>
        <v>1690</v>
      </c>
      <c r="K168" s="356">
        <f t="shared" si="37"/>
        <v>427</v>
      </c>
      <c r="L168" s="356">
        <f t="shared" si="37"/>
        <v>1690</v>
      </c>
      <c r="M168" s="573">
        <f t="shared" si="37"/>
        <v>427</v>
      </c>
      <c r="N168" s="352"/>
      <c r="O168" s="355"/>
    </row>
    <row r="169" spans="1:16" ht="56">
      <c r="A169" s="575">
        <v>1</v>
      </c>
      <c r="B169" s="347" t="s">
        <v>1573</v>
      </c>
      <c r="C169" s="331" t="s">
        <v>1574</v>
      </c>
      <c r="D169" s="331" t="s">
        <v>1575</v>
      </c>
      <c r="E169" s="331">
        <v>2022</v>
      </c>
      <c r="F169" s="331" t="s">
        <v>1576</v>
      </c>
      <c r="G169" s="118" t="s">
        <v>1577</v>
      </c>
      <c r="H169" s="348">
        <v>600</v>
      </c>
      <c r="I169" s="349">
        <v>160</v>
      </c>
      <c r="J169" s="348">
        <f t="shared" ref="J169:K172" si="38">H169</f>
        <v>600</v>
      </c>
      <c r="K169" s="349">
        <f t="shared" si="38"/>
        <v>160</v>
      </c>
      <c r="L169" s="350">
        <f t="shared" ref="L169:M172" si="39">H169</f>
        <v>600</v>
      </c>
      <c r="M169" s="606">
        <f t="shared" si="39"/>
        <v>160</v>
      </c>
      <c r="N169" s="118" t="s">
        <v>1414</v>
      </c>
      <c r="O169" s="327"/>
    </row>
    <row r="170" spans="1:16" ht="70">
      <c r="A170" s="575">
        <v>2</v>
      </c>
      <c r="B170" s="347" t="s">
        <v>1578</v>
      </c>
      <c r="C170" s="331" t="s">
        <v>1574</v>
      </c>
      <c r="D170" s="331" t="s">
        <v>1579</v>
      </c>
      <c r="E170" s="331">
        <v>2022</v>
      </c>
      <c r="F170" s="331" t="s">
        <v>1580</v>
      </c>
      <c r="G170" s="118" t="s">
        <v>1581</v>
      </c>
      <c r="H170" s="348">
        <v>290</v>
      </c>
      <c r="I170" s="349">
        <f>85-18</f>
        <v>67</v>
      </c>
      <c r="J170" s="348">
        <f t="shared" si="38"/>
        <v>290</v>
      </c>
      <c r="K170" s="349">
        <f t="shared" si="38"/>
        <v>67</v>
      </c>
      <c r="L170" s="350">
        <f t="shared" si="39"/>
        <v>290</v>
      </c>
      <c r="M170" s="606">
        <f t="shared" si="39"/>
        <v>67</v>
      </c>
      <c r="N170" s="118" t="s">
        <v>1414</v>
      </c>
      <c r="O170" s="327"/>
    </row>
    <row r="171" spans="1:16" ht="56">
      <c r="A171" s="575">
        <v>3</v>
      </c>
      <c r="B171" s="347" t="s">
        <v>1582</v>
      </c>
      <c r="C171" s="331" t="s">
        <v>1574</v>
      </c>
      <c r="D171" s="331" t="s">
        <v>1579</v>
      </c>
      <c r="E171" s="331">
        <v>2022</v>
      </c>
      <c r="F171" s="331" t="s">
        <v>1583</v>
      </c>
      <c r="G171" s="118" t="s">
        <v>1584</v>
      </c>
      <c r="H171" s="348">
        <v>400</v>
      </c>
      <c r="I171" s="349">
        <v>100</v>
      </c>
      <c r="J171" s="348">
        <f t="shared" si="38"/>
        <v>400</v>
      </c>
      <c r="K171" s="349">
        <f t="shared" si="38"/>
        <v>100</v>
      </c>
      <c r="L171" s="350">
        <f t="shared" si="39"/>
        <v>400</v>
      </c>
      <c r="M171" s="606">
        <f t="shared" si="39"/>
        <v>100</v>
      </c>
      <c r="N171" s="118" t="s">
        <v>1414</v>
      </c>
      <c r="O171" s="327"/>
    </row>
    <row r="172" spans="1:16" ht="70">
      <c r="A172" s="575">
        <v>4</v>
      </c>
      <c r="B172" s="347" t="s">
        <v>1585</v>
      </c>
      <c r="C172" s="331" t="s">
        <v>1574</v>
      </c>
      <c r="D172" s="331" t="s">
        <v>1586</v>
      </c>
      <c r="E172" s="331">
        <v>2022</v>
      </c>
      <c r="F172" s="331" t="s">
        <v>1587</v>
      </c>
      <c r="G172" s="118" t="s">
        <v>1584</v>
      </c>
      <c r="H172" s="348">
        <v>400</v>
      </c>
      <c r="I172" s="349">
        <v>100</v>
      </c>
      <c r="J172" s="348">
        <f t="shared" si="38"/>
        <v>400</v>
      </c>
      <c r="K172" s="349">
        <f t="shared" si="38"/>
        <v>100</v>
      </c>
      <c r="L172" s="350">
        <f t="shared" si="39"/>
        <v>400</v>
      </c>
      <c r="M172" s="606">
        <f t="shared" si="39"/>
        <v>100</v>
      </c>
      <c r="N172" s="118" t="s">
        <v>1414</v>
      </c>
      <c r="O172" s="327"/>
    </row>
    <row r="173" spans="1:16" s="574" customFormat="1">
      <c r="A173" s="575"/>
      <c r="B173" s="355" t="s">
        <v>1588</v>
      </c>
      <c r="C173" s="355"/>
      <c r="D173" s="355"/>
      <c r="E173" s="352"/>
      <c r="F173" s="352"/>
      <c r="G173" s="355"/>
      <c r="H173" s="356">
        <f t="shared" ref="H173:M173" si="40">SUM(H174:H176)</f>
        <v>1545</v>
      </c>
      <c r="I173" s="356">
        <f t="shared" si="40"/>
        <v>427</v>
      </c>
      <c r="J173" s="356">
        <f t="shared" si="40"/>
        <v>1485</v>
      </c>
      <c r="K173" s="356">
        <f t="shared" si="40"/>
        <v>427</v>
      </c>
      <c r="L173" s="356">
        <f t="shared" si="40"/>
        <v>1010</v>
      </c>
      <c r="M173" s="573">
        <f t="shared" si="40"/>
        <v>427</v>
      </c>
      <c r="N173" s="352"/>
      <c r="O173" s="355"/>
    </row>
    <row r="174" spans="1:16" ht="56">
      <c r="A174" s="575"/>
      <c r="B174" s="347" t="s">
        <v>1589</v>
      </c>
      <c r="C174" s="331" t="s">
        <v>1590</v>
      </c>
      <c r="D174" s="331" t="s">
        <v>1591</v>
      </c>
      <c r="E174" s="331">
        <v>2022</v>
      </c>
      <c r="F174" s="331" t="s">
        <v>1576</v>
      </c>
      <c r="G174" s="118" t="s">
        <v>1592</v>
      </c>
      <c r="H174" s="348">
        <v>500</v>
      </c>
      <c r="I174" s="349">
        <v>150</v>
      </c>
      <c r="J174" s="348">
        <f>H174</f>
        <v>500</v>
      </c>
      <c r="K174" s="349">
        <f>I174</f>
        <v>150</v>
      </c>
      <c r="L174" s="350">
        <f>H174</f>
        <v>500</v>
      </c>
      <c r="M174" s="606">
        <f>I174</f>
        <v>150</v>
      </c>
      <c r="N174" s="118" t="s">
        <v>1414</v>
      </c>
      <c r="O174" s="327"/>
    </row>
    <row r="175" spans="1:16" ht="56">
      <c r="A175" s="575"/>
      <c r="B175" s="347" t="s">
        <v>1593</v>
      </c>
      <c r="C175" s="331" t="s">
        <v>1590</v>
      </c>
      <c r="D175" s="331" t="s">
        <v>1594</v>
      </c>
      <c r="E175" s="331">
        <v>2022</v>
      </c>
      <c r="F175" s="331" t="s">
        <v>1576</v>
      </c>
      <c r="G175" s="118" t="s">
        <v>1595</v>
      </c>
      <c r="H175" s="348">
        <v>420</v>
      </c>
      <c r="I175" s="349">
        <v>200</v>
      </c>
      <c r="J175" s="348">
        <v>360</v>
      </c>
      <c r="K175" s="349">
        <f>I175</f>
        <v>200</v>
      </c>
      <c r="L175" s="350">
        <v>360</v>
      </c>
      <c r="M175" s="606">
        <f>I175</f>
        <v>200</v>
      </c>
      <c r="N175" s="118"/>
      <c r="O175" s="327"/>
    </row>
    <row r="176" spans="1:16" ht="56">
      <c r="A176" s="575"/>
      <c r="B176" s="347" t="s">
        <v>1596</v>
      </c>
      <c r="C176" s="331" t="s">
        <v>1590</v>
      </c>
      <c r="D176" s="331" t="s">
        <v>1597</v>
      </c>
      <c r="E176" s="331">
        <v>2022</v>
      </c>
      <c r="F176" s="331" t="s">
        <v>1576</v>
      </c>
      <c r="G176" s="118" t="s">
        <v>1598</v>
      </c>
      <c r="H176" s="348">
        <v>625</v>
      </c>
      <c r="I176" s="349">
        <v>77</v>
      </c>
      <c r="J176" s="348">
        <v>625</v>
      </c>
      <c r="K176" s="349">
        <f>I176</f>
        <v>77</v>
      </c>
      <c r="L176" s="350">
        <v>150</v>
      </c>
      <c r="M176" s="606">
        <v>77</v>
      </c>
      <c r="N176" s="118"/>
      <c r="O176" s="118"/>
      <c r="P176" s="351">
        <f>77+153</f>
        <v>230</v>
      </c>
    </row>
    <row r="177" spans="1:15">
      <c r="A177" s="575"/>
      <c r="B177" s="370" t="s">
        <v>2311</v>
      </c>
      <c r="C177" s="331"/>
      <c r="D177" s="331"/>
      <c r="E177" s="331"/>
      <c r="F177" s="331"/>
      <c r="G177" s="118"/>
      <c r="H177" s="356">
        <f t="shared" ref="H177:M177" si="41">SUM(H178:H180)</f>
        <v>1530</v>
      </c>
      <c r="I177" s="356">
        <f t="shared" si="41"/>
        <v>427</v>
      </c>
      <c r="J177" s="356">
        <f t="shared" si="41"/>
        <v>1530</v>
      </c>
      <c r="K177" s="356">
        <f t="shared" si="41"/>
        <v>427</v>
      </c>
      <c r="L177" s="356">
        <f t="shared" si="41"/>
        <v>1070</v>
      </c>
      <c r="M177" s="573">
        <f t="shared" si="41"/>
        <v>427</v>
      </c>
      <c r="N177" s="118"/>
      <c r="O177" s="118"/>
    </row>
    <row r="178" spans="1:15" ht="56">
      <c r="A178" s="575"/>
      <c r="B178" s="347" t="s">
        <v>1599</v>
      </c>
      <c r="C178" s="331" t="s">
        <v>1521</v>
      </c>
      <c r="D178" s="331" t="s">
        <v>1600</v>
      </c>
      <c r="E178" s="331">
        <v>2022</v>
      </c>
      <c r="F178" s="331" t="s">
        <v>1576</v>
      </c>
      <c r="G178" s="118" t="s">
        <v>1592</v>
      </c>
      <c r="H178" s="348">
        <f>400*1.8</f>
        <v>720</v>
      </c>
      <c r="I178" s="349">
        <v>340</v>
      </c>
      <c r="J178" s="348">
        <f t="shared" ref="J178:M180" si="42">H178</f>
        <v>720</v>
      </c>
      <c r="K178" s="349">
        <f t="shared" si="42"/>
        <v>340</v>
      </c>
      <c r="L178" s="350">
        <f t="shared" si="42"/>
        <v>720</v>
      </c>
      <c r="M178" s="606">
        <f t="shared" si="42"/>
        <v>340</v>
      </c>
      <c r="N178" s="118"/>
      <c r="O178" s="118"/>
    </row>
    <row r="179" spans="1:15" ht="56">
      <c r="A179" s="575"/>
      <c r="B179" s="347" t="s">
        <v>1601</v>
      </c>
      <c r="C179" s="331" t="s">
        <v>1521</v>
      </c>
      <c r="D179" s="331" t="s">
        <v>1602</v>
      </c>
      <c r="E179" s="331">
        <v>2022</v>
      </c>
      <c r="F179" s="331" t="s">
        <v>1576</v>
      </c>
      <c r="G179" s="118" t="s">
        <v>1603</v>
      </c>
      <c r="H179" s="348">
        <f>140*1.5</f>
        <v>210</v>
      </c>
      <c r="I179" s="349">
        <v>60</v>
      </c>
      <c r="J179" s="348">
        <f t="shared" si="42"/>
        <v>210</v>
      </c>
      <c r="K179" s="349">
        <f t="shared" si="42"/>
        <v>60</v>
      </c>
      <c r="L179" s="350">
        <f t="shared" si="42"/>
        <v>210</v>
      </c>
      <c r="M179" s="606">
        <f t="shared" si="42"/>
        <v>60</v>
      </c>
      <c r="N179" s="118" t="s">
        <v>1414</v>
      </c>
      <c r="O179" s="118"/>
    </row>
    <row r="180" spans="1:15" ht="56">
      <c r="A180" s="575"/>
      <c r="B180" s="347" t="s">
        <v>1604</v>
      </c>
      <c r="C180" s="331" t="s">
        <v>1521</v>
      </c>
      <c r="D180" s="331" t="s">
        <v>1605</v>
      </c>
      <c r="E180" s="331">
        <v>2022</v>
      </c>
      <c r="F180" s="331" t="s">
        <v>1576</v>
      </c>
      <c r="G180" s="118" t="s">
        <v>1592</v>
      </c>
      <c r="H180" s="348">
        <f>400*1.5</f>
        <v>600</v>
      </c>
      <c r="I180" s="349">
        <v>27</v>
      </c>
      <c r="J180" s="348">
        <f>H180</f>
        <v>600</v>
      </c>
      <c r="K180" s="349">
        <f>I180</f>
        <v>27</v>
      </c>
      <c r="L180" s="350">
        <v>140</v>
      </c>
      <c r="M180" s="606">
        <f t="shared" si="42"/>
        <v>27</v>
      </c>
      <c r="N180" s="118" t="s">
        <v>1414</v>
      </c>
      <c r="O180" s="118"/>
    </row>
    <row r="181" spans="1:15" s="574" customFormat="1">
      <c r="A181" s="575"/>
      <c r="B181" s="355" t="s">
        <v>1317</v>
      </c>
      <c r="C181" s="355"/>
      <c r="D181" s="355"/>
      <c r="E181" s="352"/>
      <c r="F181" s="352"/>
      <c r="G181" s="355"/>
      <c r="H181" s="356">
        <f t="shared" ref="H181:M181" si="43">SUM(H182:H189)</f>
        <v>3940</v>
      </c>
      <c r="I181" s="356">
        <f t="shared" si="43"/>
        <v>1706</v>
      </c>
      <c r="J181" s="356">
        <f t="shared" si="43"/>
        <v>3940</v>
      </c>
      <c r="K181" s="356">
        <f t="shared" si="43"/>
        <v>1706</v>
      </c>
      <c r="L181" s="356">
        <f t="shared" si="43"/>
        <v>3940</v>
      </c>
      <c r="M181" s="573">
        <f t="shared" si="43"/>
        <v>1706</v>
      </c>
      <c r="N181" s="352"/>
      <c r="O181" s="355"/>
    </row>
    <row r="182" spans="1:15" ht="56">
      <c r="A182" s="575">
        <v>1</v>
      </c>
      <c r="B182" s="347" t="s">
        <v>1606</v>
      </c>
      <c r="C182" s="331" t="s">
        <v>1319</v>
      </c>
      <c r="D182" s="331" t="s">
        <v>1607</v>
      </c>
      <c r="E182" s="331">
        <v>2022</v>
      </c>
      <c r="F182" s="331" t="s">
        <v>1608</v>
      </c>
      <c r="G182" s="118" t="s">
        <v>1609</v>
      </c>
      <c r="H182" s="348">
        <f>480*1.5</f>
        <v>720</v>
      </c>
      <c r="I182" s="349">
        <f>280+16</f>
        <v>296</v>
      </c>
      <c r="J182" s="348">
        <f t="shared" ref="J182:M183" si="44">H182</f>
        <v>720</v>
      </c>
      <c r="K182" s="349">
        <f t="shared" si="44"/>
        <v>296</v>
      </c>
      <c r="L182" s="350">
        <f t="shared" si="44"/>
        <v>720</v>
      </c>
      <c r="M182" s="606">
        <f t="shared" si="44"/>
        <v>296</v>
      </c>
      <c r="N182" s="118" t="s">
        <v>1414</v>
      </c>
      <c r="O182" s="118"/>
    </row>
    <row r="183" spans="1:15" ht="56">
      <c r="A183" s="575">
        <v>2</v>
      </c>
      <c r="B183" s="347" t="s">
        <v>1610</v>
      </c>
      <c r="C183" s="331" t="s">
        <v>1319</v>
      </c>
      <c r="D183" s="331" t="s">
        <v>1611</v>
      </c>
      <c r="E183" s="331">
        <v>2022</v>
      </c>
      <c r="F183" s="331" t="s">
        <v>1608</v>
      </c>
      <c r="G183" s="118" t="s">
        <v>1612</v>
      </c>
      <c r="H183" s="348">
        <f>1000*1.5</f>
        <v>1500</v>
      </c>
      <c r="I183" s="349">
        <v>630</v>
      </c>
      <c r="J183" s="348">
        <f t="shared" si="44"/>
        <v>1500</v>
      </c>
      <c r="K183" s="349">
        <f t="shared" si="44"/>
        <v>630</v>
      </c>
      <c r="L183" s="350">
        <f t="shared" si="44"/>
        <v>1500</v>
      </c>
      <c r="M183" s="606">
        <f t="shared" si="44"/>
        <v>630</v>
      </c>
      <c r="N183" s="118" t="s">
        <v>1414</v>
      </c>
      <c r="O183" s="118"/>
    </row>
    <row r="184" spans="1:15" ht="42">
      <c r="A184" s="575">
        <v>3</v>
      </c>
      <c r="B184" s="347" t="s">
        <v>1613</v>
      </c>
      <c r="C184" s="331" t="s">
        <v>1319</v>
      </c>
      <c r="D184" s="331" t="s">
        <v>1611</v>
      </c>
      <c r="E184" s="331">
        <v>2022</v>
      </c>
      <c r="F184" s="331" t="s">
        <v>1614</v>
      </c>
      <c r="G184" s="118"/>
      <c r="H184" s="348">
        <v>300</v>
      </c>
      <c r="I184" s="349">
        <v>70</v>
      </c>
      <c r="J184" s="348">
        <v>300</v>
      </c>
      <c r="K184" s="349">
        <v>70</v>
      </c>
      <c r="L184" s="350">
        <v>300</v>
      </c>
      <c r="M184" s="606">
        <v>70</v>
      </c>
      <c r="N184" s="118" t="s">
        <v>1414</v>
      </c>
      <c r="O184" s="118"/>
    </row>
    <row r="185" spans="1:15" ht="42">
      <c r="A185" s="575">
        <v>4</v>
      </c>
      <c r="B185" s="347" t="s">
        <v>1615</v>
      </c>
      <c r="C185" s="331" t="s">
        <v>1319</v>
      </c>
      <c r="D185" s="331" t="s">
        <v>1616</v>
      </c>
      <c r="E185" s="331">
        <v>2022</v>
      </c>
      <c r="F185" s="331" t="s">
        <v>1617</v>
      </c>
      <c r="G185" s="118"/>
      <c r="H185" s="348">
        <v>220</v>
      </c>
      <c r="I185" s="349">
        <v>110</v>
      </c>
      <c r="J185" s="348">
        <v>220</v>
      </c>
      <c r="K185" s="349">
        <v>110</v>
      </c>
      <c r="L185" s="350">
        <v>220</v>
      </c>
      <c r="M185" s="606">
        <v>110</v>
      </c>
      <c r="N185" s="118"/>
      <c r="O185" s="118"/>
    </row>
    <row r="186" spans="1:15" ht="42">
      <c r="A186" s="575">
        <v>5</v>
      </c>
      <c r="B186" s="347" t="s">
        <v>1618</v>
      </c>
      <c r="C186" s="331" t="s">
        <v>1319</v>
      </c>
      <c r="D186" s="331" t="s">
        <v>1619</v>
      </c>
      <c r="E186" s="331">
        <v>2022</v>
      </c>
      <c r="F186" s="331" t="s">
        <v>1617</v>
      </c>
      <c r="G186" s="118"/>
      <c r="H186" s="348">
        <v>400</v>
      </c>
      <c r="I186" s="349">
        <v>200</v>
      </c>
      <c r="J186" s="348">
        <v>400</v>
      </c>
      <c r="K186" s="349">
        <v>200</v>
      </c>
      <c r="L186" s="350">
        <v>400</v>
      </c>
      <c r="M186" s="606">
        <v>200</v>
      </c>
      <c r="N186" s="118"/>
      <c r="O186" s="118"/>
    </row>
    <row r="187" spans="1:15" ht="42">
      <c r="A187" s="575">
        <v>6</v>
      </c>
      <c r="B187" s="347" t="s">
        <v>1620</v>
      </c>
      <c r="C187" s="331" t="s">
        <v>1319</v>
      </c>
      <c r="D187" s="331" t="s">
        <v>1621</v>
      </c>
      <c r="E187" s="331">
        <v>2022</v>
      </c>
      <c r="F187" s="331" t="s">
        <v>1617</v>
      </c>
      <c r="G187" s="118"/>
      <c r="H187" s="348">
        <v>200</v>
      </c>
      <c r="I187" s="349">
        <v>100</v>
      </c>
      <c r="J187" s="348">
        <v>200</v>
      </c>
      <c r="K187" s="349">
        <v>100</v>
      </c>
      <c r="L187" s="350">
        <v>200</v>
      </c>
      <c r="M187" s="606">
        <v>100</v>
      </c>
      <c r="N187" s="118"/>
      <c r="O187" s="118"/>
    </row>
    <row r="188" spans="1:15" ht="42">
      <c r="A188" s="575">
        <v>7</v>
      </c>
      <c r="B188" s="347" t="s">
        <v>1622</v>
      </c>
      <c r="C188" s="331" t="s">
        <v>1319</v>
      </c>
      <c r="D188" s="331" t="s">
        <v>1621</v>
      </c>
      <c r="E188" s="331">
        <v>2022</v>
      </c>
      <c r="F188" s="331" t="s">
        <v>1617</v>
      </c>
      <c r="G188" s="118"/>
      <c r="H188" s="348">
        <v>300</v>
      </c>
      <c r="I188" s="349">
        <v>150</v>
      </c>
      <c r="J188" s="348">
        <v>300</v>
      </c>
      <c r="K188" s="349">
        <v>150</v>
      </c>
      <c r="L188" s="350">
        <v>300</v>
      </c>
      <c r="M188" s="606">
        <v>150</v>
      </c>
      <c r="N188" s="118"/>
      <c r="O188" s="118"/>
    </row>
    <row r="189" spans="1:15" ht="42">
      <c r="A189" s="575">
        <v>8</v>
      </c>
      <c r="B189" s="347" t="s">
        <v>1623</v>
      </c>
      <c r="C189" s="331" t="s">
        <v>1319</v>
      </c>
      <c r="D189" s="331" t="s">
        <v>1619</v>
      </c>
      <c r="E189" s="331">
        <v>2022</v>
      </c>
      <c r="F189" s="331" t="s">
        <v>1617</v>
      </c>
      <c r="G189" s="118"/>
      <c r="H189" s="348">
        <v>300</v>
      </c>
      <c r="I189" s="349">
        <v>150</v>
      </c>
      <c r="J189" s="348">
        <v>300</v>
      </c>
      <c r="K189" s="349">
        <v>150</v>
      </c>
      <c r="L189" s="350">
        <v>300</v>
      </c>
      <c r="M189" s="606">
        <v>150</v>
      </c>
      <c r="N189" s="118"/>
      <c r="O189" s="118"/>
    </row>
    <row r="190" spans="1:15" s="574" customFormat="1">
      <c r="A190" s="575"/>
      <c r="B190" s="355" t="s">
        <v>1447</v>
      </c>
      <c r="C190" s="355"/>
      <c r="D190" s="355"/>
      <c r="E190" s="352"/>
      <c r="F190" s="352"/>
      <c r="G190" s="355"/>
      <c r="H190" s="356">
        <f t="shared" ref="H190:M190" si="45">SUM(H191:H194)</f>
        <v>4000</v>
      </c>
      <c r="I190" s="356">
        <f t="shared" si="45"/>
        <v>1706</v>
      </c>
      <c r="J190" s="356">
        <f t="shared" si="45"/>
        <v>4000</v>
      </c>
      <c r="K190" s="356">
        <f t="shared" si="45"/>
        <v>1706</v>
      </c>
      <c r="L190" s="356">
        <f t="shared" si="45"/>
        <v>4000</v>
      </c>
      <c r="M190" s="573">
        <f t="shared" si="45"/>
        <v>1706</v>
      </c>
      <c r="N190" s="352"/>
      <c r="O190" s="355"/>
    </row>
    <row r="191" spans="1:15" ht="42">
      <c r="A191" s="575"/>
      <c r="B191" s="347" t="s">
        <v>1465</v>
      </c>
      <c r="C191" s="331" t="s">
        <v>1624</v>
      </c>
      <c r="D191" s="331" t="s">
        <v>1447</v>
      </c>
      <c r="E191" s="331">
        <v>2022</v>
      </c>
      <c r="F191" s="331" t="s">
        <v>1625</v>
      </c>
      <c r="G191" s="118" t="s">
        <v>1626</v>
      </c>
      <c r="H191" s="348">
        <v>950</v>
      </c>
      <c r="I191" s="349">
        <v>400</v>
      </c>
      <c r="J191" s="348">
        <f t="shared" ref="J191:M194" si="46">H191</f>
        <v>950</v>
      </c>
      <c r="K191" s="349">
        <f t="shared" si="46"/>
        <v>400</v>
      </c>
      <c r="L191" s="350">
        <f t="shared" si="46"/>
        <v>950</v>
      </c>
      <c r="M191" s="606">
        <f t="shared" si="46"/>
        <v>400</v>
      </c>
      <c r="N191" s="118" t="s">
        <v>1414</v>
      </c>
      <c r="O191" s="118"/>
    </row>
    <row r="192" spans="1:15" ht="42">
      <c r="A192" s="575"/>
      <c r="B192" s="347" t="s">
        <v>1627</v>
      </c>
      <c r="C192" s="331" t="s">
        <v>1624</v>
      </c>
      <c r="D192" s="331" t="s">
        <v>1447</v>
      </c>
      <c r="E192" s="331">
        <v>2022</v>
      </c>
      <c r="F192" s="331" t="s">
        <v>1625</v>
      </c>
      <c r="G192" s="118" t="s">
        <v>1626</v>
      </c>
      <c r="H192" s="348">
        <v>950</v>
      </c>
      <c r="I192" s="349">
        <v>400</v>
      </c>
      <c r="J192" s="348">
        <f t="shared" si="46"/>
        <v>950</v>
      </c>
      <c r="K192" s="349">
        <f t="shared" si="46"/>
        <v>400</v>
      </c>
      <c r="L192" s="350">
        <f t="shared" si="46"/>
        <v>950</v>
      </c>
      <c r="M192" s="606">
        <f t="shared" si="46"/>
        <v>400</v>
      </c>
      <c r="N192" s="118" t="s">
        <v>1414</v>
      </c>
      <c r="O192" s="118"/>
    </row>
    <row r="193" spans="1:15" ht="42">
      <c r="A193" s="575"/>
      <c r="B193" s="347" t="s">
        <v>1628</v>
      </c>
      <c r="C193" s="331" t="s">
        <v>1624</v>
      </c>
      <c r="D193" s="331" t="s">
        <v>1447</v>
      </c>
      <c r="E193" s="331">
        <v>2022</v>
      </c>
      <c r="F193" s="331" t="s">
        <v>1625</v>
      </c>
      <c r="G193" s="118" t="s">
        <v>1629</v>
      </c>
      <c r="H193" s="348">
        <v>900</v>
      </c>
      <c r="I193" s="349">
        <v>386</v>
      </c>
      <c r="J193" s="348">
        <f t="shared" si="46"/>
        <v>900</v>
      </c>
      <c r="K193" s="349">
        <f t="shared" si="46"/>
        <v>386</v>
      </c>
      <c r="L193" s="350">
        <f t="shared" si="46"/>
        <v>900</v>
      </c>
      <c r="M193" s="606">
        <f t="shared" si="46"/>
        <v>386</v>
      </c>
      <c r="N193" s="118" t="s">
        <v>1414</v>
      </c>
      <c r="O193" s="118"/>
    </row>
    <row r="194" spans="1:15" ht="42">
      <c r="A194" s="575"/>
      <c r="B194" s="347" t="s">
        <v>1630</v>
      </c>
      <c r="C194" s="331" t="s">
        <v>1624</v>
      </c>
      <c r="D194" s="331" t="s">
        <v>1447</v>
      </c>
      <c r="E194" s="331">
        <v>2022</v>
      </c>
      <c r="F194" s="331" t="s">
        <v>1631</v>
      </c>
      <c r="G194" s="118" t="s">
        <v>1632</v>
      </c>
      <c r="H194" s="348">
        <v>1200</v>
      </c>
      <c r="I194" s="349">
        <v>520</v>
      </c>
      <c r="J194" s="348">
        <f t="shared" si="46"/>
        <v>1200</v>
      </c>
      <c r="K194" s="349">
        <f t="shared" si="46"/>
        <v>520</v>
      </c>
      <c r="L194" s="350">
        <f t="shared" si="46"/>
        <v>1200</v>
      </c>
      <c r="M194" s="606">
        <f t="shared" si="46"/>
        <v>520</v>
      </c>
      <c r="N194" s="118"/>
      <c r="O194" s="118"/>
    </row>
    <row r="195" spans="1:15" s="574" customFormat="1">
      <c r="A195" s="575"/>
      <c r="B195" s="355" t="s">
        <v>1486</v>
      </c>
      <c r="C195" s="355"/>
      <c r="D195" s="355"/>
      <c r="E195" s="352"/>
      <c r="F195" s="352"/>
      <c r="G195" s="355"/>
      <c r="H195" s="356">
        <f t="shared" ref="H195:M195" si="47">SUM(H196:H204)</f>
        <v>4060</v>
      </c>
      <c r="I195" s="356">
        <f t="shared" si="47"/>
        <v>1706</v>
      </c>
      <c r="J195" s="356">
        <f t="shared" si="47"/>
        <v>4060</v>
      </c>
      <c r="K195" s="356">
        <f t="shared" si="47"/>
        <v>1706</v>
      </c>
      <c r="L195" s="356">
        <f t="shared" si="47"/>
        <v>4060</v>
      </c>
      <c r="M195" s="573">
        <f t="shared" si="47"/>
        <v>1706</v>
      </c>
      <c r="N195" s="352"/>
      <c r="O195" s="355"/>
    </row>
    <row r="196" spans="1:15" ht="42">
      <c r="A196" s="575"/>
      <c r="B196" s="347" t="s">
        <v>1497</v>
      </c>
      <c r="C196" s="331" t="s">
        <v>1488</v>
      </c>
      <c r="D196" s="331"/>
      <c r="E196" s="331">
        <v>2022</v>
      </c>
      <c r="F196" s="331" t="s">
        <v>2312</v>
      </c>
      <c r="G196" s="118" t="s">
        <v>2313</v>
      </c>
      <c r="H196" s="348">
        <v>1100</v>
      </c>
      <c r="I196" s="349">
        <v>460</v>
      </c>
      <c r="J196" s="348">
        <f>H196</f>
        <v>1100</v>
      </c>
      <c r="K196" s="349">
        <f>I196</f>
        <v>460</v>
      </c>
      <c r="L196" s="350">
        <f t="shared" ref="L196:M204" si="48">J196</f>
        <v>1100</v>
      </c>
      <c r="M196" s="606">
        <f t="shared" si="48"/>
        <v>460</v>
      </c>
      <c r="N196" s="118" t="s">
        <v>1414</v>
      </c>
      <c r="O196" s="118"/>
    </row>
    <row r="197" spans="1:15" ht="42">
      <c r="A197" s="575"/>
      <c r="B197" s="347" t="s">
        <v>2314</v>
      </c>
      <c r="C197" s="331" t="s">
        <v>1488</v>
      </c>
      <c r="D197" s="331"/>
      <c r="E197" s="331">
        <v>2022</v>
      </c>
      <c r="F197" s="331" t="s">
        <v>2312</v>
      </c>
      <c r="G197" s="118" t="s">
        <v>2315</v>
      </c>
      <c r="H197" s="348">
        <v>1100</v>
      </c>
      <c r="I197" s="349">
        <v>550</v>
      </c>
      <c r="J197" s="348">
        <f t="shared" ref="J197:K204" si="49">H197</f>
        <v>1100</v>
      </c>
      <c r="K197" s="349">
        <f t="shared" si="49"/>
        <v>550</v>
      </c>
      <c r="L197" s="350">
        <f t="shared" si="48"/>
        <v>1100</v>
      </c>
      <c r="M197" s="606">
        <f t="shared" si="48"/>
        <v>550</v>
      </c>
      <c r="N197" s="118"/>
      <c r="O197" s="118"/>
    </row>
    <row r="198" spans="1:15" ht="42">
      <c r="A198" s="575"/>
      <c r="B198" s="347" t="s">
        <v>2316</v>
      </c>
      <c r="C198" s="331" t="s">
        <v>1488</v>
      </c>
      <c r="D198" s="331"/>
      <c r="E198" s="331">
        <v>2022</v>
      </c>
      <c r="F198" s="331" t="s">
        <v>2312</v>
      </c>
      <c r="G198" s="118" t="s">
        <v>2317</v>
      </c>
      <c r="H198" s="348">
        <v>1300</v>
      </c>
      <c r="I198" s="349">
        <f>550-14</f>
        <v>536</v>
      </c>
      <c r="J198" s="348">
        <f t="shared" si="49"/>
        <v>1300</v>
      </c>
      <c r="K198" s="349">
        <f t="shared" si="49"/>
        <v>536</v>
      </c>
      <c r="L198" s="350">
        <f t="shared" si="48"/>
        <v>1300</v>
      </c>
      <c r="M198" s="606">
        <f t="shared" si="48"/>
        <v>536</v>
      </c>
      <c r="N198" s="118" t="s">
        <v>1414</v>
      </c>
      <c r="O198" s="118"/>
    </row>
    <row r="199" spans="1:15" ht="42">
      <c r="A199" s="575"/>
      <c r="B199" s="347" t="s">
        <v>2318</v>
      </c>
      <c r="C199" s="331" t="s">
        <v>1488</v>
      </c>
      <c r="D199" s="331"/>
      <c r="E199" s="331">
        <v>2022</v>
      </c>
      <c r="F199" s="331" t="s">
        <v>2319</v>
      </c>
      <c r="G199" s="118" t="s">
        <v>2320</v>
      </c>
      <c r="H199" s="348">
        <v>60</v>
      </c>
      <c r="I199" s="349">
        <v>20</v>
      </c>
      <c r="J199" s="348">
        <f t="shared" si="49"/>
        <v>60</v>
      </c>
      <c r="K199" s="349">
        <f t="shared" si="49"/>
        <v>20</v>
      </c>
      <c r="L199" s="350">
        <f t="shared" si="48"/>
        <v>60</v>
      </c>
      <c r="M199" s="606">
        <f t="shared" si="48"/>
        <v>20</v>
      </c>
      <c r="N199" s="118" t="s">
        <v>1414</v>
      </c>
      <c r="O199" s="118"/>
    </row>
    <row r="200" spans="1:15" ht="42">
      <c r="A200" s="575"/>
      <c r="B200" s="347" t="s">
        <v>2321</v>
      </c>
      <c r="C200" s="331" t="s">
        <v>1488</v>
      </c>
      <c r="D200" s="331"/>
      <c r="E200" s="331">
        <v>2022</v>
      </c>
      <c r="F200" s="331" t="s">
        <v>2319</v>
      </c>
      <c r="G200" s="118" t="s">
        <v>2320</v>
      </c>
      <c r="H200" s="348">
        <v>60</v>
      </c>
      <c r="I200" s="349">
        <v>20</v>
      </c>
      <c r="J200" s="348">
        <f t="shared" si="49"/>
        <v>60</v>
      </c>
      <c r="K200" s="349">
        <f t="shared" si="49"/>
        <v>20</v>
      </c>
      <c r="L200" s="350">
        <f t="shared" si="48"/>
        <v>60</v>
      </c>
      <c r="M200" s="606">
        <f t="shared" si="48"/>
        <v>20</v>
      </c>
      <c r="N200" s="118" t="s">
        <v>1414</v>
      </c>
      <c r="O200" s="118"/>
    </row>
    <row r="201" spans="1:15" ht="42">
      <c r="A201" s="575"/>
      <c r="B201" s="347" t="s">
        <v>2322</v>
      </c>
      <c r="C201" s="331" t="s">
        <v>1488</v>
      </c>
      <c r="D201" s="331"/>
      <c r="E201" s="331">
        <v>2022</v>
      </c>
      <c r="F201" s="331" t="s">
        <v>2323</v>
      </c>
      <c r="G201" s="118" t="s">
        <v>2324</v>
      </c>
      <c r="H201" s="348">
        <v>110</v>
      </c>
      <c r="I201" s="349">
        <v>30</v>
      </c>
      <c r="J201" s="348">
        <f t="shared" si="49"/>
        <v>110</v>
      </c>
      <c r="K201" s="349">
        <f t="shared" si="49"/>
        <v>30</v>
      </c>
      <c r="L201" s="350">
        <f t="shared" si="48"/>
        <v>110</v>
      </c>
      <c r="M201" s="606">
        <f t="shared" si="48"/>
        <v>30</v>
      </c>
      <c r="N201" s="118" t="s">
        <v>1414</v>
      </c>
      <c r="O201" s="118"/>
    </row>
    <row r="202" spans="1:15" ht="42">
      <c r="A202" s="575"/>
      <c r="B202" s="347" t="s">
        <v>2325</v>
      </c>
      <c r="C202" s="331" t="s">
        <v>1488</v>
      </c>
      <c r="D202" s="331"/>
      <c r="E202" s="331">
        <v>2022</v>
      </c>
      <c r="F202" s="331" t="s">
        <v>2323</v>
      </c>
      <c r="G202" s="118" t="s">
        <v>2324</v>
      </c>
      <c r="H202" s="348">
        <v>110</v>
      </c>
      <c r="I202" s="349">
        <v>30</v>
      </c>
      <c r="J202" s="348">
        <f t="shared" si="49"/>
        <v>110</v>
      </c>
      <c r="K202" s="349">
        <f t="shared" si="49"/>
        <v>30</v>
      </c>
      <c r="L202" s="350">
        <f t="shared" si="48"/>
        <v>110</v>
      </c>
      <c r="M202" s="606">
        <f t="shared" si="48"/>
        <v>30</v>
      </c>
      <c r="N202" s="118" t="s">
        <v>1414</v>
      </c>
      <c r="O202" s="118"/>
    </row>
    <row r="203" spans="1:15" ht="42">
      <c r="A203" s="575"/>
      <c r="B203" s="347" t="s">
        <v>2326</v>
      </c>
      <c r="C203" s="331" t="s">
        <v>1488</v>
      </c>
      <c r="D203" s="331"/>
      <c r="E203" s="331">
        <v>2022</v>
      </c>
      <c r="F203" s="331" t="s">
        <v>2323</v>
      </c>
      <c r="G203" s="118" t="s">
        <v>2324</v>
      </c>
      <c r="H203" s="348">
        <v>110</v>
      </c>
      <c r="I203" s="349">
        <v>30</v>
      </c>
      <c r="J203" s="348">
        <f t="shared" si="49"/>
        <v>110</v>
      </c>
      <c r="K203" s="349">
        <f t="shared" si="49"/>
        <v>30</v>
      </c>
      <c r="L203" s="350">
        <f t="shared" si="48"/>
        <v>110</v>
      </c>
      <c r="M203" s="606">
        <f t="shared" si="48"/>
        <v>30</v>
      </c>
      <c r="N203" s="118" t="s">
        <v>1414</v>
      </c>
      <c r="O203" s="118"/>
    </row>
    <row r="204" spans="1:15" ht="42">
      <c r="A204" s="575"/>
      <c r="B204" s="347" t="s">
        <v>2327</v>
      </c>
      <c r="C204" s="331" t="s">
        <v>1488</v>
      </c>
      <c r="D204" s="331"/>
      <c r="E204" s="331">
        <v>2022</v>
      </c>
      <c r="F204" s="331" t="s">
        <v>2323</v>
      </c>
      <c r="G204" s="118" t="s">
        <v>2324</v>
      </c>
      <c r="H204" s="348">
        <v>110</v>
      </c>
      <c r="I204" s="349">
        <v>30</v>
      </c>
      <c r="J204" s="348">
        <f t="shared" si="49"/>
        <v>110</v>
      </c>
      <c r="K204" s="349">
        <f t="shared" si="49"/>
        <v>30</v>
      </c>
      <c r="L204" s="350">
        <f t="shared" si="48"/>
        <v>110</v>
      </c>
      <c r="M204" s="606">
        <f t="shared" si="48"/>
        <v>30</v>
      </c>
      <c r="N204" s="118" t="s">
        <v>1414</v>
      </c>
      <c r="O204" s="118"/>
    </row>
    <row r="205" spans="1:15" s="574" customFormat="1">
      <c r="A205" s="575"/>
      <c r="B205" s="355" t="s">
        <v>1315</v>
      </c>
      <c r="C205" s="355"/>
      <c r="D205" s="355"/>
      <c r="E205" s="352"/>
      <c r="F205" s="352"/>
      <c r="G205" s="355"/>
      <c r="H205" s="356">
        <f t="shared" ref="H205:M205" si="50">SUM(H206:H213)</f>
        <v>4400</v>
      </c>
      <c r="I205" s="356">
        <f t="shared" si="50"/>
        <v>1706</v>
      </c>
      <c r="J205" s="356">
        <f t="shared" si="50"/>
        <v>4400</v>
      </c>
      <c r="K205" s="356">
        <f t="shared" si="50"/>
        <v>1706</v>
      </c>
      <c r="L205" s="356">
        <f t="shared" si="50"/>
        <v>4400</v>
      </c>
      <c r="M205" s="573">
        <f t="shared" si="50"/>
        <v>1706</v>
      </c>
      <c r="N205" s="352"/>
      <c r="O205" s="355"/>
    </row>
    <row r="206" spans="1:15" ht="42">
      <c r="A206" s="575">
        <v>1</v>
      </c>
      <c r="B206" s="347" t="s">
        <v>2328</v>
      </c>
      <c r="C206" s="331" t="s">
        <v>1411</v>
      </c>
      <c r="D206" s="331" t="s">
        <v>2329</v>
      </c>
      <c r="E206" s="331">
        <v>2022</v>
      </c>
      <c r="F206" s="331" t="s">
        <v>2330</v>
      </c>
      <c r="G206" s="118" t="s">
        <v>2331</v>
      </c>
      <c r="H206" s="348">
        <v>850</v>
      </c>
      <c r="I206" s="349">
        <v>300</v>
      </c>
      <c r="J206" s="348">
        <f t="shared" ref="J206:M213" si="51">H206</f>
        <v>850</v>
      </c>
      <c r="K206" s="349">
        <f t="shared" si="51"/>
        <v>300</v>
      </c>
      <c r="L206" s="350">
        <f t="shared" si="51"/>
        <v>850</v>
      </c>
      <c r="M206" s="606">
        <f t="shared" si="51"/>
        <v>300</v>
      </c>
      <c r="N206" s="118"/>
      <c r="O206" s="118"/>
    </row>
    <row r="207" spans="1:15" ht="42">
      <c r="A207" s="575">
        <f t="shared" ref="A207:A213" si="52">A206+1</f>
        <v>2</v>
      </c>
      <c r="B207" s="347" t="s">
        <v>2332</v>
      </c>
      <c r="C207" s="331" t="s">
        <v>1411</v>
      </c>
      <c r="D207" s="331" t="s">
        <v>2329</v>
      </c>
      <c r="E207" s="331">
        <v>2022</v>
      </c>
      <c r="F207" s="331" t="s">
        <v>2330</v>
      </c>
      <c r="G207" s="118" t="s">
        <v>2333</v>
      </c>
      <c r="H207" s="348">
        <v>300</v>
      </c>
      <c r="I207" s="349">
        <v>100</v>
      </c>
      <c r="J207" s="348">
        <f t="shared" si="51"/>
        <v>300</v>
      </c>
      <c r="K207" s="349">
        <f t="shared" si="51"/>
        <v>100</v>
      </c>
      <c r="L207" s="350">
        <f t="shared" si="51"/>
        <v>300</v>
      </c>
      <c r="M207" s="606">
        <f t="shared" si="51"/>
        <v>100</v>
      </c>
      <c r="N207" s="118"/>
      <c r="O207" s="118"/>
    </row>
    <row r="208" spans="1:15" ht="42">
      <c r="A208" s="575">
        <f t="shared" si="52"/>
        <v>3</v>
      </c>
      <c r="B208" s="347" t="s">
        <v>2334</v>
      </c>
      <c r="C208" s="331" t="s">
        <v>1411</v>
      </c>
      <c r="D208" s="331" t="s">
        <v>2329</v>
      </c>
      <c r="E208" s="331">
        <v>2022</v>
      </c>
      <c r="F208" s="331" t="s">
        <v>2330</v>
      </c>
      <c r="G208" s="118" t="s">
        <v>2335</v>
      </c>
      <c r="H208" s="348">
        <v>300</v>
      </c>
      <c r="I208" s="349">
        <v>100</v>
      </c>
      <c r="J208" s="348">
        <f t="shared" si="51"/>
        <v>300</v>
      </c>
      <c r="K208" s="349">
        <f t="shared" si="51"/>
        <v>100</v>
      </c>
      <c r="L208" s="350">
        <f t="shared" si="51"/>
        <v>300</v>
      </c>
      <c r="M208" s="606">
        <f t="shared" si="51"/>
        <v>100</v>
      </c>
      <c r="N208" s="118"/>
      <c r="O208" s="118"/>
    </row>
    <row r="209" spans="1:15" ht="42">
      <c r="A209" s="575">
        <f t="shared" si="52"/>
        <v>4</v>
      </c>
      <c r="B209" s="347" t="s">
        <v>2336</v>
      </c>
      <c r="C209" s="331" t="s">
        <v>1411</v>
      </c>
      <c r="D209" s="331" t="s">
        <v>2329</v>
      </c>
      <c r="E209" s="331">
        <v>2022</v>
      </c>
      <c r="F209" s="331" t="s">
        <v>2330</v>
      </c>
      <c r="G209" s="118" t="s">
        <v>2335</v>
      </c>
      <c r="H209" s="348">
        <v>300</v>
      </c>
      <c r="I209" s="349">
        <v>100</v>
      </c>
      <c r="J209" s="348">
        <f t="shared" si="51"/>
        <v>300</v>
      </c>
      <c r="K209" s="349">
        <f t="shared" si="51"/>
        <v>100</v>
      </c>
      <c r="L209" s="350">
        <f t="shared" si="51"/>
        <v>300</v>
      </c>
      <c r="M209" s="606">
        <f t="shared" si="51"/>
        <v>100</v>
      </c>
      <c r="N209" s="118"/>
      <c r="O209" s="118"/>
    </row>
    <row r="210" spans="1:15" ht="56">
      <c r="A210" s="575">
        <f t="shared" si="52"/>
        <v>5</v>
      </c>
      <c r="B210" s="347" t="s">
        <v>2337</v>
      </c>
      <c r="C210" s="331" t="s">
        <v>1411</v>
      </c>
      <c r="D210" s="331" t="s">
        <v>2338</v>
      </c>
      <c r="E210" s="331">
        <v>2022</v>
      </c>
      <c r="F210" s="331" t="s">
        <v>2330</v>
      </c>
      <c r="G210" s="118" t="s">
        <v>2339</v>
      </c>
      <c r="H210" s="348">
        <v>1400</v>
      </c>
      <c r="I210" s="349">
        <v>590</v>
      </c>
      <c r="J210" s="348">
        <f t="shared" si="51"/>
        <v>1400</v>
      </c>
      <c r="K210" s="349">
        <f t="shared" si="51"/>
        <v>590</v>
      </c>
      <c r="L210" s="350">
        <f t="shared" si="51"/>
        <v>1400</v>
      </c>
      <c r="M210" s="606">
        <f t="shared" si="51"/>
        <v>590</v>
      </c>
      <c r="N210" s="118" t="s">
        <v>1414</v>
      </c>
      <c r="O210" s="118"/>
    </row>
    <row r="211" spans="1:15" ht="42">
      <c r="A211" s="575">
        <f t="shared" si="52"/>
        <v>6</v>
      </c>
      <c r="B211" s="347" t="s">
        <v>2340</v>
      </c>
      <c r="C211" s="331" t="s">
        <v>1411</v>
      </c>
      <c r="D211" s="331" t="s">
        <v>2341</v>
      </c>
      <c r="E211" s="331">
        <v>2022</v>
      </c>
      <c r="F211" s="331" t="s">
        <v>2330</v>
      </c>
      <c r="G211" s="118" t="s">
        <v>2342</v>
      </c>
      <c r="H211" s="348">
        <v>350</v>
      </c>
      <c r="I211" s="349">
        <v>150</v>
      </c>
      <c r="J211" s="348">
        <f t="shared" si="51"/>
        <v>350</v>
      </c>
      <c r="K211" s="349">
        <f t="shared" si="51"/>
        <v>150</v>
      </c>
      <c r="L211" s="350">
        <f t="shared" si="51"/>
        <v>350</v>
      </c>
      <c r="M211" s="606">
        <f t="shared" si="51"/>
        <v>150</v>
      </c>
      <c r="N211" s="118"/>
      <c r="O211" s="118"/>
    </row>
    <row r="212" spans="1:15" ht="42">
      <c r="A212" s="575">
        <f t="shared" si="52"/>
        <v>7</v>
      </c>
      <c r="B212" s="347" t="s">
        <v>2343</v>
      </c>
      <c r="C212" s="331" t="s">
        <v>1411</v>
      </c>
      <c r="D212" s="331" t="s">
        <v>2344</v>
      </c>
      <c r="E212" s="331">
        <v>2022</v>
      </c>
      <c r="F212" s="331" t="s">
        <v>2330</v>
      </c>
      <c r="G212" s="118" t="s">
        <v>2345</v>
      </c>
      <c r="H212" s="348">
        <v>550</v>
      </c>
      <c r="I212" s="349">
        <v>230</v>
      </c>
      <c r="J212" s="348">
        <f>H212</f>
        <v>550</v>
      </c>
      <c r="K212" s="349">
        <f>I212</f>
        <v>230</v>
      </c>
      <c r="L212" s="350">
        <f>J212</f>
        <v>550</v>
      </c>
      <c r="M212" s="606">
        <f>K212</f>
        <v>230</v>
      </c>
      <c r="N212" s="118" t="s">
        <v>1414</v>
      </c>
      <c r="O212" s="118"/>
    </row>
    <row r="213" spans="1:15" ht="42">
      <c r="A213" s="575">
        <f t="shared" si="52"/>
        <v>8</v>
      </c>
      <c r="B213" s="347" t="s">
        <v>2346</v>
      </c>
      <c r="C213" s="331" t="s">
        <v>1411</v>
      </c>
      <c r="D213" s="331" t="s">
        <v>2347</v>
      </c>
      <c r="E213" s="331">
        <v>2022</v>
      </c>
      <c r="F213" s="331" t="s">
        <v>2330</v>
      </c>
      <c r="G213" s="118" t="s">
        <v>2348</v>
      </c>
      <c r="H213" s="348">
        <v>350</v>
      </c>
      <c r="I213" s="349">
        <f>125+11</f>
        <v>136</v>
      </c>
      <c r="J213" s="348">
        <f t="shared" si="51"/>
        <v>350</v>
      </c>
      <c r="K213" s="349">
        <f t="shared" si="51"/>
        <v>136</v>
      </c>
      <c r="L213" s="350">
        <f t="shared" si="51"/>
        <v>350</v>
      </c>
      <c r="M213" s="606">
        <f t="shared" si="51"/>
        <v>136</v>
      </c>
      <c r="N213" s="118" t="s">
        <v>1414</v>
      </c>
      <c r="O213" s="118"/>
    </row>
    <row r="214" spans="1:15" s="574" customFormat="1">
      <c r="A214" s="575"/>
      <c r="B214" s="355" t="s">
        <v>1361</v>
      </c>
      <c r="C214" s="355"/>
      <c r="D214" s="355"/>
      <c r="E214" s="352"/>
      <c r="F214" s="352"/>
      <c r="G214" s="355"/>
      <c r="H214" s="356">
        <f t="shared" ref="H214:M214" si="53">SUM(H215:H219)</f>
        <v>4000</v>
      </c>
      <c r="I214" s="356">
        <f t="shared" si="53"/>
        <v>1706</v>
      </c>
      <c r="J214" s="356">
        <f t="shared" si="53"/>
        <v>4000</v>
      </c>
      <c r="K214" s="356">
        <f t="shared" si="53"/>
        <v>1706</v>
      </c>
      <c r="L214" s="356">
        <f t="shared" si="53"/>
        <v>4000</v>
      </c>
      <c r="M214" s="573">
        <f t="shared" si="53"/>
        <v>1706</v>
      </c>
      <c r="N214" s="352"/>
      <c r="O214" s="355"/>
    </row>
    <row r="215" spans="1:15" ht="42">
      <c r="A215" s="575">
        <v>1</v>
      </c>
      <c r="B215" s="365" t="s">
        <v>2349</v>
      </c>
      <c r="C215" s="331" t="s">
        <v>2350</v>
      </c>
      <c r="D215" s="331" t="s">
        <v>1361</v>
      </c>
      <c r="E215" s="331">
        <v>2022</v>
      </c>
      <c r="F215" s="331" t="s">
        <v>2312</v>
      </c>
      <c r="G215" s="118" t="s">
        <v>2351</v>
      </c>
      <c r="H215" s="348">
        <v>1000</v>
      </c>
      <c r="I215" s="348">
        <f>400+16</f>
        <v>416</v>
      </c>
      <c r="J215" s="348">
        <f t="shared" ref="J215:M219" si="54">H215</f>
        <v>1000</v>
      </c>
      <c r="K215" s="349">
        <f t="shared" si="54"/>
        <v>416</v>
      </c>
      <c r="L215" s="350">
        <f t="shared" si="54"/>
        <v>1000</v>
      </c>
      <c r="M215" s="606">
        <f t="shared" si="54"/>
        <v>416</v>
      </c>
      <c r="N215" s="118" t="s">
        <v>1414</v>
      </c>
      <c r="O215" s="118"/>
    </row>
    <row r="216" spans="1:15" ht="42">
      <c r="A216" s="575">
        <v>2</v>
      </c>
      <c r="B216" s="347" t="s">
        <v>2352</v>
      </c>
      <c r="C216" s="331" t="s">
        <v>2350</v>
      </c>
      <c r="D216" s="331" t="s">
        <v>1361</v>
      </c>
      <c r="E216" s="331">
        <v>2022</v>
      </c>
      <c r="F216" s="331" t="s">
        <v>2312</v>
      </c>
      <c r="G216" s="118" t="s">
        <v>2353</v>
      </c>
      <c r="H216" s="348">
        <v>500</v>
      </c>
      <c r="I216" s="348">
        <v>200</v>
      </c>
      <c r="J216" s="348">
        <f t="shared" si="54"/>
        <v>500</v>
      </c>
      <c r="K216" s="349">
        <f t="shared" si="54"/>
        <v>200</v>
      </c>
      <c r="L216" s="350">
        <f t="shared" si="54"/>
        <v>500</v>
      </c>
      <c r="M216" s="606">
        <f t="shared" si="54"/>
        <v>200</v>
      </c>
      <c r="N216" s="118" t="s">
        <v>1414</v>
      </c>
      <c r="O216" s="118"/>
    </row>
    <row r="217" spans="1:15" ht="42">
      <c r="A217" s="575">
        <v>3</v>
      </c>
      <c r="B217" s="347" t="s">
        <v>2354</v>
      </c>
      <c r="C217" s="331" t="s">
        <v>2350</v>
      </c>
      <c r="D217" s="331" t="s">
        <v>1361</v>
      </c>
      <c r="E217" s="331">
        <v>2022</v>
      </c>
      <c r="F217" s="331" t="s">
        <v>2312</v>
      </c>
      <c r="G217" s="118" t="s">
        <v>2355</v>
      </c>
      <c r="H217" s="348">
        <v>1100</v>
      </c>
      <c r="I217" s="348">
        <v>500</v>
      </c>
      <c r="J217" s="348">
        <f t="shared" si="54"/>
        <v>1100</v>
      </c>
      <c r="K217" s="349">
        <f t="shared" si="54"/>
        <v>500</v>
      </c>
      <c r="L217" s="350">
        <f t="shared" si="54"/>
        <v>1100</v>
      </c>
      <c r="M217" s="606">
        <f t="shared" si="54"/>
        <v>500</v>
      </c>
      <c r="N217" s="118" t="s">
        <v>1414</v>
      </c>
      <c r="O217" s="118"/>
    </row>
    <row r="218" spans="1:15" ht="42">
      <c r="A218" s="575">
        <v>4</v>
      </c>
      <c r="B218" s="347" t="s">
        <v>1386</v>
      </c>
      <c r="C218" s="331" t="s">
        <v>2350</v>
      </c>
      <c r="D218" s="331" t="s">
        <v>1361</v>
      </c>
      <c r="E218" s="331">
        <v>2022</v>
      </c>
      <c r="F218" s="331" t="s">
        <v>2312</v>
      </c>
      <c r="G218" s="118" t="s">
        <v>2356</v>
      </c>
      <c r="H218" s="348">
        <v>900</v>
      </c>
      <c r="I218" s="348">
        <v>380</v>
      </c>
      <c r="J218" s="348">
        <f t="shared" si="54"/>
        <v>900</v>
      </c>
      <c r="K218" s="349">
        <f t="shared" si="54"/>
        <v>380</v>
      </c>
      <c r="L218" s="350">
        <f t="shared" si="54"/>
        <v>900</v>
      </c>
      <c r="M218" s="606">
        <f t="shared" si="54"/>
        <v>380</v>
      </c>
      <c r="N218" s="118" t="s">
        <v>1414</v>
      </c>
      <c r="O218" s="118"/>
    </row>
    <row r="219" spans="1:15" ht="42">
      <c r="A219" s="575">
        <v>5</v>
      </c>
      <c r="B219" s="347" t="s">
        <v>1377</v>
      </c>
      <c r="C219" s="331" t="s">
        <v>2350</v>
      </c>
      <c r="D219" s="331" t="s">
        <v>1361</v>
      </c>
      <c r="E219" s="331">
        <v>2022</v>
      </c>
      <c r="F219" s="331" t="s">
        <v>2312</v>
      </c>
      <c r="G219" s="118" t="s">
        <v>2357</v>
      </c>
      <c r="H219" s="348">
        <v>500</v>
      </c>
      <c r="I219" s="348">
        <v>210</v>
      </c>
      <c r="J219" s="348">
        <f t="shared" si="54"/>
        <v>500</v>
      </c>
      <c r="K219" s="349">
        <f t="shared" si="54"/>
        <v>210</v>
      </c>
      <c r="L219" s="350">
        <f t="shared" si="54"/>
        <v>500</v>
      </c>
      <c r="M219" s="606">
        <f t="shared" si="54"/>
        <v>210</v>
      </c>
      <c r="N219" s="118" t="s">
        <v>1414</v>
      </c>
      <c r="O219" s="118"/>
    </row>
    <row r="220" spans="1:15" s="574" customFormat="1" ht="24.95" customHeight="1">
      <c r="A220" s="352">
        <v>2</v>
      </c>
      <c r="B220" s="355" t="s">
        <v>1633</v>
      </c>
      <c r="C220" s="355"/>
      <c r="D220" s="355"/>
      <c r="E220" s="352"/>
      <c r="F220" s="352"/>
      <c r="G220" s="355"/>
      <c r="H220" s="356">
        <f t="shared" ref="H220:M220" si="55">H221+H248+H266</f>
        <v>29975</v>
      </c>
      <c r="I220" s="356">
        <f t="shared" si="55"/>
        <v>9477</v>
      </c>
      <c r="J220" s="356">
        <f t="shared" si="55"/>
        <v>28325</v>
      </c>
      <c r="K220" s="356">
        <f t="shared" si="55"/>
        <v>9477</v>
      </c>
      <c r="L220" s="356">
        <f t="shared" si="55"/>
        <v>4227</v>
      </c>
      <c r="M220" s="573">
        <f t="shared" si="55"/>
        <v>1354</v>
      </c>
      <c r="N220" s="352"/>
      <c r="O220" s="355"/>
    </row>
    <row r="221" spans="1:15" s="574" customFormat="1">
      <c r="A221" s="575"/>
      <c r="B221" s="355" t="s">
        <v>1572</v>
      </c>
      <c r="C221" s="355"/>
      <c r="D221" s="355"/>
      <c r="E221" s="352"/>
      <c r="F221" s="352"/>
      <c r="G221" s="355"/>
      <c r="H221" s="356">
        <f t="shared" ref="H221:L221" si="56">SUM(H222:H247)</f>
        <v>10545</v>
      </c>
      <c r="I221" s="356">
        <f t="shared" si="56"/>
        <v>3159</v>
      </c>
      <c r="J221" s="356">
        <f t="shared" si="56"/>
        <v>10545</v>
      </c>
      <c r="K221" s="356">
        <f t="shared" si="56"/>
        <v>3159</v>
      </c>
      <c r="L221" s="356">
        <f t="shared" si="56"/>
        <v>1395</v>
      </c>
      <c r="M221" s="573">
        <f>SUM(M222:M247)</f>
        <v>451</v>
      </c>
      <c r="N221" s="352"/>
      <c r="O221" s="355"/>
    </row>
    <row r="222" spans="1:15" ht="42">
      <c r="A222" s="575">
        <v>1</v>
      </c>
      <c r="B222" s="347" t="s">
        <v>2358</v>
      </c>
      <c r="C222" s="331" t="s">
        <v>1574</v>
      </c>
      <c r="D222" s="331" t="s">
        <v>1572</v>
      </c>
      <c r="E222" s="331">
        <v>2022</v>
      </c>
      <c r="F222" s="331" t="s">
        <v>2359</v>
      </c>
      <c r="G222" s="118" t="s">
        <v>2360</v>
      </c>
      <c r="H222" s="348">
        <v>110</v>
      </c>
      <c r="I222" s="348">
        <v>50</v>
      </c>
      <c r="J222" s="348">
        <f t="shared" ref="J222:M247" si="57">H222</f>
        <v>110</v>
      </c>
      <c r="K222" s="349">
        <f t="shared" si="57"/>
        <v>50</v>
      </c>
      <c r="L222" s="350">
        <f t="shared" si="57"/>
        <v>110</v>
      </c>
      <c r="M222" s="606">
        <f t="shared" si="57"/>
        <v>50</v>
      </c>
      <c r="N222" s="118"/>
      <c r="O222" s="118"/>
    </row>
    <row r="223" spans="1:15" ht="84">
      <c r="A223" s="575">
        <f>1+A222</f>
        <v>2</v>
      </c>
      <c r="B223" s="347" t="s">
        <v>2361</v>
      </c>
      <c r="C223" s="331" t="s">
        <v>1574</v>
      </c>
      <c r="D223" s="331" t="s">
        <v>1575</v>
      </c>
      <c r="E223" s="331">
        <v>2022</v>
      </c>
      <c r="F223" s="331" t="s">
        <v>2362</v>
      </c>
      <c r="G223" s="118" t="s">
        <v>2363</v>
      </c>
      <c r="H223" s="348">
        <v>550</v>
      </c>
      <c r="I223" s="348">
        <v>159</v>
      </c>
      <c r="J223" s="348">
        <f t="shared" si="57"/>
        <v>550</v>
      </c>
      <c r="K223" s="349">
        <f t="shared" si="57"/>
        <v>159</v>
      </c>
      <c r="L223" s="350">
        <f t="shared" si="57"/>
        <v>550</v>
      </c>
      <c r="M223" s="606">
        <f t="shared" si="57"/>
        <v>159</v>
      </c>
      <c r="N223" s="118" t="s">
        <v>1414</v>
      </c>
      <c r="O223" s="118"/>
    </row>
    <row r="224" spans="1:15" ht="70">
      <c r="A224" s="575">
        <f t="shared" ref="A224:A247" si="58">1+A223</f>
        <v>3</v>
      </c>
      <c r="B224" s="347" t="s">
        <v>2364</v>
      </c>
      <c r="C224" s="331" t="s">
        <v>1574</v>
      </c>
      <c r="D224" s="331" t="s">
        <v>1586</v>
      </c>
      <c r="E224" s="331">
        <v>2022</v>
      </c>
      <c r="F224" s="331" t="s">
        <v>2365</v>
      </c>
      <c r="G224" s="118" t="s">
        <v>2366</v>
      </c>
      <c r="H224" s="348">
        <v>140</v>
      </c>
      <c r="I224" s="348">
        <v>40</v>
      </c>
      <c r="J224" s="348">
        <f t="shared" si="57"/>
        <v>140</v>
      </c>
      <c r="K224" s="349">
        <f t="shared" si="57"/>
        <v>40</v>
      </c>
      <c r="L224" s="350">
        <f t="shared" si="57"/>
        <v>140</v>
      </c>
      <c r="M224" s="606">
        <f t="shared" si="57"/>
        <v>40</v>
      </c>
      <c r="N224" s="118" t="s">
        <v>1414</v>
      </c>
      <c r="O224" s="118"/>
    </row>
    <row r="225" spans="1:15" s="616" customFormat="1" ht="70">
      <c r="A225" s="613">
        <f t="shared" si="58"/>
        <v>4</v>
      </c>
      <c r="B225" s="365" t="s">
        <v>2367</v>
      </c>
      <c r="C225" s="366" t="s">
        <v>1574</v>
      </c>
      <c r="D225" s="366" t="s">
        <v>2368</v>
      </c>
      <c r="E225" s="366">
        <v>2022</v>
      </c>
      <c r="F225" s="366" t="s">
        <v>2369</v>
      </c>
      <c r="G225" s="503"/>
      <c r="H225" s="348">
        <v>125</v>
      </c>
      <c r="I225" s="348">
        <v>61</v>
      </c>
      <c r="J225" s="348">
        <f t="shared" si="57"/>
        <v>125</v>
      </c>
      <c r="K225" s="614">
        <f t="shared" si="57"/>
        <v>61</v>
      </c>
      <c r="L225" s="615">
        <f t="shared" si="57"/>
        <v>125</v>
      </c>
      <c r="M225" s="606">
        <f t="shared" si="57"/>
        <v>61</v>
      </c>
      <c r="N225" s="503"/>
      <c r="O225" s="503"/>
    </row>
    <row r="226" spans="1:15" ht="70">
      <c r="A226" s="575">
        <f t="shared" si="58"/>
        <v>5</v>
      </c>
      <c r="B226" s="347" t="s">
        <v>2370</v>
      </c>
      <c r="C226" s="331" t="s">
        <v>1574</v>
      </c>
      <c r="D226" s="331" t="s">
        <v>2368</v>
      </c>
      <c r="E226" s="331">
        <v>2022</v>
      </c>
      <c r="F226" s="331" t="s">
        <v>2371</v>
      </c>
      <c r="G226" s="118" t="s">
        <v>2372</v>
      </c>
      <c r="H226" s="348">
        <v>350</v>
      </c>
      <c r="I226" s="348">
        <v>86</v>
      </c>
      <c r="J226" s="348">
        <f t="shared" si="57"/>
        <v>350</v>
      </c>
      <c r="K226" s="349">
        <f t="shared" si="57"/>
        <v>86</v>
      </c>
      <c r="L226" s="350">
        <f t="shared" si="57"/>
        <v>350</v>
      </c>
      <c r="M226" s="606">
        <f t="shared" si="57"/>
        <v>86</v>
      </c>
      <c r="N226" s="118" t="s">
        <v>1414</v>
      </c>
      <c r="O226" s="118"/>
    </row>
    <row r="227" spans="1:15" ht="84">
      <c r="A227" s="575">
        <f t="shared" si="58"/>
        <v>6</v>
      </c>
      <c r="B227" s="347" t="s">
        <v>2373</v>
      </c>
      <c r="C227" s="331" t="s">
        <v>1574</v>
      </c>
      <c r="D227" s="331" t="s">
        <v>1586</v>
      </c>
      <c r="E227" s="331">
        <v>2022</v>
      </c>
      <c r="F227" s="331" t="s">
        <v>2374</v>
      </c>
      <c r="G227" s="118" t="s">
        <v>2375</v>
      </c>
      <c r="H227" s="348">
        <v>120</v>
      </c>
      <c r="I227" s="348">
        <v>55</v>
      </c>
      <c r="J227" s="348">
        <f t="shared" si="57"/>
        <v>120</v>
      </c>
      <c r="K227" s="349">
        <f t="shared" si="57"/>
        <v>55</v>
      </c>
      <c r="L227" s="350">
        <f t="shared" si="57"/>
        <v>120</v>
      </c>
      <c r="M227" s="606">
        <f t="shared" si="57"/>
        <v>55</v>
      </c>
      <c r="N227" s="118"/>
      <c r="O227" s="118"/>
    </row>
    <row r="228" spans="1:15" ht="98">
      <c r="A228" s="575">
        <f t="shared" si="58"/>
        <v>7</v>
      </c>
      <c r="B228" s="347" t="s">
        <v>2376</v>
      </c>
      <c r="C228" s="331" t="s">
        <v>1574</v>
      </c>
      <c r="D228" s="331" t="s">
        <v>1579</v>
      </c>
      <c r="E228" s="331" t="s">
        <v>86</v>
      </c>
      <c r="F228" s="331" t="s">
        <v>2377</v>
      </c>
      <c r="G228" s="118" t="s">
        <v>2375</v>
      </c>
      <c r="H228" s="348">
        <v>120</v>
      </c>
      <c r="I228" s="348">
        <v>55</v>
      </c>
      <c r="J228" s="348">
        <f t="shared" si="57"/>
        <v>120</v>
      </c>
      <c r="K228" s="349">
        <f t="shared" si="57"/>
        <v>55</v>
      </c>
      <c r="L228" s="350"/>
      <c r="M228" s="606"/>
      <c r="N228" s="118"/>
      <c r="O228" s="118"/>
    </row>
    <row r="229" spans="1:15" ht="98">
      <c r="A229" s="575">
        <f t="shared" si="58"/>
        <v>8</v>
      </c>
      <c r="B229" s="347" t="s">
        <v>2378</v>
      </c>
      <c r="C229" s="331" t="s">
        <v>1574</v>
      </c>
      <c r="D229" s="331" t="s">
        <v>2379</v>
      </c>
      <c r="E229" s="331" t="s">
        <v>86</v>
      </c>
      <c r="F229" s="331" t="s">
        <v>2377</v>
      </c>
      <c r="G229" s="118" t="s">
        <v>2375</v>
      </c>
      <c r="H229" s="348">
        <v>120</v>
      </c>
      <c r="I229" s="348">
        <v>55</v>
      </c>
      <c r="J229" s="348">
        <f t="shared" si="57"/>
        <v>120</v>
      </c>
      <c r="K229" s="349">
        <f t="shared" si="57"/>
        <v>55</v>
      </c>
      <c r="L229" s="350"/>
      <c r="M229" s="606"/>
      <c r="N229" s="118"/>
      <c r="O229" s="118"/>
    </row>
    <row r="230" spans="1:15" ht="70">
      <c r="A230" s="575">
        <f t="shared" si="58"/>
        <v>9</v>
      </c>
      <c r="B230" s="347" t="s">
        <v>2380</v>
      </c>
      <c r="C230" s="331" t="s">
        <v>1574</v>
      </c>
      <c r="D230" s="331" t="s">
        <v>1579</v>
      </c>
      <c r="E230" s="331" t="s">
        <v>86</v>
      </c>
      <c r="F230" s="331" t="s">
        <v>2371</v>
      </c>
      <c r="G230" s="118" t="s">
        <v>2381</v>
      </c>
      <c r="H230" s="348">
        <v>450</v>
      </c>
      <c r="I230" s="348">
        <v>104</v>
      </c>
      <c r="J230" s="348">
        <f t="shared" si="57"/>
        <v>450</v>
      </c>
      <c r="K230" s="349">
        <f t="shared" si="57"/>
        <v>104</v>
      </c>
      <c r="L230" s="350"/>
      <c r="M230" s="606"/>
      <c r="N230" s="118" t="s">
        <v>1414</v>
      </c>
      <c r="O230" s="118"/>
    </row>
    <row r="231" spans="1:15" ht="56">
      <c r="A231" s="575">
        <f t="shared" si="58"/>
        <v>10</v>
      </c>
      <c r="B231" s="347" t="s">
        <v>2382</v>
      </c>
      <c r="C231" s="331" t="s">
        <v>1574</v>
      </c>
      <c r="D231" s="331" t="s">
        <v>1586</v>
      </c>
      <c r="E231" s="331" t="s">
        <v>86</v>
      </c>
      <c r="F231" s="331" t="s">
        <v>2383</v>
      </c>
      <c r="G231" s="118" t="s">
        <v>2384</v>
      </c>
      <c r="H231" s="348">
        <v>300</v>
      </c>
      <c r="I231" s="348">
        <v>90</v>
      </c>
      <c r="J231" s="348">
        <f t="shared" si="57"/>
        <v>300</v>
      </c>
      <c r="K231" s="349">
        <f t="shared" si="57"/>
        <v>90</v>
      </c>
      <c r="L231" s="350"/>
      <c r="M231" s="606"/>
      <c r="N231" s="118" t="s">
        <v>1414</v>
      </c>
      <c r="O231" s="118"/>
    </row>
    <row r="232" spans="1:15" ht="70">
      <c r="A232" s="575">
        <f t="shared" si="58"/>
        <v>11</v>
      </c>
      <c r="B232" s="347" t="s">
        <v>2385</v>
      </c>
      <c r="C232" s="331" t="s">
        <v>1574</v>
      </c>
      <c r="D232" s="331" t="s">
        <v>1586</v>
      </c>
      <c r="E232" s="331" t="s">
        <v>86</v>
      </c>
      <c r="F232" s="331" t="s">
        <v>2365</v>
      </c>
      <c r="G232" s="118" t="s">
        <v>2386</v>
      </c>
      <c r="H232" s="348">
        <v>100</v>
      </c>
      <c r="I232" s="348">
        <v>30</v>
      </c>
      <c r="J232" s="348">
        <f t="shared" si="57"/>
        <v>100</v>
      </c>
      <c r="K232" s="349">
        <f t="shared" si="57"/>
        <v>30</v>
      </c>
      <c r="L232" s="350"/>
      <c r="M232" s="606"/>
      <c r="N232" s="118" t="s">
        <v>1414</v>
      </c>
      <c r="O232" s="118"/>
    </row>
    <row r="233" spans="1:15" ht="70">
      <c r="A233" s="575">
        <f t="shared" si="58"/>
        <v>12</v>
      </c>
      <c r="B233" s="347" t="s">
        <v>2387</v>
      </c>
      <c r="C233" s="331" t="s">
        <v>1574</v>
      </c>
      <c r="D233" s="331" t="s">
        <v>1575</v>
      </c>
      <c r="E233" s="331" t="s">
        <v>86</v>
      </c>
      <c r="F233" s="331" t="s">
        <v>2371</v>
      </c>
      <c r="G233" s="118" t="s">
        <v>2388</v>
      </c>
      <c r="H233" s="348">
        <v>290</v>
      </c>
      <c r="I233" s="348">
        <v>85</v>
      </c>
      <c r="J233" s="348">
        <f t="shared" si="57"/>
        <v>290</v>
      </c>
      <c r="K233" s="349">
        <f t="shared" si="57"/>
        <v>85</v>
      </c>
      <c r="L233" s="350"/>
      <c r="M233" s="606"/>
      <c r="N233" s="118" t="s">
        <v>1414</v>
      </c>
      <c r="O233" s="118"/>
    </row>
    <row r="234" spans="1:15" ht="85.5" customHeight="1">
      <c r="A234" s="575">
        <f t="shared" si="58"/>
        <v>13</v>
      </c>
      <c r="B234" s="347" t="s">
        <v>2389</v>
      </c>
      <c r="C234" s="331" t="s">
        <v>1574</v>
      </c>
      <c r="D234" s="331" t="s">
        <v>1586</v>
      </c>
      <c r="E234" s="331" t="s">
        <v>86</v>
      </c>
      <c r="F234" s="331" t="s">
        <v>2390</v>
      </c>
      <c r="G234" s="118" t="s">
        <v>2391</v>
      </c>
      <c r="H234" s="348">
        <v>280</v>
      </c>
      <c r="I234" s="348">
        <v>84</v>
      </c>
      <c r="J234" s="348">
        <f t="shared" si="57"/>
        <v>280</v>
      </c>
      <c r="K234" s="349">
        <f t="shared" si="57"/>
        <v>84</v>
      </c>
      <c r="L234" s="350"/>
      <c r="M234" s="606"/>
      <c r="N234" s="118" t="s">
        <v>1414</v>
      </c>
      <c r="O234" s="118"/>
    </row>
    <row r="235" spans="1:15" ht="70">
      <c r="A235" s="575">
        <f t="shared" si="58"/>
        <v>14</v>
      </c>
      <c r="B235" s="347" t="s">
        <v>2392</v>
      </c>
      <c r="C235" s="331" t="s">
        <v>1574</v>
      </c>
      <c r="D235" s="331" t="s">
        <v>1575</v>
      </c>
      <c r="E235" s="331" t="s">
        <v>86</v>
      </c>
      <c r="F235" s="331" t="s">
        <v>2393</v>
      </c>
      <c r="G235" s="118" t="s">
        <v>2355</v>
      </c>
      <c r="H235" s="348">
        <v>550</v>
      </c>
      <c r="I235" s="348">
        <v>150</v>
      </c>
      <c r="J235" s="348">
        <f t="shared" si="57"/>
        <v>550</v>
      </c>
      <c r="K235" s="349">
        <f t="shared" si="57"/>
        <v>150</v>
      </c>
      <c r="L235" s="350"/>
      <c r="M235" s="606"/>
      <c r="N235" s="118" t="s">
        <v>1414</v>
      </c>
      <c r="O235" s="118"/>
    </row>
    <row r="236" spans="1:15" ht="42">
      <c r="A236" s="575">
        <f t="shared" si="58"/>
        <v>15</v>
      </c>
      <c r="B236" s="347" t="s">
        <v>2394</v>
      </c>
      <c r="C236" s="331" t="s">
        <v>1574</v>
      </c>
      <c r="D236" s="331" t="s">
        <v>1602</v>
      </c>
      <c r="E236" s="331" t="s">
        <v>86</v>
      </c>
      <c r="F236" s="331" t="s">
        <v>2383</v>
      </c>
      <c r="G236" s="118" t="s">
        <v>2384</v>
      </c>
      <c r="H236" s="348">
        <v>300</v>
      </c>
      <c r="I236" s="348">
        <v>75</v>
      </c>
      <c r="J236" s="348">
        <f t="shared" si="57"/>
        <v>300</v>
      </c>
      <c r="K236" s="349">
        <f t="shared" si="57"/>
        <v>75</v>
      </c>
      <c r="L236" s="350"/>
      <c r="M236" s="606"/>
      <c r="N236" s="118" t="s">
        <v>1414</v>
      </c>
      <c r="O236" s="118"/>
    </row>
    <row r="237" spans="1:15" ht="42">
      <c r="A237" s="575">
        <f t="shared" si="58"/>
        <v>16</v>
      </c>
      <c r="B237" s="347" t="s">
        <v>2395</v>
      </c>
      <c r="C237" s="331" t="s">
        <v>1574</v>
      </c>
      <c r="D237" s="331" t="s">
        <v>2368</v>
      </c>
      <c r="E237" s="331">
        <v>2022</v>
      </c>
      <c r="F237" s="331" t="s">
        <v>2383</v>
      </c>
      <c r="G237" s="118" t="s">
        <v>2353</v>
      </c>
      <c r="H237" s="348">
        <v>200</v>
      </c>
      <c r="I237" s="348">
        <v>50</v>
      </c>
      <c r="J237" s="348">
        <f t="shared" si="57"/>
        <v>200</v>
      </c>
      <c r="K237" s="349">
        <f t="shared" si="57"/>
        <v>50</v>
      </c>
      <c r="L237" s="350"/>
      <c r="M237" s="606"/>
      <c r="N237" s="118" t="s">
        <v>1414</v>
      </c>
      <c r="O237" s="118"/>
    </row>
    <row r="238" spans="1:15" ht="42">
      <c r="A238" s="575">
        <f t="shared" si="58"/>
        <v>17</v>
      </c>
      <c r="B238" s="347" t="s">
        <v>2396</v>
      </c>
      <c r="C238" s="331" t="s">
        <v>1574</v>
      </c>
      <c r="D238" s="331" t="s">
        <v>1602</v>
      </c>
      <c r="E238" s="331" t="s">
        <v>86</v>
      </c>
      <c r="F238" s="331" t="s">
        <v>2397</v>
      </c>
      <c r="G238" s="118" t="s">
        <v>2398</v>
      </c>
      <c r="H238" s="348">
        <v>550</v>
      </c>
      <c r="I238" s="348">
        <v>150</v>
      </c>
      <c r="J238" s="348">
        <f t="shared" si="57"/>
        <v>550</v>
      </c>
      <c r="K238" s="349">
        <f t="shared" si="57"/>
        <v>150</v>
      </c>
      <c r="L238" s="350"/>
      <c r="M238" s="606"/>
      <c r="N238" s="118" t="s">
        <v>1414</v>
      </c>
      <c r="O238" s="118"/>
    </row>
    <row r="239" spans="1:15" ht="56">
      <c r="A239" s="575">
        <f t="shared" si="58"/>
        <v>18</v>
      </c>
      <c r="B239" s="347" t="s">
        <v>2399</v>
      </c>
      <c r="C239" s="331" t="s">
        <v>1574</v>
      </c>
      <c r="D239" s="331" t="s">
        <v>1579</v>
      </c>
      <c r="E239" s="331" t="s">
        <v>86</v>
      </c>
      <c r="F239" s="331" t="s">
        <v>1583</v>
      </c>
      <c r="G239" s="118" t="s">
        <v>1584</v>
      </c>
      <c r="H239" s="348">
        <v>400</v>
      </c>
      <c r="I239" s="348">
        <v>100</v>
      </c>
      <c r="J239" s="348">
        <f t="shared" si="57"/>
        <v>400</v>
      </c>
      <c r="K239" s="349">
        <f t="shared" si="57"/>
        <v>100</v>
      </c>
      <c r="L239" s="350"/>
      <c r="M239" s="606"/>
      <c r="N239" s="118" t="s">
        <v>1414</v>
      </c>
      <c r="O239" s="118"/>
    </row>
    <row r="240" spans="1:15" ht="70">
      <c r="A240" s="575">
        <f t="shared" si="58"/>
        <v>19</v>
      </c>
      <c r="B240" s="347" t="s">
        <v>2400</v>
      </c>
      <c r="C240" s="331" t="s">
        <v>1574</v>
      </c>
      <c r="D240" s="331" t="s">
        <v>1586</v>
      </c>
      <c r="E240" s="331" t="s">
        <v>86</v>
      </c>
      <c r="F240" s="331" t="s">
        <v>1587</v>
      </c>
      <c r="G240" s="118" t="s">
        <v>1584</v>
      </c>
      <c r="H240" s="348">
        <v>400</v>
      </c>
      <c r="I240" s="348">
        <v>100</v>
      </c>
      <c r="J240" s="348">
        <f t="shared" si="57"/>
        <v>400</v>
      </c>
      <c r="K240" s="349">
        <f t="shared" si="57"/>
        <v>100</v>
      </c>
      <c r="L240" s="350"/>
      <c r="M240" s="606"/>
      <c r="N240" s="118" t="s">
        <v>1414</v>
      </c>
      <c r="O240" s="118"/>
    </row>
    <row r="241" spans="1:16" ht="56">
      <c r="A241" s="575">
        <f t="shared" si="58"/>
        <v>20</v>
      </c>
      <c r="B241" s="347" t="s">
        <v>2401</v>
      </c>
      <c r="C241" s="331" t="s">
        <v>1574</v>
      </c>
      <c r="D241" s="331" t="s">
        <v>1575</v>
      </c>
      <c r="E241" s="331" t="s">
        <v>86</v>
      </c>
      <c r="F241" s="331" t="s">
        <v>2402</v>
      </c>
      <c r="G241" s="118" t="s">
        <v>2403</v>
      </c>
      <c r="H241" s="348">
        <v>170</v>
      </c>
      <c r="I241" s="348">
        <v>20</v>
      </c>
      <c r="J241" s="348">
        <f t="shared" si="57"/>
        <v>170</v>
      </c>
      <c r="K241" s="349">
        <f t="shared" si="57"/>
        <v>20</v>
      </c>
      <c r="L241" s="350"/>
      <c r="M241" s="606"/>
      <c r="N241" s="118" t="s">
        <v>1414</v>
      </c>
      <c r="O241" s="118"/>
    </row>
    <row r="242" spans="1:16" ht="56">
      <c r="A242" s="575">
        <f t="shared" si="58"/>
        <v>21</v>
      </c>
      <c r="B242" s="347" t="s">
        <v>2404</v>
      </c>
      <c r="C242" s="331" t="s">
        <v>1574</v>
      </c>
      <c r="D242" s="331" t="s">
        <v>2368</v>
      </c>
      <c r="E242" s="331" t="s">
        <v>86</v>
      </c>
      <c r="F242" s="331" t="s">
        <v>2405</v>
      </c>
      <c r="G242" s="118" t="s">
        <v>2406</v>
      </c>
      <c r="H242" s="348">
        <v>135</v>
      </c>
      <c r="I242" s="348">
        <v>20</v>
      </c>
      <c r="J242" s="348">
        <f t="shared" si="57"/>
        <v>135</v>
      </c>
      <c r="K242" s="349">
        <f t="shared" si="57"/>
        <v>20</v>
      </c>
      <c r="L242" s="350"/>
      <c r="M242" s="606"/>
      <c r="N242" s="118" t="s">
        <v>1414</v>
      </c>
      <c r="O242" s="118"/>
    </row>
    <row r="243" spans="1:16" ht="56">
      <c r="A243" s="575">
        <f t="shared" si="58"/>
        <v>22</v>
      </c>
      <c r="B243" s="347" t="s">
        <v>2407</v>
      </c>
      <c r="C243" s="331" t="s">
        <v>1574</v>
      </c>
      <c r="D243" s="331" t="s">
        <v>2408</v>
      </c>
      <c r="E243" s="331" t="s">
        <v>86</v>
      </c>
      <c r="F243" s="331" t="s">
        <v>2405</v>
      </c>
      <c r="G243" s="118" t="s">
        <v>2406</v>
      </c>
      <c r="H243" s="348">
        <v>135</v>
      </c>
      <c r="I243" s="348">
        <v>20</v>
      </c>
      <c r="J243" s="348">
        <f t="shared" si="57"/>
        <v>135</v>
      </c>
      <c r="K243" s="349">
        <f t="shared" si="57"/>
        <v>20</v>
      </c>
      <c r="L243" s="350"/>
      <c r="M243" s="606"/>
      <c r="N243" s="118" t="s">
        <v>1414</v>
      </c>
      <c r="O243" s="118"/>
    </row>
    <row r="244" spans="1:16" ht="42">
      <c r="A244" s="575">
        <f t="shared" si="58"/>
        <v>23</v>
      </c>
      <c r="B244" s="347" t="s">
        <v>2409</v>
      </c>
      <c r="C244" s="331" t="s">
        <v>1574</v>
      </c>
      <c r="D244" s="331" t="s">
        <v>1572</v>
      </c>
      <c r="E244" s="331" t="s">
        <v>86</v>
      </c>
      <c r="F244" s="331" t="s">
        <v>2410</v>
      </c>
      <c r="G244" s="118"/>
      <c r="H244" s="348">
        <v>150</v>
      </c>
      <c r="I244" s="348">
        <v>70</v>
      </c>
      <c r="J244" s="348">
        <f t="shared" si="57"/>
        <v>150</v>
      </c>
      <c r="K244" s="349">
        <f t="shared" si="57"/>
        <v>70</v>
      </c>
      <c r="L244" s="350"/>
      <c r="M244" s="606"/>
      <c r="N244" s="118"/>
      <c r="O244" s="118"/>
    </row>
    <row r="245" spans="1:16" ht="56">
      <c r="A245" s="575">
        <f t="shared" si="58"/>
        <v>24</v>
      </c>
      <c r="B245" s="347" t="s">
        <v>2411</v>
      </c>
      <c r="C245" s="331" t="s">
        <v>1307</v>
      </c>
      <c r="D245" s="331" t="s">
        <v>1572</v>
      </c>
      <c r="E245" s="331" t="s">
        <v>86</v>
      </c>
      <c r="F245" s="331" t="s">
        <v>2412</v>
      </c>
      <c r="G245" s="118" t="s">
        <v>2413</v>
      </c>
      <c r="H245" s="348">
        <v>1300</v>
      </c>
      <c r="I245" s="348">
        <v>450</v>
      </c>
      <c r="J245" s="348">
        <f t="shared" si="57"/>
        <v>1300</v>
      </c>
      <c r="K245" s="349">
        <f t="shared" si="57"/>
        <v>450</v>
      </c>
      <c r="L245" s="350"/>
      <c r="M245" s="606"/>
      <c r="N245" s="118"/>
      <c r="O245" s="118"/>
    </row>
    <row r="246" spans="1:16" ht="42">
      <c r="A246" s="575">
        <f t="shared" si="58"/>
        <v>25</v>
      </c>
      <c r="B246" s="347" t="s">
        <v>2414</v>
      </c>
      <c r="C246" s="331" t="s">
        <v>1574</v>
      </c>
      <c r="D246" s="331" t="s">
        <v>2408</v>
      </c>
      <c r="E246" s="331" t="s">
        <v>86</v>
      </c>
      <c r="F246" s="331" t="s">
        <v>2415</v>
      </c>
      <c r="G246" s="118"/>
      <c r="H246" s="348">
        <v>500</v>
      </c>
      <c r="I246" s="348">
        <v>100</v>
      </c>
      <c r="J246" s="348">
        <f t="shared" si="57"/>
        <v>500</v>
      </c>
      <c r="K246" s="349">
        <f t="shared" si="57"/>
        <v>100</v>
      </c>
      <c r="L246" s="350"/>
      <c r="M246" s="606"/>
      <c r="N246" s="118"/>
      <c r="O246" s="118"/>
    </row>
    <row r="247" spans="1:16" ht="42">
      <c r="A247" s="575">
        <f t="shared" si="58"/>
        <v>26</v>
      </c>
      <c r="B247" s="347" t="s">
        <v>2416</v>
      </c>
      <c r="C247" s="331" t="s">
        <v>2417</v>
      </c>
      <c r="D247" s="331" t="s">
        <v>1572</v>
      </c>
      <c r="E247" s="331" t="s">
        <v>86</v>
      </c>
      <c r="F247" s="331"/>
      <c r="G247" s="118" t="s">
        <v>2418</v>
      </c>
      <c r="H247" s="348">
        <v>2700</v>
      </c>
      <c r="I247" s="348">
        <v>900</v>
      </c>
      <c r="J247" s="348">
        <f t="shared" si="57"/>
        <v>2700</v>
      </c>
      <c r="K247" s="349">
        <f t="shared" si="57"/>
        <v>900</v>
      </c>
      <c r="L247" s="350"/>
      <c r="M247" s="606"/>
      <c r="N247" s="118"/>
      <c r="O247" s="118"/>
    </row>
    <row r="248" spans="1:16" s="574" customFormat="1">
      <c r="A248" s="575"/>
      <c r="B248" s="355" t="s">
        <v>1588</v>
      </c>
      <c r="C248" s="355"/>
      <c r="D248" s="355"/>
      <c r="E248" s="352"/>
      <c r="F248" s="352"/>
      <c r="G248" s="355"/>
      <c r="H248" s="356">
        <f t="shared" ref="H248:M248" si="59">SUM(H249:H265)</f>
        <v>8905</v>
      </c>
      <c r="I248" s="356">
        <f t="shared" si="59"/>
        <v>3160</v>
      </c>
      <c r="J248" s="356">
        <f t="shared" si="59"/>
        <v>7255</v>
      </c>
      <c r="K248" s="356">
        <f t="shared" si="59"/>
        <v>3160</v>
      </c>
      <c r="L248" s="356">
        <f t="shared" si="59"/>
        <v>1562</v>
      </c>
      <c r="M248" s="573">
        <f t="shared" si="59"/>
        <v>452</v>
      </c>
      <c r="N248" s="352"/>
      <c r="O248" s="355"/>
    </row>
    <row r="249" spans="1:16" ht="68.25" customHeight="1">
      <c r="A249" s="575">
        <v>1</v>
      </c>
      <c r="B249" s="347" t="s">
        <v>1596</v>
      </c>
      <c r="C249" s="331" t="s">
        <v>1590</v>
      </c>
      <c r="D249" s="331" t="s">
        <v>1597</v>
      </c>
      <c r="E249" s="331">
        <v>2022</v>
      </c>
      <c r="F249" s="331" t="s">
        <v>1576</v>
      </c>
      <c r="G249" s="118" t="s">
        <v>1598</v>
      </c>
      <c r="H249" s="348">
        <v>625</v>
      </c>
      <c r="I249" s="349">
        <v>213</v>
      </c>
      <c r="J249" s="348">
        <f>H249</f>
        <v>625</v>
      </c>
      <c r="K249" s="349">
        <f>I249</f>
        <v>213</v>
      </c>
      <c r="L249" s="350">
        <v>362</v>
      </c>
      <c r="M249" s="606">
        <f>290-77</f>
        <v>213</v>
      </c>
      <c r="N249" s="118"/>
      <c r="O249" s="118"/>
      <c r="P249" s="351">
        <f>77+213</f>
        <v>290</v>
      </c>
    </row>
    <row r="250" spans="1:16" ht="56">
      <c r="A250" s="575">
        <f>A249+1</f>
        <v>2</v>
      </c>
      <c r="B250" s="347" t="s">
        <v>2419</v>
      </c>
      <c r="C250" s="331" t="s">
        <v>1590</v>
      </c>
      <c r="D250" s="331" t="s">
        <v>1600</v>
      </c>
      <c r="E250" s="331">
        <v>2022</v>
      </c>
      <c r="F250" s="331" t="s">
        <v>1576</v>
      </c>
      <c r="G250" s="118" t="s">
        <v>2420</v>
      </c>
      <c r="H250" s="348">
        <v>450</v>
      </c>
      <c r="I250" s="349">
        <v>135</v>
      </c>
      <c r="J250" s="348">
        <f t="shared" ref="J250:K265" si="60">H250</f>
        <v>450</v>
      </c>
      <c r="K250" s="349">
        <f>I250</f>
        <v>135</v>
      </c>
      <c r="L250" s="350">
        <f>H250</f>
        <v>450</v>
      </c>
      <c r="M250" s="606">
        <f>I250</f>
        <v>135</v>
      </c>
      <c r="N250" s="118" t="s">
        <v>1414</v>
      </c>
      <c r="O250" s="118"/>
    </row>
    <row r="251" spans="1:16" ht="56">
      <c r="A251" s="575">
        <f t="shared" ref="A251:A265" si="61">A250+1</f>
        <v>3</v>
      </c>
      <c r="B251" s="347" t="s">
        <v>2421</v>
      </c>
      <c r="C251" s="331" t="s">
        <v>1590</v>
      </c>
      <c r="D251" s="331" t="s">
        <v>1602</v>
      </c>
      <c r="E251" s="331">
        <v>2022</v>
      </c>
      <c r="F251" s="331" t="s">
        <v>1576</v>
      </c>
      <c r="G251" s="118" t="s">
        <v>2422</v>
      </c>
      <c r="H251" s="348">
        <v>350</v>
      </c>
      <c r="I251" s="349">
        <v>104</v>
      </c>
      <c r="J251" s="348">
        <f t="shared" si="60"/>
        <v>350</v>
      </c>
      <c r="K251" s="349">
        <f>I251</f>
        <v>104</v>
      </c>
      <c r="L251" s="350">
        <f>H251</f>
        <v>350</v>
      </c>
      <c r="M251" s="606">
        <f>I251</f>
        <v>104</v>
      </c>
      <c r="N251" s="118" t="s">
        <v>1414</v>
      </c>
      <c r="O251" s="118"/>
    </row>
    <row r="252" spans="1:16" ht="56">
      <c r="A252" s="575">
        <f t="shared" si="61"/>
        <v>4</v>
      </c>
      <c r="B252" s="347" t="s">
        <v>2423</v>
      </c>
      <c r="C252" s="331" t="s">
        <v>1590</v>
      </c>
      <c r="D252" s="331" t="s">
        <v>1600</v>
      </c>
      <c r="E252" s="331" t="s">
        <v>86</v>
      </c>
      <c r="F252" s="331" t="s">
        <v>1576</v>
      </c>
      <c r="G252" s="118" t="s">
        <v>2424</v>
      </c>
      <c r="H252" s="348">
        <v>260</v>
      </c>
      <c r="I252" s="349">
        <v>75</v>
      </c>
      <c r="J252" s="348">
        <f t="shared" si="60"/>
        <v>260</v>
      </c>
      <c r="K252" s="349">
        <f>I252</f>
        <v>75</v>
      </c>
      <c r="L252" s="350">
        <f>H252</f>
        <v>260</v>
      </c>
      <c r="M252" s="606"/>
      <c r="N252" s="118" t="s">
        <v>1414</v>
      </c>
      <c r="O252" s="118"/>
    </row>
    <row r="253" spans="1:16" ht="56">
      <c r="A253" s="575">
        <f t="shared" si="61"/>
        <v>5</v>
      </c>
      <c r="B253" s="347" t="s">
        <v>2425</v>
      </c>
      <c r="C253" s="331" t="s">
        <v>1590</v>
      </c>
      <c r="D253" s="331" t="s">
        <v>1579</v>
      </c>
      <c r="E253" s="331" t="s">
        <v>86</v>
      </c>
      <c r="F253" s="331" t="s">
        <v>1576</v>
      </c>
      <c r="G253" s="118" t="s">
        <v>2426</v>
      </c>
      <c r="H253" s="348">
        <v>140</v>
      </c>
      <c r="I253" s="349">
        <v>40</v>
      </c>
      <c r="J253" s="348">
        <f t="shared" si="60"/>
        <v>140</v>
      </c>
      <c r="K253" s="349">
        <f>I253</f>
        <v>40</v>
      </c>
      <c r="L253" s="350">
        <f>H253</f>
        <v>140</v>
      </c>
      <c r="M253" s="606"/>
      <c r="N253" s="118" t="s">
        <v>1414</v>
      </c>
      <c r="O253" s="118"/>
    </row>
    <row r="254" spans="1:16" ht="56">
      <c r="A254" s="575">
        <f t="shared" si="61"/>
        <v>6</v>
      </c>
      <c r="B254" s="347" t="s">
        <v>2427</v>
      </c>
      <c r="C254" s="331" t="s">
        <v>1590</v>
      </c>
      <c r="D254" s="331" t="s">
        <v>2368</v>
      </c>
      <c r="E254" s="331" t="s">
        <v>86</v>
      </c>
      <c r="F254" s="331" t="s">
        <v>1576</v>
      </c>
      <c r="G254" s="118" t="s">
        <v>2428</v>
      </c>
      <c r="H254" s="348">
        <v>500</v>
      </c>
      <c r="I254" s="349">
        <f>150-3</f>
        <v>147</v>
      </c>
      <c r="J254" s="348">
        <f t="shared" si="60"/>
        <v>500</v>
      </c>
      <c r="K254" s="349">
        <f t="shared" si="60"/>
        <v>147</v>
      </c>
      <c r="L254" s="350"/>
      <c r="M254" s="606"/>
      <c r="N254" s="118" t="s">
        <v>1414</v>
      </c>
      <c r="O254" s="118"/>
    </row>
    <row r="255" spans="1:16" ht="56">
      <c r="A255" s="575">
        <f t="shared" si="61"/>
        <v>7</v>
      </c>
      <c r="B255" s="347" t="s">
        <v>2429</v>
      </c>
      <c r="C255" s="331" t="s">
        <v>1590</v>
      </c>
      <c r="D255" s="331" t="s">
        <v>1600</v>
      </c>
      <c r="E255" s="331" t="s">
        <v>86</v>
      </c>
      <c r="F255" s="331" t="s">
        <v>1576</v>
      </c>
      <c r="G255" s="118" t="s">
        <v>2424</v>
      </c>
      <c r="H255" s="348">
        <v>200</v>
      </c>
      <c r="I255" s="349">
        <v>60</v>
      </c>
      <c r="J255" s="348">
        <f t="shared" si="60"/>
        <v>200</v>
      </c>
      <c r="K255" s="349">
        <f t="shared" si="60"/>
        <v>60</v>
      </c>
      <c r="L255" s="350"/>
      <c r="M255" s="606"/>
      <c r="N255" s="118" t="s">
        <v>1414</v>
      </c>
      <c r="O255" s="118"/>
    </row>
    <row r="256" spans="1:16" ht="56">
      <c r="A256" s="575">
        <f t="shared" si="61"/>
        <v>8</v>
      </c>
      <c r="B256" s="347" t="s">
        <v>2430</v>
      </c>
      <c r="C256" s="331" t="s">
        <v>1590</v>
      </c>
      <c r="D256" s="331" t="s">
        <v>2368</v>
      </c>
      <c r="E256" s="331" t="s">
        <v>86</v>
      </c>
      <c r="F256" s="331" t="s">
        <v>1576</v>
      </c>
      <c r="G256" s="118" t="s">
        <v>2431</v>
      </c>
      <c r="H256" s="348">
        <v>135</v>
      </c>
      <c r="I256" s="349">
        <v>40</v>
      </c>
      <c r="J256" s="348">
        <f t="shared" si="60"/>
        <v>135</v>
      </c>
      <c r="K256" s="349">
        <f t="shared" si="60"/>
        <v>40</v>
      </c>
      <c r="L256" s="350"/>
      <c r="M256" s="606"/>
      <c r="N256" s="118" t="s">
        <v>1414</v>
      </c>
      <c r="O256" s="118"/>
    </row>
    <row r="257" spans="1:15" ht="56">
      <c r="A257" s="575">
        <f t="shared" si="61"/>
        <v>9</v>
      </c>
      <c r="B257" s="347" t="s">
        <v>2432</v>
      </c>
      <c r="C257" s="331" t="s">
        <v>1590</v>
      </c>
      <c r="D257" s="331" t="s">
        <v>1600</v>
      </c>
      <c r="E257" s="331" t="s">
        <v>86</v>
      </c>
      <c r="F257" s="331" t="s">
        <v>1576</v>
      </c>
      <c r="G257" s="118" t="s">
        <v>2424</v>
      </c>
      <c r="H257" s="348">
        <v>200</v>
      </c>
      <c r="I257" s="349">
        <v>60</v>
      </c>
      <c r="J257" s="348">
        <f t="shared" si="60"/>
        <v>200</v>
      </c>
      <c r="K257" s="349">
        <f t="shared" si="60"/>
        <v>60</v>
      </c>
      <c r="L257" s="350"/>
      <c r="M257" s="606"/>
      <c r="N257" s="118" t="s">
        <v>1414</v>
      </c>
      <c r="O257" s="118"/>
    </row>
    <row r="258" spans="1:15" ht="56">
      <c r="A258" s="575">
        <f t="shared" si="61"/>
        <v>10</v>
      </c>
      <c r="B258" s="347" t="s">
        <v>2433</v>
      </c>
      <c r="C258" s="331" t="s">
        <v>1590</v>
      </c>
      <c r="D258" s="331" t="s">
        <v>1602</v>
      </c>
      <c r="E258" s="331" t="s">
        <v>86</v>
      </c>
      <c r="F258" s="331" t="s">
        <v>1576</v>
      </c>
      <c r="G258" s="118" t="s">
        <v>2434</v>
      </c>
      <c r="H258" s="348">
        <v>170</v>
      </c>
      <c r="I258" s="349">
        <v>50</v>
      </c>
      <c r="J258" s="348">
        <f t="shared" si="60"/>
        <v>170</v>
      </c>
      <c r="K258" s="349">
        <f t="shared" si="60"/>
        <v>50</v>
      </c>
      <c r="L258" s="350"/>
      <c r="M258" s="606"/>
      <c r="N258" s="118" t="s">
        <v>1414</v>
      </c>
      <c r="O258" s="118"/>
    </row>
    <row r="259" spans="1:15" ht="56">
      <c r="A259" s="575">
        <f t="shared" si="61"/>
        <v>11</v>
      </c>
      <c r="B259" s="347" t="s">
        <v>2435</v>
      </c>
      <c r="C259" s="331" t="s">
        <v>1590</v>
      </c>
      <c r="D259" s="331" t="s">
        <v>2368</v>
      </c>
      <c r="E259" s="331" t="s">
        <v>86</v>
      </c>
      <c r="F259" s="331" t="s">
        <v>2436</v>
      </c>
      <c r="G259" s="118" t="s">
        <v>2437</v>
      </c>
      <c r="H259" s="348">
        <v>250</v>
      </c>
      <c r="I259" s="349">
        <v>75</v>
      </c>
      <c r="J259" s="348">
        <f t="shared" si="60"/>
        <v>250</v>
      </c>
      <c r="K259" s="349">
        <f t="shared" si="60"/>
        <v>75</v>
      </c>
      <c r="L259" s="350"/>
      <c r="M259" s="606"/>
      <c r="N259" s="118" t="s">
        <v>1414</v>
      </c>
      <c r="O259" s="118"/>
    </row>
    <row r="260" spans="1:15" s="616" customFormat="1" ht="56">
      <c r="A260" s="575">
        <f t="shared" si="61"/>
        <v>12</v>
      </c>
      <c r="B260" s="365" t="s">
        <v>2438</v>
      </c>
      <c r="C260" s="366" t="s">
        <v>1590</v>
      </c>
      <c r="D260" s="366" t="s">
        <v>1594</v>
      </c>
      <c r="E260" s="331" t="s">
        <v>86</v>
      </c>
      <c r="F260" s="331" t="s">
        <v>1583</v>
      </c>
      <c r="G260" s="503" t="s">
        <v>2439</v>
      </c>
      <c r="H260" s="348">
        <v>350</v>
      </c>
      <c r="I260" s="614">
        <v>100</v>
      </c>
      <c r="J260" s="348">
        <f t="shared" si="60"/>
        <v>350</v>
      </c>
      <c r="K260" s="614">
        <f t="shared" si="60"/>
        <v>100</v>
      </c>
      <c r="L260" s="615"/>
      <c r="M260" s="606"/>
      <c r="N260" s="503"/>
      <c r="O260" s="503"/>
    </row>
    <row r="261" spans="1:15" s="616" customFormat="1" ht="56">
      <c r="A261" s="575">
        <f t="shared" si="61"/>
        <v>13</v>
      </c>
      <c r="B261" s="365" t="s">
        <v>2440</v>
      </c>
      <c r="C261" s="366" t="s">
        <v>1590</v>
      </c>
      <c r="D261" s="366" t="s">
        <v>2441</v>
      </c>
      <c r="E261" s="331" t="s">
        <v>86</v>
      </c>
      <c r="F261" s="331" t="s">
        <v>1583</v>
      </c>
      <c r="G261" s="503" t="s">
        <v>2439</v>
      </c>
      <c r="H261" s="348">
        <v>375</v>
      </c>
      <c r="I261" s="614">
        <v>100</v>
      </c>
      <c r="J261" s="348">
        <f t="shared" si="60"/>
        <v>375</v>
      </c>
      <c r="K261" s="614">
        <f t="shared" si="60"/>
        <v>100</v>
      </c>
      <c r="L261" s="615"/>
      <c r="M261" s="606"/>
      <c r="N261" s="503"/>
      <c r="O261" s="503"/>
    </row>
    <row r="262" spans="1:15" ht="28.5" customHeight="1">
      <c r="A262" s="575">
        <f t="shared" si="61"/>
        <v>14</v>
      </c>
      <c r="B262" s="347" t="s">
        <v>2442</v>
      </c>
      <c r="C262" s="331" t="s">
        <v>1590</v>
      </c>
      <c r="D262" s="331" t="s">
        <v>1586</v>
      </c>
      <c r="E262" s="331" t="s">
        <v>86</v>
      </c>
      <c r="F262" s="331" t="s">
        <v>1583</v>
      </c>
      <c r="G262" s="118" t="s">
        <v>2443</v>
      </c>
      <c r="H262" s="348">
        <v>450</v>
      </c>
      <c r="I262" s="617">
        <v>150</v>
      </c>
      <c r="J262" s="348">
        <f t="shared" si="60"/>
        <v>450</v>
      </c>
      <c r="K262" s="349">
        <f t="shared" si="60"/>
        <v>150</v>
      </c>
      <c r="L262" s="350"/>
      <c r="M262" s="606"/>
      <c r="N262" s="118"/>
      <c r="O262" s="118"/>
    </row>
    <row r="263" spans="1:15" ht="42">
      <c r="A263" s="575">
        <f t="shared" si="61"/>
        <v>15</v>
      </c>
      <c r="B263" s="347" t="s">
        <v>2444</v>
      </c>
      <c r="C263" s="331" t="s">
        <v>1590</v>
      </c>
      <c r="D263" s="331" t="s">
        <v>1600</v>
      </c>
      <c r="E263" s="331" t="s">
        <v>86</v>
      </c>
      <c r="F263" s="331" t="s">
        <v>1341</v>
      </c>
      <c r="G263" s="118" t="s">
        <v>2445</v>
      </c>
      <c r="H263" s="348">
        <v>1400</v>
      </c>
      <c r="I263" s="617">
        <f>600-19</f>
        <v>581</v>
      </c>
      <c r="J263" s="348">
        <f t="shared" si="60"/>
        <v>1400</v>
      </c>
      <c r="K263" s="349">
        <f t="shared" si="60"/>
        <v>581</v>
      </c>
      <c r="L263" s="350"/>
      <c r="M263" s="606"/>
      <c r="N263" s="118"/>
      <c r="O263" s="118"/>
    </row>
    <row r="264" spans="1:15" ht="38.450000000000003" customHeight="1">
      <c r="A264" s="575">
        <f t="shared" si="61"/>
        <v>16</v>
      </c>
      <c r="B264" s="347" t="s">
        <v>2446</v>
      </c>
      <c r="C264" s="331" t="s">
        <v>1590</v>
      </c>
      <c r="D264" s="331" t="s">
        <v>1600</v>
      </c>
      <c r="E264" s="331" t="s">
        <v>86</v>
      </c>
      <c r="F264" s="331" t="s">
        <v>1341</v>
      </c>
      <c r="G264" s="118" t="s">
        <v>2447</v>
      </c>
      <c r="H264" s="348">
        <v>1500</v>
      </c>
      <c r="I264" s="617">
        <v>630</v>
      </c>
      <c r="J264" s="348">
        <v>700</v>
      </c>
      <c r="K264" s="349">
        <f t="shared" si="60"/>
        <v>630</v>
      </c>
      <c r="L264" s="350"/>
      <c r="M264" s="606"/>
      <c r="N264" s="118"/>
      <c r="O264" s="118"/>
    </row>
    <row r="265" spans="1:15" ht="56">
      <c r="A265" s="575">
        <f t="shared" si="61"/>
        <v>17</v>
      </c>
      <c r="B265" s="347" t="s">
        <v>2448</v>
      </c>
      <c r="C265" s="331" t="s">
        <v>1307</v>
      </c>
      <c r="D265" s="331" t="s">
        <v>1600</v>
      </c>
      <c r="E265" s="331" t="s">
        <v>86</v>
      </c>
      <c r="F265" s="331"/>
      <c r="G265" s="118" t="s">
        <v>2449</v>
      </c>
      <c r="H265" s="348">
        <v>1550</v>
      </c>
      <c r="I265" s="617">
        <v>600</v>
      </c>
      <c r="J265" s="348">
        <v>700</v>
      </c>
      <c r="K265" s="349">
        <f t="shared" si="60"/>
        <v>600</v>
      </c>
      <c r="L265" s="350"/>
      <c r="M265" s="606"/>
      <c r="N265" s="118"/>
      <c r="O265" s="118"/>
    </row>
    <row r="266" spans="1:15" s="574" customFormat="1">
      <c r="A266" s="575"/>
      <c r="B266" s="355" t="s">
        <v>1522</v>
      </c>
      <c r="C266" s="355"/>
      <c r="D266" s="355"/>
      <c r="E266" s="352"/>
      <c r="F266" s="352"/>
      <c r="G266" s="355"/>
      <c r="H266" s="356">
        <f t="shared" ref="H266:M266" si="62">SUM(H267:H280)</f>
        <v>10525</v>
      </c>
      <c r="I266" s="356">
        <f t="shared" si="62"/>
        <v>3158</v>
      </c>
      <c r="J266" s="356">
        <f t="shared" si="62"/>
        <v>10525</v>
      </c>
      <c r="K266" s="356">
        <f t="shared" si="62"/>
        <v>3158</v>
      </c>
      <c r="L266" s="356">
        <f t="shared" si="62"/>
        <v>1270</v>
      </c>
      <c r="M266" s="573">
        <f t="shared" si="62"/>
        <v>451</v>
      </c>
      <c r="N266" s="352"/>
      <c r="O266" s="355"/>
    </row>
    <row r="267" spans="1:15" ht="56">
      <c r="A267" s="575">
        <v>1</v>
      </c>
      <c r="B267" s="347" t="s">
        <v>1604</v>
      </c>
      <c r="C267" s="331" t="s">
        <v>1521</v>
      </c>
      <c r="D267" s="331" t="s">
        <v>1605</v>
      </c>
      <c r="E267" s="331" t="s">
        <v>1321</v>
      </c>
      <c r="F267" s="331" t="s">
        <v>1576</v>
      </c>
      <c r="G267" s="118" t="s">
        <v>1592</v>
      </c>
      <c r="H267" s="348">
        <f>400*1.5</f>
        <v>600</v>
      </c>
      <c r="I267" s="349">
        <f>180-27</f>
        <v>153</v>
      </c>
      <c r="J267" s="348">
        <f>H267</f>
        <v>600</v>
      </c>
      <c r="K267" s="349">
        <f>I267</f>
        <v>153</v>
      </c>
      <c r="L267" s="350">
        <f>600-140</f>
        <v>460</v>
      </c>
      <c r="M267" s="606">
        <f>K267</f>
        <v>153</v>
      </c>
      <c r="N267" s="118" t="s">
        <v>1414</v>
      </c>
      <c r="O267" s="118"/>
    </row>
    <row r="268" spans="1:15" ht="57.75" customHeight="1">
      <c r="A268" s="575">
        <f>A267+1</f>
        <v>2</v>
      </c>
      <c r="B268" s="347" t="s">
        <v>2450</v>
      </c>
      <c r="C268" s="331" t="s">
        <v>1521</v>
      </c>
      <c r="D268" s="331" t="s">
        <v>2368</v>
      </c>
      <c r="E268" s="331" t="s">
        <v>1321</v>
      </c>
      <c r="F268" s="331" t="s">
        <v>1576</v>
      </c>
      <c r="G268" s="118" t="s">
        <v>2451</v>
      </c>
      <c r="H268" s="348">
        <v>110</v>
      </c>
      <c r="I268" s="349">
        <v>33</v>
      </c>
      <c r="J268" s="348">
        <f t="shared" ref="J268:K280" si="63">H268</f>
        <v>110</v>
      </c>
      <c r="K268" s="349">
        <f t="shared" si="63"/>
        <v>33</v>
      </c>
      <c r="L268" s="350">
        <f>J268</f>
        <v>110</v>
      </c>
      <c r="M268" s="606">
        <f>K268</f>
        <v>33</v>
      </c>
      <c r="N268" s="118" t="s">
        <v>1414</v>
      </c>
      <c r="O268" s="118"/>
    </row>
    <row r="269" spans="1:15" ht="42">
      <c r="A269" s="575">
        <f t="shared" ref="A269:A280" si="64">A268+1</f>
        <v>3</v>
      </c>
      <c r="B269" s="347" t="s">
        <v>2452</v>
      </c>
      <c r="C269" s="331" t="s">
        <v>1521</v>
      </c>
      <c r="D269" s="331" t="s">
        <v>1605</v>
      </c>
      <c r="E269" s="331" t="s">
        <v>1321</v>
      </c>
      <c r="F269" s="331" t="s">
        <v>1341</v>
      </c>
      <c r="G269" s="118" t="s">
        <v>2453</v>
      </c>
      <c r="H269" s="348">
        <v>650</v>
      </c>
      <c r="I269" s="349">
        <v>265</v>
      </c>
      <c r="J269" s="348">
        <f t="shared" si="63"/>
        <v>650</v>
      </c>
      <c r="K269" s="349">
        <f t="shared" si="63"/>
        <v>265</v>
      </c>
      <c r="L269" s="350">
        <v>700</v>
      </c>
      <c r="M269" s="606">
        <f>K269</f>
        <v>265</v>
      </c>
      <c r="N269" s="118"/>
      <c r="O269" s="118"/>
    </row>
    <row r="270" spans="1:15" ht="56">
      <c r="A270" s="575">
        <f t="shared" si="64"/>
        <v>4</v>
      </c>
      <c r="B270" s="347" t="s">
        <v>2454</v>
      </c>
      <c r="C270" s="331" t="s">
        <v>1521</v>
      </c>
      <c r="D270" s="331" t="s">
        <v>2206</v>
      </c>
      <c r="E270" s="331" t="s">
        <v>86</v>
      </c>
      <c r="F270" s="331" t="s">
        <v>1576</v>
      </c>
      <c r="G270" s="118" t="s">
        <v>2455</v>
      </c>
      <c r="H270" s="348">
        <v>175</v>
      </c>
      <c r="I270" s="349">
        <v>53</v>
      </c>
      <c r="J270" s="348">
        <f>H270</f>
        <v>175</v>
      </c>
      <c r="K270" s="349">
        <f>I270</f>
        <v>53</v>
      </c>
      <c r="L270" s="350"/>
      <c r="M270" s="606"/>
      <c r="N270" s="118" t="s">
        <v>1414</v>
      </c>
      <c r="O270" s="118"/>
    </row>
    <row r="271" spans="1:15" ht="56">
      <c r="A271" s="575">
        <f t="shared" si="64"/>
        <v>5</v>
      </c>
      <c r="B271" s="347" t="s">
        <v>2456</v>
      </c>
      <c r="C271" s="331" t="s">
        <v>1521</v>
      </c>
      <c r="D271" s="331" t="s">
        <v>1605</v>
      </c>
      <c r="E271" s="331" t="s">
        <v>86</v>
      </c>
      <c r="F271" s="331" t="s">
        <v>1576</v>
      </c>
      <c r="G271" s="118" t="s">
        <v>2422</v>
      </c>
      <c r="H271" s="348">
        <v>350</v>
      </c>
      <c r="I271" s="349">
        <v>105</v>
      </c>
      <c r="J271" s="348">
        <f t="shared" si="63"/>
        <v>350</v>
      </c>
      <c r="K271" s="349">
        <f t="shared" si="63"/>
        <v>105</v>
      </c>
      <c r="L271" s="350"/>
      <c r="M271" s="606"/>
      <c r="N271" s="118" t="s">
        <v>1414</v>
      </c>
      <c r="O271" s="118"/>
    </row>
    <row r="272" spans="1:15" ht="56">
      <c r="A272" s="575">
        <f t="shared" si="64"/>
        <v>6</v>
      </c>
      <c r="B272" s="347" t="s">
        <v>2457</v>
      </c>
      <c r="C272" s="331" t="s">
        <v>1521</v>
      </c>
      <c r="D272" s="331" t="s">
        <v>2206</v>
      </c>
      <c r="E272" s="331" t="s">
        <v>86</v>
      </c>
      <c r="F272" s="331" t="s">
        <v>1576</v>
      </c>
      <c r="G272" s="118" t="s">
        <v>2451</v>
      </c>
      <c r="H272" s="348">
        <v>110</v>
      </c>
      <c r="I272" s="349">
        <v>33</v>
      </c>
      <c r="J272" s="348">
        <f t="shared" si="63"/>
        <v>110</v>
      </c>
      <c r="K272" s="349">
        <f t="shared" si="63"/>
        <v>33</v>
      </c>
      <c r="L272" s="350"/>
      <c r="M272" s="606"/>
      <c r="N272" s="118" t="s">
        <v>1414</v>
      </c>
      <c r="O272" s="118"/>
    </row>
    <row r="273" spans="1:15" ht="42">
      <c r="A273" s="575">
        <f t="shared" si="64"/>
        <v>7</v>
      </c>
      <c r="B273" s="347" t="s">
        <v>2458</v>
      </c>
      <c r="C273" s="331" t="s">
        <v>2459</v>
      </c>
      <c r="D273" s="331" t="s">
        <v>2460</v>
      </c>
      <c r="E273" s="331" t="s">
        <v>86</v>
      </c>
      <c r="F273" s="331" t="s">
        <v>1341</v>
      </c>
      <c r="G273" s="118" t="s">
        <v>2461</v>
      </c>
      <c r="H273" s="348">
        <v>4500</v>
      </c>
      <c r="I273" s="349">
        <v>1000</v>
      </c>
      <c r="J273" s="348">
        <f t="shared" si="63"/>
        <v>4500</v>
      </c>
      <c r="K273" s="349">
        <f t="shared" si="63"/>
        <v>1000</v>
      </c>
      <c r="L273" s="350"/>
      <c r="M273" s="606"/>
      <c r="N273" s="118"/>
      <c r="O273" s="118"/>
    </row>
    <row r="274" spans="1:15" ht="32.450000000000003" customHeight="1">
      <c r="A274" s="575">
        <f t="shared" si="64"/>
        <v>8</v>
      </c>
      <c r="B274" s="347" t="s">
        <v>2462</v>
      </c>
      <c r="C274" s="331" t="s">
        <v>1521</v>
      </c>
      <c r="D274" s="331" t="s">
        <v>1600</v>
      </c>
      <c r="E274" s="331" t="s">
        <v>86</v>
      </c>
      <c r="F274" s="331" t="s">
        <v>1341</v>
      </c>
      <c r="G274" s="118" t="s">
        <v>2463</v>
      </c>
      <c r="H274" s="348">
        <v>880</v>
      </c>
      <c r="I274" s="349">
        <f>370</f>
        <v>370</v>
      </c>
      <c r="J274" s="348">
        <f t="shared" si="63"/>
        <v>880</v>
      </c>
      <c r="K274" s="349">
        <f t="shared" si="63"/>
        <v>370</v>
      </c>
      <c r="L274" s="350"/>
      <c r="M274" s="606"/>
      <c r="N274" s="118"/>
      <c r="O274" s="118"/>
    </row>
    <row r="275" spans="1:15" ht="41.1" customHeight="1">
      <c r="A275" s="575">
        <f t="shared" si="64"/>
        <v>9</v>
      </c>
      <c r="B275" s="347" t="s">
        <v>2464</v>
      </c>
      <c r="C275" s="331" t="s">
        <v>1521</v>
      </c>
      <c r="D275" s="331" t="s">
        <v>2151</v>
      </c>
      <c r="E275" s="331" t="s">
        <v>86</v>
      </c>
      <c r="F275" s="331" t="s">
        <v>1341</v>
      </c>
      <c r="G275" s="118" t="s">
        <v>2465</v>
      </c>
      <c r="H275" s="348">
        <v>900</v>
      </c>
      <c r="I275" s="349">
        <v>396</v>
      </c>
      <c r="J275" s="348">
        <f t="shared" si="63"/>
        <v>900</v>
      </c>
      <c r="K275" s="349">
        <f t="shared" si="63"/>
        <v>396</v>
      </c>
      <c r="L275" s="350"/>
      <c r="M275" s="606"/>
      <c r="N275" s="118"/>
      <c r="O275" s="118"/>
    </row>
    <row r="276" spans="1:15" ht="56">
      <c r="A276" s="575">
        <f t="shared" si="64"/>
        <v>10</v>
      </c>
      <c r="B276" s="347" t="s">
        <v>2466</v>
      </c>
      <c r="C276" s="331" t="s">
        <v>1521</v>
      </c>
      <c r="D276" s="331" t="s">
        <v>1600</v>
      </c>
      <c r="E276" s="331" t="s">
        <v>86</v>
      </c>
      <c r="F276" s="331" t="s">
        <v>1583</v>
      </c>
      <c r="G276" s="118" t="s">
        <v>2443</v>
      </c>
      <c r="H276" s="348">
        <v>450</v>
      </c>
      <c r="I276" s="349">
        <v>150</v>
      </c>
      <c r="J276" s="348">
        <v>450</v>
      </c>
      <c r="K276" s="349">
        <f t="shared" si="63"/>
        <v>150</v>
      </c>
      <c r="L276" s="350"/>
      <c r="M276" s="606"/>
      <c r="N276" s="118"/>
      <c r="O276" s="118"/>
    </row>
    <row r="277" spans="1:15" ht="56">
      <c r="A277" s="575">
        <f t="shared" si="64"/>
        <v>11</v>
      </c>
      <c r="B277" s="347" t="s">
        <v>2467</v>
      </c>
      <c r="C277" s="331" t="s">
        <v>1521</v>
      </c>
      <c r="D277" s="331" t="s">
        <v>2206</v>
      </c>
      <c r="E277" s="331" t="s">
        <v>86</v>
      </c>
      <c r="F277" s="331" t="s">
        <v>1583</v>
      </c>
      <c r="G277" s="118" t="s">
        <v>2443</v>
      </c>
      <c r="H277" s="348">
        <v>450</v>
      </c>
      <c r="I277" s="349">
        <v>150</v>
      </c>
      <c r="J277" s="348">
        <v>450</v>
      </c>
      <c r="K277" s="349">
        <f t="shared" si="63"/>
        <v>150</v>
      </c>
      <c r="L277" s="350"/>
      <c r="M277" s="606"/>
      <c r="N277" s="118"/>
      <c r="O277" s="118"/>
    </row>
    <row r="278" spans="1:15" ht="56">
      <c r="A278" s="575">
        <f t="shared" si="64"/>
        <v>12</v>
      </c>
      <c r="B278" s="347" t="s">
        <v>2468</v>
      </c>
      <c r="C278" s="331" t="s">
        <v>1521</v>
      </c>
      <c r="D278" s="331" t="s">
        <v>2368</v>
      </c>
      <c r="E278" s="331" t="s">
        <v>86</v>
      </c>
      <c r="F278" s="331" t="s">
        <v>1583</v>
      </c>
      <c r="G278" s="118" t="s">
        <v>2443</v>
      </c>
      <c r="H278" s="348">
        <v>450</v>
      </c>
      <c r="I278" s="349">
        <v>150</v>
      </c>
      <c r="J278" s="348">
        <v>450</v>
      </c>
      <c r="K278" s="349">
        <f t="shared" si="63"/>
        <v>150</v>
      </c>
      <c r="L278" s="350"/>
      <c r="M278" s="606"/>
      <c r="N278" s="118"/>
      <c r="O278" s="118"/>
    </row>
    <row r="279" spans="1:15" ht="56">
      <c r="A279" s="575">
        <f t="shared" si="64"/>
        <v>13</v>
      </c>
      <c r="B279" s="347" t="s">
        <v>2469</v>
      </c>
      <c r="C279" s="331" t="s">
        <v>1521</v>
      </c>
      <c r="D279" s="331" t="s">
        <v>1602</v>
      </c>
      <c r="E279" s="331" t="s">
        <v>86</v>
      </c>
      <c r="F279" s="331" t="s">
        <v>1583</v>
      </c>
      <c r="G279" s="118" t="s">
        <v>2443</v>
      </c>
      <c r="H279" s="348">
        <v>450</v>
      </c>
      <c r="I279" s="349">
        <v>150</v>
      </c>
      <c r="J279" s="348">
        <v>450</v>
      </c>
      <c r="K279" s="349">
        <f t="shared" si="63"/>
        <v>150</v>
      </c>
      <c r="L279" s="350"/>
      <c r="M279" s="606"/>
      <c r="N279" s="118"/>
      <c r="O279" s="118"/>
    </row>
    <row r="280" spans="1:15" ht="56">
      <c r="A280" s="575">
        <f t="shared" si="64"/>
        <v>14</v>
      </c>
      <c r="B280" s="347" t="s">
        <v>2470</v>
      </c>
      <c r="C280" s="331" t="s">
        <v>1521</v>
      </c>
      <c r="D280" s="331" t="s">
        <v>2151</v>
      </c>
      <c r="E280" s="331" t="s">
        <v>86</v>
      </c>
      <c r="F280" s="331" t="s">
        <v>1583</v>
      </c>
      <c r="G280" s="118" t="s">
        <v>2443</v>
      </c>
      <c r="H280" s="348">
        <v>450</v>
      </c>
      <c r="I280" s="349">
        <v>150</v>
      </c>
      <c r="J280" s="348">
        <v>450</v>
      </c>
      <c r="K280" s="349">
        <f t="shared" si="63"/>
        <v>150</v>
      </c>
      <c r="L280" s="350"/>
      <c r="M280" s="606"/>
      <c r="N280" s="118"/>
      <c r="O280" s="118"/>
    </row>
  </sheetData>
  <mergeCells count="17">
    <mergeCell ref="A7:B7"/>
    <mergeCell ref="G5:G6"/>
    <mergeCell ref="H5:I5"/>
    <mergeCell ref="J5:K5"/>
    <mergeCell ref="L5:M5"/>
    <mergeCell ref="N5:N6"/>
    <mergeCell ref="O5:O6"/>
    <mergeCell ref="A1:G1"/>
    <mergeCell ref="A2:O2"/>
    <mergeCell ref="A3:O3"/>
    <mergeCell ref="L4:O4"/>
    <mergeCell ref="A5:A6"/>
    <mergeCell ref="B5:B6"/>
    <mergeCell ref="C5:C6"/>
    <mergeCell ref="D5:D6"/>
    <mergeCell ref="E5:E6"/>
    <mergeCell ref="F5:F6"/>
  </mergeCells>
  <pageMargins left="0.55118110236220474" right="0.19685039370078741" top="0.59055118110236227" bottom="0.23622047244094491" header="0.31496062992125984" footer="0.15748031496062992"/>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150"/>
  <sheetViews>
    <sheetView zoomScale="85" zoomScaleNormal="85" workbookViewId="0">
      <pane ySplit="5" topLeftCell="A12" activePane="bottomLeft" state="frozen"/>
      <selection pane="bottomLeft" activeCell="B13" sqref="B13"/>
    </sheetView>
  </sheetViews>
  <sheetFormatPr defaultRowHeight="14" outlineLevelRow="1"/>
  <cols>
    <col min="1" max="1" width="4.1171875" style="491" customWidth="1"/>
    <col min="2" max="2" width="33.1171875" style="492" customWidth="1"/>
    <col min="3" max="3" width="13.1171875" style="493" customWidth="1"/>
    <col min="4" max="4" width="10.41015625" style="493" customWidth="1"/>
    <col min="5" max="5" width="8.87890625" style="493" customWidth="1"/>
    <col min="6" max="6" width="20.87890625" style="492" customWidth="1"/>
    <col min="7" max="7" width="31.29296875" style="492" customWidth="1"/>
    <col min="8" max="13" width="9.41015625" style="492" customWidth="1"/>
    <col min="14" max="14" width="9.87890625" style="493" customWidth="1"/>
    <col min="15" max="15" width="7.703125" style="492" customWidth="1"/>
    <col min="16" max="16" width="12.87890625" style="492" hidden="1" customWidth="1"/>
    <col min="17" max="17" width="11" style="492" hidden="1" customWidth="1"/>
    <col min="18" max="20" width="9.29296875" style="492" hidden="1" customWidth="1"/>
    <col min="21" max="41" width="0" style="492" hidden="1" customWidth="1"/>
    <col min="42" max="256" width="9.1171875" style="492"/>
    <col min="257" max="257" width="4.1171875" style="492" customWidth="1"/>
    <col min="258" max="258" width="33.1171875" style="492" customWidth="1"/>
    <col min="259" max="259" width="11.5859375" style="492" customWidth="1"/>
    <col min="260" max="260" width="10.41015625" style="492" customWidth="1"/>
    <col min="261" max="261" width="8.87890625" style="492" customWidth="1"/>
    <col min="262" max="262" width="20.87890625" style="492" customWidth="1"/>
    <col min="263" max="263" width="31.29296875" style="492" customWidth="1"/>
    <col min="264" max="269" width="9.41015625" style="492" customWidth="1"/>
    <col min="270" max="270" width="9.87890625" style="492" customWidth="1"/>
    <col min="271" max="271" width="7.703125" style="492" customWidth="1"/>
    <col min="272" max="297" width="0" style="492" hidden="1" customWidth="1"/>
    <col min="298" max="512" width="9.1171875" style="492"/>
    <col min="513" max="513" width="4.1171875" style="492" customWidth="1"/>
    <col min="514" max="514" width="33.1171875" style="492" customWidth="1"/>
    <col min="515" max="515" width="11.5859375" style="492" customWidth="1"/>
    <col min="516" max="516" width="10.41015625" style="492" customWidth="1"/>
    <col min="517" max="517" width="8.87890625" style="492" customWidth="1"/>
    <col min="518" max="518" width="20.87890625" style="492" customWidth="1"/>
    <col min="519" max="519" width="31.29296875" style="492" customWidth="1"/>
    <col min="520" max="525" width="9.41015625" style="492" customWidth="1"/>
    <col min="526" max="526" width="9.87890625" style="492" customWidth="1"/>
    <col min="527" max="527" width="7.703125" style="492" customWidth="1"/>
    <col min="528" max="553" width="0" style="492" hidden="1" customWidth="1"/>
    <col min="554" max="768" width="9.1171875" style="492"/>
    <col min="769" max="769" width="4.1171875" style="492" customWidth="1"/>
    <col min="770" max="770" width="33.1171875" style="492" customWidth="1"/>
    <col min="771" max="771" width="11.5859375" style="492" customWidth="1"/>
    <col min="772" max="772" width="10.41015625" style="492" customWidth="1"/>
    <col min="773" max="773" width="8.87890625" style="492" customWidth="1"/>
    <col min="774" max="774" width="20.87890625" style="492" customWidth="1"/>
    <col min="775" max="775" width="31.29296875" style="492" customWidth="1"/>
    <col min="776" max="781" width="9.41015625" style="492" customWidth="1"/>
    <col min="782" max="782" width="9.87890625" style="492" customWidth="1"/>
    <col min="783" max="783" width="7.703125" style="492" customWidth="1"/>
    <col min="784" max="809" width="0" style="492" hidden="1" customWidth="1"/>
    <col min="810" max="1024" width="9.1171875" style="492"/>
    <col min="1025" max="1025" width="4.1171875" style="492" customWidth="1"/>
    <col min="1026" max="1026" width="33.1171875" style="492" customWidth="1"/>
    <col min="1027" max="1027" width="11.5859375" style="492" customWidth="1"/>
    <col min="1028" max="1028" width="10.41015625" style="492" customWidth="1"/>
    <col min="1029" max="1029" width="8.87890625" style="492" customWidth="1"/>
    <col min="1030" max="1030" width="20.87890625" style="492" customWidth="1"/>
    <col min="1031" max="1031" width="31.29296875" style="492" customWidth="1"/>
    <col min="1032" max="1037" width="9.41015625" style="492" customWidth="1"/>
    <col min="1038" max="1038" width="9.87890625" style="492" customWidth="1"/>
    <col min="1039" max="1039" width="7.703125" style="492" customWidth="1"/>
    <col min="1040" max="1065" width="0" style="492" hidden="1" customWidth="1"/>
    <col min="1066" max="1280" width="9.1171875" style="492"/>
    <col min="1281" max="1281" width="4.1171875" style="492" customWidth="1"/>
    <col min="1282" max="1282" width="33.1171875" style="492" customWidth="1"/>
    <col min="1283" max="1283" width="11.5859375" style="492" customWidth="1"/>
    <col min="1284" max="1284" width="10.41015625" style="492" customWidth="1"/>
    <col min="1285" max="1285" width="8.87890625" style="492" customWidth="1"/>
    <col min="1286" max="1286" width="20.87890625" style="492" customWidth="1"/>
    <col min="1287" max="1287" width="31.29296875" style="492" customWidth="1"/>
    <col min="1288" max="1293" width="9.41015625" style="492" customWidth="1"/>
    <col min="1294" max="1294" width="9.87890625" style="492" customWidth="1"/>
    <col min="1295" max="1295" width="7.703125" style="492" customWidth="1"/>
    <col min="1296" max="1321" width="0" style="492" hidden="1" customWidth="1"/>
    <col min="1322" max="1536" width="9.1171875" style="492"/>
    <col min="1537" max="1537" width="4.1171875" style="492" customWidth="1"/>
    <col min="1538" max="1538" width="33.1171875" style="492" customWidth="1"/>
    <col min="1539" max="1539" width="11.5859375" style="492" customWidth="1"/>
    <col min="1540" max="1540" width="10.41015625" style="492" customWidth="1"/>
    <col min="1541" max="1541" width="8.87890625" style="492" customWidth="1"/>
    <col min="1542" max="1542" width="20.87890625" style="492" customWidth="1"/>
    <col min="1543" max="1543" width="31.29296875" style="492" customWidth="1"/>
    <col min="1544" max="1549" width="9.41015625" style="492" customWidth="1"/>
    <col min="1550" max="1550" width="9.87890625" style="492" customWidth="1"/>
    <col min="1551" max="1551" width="7.703125" style="492" customWidth="1"/>
    <col min="1552" max="1577" width="0" style="492" hidden="1" customWidth="1"/>
    <col min="1578" max="1792" width="9.1171875" style="492"/>
    <col min="1793" max="1793" width="4.1171875" style="492" customWidth="1"/>
    <col min="1794" max="1794" width="33.1171875" style="492" customWidth="1"/>
    <col min="1795" max="1795" width="11.5859375" style="492" customWidth="1"/>
    <col min="1796" max="1796" width="10.41015625" style="492" customWidth="1"/>
    <col min="1797" max="1797" width="8.87890625" style="492" customWidth="1"/>
    <col min="1798" max="1798" width="20.87890625" style="492" customWidth="1"/>
    <col min="1799" max="1799" width="31.29296875" style="492" customWidth="1"/>
    <col min="1800" max="1805" width="9.41015625" style="492" customWidth="1"/>
    <col min="1806" max="1806" width="9.87890625" style="492" customWidth="1"/>
    <col min="1807" max="1807" width="7.703125" style="492" customWidth="1"/>
    <col min="1808" max="1833" width="0" style="492" hidden="1" customWidth="1"/>
    <col min="1834" max="2048" width="9.1171875" style="492"/>
    <col min="2049" max="2049" width="4.1171875" style="492" customWidth="1"/>
    <col min="2050" max="2050" width="33.1171875" style="492" customWidth="1"/>
    <col min="2051" max="2051" width="11.5859375" style="492" customWidth="1"/>
    <col min="2052" max="2052" width="10.41015625" style="492" customWidth="1"/>
    <col min="2053" max="2053" width="8.87890625" style="492" customWidth="1"/>
    <col min="2054" max="2054" width="20.87890625" style="492" customWidth="1"/>
    <col min="2055" max="2055" width="31.29296875" style="492" customWidth="1"/>
    <col min="2056" max="2061" width="9.41015625" style="492" customWidth="1"/>
    <col min="2062" max="2062" width="9.87890625" style="492" customWidth="1"/>
    <col min="2063" max="2063" width="7.703125" style="492" customWidth="1"/>
    <col min="2064" max="2089" width="0" style="492" hidden="1" customWidth="1"/>
    <col min="2090" max="2304" width="9.1171875" style="492"/>
    <col min="2305" max="2305" width="4.1171875" style="492" customWidth="1"/>
    <col min="2306" max="2306" width="33.1171875" style="492" customWidth="1"/>
    <col min="2307" max="2307" width="11.5859375" style="492" customWidth="1"/>
    <col min="2308" max="2308" width="10.41015625" style="492" customWidth="1"/>
    <col min="2309" max="2309" width="8.87890625" style="492" customWidth="1"/>
    <col min="2310" max="2310" width="20.87890625" style="492" customWidth="1"/>
    <col min="2311" max="2311" width="31.29296875" style="492" customWidth="1"/>
    <col min="2312" max="2317" width="9.41015625" style="492" customWidth="1"/>
    <col min="2318" max="2318" width="9.87890625" style="492" customWidth="1"/>
    <col min="2319" max="2319" width="7.703125" style="492" customWidth="1"/>
    <col min="2320" max="2345" width="0" style="492" hidden="1" customWidth="1"/>
    <col min="2346" max="2560" width="9.1171875" style="492"/>
    <col min="2561" max="2561" width="4.1171875" style="492" customWidth="1"/>
    <col min="2562" max="2562" width="33.1171875" style="492" customWidth="1"/>
    <col min="2563" max="2563" width="11.5859375" style="492" customWidth="1"/>
    <col min="2564" max="2564" width="10.41015625" style="492" customWidth="1"/>
    <col min="2565" max="2565" width="8.87890625" style="492" customWidth="1"/>
    <col min="2566" max="2566" width="20.87890625" style="492" customWidth="1"/>
    <col min="2567" max="2567" width="31.29296875" style="492" customWidth="1"/>
    <col min="2568" max="2573" width="9.41015625" style="492" customWidth="1"/>
    <col min="2574" max="2574" width="9.87890625" style="492" customWidth="1"/>
    <col min="2575" max="2575" width="7.703125" style="492" customWidth="1"/>
    <col min="2576" max="2601" width="0" style="492" hidden="1" customWidth="1"/>
    <col min="2602" max="2816" width="9.1171875" style="492"/>
    <col min="2817" max="2817" width="4.1171875" style="492" customWidth="1"/>
    <col min="2818" max="2818" width="33.1171875" style="492" customWidth="1"/>
    <col min="2819" max="2819" width="11.5859375" style="492" customWidth="1"/>
    <col min="2820" max="2820" width="10.41015625" style="492" customWidth="1"/>
    <col min="2821" max="2821" width="8.87890625" style="492" customWidth="1"/>
    <col min="2822" max="2822" width="20.87890625" style="492" customWidth="1"/>
    <col min="2823" max="2823" width="31.29296875" style="492" customWidth="1"/>
    <col min="2824" max="2829" width="9.41015625" style="492" customWidth="1"/>
    <col min="2830" max="2830" width="9.87890625" style="492" customWidth="1"/>
    <col min="2831" max="2831" width="7.703125" style="492" customWidth="1"/>
    <col min="2832" max="2857" width="0" style="492" hidden="1" customWidth="1"/>
    <col min="2858" max="3072" width="9.1171875" style="492"/>
    <col min="3073" max="3073" width="4.1171875" style="492" customWidth="1"/>
    <col min="3074" max="3074" width="33.1171875" style="492" customWidth="1"/>
    <col min="3075" max="3075" width="11.5859375" style="492" customWidth="1"/>
    <col min="3076" max="3076" width="10.41015625" style="492" customWidth="1"/>
    <col min="3077" max="3077" width="8.87890625" style="492" customWidth="1"/>
    <col min="3078" max="3078" width="20.87890625" style="492" customWidth="1"/>
    <col min="3079" max="3079" width="31.29296875" style="492" customWidth="1"/>
    <col min="3080" max="3085" width="9.41015625" style="492" customWidth="1"/>
    <col min="3086" max="3086" width="9.87890625" style="492" customWidth="1"/>
    <col min="3087" max="3087" width="7.703125" style="492" customWidth="1"/>
    <col min="3088" max="3113" width="0" style="492" hidden="1" customWidth="1"/>
    <col min="3114" max="3328" width="9.1171875" style="492"/>
    <col min="3329" max="3329" width="4.1171875" style="492" customWidth="1"/>
    <col min="3330" max="3330" width="33.1171875" style="492" customWidth="1"/>
    <col min="3331" max="3331" width="11.5859375" style="492" customWidth="1"/>
    <col min="3332" max="3332" width="10.41015625" style="492" customWidth="1"/>
    <col min="3333" max="3333" width="8.87890625" style="492" customWidth="1"/>
    <col min="3334" max="3334" width="20.87890625" style="492" customWidth="1"/>
    <col min="3335" max="3335" width="31.29296875" style="492" customWidth="1"/>
    <col min="3336" max="3341" width="9.41015625" style="492" customWidth="1"/>
    <col min="3342" max="3342" width="9.87890625" style="492" customWidth="1"/>
    <col min="3343" max="3343" width="7.703125" style="492" customWidth="1"/>
    <col min="3344" max="3369" width="0" style="492" hidden="1" customWidth="1"/>
    <col min="3370" max="3584" width="9.1171875" style="492"/>
    <col min="3585" max="3585" width="4.1171875" style="492" customWidth="1"/>
    <col min="3586" max="3586" width="33.1171875" style="492" customWidth="1"/>
    <col min="3587" max="3587" width="11.5859375" style="492" customWidth="1"/>
    <col min="3588" max="3588" width="10.41015625" style="492" customWidth="1"/>
    <col min="3589" max="3589" width="8.87890625" style="492" customWidth="1"/>
    <col min="3590" max="3590" width="20.87890625" style="492" customWidth="1"/>
    <col min="3591" max="3591" width="31.29296875" style="492" customWidth="1"/>
    <col min="3592" max="3597" width="9.41015625" style="492" customWidth="1"/>
    <col min="3598" max="3598" width="9.87890625" style="492" customWidth="1"/>
    <col min="3599" max="3599" width="7.703125" style="492" customWidth="1"/>
    <col min="3600" max="3625" width="0" style="492" hidden="1" customWidth="1"/>
    <col min="3626" max="3840" width="9.1171875" style="492"/>
    <col min="3841" max="3841" width="4.1171875" style="492" customWidth="1"/>
    <col min="3842" max="3842" width="33.1171875" style="492" customWidth="1"/>
    <col min="3843" max="3843" width="11.5859375" style="492" customWidth="1"/>
    <col min="3844" max="3844" width="10.41015625" style="492" customWidth="1"/>
    <col min="3845" max="3845" width="8.87890625" style="492" customWidth="1"/>
    <col min="3846" max="3846" width="20.87890625" style="492" customWidth="1"/>
    <col min="3847" max="3847" width="31.29296875" style="492" customWidth="1"/>
    <col min="3848" max="3853" width="9.41015625" style="492" customWidth="1"/>
    <col min="3854" max="3854" width="9.87890625" style="492" customWidth="1"/>
    <col min="3855" max="3855" width="7.703125" style="492" customWidth="1"/>
    <col min="3856" max="3881" width="0" style="492" hidden="1" customWidth="1"/>
    <col min="3882" max="4096" width="9.1171875" style="492"/>
    <col min="4097" max="4097" width="4.1171875" style="492" customWidth="1"/>
    <col min="4098" max="4098" width="33.1171875" style="492" customWidth="1"/>
    <col min="4099" max="4099" width="11.5859375" style="492" customWidth="1"/>
    <col min="4100" max="4100" width="10.41015625" style="492" customWidth="1"/>
    <col min="4101" max="4101" width="8.87890625" style="492" customWidth="1"/>
    <col min="4102" max="4102" width="20.87890625" style="492" customWidth="1"/>
    <col min="4103" max="4103" width="31.29296875" style="492" customWidth="1"/>
    <col min="4104" max="4109" width="9.41015625" style="492" customWidth="1"/>
    <col min="4110" max="4110" width="9.87890625" style="492" customWidth="1"/>
    <col min="4111" max="4111" width="7.703125" style="492" customWidth="1"/>
    <col min="4112" max="4137" width="0" style="492" hidden="1" customWidth="1"/>
    <col min="4138" max="4352" width="9.1171875" style="492"/>
    <col min="4353" max="4353" width="4.1171875" style="492" customWidth="1"/>
    <col min="4354" max="4354" width="33.1171875" style="492" customWidth="1"/>
    <col min="4355" max="4355" width="11.5859375" style="492" customWidth="1"/>
    <col min="4356" max="4356" width="10.41015625" style="492" customWidth="1"/>
    <col min="4357" max="4357" width="8.87890625" style="492" customWidth="1"/>
    <col min="4358" max="4358" width="20.87890625" style="492" customWidth="1"/>
    <col min="4359" max="4359" width="31.29296875" style="492" customWidth="1"/>
    <col min="4360" max="4365" width="9.41015625" style="492" customWidth="1"/>
    <col min="4366" max="4366" width="9.87890625" style="492" customWidth="1"/>
    <col min="4367" max="4367" width="7.703125" style="492" customWidth="1"/>
    <col min="4368" max="4393" width="0" style="492" hidden="1" customWidth="1"/>
    <col min="4394" max="4608" width="9.1171875" style="492"/>
    <col min="4609" max="4609" width="4.1171875" style="492" customWidth="1"/>
    <col min="4610" max="4610" width="33.1171875" style="492" customWidth="1"/>
    <col min="4611" max="4611" width="11.5859375" style="492" customWidth="1"/>
    <col min="4612" max="4612" width="10.41015625" style="492" customWidth="1"/>
    <col min="4613" max="4613" width="8.87890625" style="492" customWidth="1"/>
    <col min="4614" max="4614" width="20.87890625" style="492" customWidth="1"/>
    <col min="4615" max="4615" width="31.29296875" style="492" customWidth="1"/>
    <col min="4616" max="4621" width="9.41015625" style="492" customWidth="1"/>
    <col min="4622" max="4622" width="9.87890625" style="492" customWidth="1"/>
    <col min="4623" max="4623" width="7.703125" style="492" customWidth="1"/>
    <col min="4624" max="4649" width="0" style="492" hidden="1" customWidth="1"/>
    <col min="4650" max="4864" width="9.1171875" style="492"/>
    <col min="4865" max="4865" width="4.1171875" style="492" customWidth="1"/>
    <col min="4866" max="4866" width="33.1171875" style="492" customWidth="1"/>
    <col min="4867" max="4867" width="11.5859375" style="492" customWidth="1"/>
    <col min="4868" max="4868" width="10.41015625" style="492" customWidth="1"/>
    <col min="4869" max="4869" width="8.87890625" style="492" customWidth="1"/>
    <col min="4870" max="4870" width="20.87890625" style="492" customWidth="1"/>
    <col min="4871" max="4871" width="31.29296875" style="492" customWidth="1"/>
    <col min="4872" max="4877" width="9.41015625" style="492" customWidth="1"/>
    <col min="4878" max="4878" width="9.87890625" style="492" customWidth="1"/>
    <col min="4879" max="4879" width="7.703125" style="492" customWidth="1"/>
    <col min="4880" max="4905" width="0" style="492" hidden="1" customWidth="1"/>
    <col min="4906" max="5120" width="9.1171875" style="492"/>
    <col min="5121" max="5121" width="4.1171875" style="492" customWidth="1"/>
    <col min="5122" max="5122" width="33.1171875" style="492" customWidth="1"/>
    <col min="5123" max="5123" width="11.5859375" style="492" customWidth="1"/>
    <col min="5124" max="5124" width="10.41015625" style="492" customWidth="1"/>
    <col min="5125" max="5125" width="8.87890625" style="492" customWidth="1"/>
    <col min="5126" max="5126" width="20.87890625" style="492" customWidth="1"/>
    <col min="5127" max="5127" width="31.29296875" style="492" customWidth="1"/>
    <col min="5128" max="5133" width="9.41015625" style="492" customWidth="1"/>
    <col min="5134" max="5134" width="9.87890625" style="492" customWidth="1"/>
    <col min="5135" max="5135" width="7.703125" style="492" customWidth="1"/>
    <col min="5136" max="5161" width="0" style="492" hidden="1" customWidth="1"/>
    <col min="5162" max="5376" width="9.1171875" style="492"/>
    <col min="5377" max="5377" width="4.1171875" style="492" customWidth="1"/>
    <col min="5378" max="5378" width="33.1171875" style="492" customWidth="1"/>
    <col min="5379" max="5379" width="11.5859375" style="492" customWidth="1"/>
    <col min="5380" max="5380" width="10.41015625" style="492" customWidth="1"/>
    <col min="5381" max="5381" width="8.87890625" style="492" customWidth="1"/>
    <col min="5382" max="5382" width="20.87890625" style="492" customWidth="1"/>
    <col min="5383" max="5383" width="31.29296875" style="492" customWidth="1"/>
    <col min="5384" max="5389" width="9.41015625" style="492" customWidth="1"/>
    <col min="5390" max="5390" width="9.87890625" style="492" customWidth="1"/>
    <col min="5391" max="5391" width="7.703125" style="492" customWidth="1"/>
    <col min="5392" max="5417" width="0" style="492" hidden="1" customWidth="1"/>
    <col min="5418" max="5632" width="9.1171875" style="492"/>
    <col min="5633" max="5633" width="4.1171875" style="492" customWidth="1"/>
    <col min="5634" max="5634" width="33.1171875" style="492" customWidth="1"/>
    <col min="5635" max="5635" width="11.5859375" style="492" customWidth="1"/>
    <col min="5636" max="5636" width="10.41015625" style="492" customWidth="1"/>
    <col min="5637" max="5637" width="8.87890625" style="492" customWidth="1"/>
    <col min="5638" max="5638" width="20.87890625" style="492" customWidth="1"/>
    <col min="5639" max="5639" width="31.29296875" style="492" customWidth="1"/>
    <col min="5640" max="5645" width="9.41015625" style="492" customWidth="1"/>
    <col min="5646" max="5646" width="9.87890625" style="492" customWidth="1"/>
    <col min="5647" max="5647" width="7.703125" style="492" customWidth="1"/>
    <col min="5648" max="5673" width="0" style="492" hidden="1" customWidth="1"/>
    <col min="5674" max="5888" width="9.1171875" style="492"/>
    <col min="5889" max="5889" width="4.1171875" style="492" customWidth="1"/>
    <col min="5890" max="5890" width="33.1171875" style="492" customWidth="1"/>
    <col min="5891" max="5891" width="11.5859375" style="492" customWidth="1"/>
    <col min="5892" max="5892" width="10.41015625" style="492" customWidth="1"/>
    <col min="5893" max="5893" width="8.87890625" style="492" customWidth="1"/>
    <col min="5894" max="5894" width="20.87890625" style="492" customWidth="1"/>
    <col min="5895" max="5895" width="31.29296875" style="492" customWidth="1"/>
    <col min="5896" max="5901" width="9.41015625" style="492" customWidth="1"/>
    <col min="5902" max="5902" width="9.87890625" style="492" customWidth="1"/>
    <col min="5903" max="5903" width="7.703125" style="492" customWidth="1"/>
    <col min="5904" max="5929" width="0" style="492" hidden="1" customWidth="1"/>
    <col min="5930" max="6144" width="9.1171875" style="492"/>
    <col min="6145" max="6145" width="4.1171875" style="492" customWidth="1"/>
    <col min="6146" max="6146" width="33.1171875" style="492" customWidth="1"/>
    <col min="6147" max="6147" width="11.5859375" style="492" customWidth="1"/>
    <col min="6148" max="6148" width="10.41015625" style="492" customWidth="1"/>
    <col min="6149" max="6149" width="8.87890625" style="492" customWidth="1"/>
    <col min="6150" max="6150" width="20.87890625" style="492" customWidth="1"/>
    <col min="6151" max="6151" width="31.29296875" style="492" customWidth="1"/>
    <col min="6152" max="6157" width="9.41015625" style="492" customWidth="1"/>
    <col min="6158" max="6158" width="9.87890625" style="492" customWidth="1"/>
    <col min="6159" max="6159" width="7.703125" style="492" customWidth="1"/>
    <col min="6160" max="6185" width="0" style="492" hidden="1" customWidth="1"/>
    <col min="6186" max="6400" width="9.1171875" style="492"/>
    <col min="6401" max="6401" width="4.1171875" style="492" customWidth="1"/>
    <col min="6402" max="6402" width="33.1171875" style="492" customWidth="1"/>
    <col min="6403" max="6403" width="11.5859375" style="492" customWidth="1"/>
    <col min="6404" max="6404" width="10.41015625" style="492" customWidth="1"/>
    <col min="6405" max="6405" width="8.87890625" style="492" customWidth="1"/>
    <col min="6406" max="6406" width="20.87890625" style="492" customWidth="1"/>
    <col min="6407" max="6407" width="31.29296875" style="492" customWidth="1"/>
    <col min="6408" max="6413" width="9.41015625" style="492" customWidth="1"/>
    <col min="6414" max="6414" width="9.87890625" style="492" customWidth="1"/>
    <col min="6415" max="6415" width="7.703125" style="492" customWidth="1"/>
    <col min="6416" max="6441" width="0" style="492" hidden="1" customWidth="1"/>
    <col min="6442" max="6656" width="9.1171875" style="492"/>
    <col min="6657" max="6657" width="4.1171875" style="492" customWidth="1"/>
    <col min="6658" max="6658" width="33.1171875" style="492" customWidth="1"/>
    <col min="6659" max="6659" width="11.5859375" style="492" customWidth="1"/>
    <col min="6660" max="6660" width="10.41015625" style="492" customWidth="1"/>
    <col min="6661" max="6661" width="8.87890625" style="492" customWidth="1"/>
    <col min="6662" max="6662" width="20.87890625" style="492" customWidth="1"/>
    <col min="6663" max="6663" width="31.29296875" style="492" customWidth="1"/>
    <col min="6664" max="6669" width="9.41015625" style="492" customWidth="1"/>
    <col min="6670" max="6670" width="9.87890625" style="492" customWidth="1"/>
    <col min="6671" max="6671" width="7.703125" style="492" customWidth="1"/>
    <col min="6672" max="6697" width="0" style="492" hidden="1" customWidth="1"/>
    <col min="6698" max="6912" width="9.1171875" style="492"/>
    <col min="6913" max="6913" width="4.1171875" style="492" customWidth="1"/>
    <col min="6914" max="6914" width="33.1171875" style="492" customWidth="1"/>
    <col min="6915" max="6915" width="11.5859375" style="492" customWidth="1"/>
    <col min="6916" max="6916" width="10.41015625" style="492" customWidth="1"/>
    <col min="6917" max="6917" width="8.87890625" style="492" customWidth="1"/>
    <col min="6918" max="6918" width="20.87890625" style="492" customWidth="1"/>
    <col min="6919" max="6919" width="31.29296875" style="492" customWidth="1"/>
    <col min="6920" max="6925" width="9.41015625" style="492" customWidth="1"/>
    <col min="6926" max="6926" width="9.87890625" style="492" customWidth="1"/>
    <col min="6927" max="6927" width="7.703125" style="492" customWidth="1"/>
    <col min="6928" max="6953" width="0" style="492" hidden="1" customWidth="1"/>
    <col min="6954" max="7168" width="9.1171875" style="492"/>
    <col min="7169" max="7169" width="4.1171875" style="492" customWidth="1"/>
    <col min="7170" max="7170" width="33.1171875" style="492" customWidth="1"/>
    <col min="7171" max="7171" width="11.5859375" style="492" customWidth="1"/>
    <col min="7172" max="7172" width="10.41015625" style="492" customWidth="1"/>
    <col min="7173" max="7173" width="8.87890625" style="492" customWidth="1"/>
    <col min="7174" max="7174" width="20.87890625" style="492" customWidth="1"/>
    <col min="7175" max="7175" width="31.29296875" style="492" customWidth="1"/>
    <col min="7176" max="7181" width="9.41015625" style="492" customWidth="1"/>
    <col min="7182" max="7182" width="9.87890625" style="492" customWidth="1"/>
    <col min="7183" max="7183" width="7.703125" style="492" customWidth="1"/>
    <col min="7184" max="7209" width="0" style="492" hidden="1" customWidth="1"/>
    <col min="7210" max="7424" width="9.1171875" style="492"/>
    <col min="7425" max="7425" width="4.1171875" style="492" customWidth="1"/>
    <col min="7426" max="7426" width="33.1171875" style="492" customWidth="1"/>
    <col min="7427" max="7427" width="11.5859375" style="492" customWidth="1"/>
    <col min="7428" max="7428" width="10.41015625" style="492" customWidth="1"/>
    <col min="7429" max="7429" width="8.87890625" style="492" customWidth="1"/>
    <col min="7430" max="7430" width="20.87890625" style="492" customWidth="1"/>
    <col min="7431" max="7431" width="31.29296875" style="492" customWidth="1"/>
    <col min="7432" max="7437" width="9.41015625" style="492" customWidth="1"/>
    <col min="7438" max="7438" width="9.87890625" style="492" customWidth="1"/>
    <col min="7439" max="7439" width="7.703125" style="492" customWidth="1"/>
    <col min="7440" max="7465" width="0" style="492" hidden="1" customWidth="1"/>
    <col min="7466" max="7680" width="9.1171875" style="492"/>
    <col min="7681" max="7681" width="4.1171875" style="492" customWidth="1"/>
    <col min="7682" max="7682" width="33.1171875" style="492" customWidth="1"/>
    <col min="7683" max="7683" width="11.5859375" style="492" customWidth="1"/>
    <col min="7684" max="7684" width="10.41015625" style="492" customWidth="1"/>
    <col min="7685" max="7685" width="8.87890625" style="492" customWidth="1"/>
    <col min="7686" max="7686" width="20.87890625" style="492" customWidth="1"/>
    <col min="7687" max="7687" width="31.29296875" style="492" customWidth="1"/>
    <col min="7688" max="7693" width="9.41015625" style="492" customWidth="1"/>
    <col min="7694" max="7694" width="9.87890625" style="492" customWidth="1"/>
    <col min="7695" max="7695" width="7.703125" style="492" customWidth="1"/>
    <col min="7696" max="7721" width="0" style="492" hidden="1" customWidth="1"/>
    <col min="7722" max="7936" width="9.1171875" style="492"/>
    <col min="7937" max="7937" width="4.1171875" style="492" customWidth="1"/>
    <col min="7938" max="7938" width="33.1171875" style="492" customWidth="1"/>
    <col min="7939" max="7939" width="11.5859375" style="492" customWidth="1"/>
    <col min="7940" max="7940" width="10.41015625" style="492" customWidth="1"/>
    <col min="7941" max="7941" width="8.87890625" style="492" customWidth="1"/>
    <col min="7942" max="7942" width="20.87890625" style="492" customWidth="1"/>
    <col min="7943" max="7943" width="31.29296875" style="492" customWidth="1"/>
    <col min="7944" max="7949" width="9.41015625" style="492" customWidth="1"/>
    <col min="7950" max="7950" width="9.87890625" style="492" customWidth="1"/>
    <col min="7951" max="7951" width="7.703125" style="492" customWidth="1"/>
    <col min="7952" max="7977" width="0" style="492" hidden="1" customWidth="1"/>
    <col min="7978" max="8192" width="9.1171875" style="492"/>
    <col min="8193" max="8193" width="4.1171875" style="492" customWidth="1"/>
    <col min="8194" max="8194" width="33.1171875" style="492" customWidth="1"/>
    <col min="8195" max="8195" width="11.5859375" style="492" customWidth="1"/>
    <col min="8196" max="8196" width="10.41015625" style="492" customWidth="1"/>
    <col min="8197" max="8197" width="8.87890625" style="492" customWidth="1"/>
    <col min="8198" max="8198" width="20.87890625" style="492" customWidth="1"/>
    <col min="8199" max="8199" width="31.29296875" style="492" customWidth="1"/>
    <col min="8200" max="8205" width="9.41015625" style="492" customWidth="1"/>
    <col min="8206" max="8206" width="9.87890625" style="492" customWidth="1"/>
    <col min="8207" max="8207" width="7.703125" style="492" customWidth="1"/>
    <col min="8208" max="8233" width="0" style="492" hidden="1" customWidth="1"/>
    <col min="8234" max="8448" width="9.1171875" style="492"/>
    <col min="8449" max="8449" width="4.1171875" style="492" customWidth="1"/>
    <col min="8450" max="8450" width="33.1171875" style="492" customWidth="1"/>
    <col min="8451" max="8451" width="11.5859375" style="492" customWidth="1"/>
    <col min="8452" max="8452" width="10.41015625" style="492" customWidth="1"/>
    <col min="8453" max="8453" width="8.87890625" style="492" customWidth="1"/>
    <col min="8454" max="8454" width="20.87890625" style="492" customWidth="1"/>
    <col min="8455" max="8455" width="31.29296875" style="492" customWidth="1"/>
    <col min="8456" max="8461" width="9.41015625" style="492" customWidth="1"/>
    <col min="8462" max="8462" width="9.87890625" style="492" customWidth="1"/>
    <col min="8463" max="8463" width="7.703125" style="492" customWidth="1"/>
    <col min="8464" max="8489" width="0" style="492" hidden="1" customWidth="1"/>
    <col min="8490" max="8704" width="9.1171875" style="492"/>
    <col min="8705" max="8705" width="4.1171875" style="492" customWidth="1"/>
    <col min="8706" max="8706" width="33.1171875" style="492" customWidth="1"/>
    <col min="8707" max="8707" width="11.5859375" style="492" customWidth="1"/>
    <col min="8708" max="8708" width="10.41015625" style="492" customWidth="1"/>
    <col min="8709" max="8709" width="8.87890625" style="492" customWidth="1"/>
    <col min="8710" max="8710" width="20.87890625" style="492" customWidth="1"/>
    <col min="8711" max="8711" width="31.29296875" style="492" customWidth="1"/>
    <col min="8712" max="8717" width="9.41015625" style="492" customWidth="1"/>
    <col min="8718" max="8718" width="9.87890625" style="492" customWidth="1"/>
    <col min="8719" max="8719" width="7.703125" style="492" customWidth="1"/>
    <col min="8720" max="8745" width="0" style="492" hidden="1" customWidth="1"/>
    <col min="8746" max="8960" width="9.1171875" style="492"/>
    <col min="8961" max="8961" width="4.1171875" style="492" customWidth="1"/>
    <col min="8962" max="8962" width="33.1171875" style="492" customWidth="1"/>
    <col min="8963" max="8963" width="11.5859375" style="492" customWidth="1"/>
    <col min="8964" max="8964" width="10.41015625" style="492" customWidth="1"/>
    <col min="8965" max="8965" width="8.87890625" style="492" customWidth="1"/>
    <col min="8966" max="8966" width="20.87890625" style="492" customWidth="1"/>
    <col min="8967" max="8967" width="31.29296875" style="492" customWidth="1"/>
    <col min="8968" max="8973" width="9.41015625" style="492" customWidth="1"/>
    <col min="8974" max="8974" width="9.87890625" style="492" customWidth="1"/>
    <col min="8975" max="8975" width="7.703125" style="492" customWidth="1"/>
    <col min="8976" max="9001" width="0" style="492" hidden="1" customWidth="1"/>
    <col min="9002" max="9216" width="9.1171875" style="492"/>
    <col min="9217" max="9217" width="4.1171875" style="492" customWidth="1"/>
    <col min="9218" max="9218" width="33.1171875" style="492" customWidth="1"/>
    <col min="9219" max="9219" width="11.5859375" style="492" customWidth="1"/>
    <col min="9220" max="9220" width="10.41015625" style="492" customWidth="1"/>
    <col min="9221" max="9221" width="8.87890625" style="492" customWidth="1"/>
    <col min="9222" max="9222" width="20.87890625" style="492" customWidth="1"/>
    <col min="9223" max="9223" width="31.29296875" style="492" customWidth="1"/>
    <col min="9224" max="9229" width="9.41015625" style="492" customWidth="1"/>
    <col min="9230" max="9230" width="9.87890625" style="492" customWidth="1"/>
    <col min="9231" max="9231" width="7.703125" style="492" customWidth="1"/>
    <col min="9232" max="9257" width="0" style="492" hidden="1" customWidth="1"/>
    <col min="9258" max="9472" width="9.1171875" style="492"/>
    <col min="9473" max="9473" width="4.1171875" style="492" customWidth="1"/>
    <col min="9474" max="9474" width="33.1171875" style="492" customWidth="1"/>
    <col min="9475" max="9475" width="11.5859375" style="492" customWidth="1"/>
    <col min="9476" max="9476" width="10.41015625" style="492" customWidth="1"/>
    <col min="9477" max="9477" width="8.87890625" style="492" customWidth="1"/>
    <col min="9478" max="9478" width="20.87890625" style="492" customWidth="1"/>
    <col min="9479" max="9479" width="31.29296875" style="492" customWidth="1"/>
    <col min="9480" max="9485" width="9.41015625" style="492" customWidth="1"/>
    <col min="9486" max="9486" width="9.87890625" style="492" customWidth="1"/>
    <col min="9487" max="9487" width="7.703125" style="492" customWidth="1"/>
    <col min="9488" max="9513" width="0" style="492" hidden="1" customWidth="1"/>
    <col min="9514" max="9728" width="9.1171875" style="492"/>
    <col min="9729" max="9729" width="4.1171875" style="492" customWidth="1"/>
    <col min="9730" max="9730" width="33.1171875" style="492" customWidth="1"/>
    <col min="9731" max="9731" width="11.5859375" style="492" customWidth="1"/>
    <col min="9732" max="9732" width="10.41015625" style="492" customWidth="1"/>
    <col min="9733" max="9733" width="8.87890625" style="492" customWidth="1"/>
    <col min="9734" max="9734" width="20.87890625" style="492" customWidth="1"/>
    <col min="9735" max="9735" width="31.29296875" style="492" customWidth="1"/>
    <col min="9736" max="9741" width="9.41015625" style="492" customWidth="1"/>
    <col min="9742" max="9742" width="9.87890625" style="492" customWidth="1"/>
    <col min="9743" max="9743" width="7.703125" style="492" customWidth="1"/>
    <col min="9744" max="9769" width="0" style="492" hidden="1" customWidth="1"/>
    <col min="9770" max="9984" width="9.1171875" style="492"/>
    <col min="9985" max="9985" width="4.1171875" style="492" customWidth="1"/>
    <col min="9986" max="9986" width="33.1171875" style="492" customWidth="1"/>
    <col min="9987" max="9987" width="11.5859375" style="492" customWidth="1"/>
    <col min="9988" max="9988" width="10.41015625" style="492" customWidth="1"/>
    <col min="9989" max="9989" width="8.87890625" style="492" customWidth="1"/>
    <col min="9990" max="9990" width="20.87890625" style="492" customWidth="1"/>
    <col min="9991" max="9991" width="31.29296875" style="492" customWidth="1"/>
    <col min="9992" max="9997" width="9.41015625" style="492" customWidth="1"/>
    <col min="9998" max="9998" width="9.87890625" style="492" customWidth="1"/>
    <col min="9999" max="9999" width="7.703125" style="492" customWidth="1"/>
    <col min="10000" max="10025" width="0" style="492" hidden="1" customWidth="1"/>
    <col min="10026" max="10240" width="9.1171875" style="492"/>
    <col min="10241" max="10241" width="4.1171875" style="492" customWidth="1"/>
    <col min="10242" max="10242" width="33.1171875" style="492" customWidth="1"/>
    <col min="10243" max="10243" width="11.5859375" style="492" customWidth="1"/>
    <col min="10244" max="10244" width="10.41015625" style="492" customWidth="1"/>
    <col min="10245" max="10245" width="8.87890625" style="492" customWidth="1"/>
    <col min="10246" max="10246" width="20.87890625" style="492" customWidth="1"/>
    <col min="10247" max="10247" width="31.29296875" style="492" customWidth="1"/>
    <col min="10248" max="10253" width="9.41015625" style="492" customWidth="1"/>
    <col min="10254" max="10254" width="9.87890625" style="492" customWidth="1"/>
    <col min="10255" max="10255" width="7.703125" style="492" customWidth="1"/>
    <col min="10256" max="10281" width="0" style="492" hidden="1" customWidth="1"/>
    <col min="10282" max="10496" width="9.1171875" style="492"/>
    <col min="10497" max="10497" width="4.1171875" style="492" customWidth="1"/>
    <col min="10498" max="10498" width="33.1171875" style="492" customWidth="1"/>
    <col min="10499" max="10499" width="11.5859375" style="492" customWidth="1"/>
    <col min="10500" max="10500" width="10.41015625" style="492" customWidth="1"/>
    <col min="10501" max="10501" width="8.87890625" style="492" customWidth="1"/>
    <col min="10502" max="10502" width="20.87890625" style="492" customWidth="1"/>
    <col min="10503" max="10503" width="31.29296875" style="492" customWidth="1"/>
    <col min="10504" max="10509" width="9.41015625" style="492" customWidth="1"/>
    <col min="10510" max="10510" width="9.87890625" style="492" customWidth="1"/>
    <col min="10511" max="10511" width="7.703125" style="492" customWidth="1"/>
    <col min="10512" max="10537" width="0" style="492" hidden="1" customWidth="1"/>
    <col min="10538" max="10752" width="9.1171875" style="492"/>
    <col min="10753" max="10753" width="4.1171875" style="492" customWidth="1"/>
    <col min="10754" max="10754" width="33.1171875" style="492" customWidth="1"/>
    <col min="10755" max="10755" width="11.5859375" style="492" customWidth="1"/>
    <col min="10756" max="10756" width="10.41015625" style="492" customWidth="1"/>
    <col min="10757" max="10757" width="8.87890625" style="492" customWidth="1"/>
    <col min="10758" max="10758" width="20.87890625" style="492" customWidth="1"/>
    <col min="10759" max="10759" width="31.29296875" style="492" customWidth="1"/>
    <col min="10760" max="10765" width="9.41015625" style="492" customWidth="1"/>
    <col min="10766" max="10766" width="9.87890625" style="492" customWidth="1"/>
    <col min="10767" max="10767" width="7.703125" style="492" customWidth="1"/>
    <col min="10768" max="10793" width="0" style="492" hidden="1" customWidth="1"/>
    <col min="10794" max="11008" width="9.1171875" style="492"/>
    <col min="11009" max="11009" width="4.1171875" style="492" customWidth="1"/>
    <col min="11010" max="11010" width="33.1171875" style="492" customWidth="1"/>
    <col min="11011" max="11011" width="11.5859375" style="492" customWidth="1"/>
    <col min="11012" max="11012" width="10.41015625" style="492" customWidth="1"/>
    <col min="11013" max="11013" width="8.87890625" style="492" customWidth="1"/>
    <col min="11014" max="11014" width="20.87890625" style="492" customWidth="1"/>
    <col min="11015" max="11015" width="31.29296875" style="492" customWidth="1"/>
    <col min="11016" max="11021" width="9.41015625" style="492" customWidth="1"/>
    <col min="11022" max="11022" width="9.87890625" style="492" customWidth="1"/>
    <col min="11023" max="11023" width="7.703125" style="492" customWidth="1"/>
    <col min="11024" max="11049" width="0" style="492" hidden="1" customWidth="1"/>
    <col min="11050" max="11264" width="9.1171875" style="492"/>
    <col min="11265" max="11265" width="4.1171875" style="492" customWidth="1"/>
    <col min="11266" max="11266" width="33.1171875" style="492" customWidth="1"/>
    <col min="11267" max="11267" width="11.5859375" style="492" customWidth="1"/>
    <col min="11268" max="11268" width="10.41015625" style="492" customWidth="1"/>
    <col min="11269" max="11269" width="8.87890625" style="492" customWidth="1"/>
    <col min="11270" max="11270" width="20.87890625" style="492" customWidth="1"/>
    <col min="11271" max="11271" width="31.29296875" style="492" customWidth="1"/>
    <col min="11272" max="11277" width="9.41015625" style="492" customWidth="1"/>
    <col min="11278" max="11278" width="9.87890625" style="492" customWidth="1"/>
    <col min="11279" max="11279" width="7.703125" style="492" customWidth="1"/>
    <col min="11280" max="11305" width="0" style="492" hidden="1" customWidth="1"/>
    <col min="11306" max="11520" width="9.1171875" style="492"/>
    <col min="11521" max="11521" width="4.1171875" style="492" customWidth="1"/>
    <col min="11522" max="11522" width="33.1171875" style="492" customWidth="1"/>
    <col min="11523" max="11523" width="11.5859375" style="492" customWidth="1"/>
    <col min="11524" max="11524" width="10.41015625" style="492" customWidth="1"/>
    <col min="11525" max="11525" width="8.87890625" style="492" customWidth="1"/>
    <col min="11526" max="11526" width="20.87890625" style="492" customWidth="1"/>
    <col min="11527" max="11527" width="31.29296875" style="492" customWidth="1"/>
    <col min="11528" max="11533" width="9.41015625" style="492" customWidth="1"/>
    <col min="11534" max="11534" width="9.87890625" style="492" customWidth="1"/>
    <col min="11535" max="11535" width="7.703125" style="492" customWidth="1"/>
    <col min="11536" max="11561" width="0" style="492" hidden="1" customWidth="1"/>
    <col min="11562" max="11776" width="9.1171875" style="492"/>
    <col min="11777" max="11777" width="4.1171875" style="492" customWidth="1"/>
    <col min="11778" max="11778" width="33.1171875" style="492" customWidth="1"/>
    <col min="11779" max="11779" width="11.5859375" style="492" customWidth="1"/>
    <col min="11780" max="11780" width="10.41015625" style="492" customWidth="1"/>
    <col min="11781" max="11781" width="8.87890625" style="492" customWidth="1"/>
    <col min="11782" max="11782" width="20.87890625" style="492" customWidth="1"/>
    <col min="11783" max="11783" width="31.29296875" style="492" customWidth="1"/>
    <col min="11784" max="11789" width="9.41015625" style="492" customWidth="1"/>
    <col min="11790" max="11790" width="9.87890625" style="492" customWidth="1"/>
    <col min="11791" max="11791" width="7.703125" style="492" customWidth="1"/>
    <col min="11792" max="11817" width="0" style="492" hidden="1" customWidth="1"/>
    <col min="11818" max="12032" width="9.1171875" style="492"/>
    <col min="12033" max="12033" width="4.1171875" style="492" customWidth="1"/>
    <col min="12034" max="12034" width="33.1171875" style="492" customWidth="1"/>
    <col min="12035" max="12035" width="11.5859375" style="492" customWidth="1"/>
    <col min="12036" max="12036" width="10.41015625" style="492" customWidth="1"/>
    <col min="12037" max="12037" width="8.87890625" style="492" customWidth="1"/>
    <col min="12038" max="12038" width="20.87890625" style="492" customWidth="1"/>
    <col min="12039" max="12039" width="31.29296875" style="492" customWidth="1"/>
    <col min="12040" max="12045" width="9.41015625" style="492" customWidth="1"/>
    <col min="12046" max="12046" width="9.87890625" style="492" customWidth="1"/>
    <col min="12047" max="12047" width="7.703125" style="492" customWidth="1"/>
    <col min="12048" max="12073" width="0" style="492" hidden="1" customWidth="1"/>
    <col min="12074" max="12288" width="9.1171875" style="492"/>
    <col min="12289" max="12289" width="4.1171875" style="492" customWidth="1"/>
    <col min="12290" max="12290" width="33.1171875" style="492" customWidth="1"/>
    <col min="12291" max="12291" width="11.5859375" style="492" customWidth="1"/>
    <col min="12292" max="12292" width="10.41015625" style="492" customWidth="1"/>
    <col min="12293" max="12293" width="8.87890625" style="492" customWidth="1"/>
    <col min="12294" max="12294" width="20.87890625" style="492" customWidth="1"/>
    <col min="12295" max="12295" width="31.29296875" style="492" customWidth="1"/>
    <col min="12296" max="12301" width="9.41015625" style="492" customWidth="1"/>
    <col min="12302" max="12302" width="9.87890625" style="492" customWidth="1"/>
    <col min="12303" max="12303" width="7.703125" style="492" customWidth="1"/>
    <col min="12304" max="12329" width="0" style="492" hidden="1" customWidth="1"/>
    <col min="12330" max="12544" width="9.1171875" style="492"/>
    <col min="12545" max="12545" width="4.1171875" style="492" customWidth="1"/>
    <col min="12546" max="12546" width="33.1171875" style="492" customWidth="1"/>
    <col min="12547" max="12547" width="11.5859375" style="492" customWidth="1"/>
    <col min="12548" max="12548" width="10.41015625" style="492" customWidth="1"/>
    <col min="12549" max="12549" width="8.87890625" style="492" customWidth="1"/>
    <col min="12550" max="12550" width="20.87890625" style="492" customWidth="1"/>
    <col min="12551" max="12551" width="31.29296875" style="492" customWidth="1"/>
    <col min="12552" max="12557" width="9.41015625" style="492" customWidth="1"/>
    <col min="12558" max="12558" width="9.87890625" style="492" customWidth="1"/>
    <col min="12559" max="12559" width="7.703125" style="492" customWidth="1"/>
    <col min="12560" max="12585" width="0" style="492" hidden="1" customWidth="1"/>
    <col min="12586" max="12800" width="9.1171875" style="492"/>
    <col min="12801" max="12801" width="4.1171875" style="492" customWidth="1"/>
    <col min="12802" max="12802" width="33.1171875" style="492" customWidth="1"/>
    <col min="12803" max="12803" width="11.5859375" style="492" customWidth="1"/>
    <col min="12804" max="12804" width="10.41015625" style="492" customWidth="1"/>
    <col min="12805" max="12805" width="8.87890625" style="492" customWidth="1"/>
    <col min="12806" max="12806" width="20.87890625" style="492" customWidth="1"/>
    <col min="12807" max="12807" width="31.29296875" style="492" customWidth="1"/>
    <col min="12808" max="12813" width="9.41015625" style="492" customWidth="1"/>
    <col min="12814" max="12814" width="9.87890625" style="492" customWidth="1"/>
    <col min="12815" max="12815" width="7.703125" style="492" customWidth="1"/>
    <col min="12816" max="12841" width="0" style="492" hidden="1" customWidth="1"/>
    <col min="12842" max="13056" width="9.1171875" style="492"/>
    <col min="13057" max="13057" width="4.1171875" style="492" customWidth="1"/>
    <col min="13058" max="13058" width="33.1171875" style="492" customWidth="1"/>
    <col min="13059" max="13059" width="11.5859375" style="492" customWidth="1"/>
    <col min="13060" max="13060" width="10.41015625" style="492" customWidth="1"/>
    <col min="13061" max="13061" width="8.87890625" style="492" customWidth="1"/>
    <col min="13062" max="13062" width="20.87890625" style="492" customWidth="1"/>
    <col min="13063" max="13063" width="31.29296875" style="492" customWidth="1"/>
    <col min="13064" max="13069" width="9.41015625" style="492" customWidth="1"/>
    <col min="13070" max="13070" width="9.87890625" style="492" customWidth="1"/>
    <col min="13071" max="13071" width="7.703125" style="492" customWidth="1"/>
    <col min="13072" max="13097" width="0" style="492" hidden="1" customWidth="1"/>
    <col min="13098" max="13312" width="9.1171875" style="492"/>
    <col min="13313" max="13313" width="4.1171875" style="492" customWidth="1"/>
    <col min="13314" max="13314" width="33.1171875" style="492" customWidth="1"/>
    <col min="13315" max="13315" width="11.5859375" style="492" customWidth="1"/>
    <col min="13316" max="13316" width="10.41015625" style="492" customWidth="1"/>
    <col min="13317" max="13317" width="8.87890625" style="492" customWidth="1"/>
    <col min="13318" max="13318" width="20.87890625" style="492" customWidth="1"/>
    <col min="13319" max="13319" width="31.29296875" style="492" customWidth="1"/>
    <col min="13320" max="13325" width="9.41015625" style="492" customWidth="1"/>
    <col min="13326" max="13326" width="9.87890625" style="492" customWidth="1"/>
    <col min="13327" max="13327" width="7.703125" style="492" customWidth="1"/>
    <col min="13328" max="13353" width="0" style="492" hidden="1" customWidth="1"/>
    <col min="13354" max="13568" width="9.1171875" style="492"/>
    <col min="13569" max="13569" width="4.1171875" style="492" customWidth="1"/>
    <col min="13570" max="13570" width="33.1171875" style="492" customWidth="1"/>
    <col min="13571" max="13571" width="11.5859375" style="492" customWidth="1"/>
    <col min="13572" max="13572" width="10.41015625" style="492" customWidth="1"/>
    <col min="13573" max="13573" width="8.87890625" style="492" customWidth="1"/>
    <col min="13574" max="13574" width="20.87890625" style="492" customWidth="1"/>
    <col min="13575" max="13575" width="31.29296875" style="492" customWidth="1"/>
    <col min="13576" max="13581" width="9.41015625" style="492" customWidth="1"/>
    <col min="13582" max="13582" width="9.87890625" style="492" customWidth="1"/>
    <col min="13583" max="13583" width="7.703125" style="492" customWidth="1"/>
    <col min="13584" max="13609" width="0" style="492" hidden="1" customWidth="1"/>
    <col min="13610" max="13824" width="9.1171875" style="492"/>
    <col min="13825" max="13825" width="4.1171875" style="492" customWidth="1"/>
    <col min="13826" max="13826" width="33.1171875" style="492" customWidth="1"/>
    <col min="13827" max="13827" width="11.5859375" style="492" customWidth="1"/>
    <col min="13828" max="13828" width="10.41015625" style="492" customWidth="1"/>
    <col min="13829" max="13829" width="8.87890625" style="492" customWidth="1"/>
    <col min="13830" max="13830" width="20.87890625" style="492" customWidth="1"/>
    <col min="13831" max="13831" width="31.29296875" style="492" customWidth="1"/>
    <col min="13832" max="13837" width="9.41015625" style="492" customWidth="1"/>
    <col min="13838" max="13838" width="9.87890625" style="492" customWidth="1"/>
    <col min="13839" max="13839" width="7.703125" style="492" customWidth="1"/>
    <col min="13840" max="13865" width="0" style="492" hidden="1" customWidth="1"/>
    <col min="13866" max="14080" width="9.1171875" style="492"/>
    <col min="14081" max="14081" width="4.1171875" style="492" customWidth="1"/>
    <col min="14082" max="14082" width="33.1171875" style="492" customWidth="1"/>
    <col min="14083" max="14083" width="11.5859375" style="492" customWidth="1"/>
    <col min="14084" max="14084" width="10.41015625" style="492" customWidth="1"/>
    <col min="14085" max="14085" width="8.87890625" style="492" customWidth="1"/>
    <col min="14086" max="14086" width="20.87890625" style="492" customWidth="1"/>
    <col min="14087" max="14087" width="31.29296875" style="492" customWidth="1"/>
    <col min="14088" max="14093" width="9.41015625" style="492" customWidth="1"/>
    <col min="14094" max="14094" width="9.87890625" style="492" customWidth="1"/>
    <col min="14095" max="14095" width="7.703125" style="492" customWidth="1"/>
    <col min="14096" max="14121" width="0" style="492" hidden="1" customWidth="1"/>
    <col min="14122" max="14336" width="9.1171875" style="492"/>
    <col min="14337" max="14337" width="4.1171875" style="492" customWidth="1"/>
    <col min="14338" max="14338" width="33.1171875" style="492" customWidth="1"/>
    <col min="14339" max="14339" width="11.5859375" style="492" customWidth="1"/>
    <col min="14340" max="14340" width="10.41015625" style="492" customWidth="1"/>
    <col min="14341" max="14341" width="8.87890625" style="492" customWidth="1"/>
    <col min="14342" max="14342" width="20.87890625" style="492" customWidth="1"/>
    <col min="14343" max="14343" width="31.29296875" style="492" customWidth="1"/>
    <col min="14344" max="14349" width="9.41015625" style="492" customWidth="1"/>
    <col min="14350" max="14350" width="9.87890625" style="492" customWidth="1"/>
    <col min="14351" max="14351" width="7.703125" style="492" customWidth="1"/>
    <col min="14352" max="14377" width="0" style="492" hidden="1" customWidth="1"/>
    <col min="14378" max="14592" width="9.1171875" style="492"/>
    <col min="14593" max="14593" width="4.1171875" style="492" customWidth="1"/>
    <col min="14594" max="14594" width="33.1171875" style="492" customWidth="1"/>
    <col min="14595" max="14595" width="11.5859375" style="492" customWidth="1"/>
    <col min="14596" max="14596" width="10.41015625" style="492" customWidth="1"/>
    <col min="14597" max="14597" width="8.87890625" style="492" customWidth="1"/>
    <col min="14598" max="14598" width="20.87890625" style="492" customWidth="1"/>
    <col min="14599" max="14599" width="31.29296875" style="492" customWidth="1"/>
    <col min="14600" max="14605" width="9.41015625" style="492" customWidth="1"/>
    <col min="14606" max="14606" width="9.87890625" style="492" customWidth="1"/>
    <col min="14607" max="14607" width="7.703125" style="492" customWidth="1"/>
    <col min="14608" max="14633" width="0" style="492" hidden="1" customWidth="1"/>
    <col min="14634" max="14848" width="9.1171875" style="492"/>
    <col min="14849" max="14849" width="4.1171875" style="492" customWidth="1"/>
    <col min="14850" max="14850" width="33.1171875" style="492" customWidth="1"/>
    <col min="14851" max="14851" width="11.5859375" style="492" customWidth="1"/>
    <col min="14852" max="14852" width="10.41015625" style="492" customWidth="1"/>
    <col min="14853" max="14853" width="8.87890625" style="492" customWidth="1"/>
    <col min="14854" max="14854" width="20.87890625" style="492" customWidth="1"/>
    <col min="14855" max="14855" width="31.29296875" style="492" customWidth="1"/>
    <col min="14856" max="14861" width="9.41015625" style="492" customWidth="1"/>
    <col min="14862" max="14862" width="9.87890625" style="492" customWidth="1"/>
    <col min="14863" max="14863" width="7.703125" style="492" customWidth="1"/>
    <col min="14864" max="14889" width="0" style="492" hidden="1" customWidth="1"/>
    <col min="14890" max="15104" width="9.1171875" style="492"/>
    <col min="15105" max="15105" width="4.1171875" style="492" customWidth="1"/>
    <col min="15106" max="15106" width="33.1171875" style="492" customWidth="1"/>
    <col min="15107" max="15107" width="11.5859375" style="492" customWidth="1"/>
    <col min="15108" max="15108" width="10.41015625" style="492" customWidth="1"/>
    <col min="15109" max="15109" width="8.87890625" style="492" customWidth="1"/>
    <col min="15110" max="15110" width="20.87890625" style="492" customWidth="1"/>
    <col min="15111" max="15111" width="31.29296875" style="492" customWidth="1"/>
    <col min="15112" max="15117" width="9.41015625" style="492" customWidth="1"/>
    <col min="15118" max="15118" width="9.87890625" style="492" customWidth="1"/>
    <col min="15119" max="15119" width="7.703125" style="492" customWidth="1"/>
    <col min="15120" max="15145" width="0" style="492" hidden="1" customWidth="1"/>
    <col min="15146" max="15360" width="9.1171875" style="492"/>
    <col min="15361" max="15361" width="4.1171875" style="492" customWidth="1"/>
    <col min="15362" max="15362" width="33.1171875" style="492" customWidth="1"/>
    <col min="15363" max="15363" width="11.5859375" style="492" customWidth="1"/>
    <col min="15364" max="15364" width="10.41015625" style="492" customWidth="1"/>
    <col min="15365" max="15365" width="8.87890625" style="492" customWidth="1"/>
    <col min="15366" max="15366" width="20.87890625" style="492" customWidth="1"/>
    <col min="15367" max="15367" width="31.29296875" style="492" customWidth="1"/>
    <col min="15368" max="15373" width="9.41015625" style="492" customWidth="1"/>
    <col min="15374" max="15374" width="9.87890625" style="492" customWidth="1"/>
    <col min="15375" max="15375" width="7.703125" style="492" customWidth="1"/>
    <col min="15376" max="15401" width="0" style="492" hidden="1" customWidth="1"/>
    <col min="15402" max="15616" width="9.1171875" style="492"/>
    <col min="15617" max="15617" width="4.1171875" style="492" customWidth="1"/>
    <col min="15618" max="15618" width="33.1171875" style="492" customWidth="1"/>
    <col min="15619" max="15619" width="11.5859375" style="492" customWidth="1"/>
    <col min="15620" max="15620" width="10.41015625" style="492" customWidth="1"/>
    <col min="15621" max="15621" width="8.87890625" style="492" customWidth="1"/>
    <col min="15622" max="15622" width="20.87890625" style="492" customWidth="1"/>
    <col min="15623" max="15623" width="31.29296875" style="492" customWidth="1"/>
    <col min="15624" max="15629" width="9.41015625" style="492" customWidth="1"/>
    <col min="15630" max="15630" width="9.87890625" style="492" customWidth="1"/>
    <col min="15631" max="15631" width="7.703125" style="492" customWidth="1"/>
    <col min="15632" max="15657" width="0" style="492" hidden="1" customWidth="1"/>
    <col min="15658" max="15872" width="9.1171875" style="492"/>
    <col min="15873" max="15873" width="4.1171875" style="492" customWidth="1"/>
    <col min="15874" max="15874" width="33.1171875" style="492" customWidth="1"/>
    <col min="15875" max="15875" width="11.5859375" style="492" customWidth="1"/>
    <col min="15876" max="15876" width="10.41015625" style="492" customWidth="1"/>
    <col min="15877" max="15877" width="8.87890625" style="492" customWidth="1"/>
    <col min="15878" max="15878" width="20.87890625" style="492" customWidth="1"/>
    <col min="15879" max="15879" width="31.29296875" style="492" customWidth="1"/>
    <col min="15880" max="15885" width="9.41015625" style="492" customWidth="1"/>
    <col min="15886" max="15886" width="9.87890625" style="492" customWidth="1"/>
    <col min="15887" max="15887" width="7.703125" style="492" customWidth="1"/>
    <col min="15888" max="15913" width="0" style="492" hidden="1" customWidth="1"/>
    <col min="15914" max="16128" width="9.1171875" style="492"/>
    <col min="16129" max="16129" width="4.1171875" style="492" customWidth="1"/>
    <col min="16130" max="16130" width="33.1171875" style="492" customWidth="1"/>
    <col min="16131" max="16131" width="11.5859375" style="492" customWidth="1"/>
    <col min="16132" max="16132" width="10.41015625" style="492" customWidth="1"/>
    <col min="16133" max="16133" width="8.87890625" style="492" customWidth="1"/>
    <col min="16134" max="16134" width="20.87890625" style="492" customWidth="1"/>
    <col min="16135" max="16135" width="31.29296875" style="492" customWidth="1"/>
    <col min="16136" max="16141" width="9.41015625" style="492" customWidth="1"/>
    <col min="16142" max="16142" width="9.87890625" style="492" customWidth="1"/>
    <col min="16143" max="16143" width="7.703125" style="492" customWidth="1"/>
    <col min="16144" max="16169" width="0" style="492" hidden="1" customWidth="1"/>
    <col min="16170" max="16384" width="9.1171875" style="492"/>
  </cols>
  <sheetData>
    <row r="1" spans="1:43" s="490" customFormat="1" ht="17.350000000000001">
      <c r="A1" s="1085" t="s">
        <v>2288</v>
      </c>
      <c r="B1" s="1085"/>
      <c r="C1" s="1085"/>
      <c r="D1" s="1085"/>
      <c r="E1" s="1085"/>
      <c r="F1" s="1085"/>
      <c r="G1" s="1085"/>
      <c r="H1" s="1085"/>
      <c r="I1" s="1085"/>
      <c r="J1" s="1085"/>
      <c r="K1" s="1085"/>
      <c r="L1" s="1085"/>
      <c r="M1" s="1085"/>
      <c r="N1" s="1085"/>
      <c r="O1" s="1085"/>
      <c r="P1" s="489"/>
      <c r="Q1" s="489"/>
      <c r="R1" s="489"/>
      <c r="S1" s="489"/>
      <c r="T1" s="489"/>
    </row>
    <row r="2" spans="1:43" s="490" customFormat="1" ht="17.7">
      <c r="A2" s="1086" t="s">
        <v>2289</v>
      </c>
      <c r="B2" s="1086"/>
      <c r="C2" s="1086"/>
      <c r="D2" s="1086"/>
      <c r="E2" s="1086"/>
      <c r="F2" s="1086"/>
      <c r="G2" s="1086"/>
      <c r="H2" s="1086"/>
      <c r="I2" s="1086"/>
      <c r="J2" s="1086"/>
      <c r="K2" s="1086"/>
      <c r="L2" s="1086"/>
      <c r="M2" s="1086"/>
      <c r="N2" s="1086"/>
      <c r="O2" s="1086"/>
      <c r="P2" s="489"/>
      <c r="Q2" s="489"/>
      <c r="R2" s="489"/>
      <c r="S2" s="489"/>
      <c r="T2" s="489"/>
    </row>
    <row r="3" spans="1:43" s="494" customFormat="1" ht="15.35">
      <c r="A3" s="491"/>
      <c r="B3" s="492"/>
      <c r="C3" s="493"/>
      <c r="D3" s="493"/>
      <c r="E3" s="493"/>
      <c r="F3" s="492"/>
      <c r="G3" s="492"/>
      <c r="H3" s="492"/>
      <c r="I3" s="492"/>
      <c r="J3" s="492"/>
      <c r="K3" s="492"/>
      <c r="L3" s="1087" t="s">
        <v>10</v>
      </c>
      <c r="M3" s="1087"/>
      <c r="N3" s="1087"/>
      <c r="O3" s="1087"/>
      <c r="P3" s="492"/>
      <c r="Q3" s="492"/>
      <c r="R3" s="492"/>
      <c r="S3" s="492"/>
      <c r="T3" s="492"/>
    </row>
    <row r="4" spans="1:43" ht="36" customHeight="1">
      <c r="A4" s="1088" t="s">
        <v>1</v>
      </c>
      <c r="B4" s="1089" t="s">
        <v>3</v>
      </c>
      <c r="C4" s="1089" t="s">
        <v>13</v>
      </c>
      <c r="D4" s="1089" t="s">
        <v>4</v>
      </c>
      <c r="E4" s="1089" t="s">
        <v>14</v>
      </c>
      <c r="F4" s="1089" t="s">
        <v>2</v>
      </c>
      <c r="G4" s="1089" t="s">
        <v>17</v>
      </c>
      <c r="H4" s="1089" t="s">
        <v>7</v>
      </c>
      <c r="I4" s="1089"/>
      <c r="J4" s="1089" t="s">
        <v>18</v>
      </c>
      <c r="K4" s="1089"/>
      <c r="L4" s="1089" t="s">
        <v>19</v>
      </c>
      <c r="M4" s="1089"/>
      <c r="N4" s="1089" t="s">
        <v>6</v>
      </c>
      <c r="O4" s="1089" t="s">
        <v>5</v>
      </c>
    </row>
    <row r="5" spans="1:43" ht="54.7">
      <c r="A5" s="1088"/>
      <c r="B5" s="1089"/>
      <c r="C5" s="1089"/>
      <c r="D5" s="1089"/>
      <c r="E5" s="1089"/>
      <c r="F5" s="1089"/>
      <c r="G5" s="1089"/>
      <c r="H5" s="495" t="s">
        <v>2290</v>
      </c>
      <c r="I5" s="496" t="s">
        <v>15</v>
      </c>
      <c r="J5" s="495" t="s">
        <v>2290</v>
      </c>
      <c r="K5" s="496" t="s">
        <v>15</v>
      </c>
      <c r="L5" s="495" t="s">
        <v>2290</v>
      </c>
      <c r="M5" s="496" t="s">
        <v>15</v>
      </c>
      <c r="N5" s="1089"/>
      <c r="O5" s="1089"/>
    </row>
    <row r="6" spans="1:43" s="489" customFormat="1" ht="41">
      <c r="A6" s="497" t="s">
        <v>9</v>
      </c>
      <c r="B6" s="498" t="s">
        <v>11</v>
      </c>
      <c r="C6" s="495"/>
      <c r="D6" s="495"/>
      <c r="E6" s="495"/>
      <c r="F6" s="495"/>
      <c r="G6" s="498"/>
      <c r="H6" s="499">
        <f t="shared" ref="H6:M6" si="0">H7+H19+H24+H139+H146+H149</f>
        <v>286406.07500000001</v>
      </c>
      <c r="I6" s="499">
        <f t="shared" si="0"/>
        <v>260368.25</v>
      </c>
      <c r="J6" s="499">
        <f t="shared" si="0"/>
        <v>286405.07500000001</v>
      </c>
      <c r="K6" s="499">
        <f t="shared" si="0"/>
        <v>260368.25</v>
      </c>
      <c r="L6" s="499">
        <f t="shared" si="0"/>
        <v>53526.275000000009</v>
      </c>
      <c r="M6" s="499">
        <f t="shared" si="0"/>
        <v>48660.25</v>
      </c>
      <c r="N6" s="499">
        <f>N12+N19+N24+N139+N146</f>
        <v>0</v>
      </c>
      <c r="O6" s="499">
        <f>O12+O19+O24+O139+O146</f>
        <v>0</v>
      </c>
      <c r="P6" s="489">
        <v>260368</v>
      </c>
    </row>
    <row r="7" spans="1:43" s="489" customFormat="1" ht="13.7">
      <c r="A7" s="497">
        <v>1</v>
      </c>
      <c r="B7" s="498" t="s">
        <v>1635</v>
      </c>
      <c r="C7" s="495"/>
      <c r="D7" s="495"/>
      <c r="E7" s="495"/>
      <c r="F7" s="495"/>
      <c r="G7" s="498"/>
      <c r="H7" s="499">
        <f>+H11+H12</f>
        <v>18057.599999999999</v>
      </c>
      <c r="I7" s="499">
        <f t="shared" ref="I7:M7" si="1">+I11+I12</f>
        <v>16416</v>
      </c>
      <c r="J7" s="499">
        <f t="shared" si="1"/>
        <v>18057.599999999999</v>
      </c>
      <c r="K7" s="499">
        <f t="shared" si="1"/>
        <v>16416</v>
      </c>
      <c r="L7" s="499">
        <f t="shared" si="1"/>
        <v>5219.5</v>
      </c>
      <c r="M7" s="499">
        <f t="shared" si="1"/>
        <v>4745</v>
      </c>
      <c r="N7" s="498"/>
      <c r="O7" s="498"/>
      <c r="P7" s="500">
        <f>P6-K6</f>
        <v>-0.25</v>
      </c>
    </row>
    <row r="8" spans="1:43" ht="28" hidden="1" outlineLevel="1">
      <c r="A8" s="501" t="s">
        <v>122</v>
      </c>
      <c r="B8" s="502" t="s">
        <v>1636</v>
      </c>
      <c r="C8" s="366" t="s">
        <v>546</v>
      </c>
      <c r="D8" s="503" t="s">
        <v>2054</v>
      </c>
      <c r="E8" s="503">
        <v>2022</v>
      </c>
      <c r="G8" s="503" t="s">
        <v>1637</v>
      </c>
      <c r="H8" s="504">
        <f>I8*1.1</f>
        <v>715.00000000000011</v>
      </c>
      <c r="I8" s="504">
        <v>650</v>
      </c>
      <c r="J8" s="504">
        <f>K8*1.1</f>
        <v>715.00000000000011</v>
      </c>
      <c r="K8" s="504">
        <v>650</v>
      </c>
      <c r="L8" s="504">
        <f>M8*1.1</f>
        <v>715.00000000000011</v>
      </c>
      <c r="M8" s="504">
        <v>650</v>
      </c>
      <c r="N8" s="502"/>
      <c r="O8" s="502"/>
      <c r="P8" s="505"/>
    </row>
    <row r="9" spans="1:43" ht="28" hidden="1" outlineLevel="1">
      <c r="A9" s="501" t="s">
        <v>123</v>
      </c>
      <c r="B9" s="502" t="s">
        <v>168</v>
      </c>
      <c r="C9" s="366" t="s">
        <v>546</v>
      </c>
      <c r="D9" s="503" t="s">
        <v>2054</v>
      </c>
      <c r="E9" s="503">
        <v>2022</v>
      </c>
      <c r="F9" s="565"/>
      <c r="G9" s="503" t="s">
        <v>1638</v>
      </c>
      <c r="H9" s="504">
        <f>I9*1.1</f>
        <v>2099.9</v>
      </c>
      <c r="I9" s="504">
        <v>1909</v>
      </c>
      <c r="J9" s="504">
        <f>K9*1.1</f>
        <v>2099.9</v>
      </c>
      <c r="K9" s="504">
        <v>1909</v>
      </c>
      <c r="L9" s="504">
        <f>M9*1.1</f>
        <v>269.5</v>
      </c>
      <c r="M9" s="504">
        <v>245</v>
      </c>
      <c r="N9" s="502"/>
      <c r="O9" s="502"/>
      <c r="P9" s="505"/>
    </row>
    <row r="10" spans="1:43" ht="28" hidden="1" outlineLevel="1">
      <c r="A10" s="501" t="s">
        <v>124</v>
      </c>
      <c r="B10" s="502" t="s">
        <v>197</v>
      </c>
      <c r="C10" s="366" t="s">
        <v>546</v>
      </c>
      <c r="D10" s="503" t="s">
        <v>2054</v>
      </c>
      <c r="E10" s="503" t="s">
        <v>782</v>
      </c>
      <c r="F10" s="566"/>
      <c r="G10" s="503" t="s">
        <v>1639</v>
      </c>
      <c r="H10" s="504">
        <f>I10*1.1</f>
        <v>2262.7000000000003</v>
      </c>
      <c r="I10" s="504">
        <v>2057</v>
      </c>
      <c r="J10" s="504">
        <f>K10*1.1</f>
        <v>2262.7000000000003</v>
      </c>
      <c r="K10" s="504">
        <v>2057</v>
      </c>
      <c r="L10" s="504"/>
      <c r="M10" s="504"/>
      <c r="N10" s="502"/>
      <c r="O10" s="502"/>
      <c r="P10" s="505"/>
    </row>
    <row r="11" spans="1:43" ht="30.75" customHeight="1" collapsed="1">
      <c r="A11" s="501" t="s">
        <v>521</v>
      </c>
      <c r="B11" s="502" t="s">
        <v>2061</v>
      </c>
      <c r="C11" s="366" t="str">
        <f>+C10</f>
        <v>UBND huyện</v>
      </c>
      <c r="D11" s="503"/>
      <c r="E11" s="503" t="s">
        <v>50</v>
      </c>
      <c r="F11" s="564" t="s">
        <v>2291</v>
      </c>
      <c r="G11" s="503" t="s">
        <v>2301</v>
      </c>
      <c r="H11" s="504">
        <f>SUM(H8:H10)</f>
        <v>5077.6000000000004</v>
      </c>
      <c r="I11" s="504">
        <f t="shared" ref="I11:M11" si="2">SUM(I8:I10)</f>
        <v>4616</v>
      </c>
      <c r="J11" s="504">
        <f t="shared" si="2"/>
        <v>5077.6000000000004</v>
      </c>
      <c r="K11" s="504">
        <f t="shared" si="2"/>
        <v>4616</v>
      </c>
      <c r="L11" s="504">
        <f t="shared" si="2"/>
        <v>984.50000000000011</v>
      </c>
      <c r="M11" s="504">
        <f t="shared" si="2"/>
        <v>895</v>
      </c>
      <c r="N11" s="502"/>
      <c r="O11" s="502"/>
      <c r="P11" s="505"/>
    </row>
    <row r="12" spans="1:43" s="489" customFormat="1" ht="27.75" customHeight="1">
      <c r="A12" s="501" t="s">
        <v>125</v>
      </c>
      <c r="B12" s="506" t="s">
        <v>2292</v>
      </c>
      <c r="C12" s="366"/>
      <c r="D12" s="366"/>
      <c r="E12" s="366"/>
      <c r="F12" s="366"/>
      <c r="G12" s="366"/>
      <c r="H12" s="507">
        <f>SUM(H13:H18)</f>
        <v>12980</v>
      </c>
      <c r="I12" s="507">
        <f t="shared" ref="I12:O12" si="3">SUM(I13:I18)</f>
        <v>11800</v>
      </c>
      <c r="J12" s="507">
        <f t="shared" si="3"/>
        <v>12980</v>
      </c>
      <c r="K12" s="507">
        <f t="shared" si="3"/>
        <v>11800</v>
      </c>
      <c r="L12" s="507">
        <f t="shared" si="3"/>
        <v>4235</v>
      </c>
      <c r="M12" s="507">
        <f t="shared" si="3"/>
        <v>3850</v>
      </c>
      <c r="N12" s="507">
        <f t="shared" si="3"/>
        <v>0</v>
      </c>
      <c r="O12" s="507">
        <f t="shared" si="3"/>
        <v>0</v>
      </c>
      <c r="P12" s="508">
        <v>4200</v>
      </c>
      <c r="Q12" s="509"/>
      <c r="R12" s="509"/>
      <c r="S12" s="509"/>
      <c r="T12" s="509"/>
      <c r="U12" s="510"/>
      <c r="V12" s="510"/>
      <c r="W12" s="510"/>
      <c r="X12" s="510"/>
      <c r="Y12" s="510"/>
      <c r="Z12" s="510"/>
      <c r="AA12" s="510"/>
      <c r="AB12" s="510"/>
      <c r="AC12" s="510"/>
      <c r="AD12" s="510"/>
      <c r="AE12" s="510"/>
      <c r="AF12" s="510"/>
      <c r="AG12" s="510"/>
      <c r="AH12" s="510"/>
      <c r="AI12" s="510"/>
      <c r="AJ12" s="510"/>
      <c r="AK12" s="510"/>
      <c r="AL12" s="510"/>
      <c r="AM12" s="510"/>
      <c r="AN12" s="510"/>
      <c r="AO12" s="510"/>
    </row>
    <row r="13" spans="1:43" s="489" customFormat="1" ht="70">
      <c r="A13" s="511" t="s">
        <v>35</v>
      </c>
      <c r="B13" s="512" t="s">
        <v>1640</v>
      </c>
      <c r="C13" s="366" t="s">
        <v>546</v>
      </c>
      <c r="D13" s="366" t="s">
        <v>1641</v>
      </c>
      <c r="E13" s="366">
        <v>2022</v>
      </c>
      <c r="F13" s="366" t="s">
        <v>1642</v>
      </c>
      <c r="G13" s="366" t="s">
        <v>1643</v>
      </c>
      <c r="H13" s="348">
        <f t="shared" ref="H13:H18" si="4">I13*1.1</f>
        <v>2090</v>
      </c>
      <c r="I13" s="348">
        <v>1900</v>
      </c>
      <c r="J13" s="348">
        <f>K13*1.1</f>
        <v>2090</v>
      </c>
      <c r="K13" s="348">
        <v>1900</v>
      </c>
      <c r="L13" s="348">
        <f>M13*1.1</f>
        <v>2090</v>
      </c>
      <c r="M13" s="348">
        <v>1900</v>
      </c>
      <c r="N13" s="366"/>
      <c r="O13" s="365"/>
      <c r="P13" s="509"/>
      <c r="Q13" s="509"/>
      <c r="R13" s="509"/>
      <c r="S13" s="509"/>
      <c r="T13" s="509"/>
      <c r="U13" s="510"/>
      <c r="V13" s="510"/>
      <c r="W13" s="510"/>
      <c r="X13" s="510"/>
      <c r="Y13" s="510"/>
      <c r="Z13" s="510"/>
      <c r="AA13" s="510"/>
      <c r="AB13" s="510"/>
      <c r="AC13" s="510"/>
      <c r="AD13" s="510"/>
      <c r="AE13" s="510"/>
      <c r="AF13" s="510"/>
      <c r="AG13" s="510"/>
      <c r="AH13" s="510"/>
      <c r="AI13" s="510"/>
      <c r="AJ13" s="510"/>
      <c r="AK13" s="510"/>
      <c r="AL13" s="510"/>
      <c r="AM13" s="510"/>
      <c r="AN13" s="510"/>
      <c r="AO13" s="510"/>
      <c r="AQ13" s="489">
        <f>4*2976</f>
        <v>11904</v>
      </c>
    </row>
    <row r="14" spans="1:43" s="489" customFormat="1" ht="28">
      <c r="A14" s="511" t="s">
        <v>35</v>
      </c>
      <c r="B14" s="312" t="s">
        <v>1644</v>
      </c>
      <c r="C14" s="366" t="s">
        <v>546</v>
      </c>
      <c r="D14" s="366" t="s">
        <v>1645</v>
      </c>
      <c r="E14" s="366">
        <v>2022</v>
      </c>
      <c r="F14" s="366" t="s">
        <v>1646</v>
      </c>
      <c r="G14" s="366" t="s">
        <v>1647</v>
      </c>
      <c r="H14" s="348">
        <f t="shared" si="4"/>
        <v>2145</v>
      </c>
      <c r="I14" s="348">
        <v>1950</v>
      </c>
      <c r="J14" s="348">
        <f>K14*1.1</f>
        <v>2145</v>
      </c>
      <c r="K14" s="348">
        <v>1950</v>
      </c>
      <c r="L14" s="348">
        <f>M14*1.1</f>
        <v>2145</v>
      </c>
      <c r="M14" s="348">
        <v>1950</v>
      </c>
      <c r="N14" s="366"/>
      <c r="O14" s="365"/>
      <c r="P14" s="509"/>
      <c r="Q14" s="509"/>
      <c r="R14" s="509"/>
      <c r="S14" s="509"/>
      <c r="T14" s="509"/>
      <c r="U14" s="510"/>
      <c r="V14" s="510"/>
      <c r="W14" s="510"/>
      <c r="X14" s="510"/>
      <c r="Y14" s="510"/>
      <c r="Z14" s="510"/>
      <c r="AA14" s="510"/>
      <c r="AB14" s="510"/>
      <c r="AC14" s="510"/>
      <c r="AD14" s="510"/>
      <c r="AE14" s="510"/>
      <c r="AF14" s="510"/>
      <c r="AG14" s="510"/>
      <c r="AH14" s="510"/>
      <c r="AI14" s="510"/>
      <c r="AJ14" s="510"/>
      <c r="AK14" s="510"/>
      <c r="AL14" s="510"/>
      <c r="AM14" s="510"/>
      <c r="AN14" s="510"/>
      <c r="AO14" s="510"/>
    </row>
    <row r="15" spans="1:43" s="489" customFormat="1" ht="84">
      <c r="A15" s="511" t="s">
        <v>35</v>
      </c>
      <c r="B15" s="363" t="s">
        <v>1648</v>
      </c>
      <c r="C15" s="366" t="s">
        <v>546</v>
      </c>
      <c r="D15" s="362" t="s">
        <v>1649</v>
      </c>
      <c r="E15" s="366">
        <v>2023</v>
      </c>
      <c r="F15" s="366" t="s">
        <v>1650</v>
      </c>
      <c r="G15" s="366" t="s">
        <v>1651</v>
      </c>
      <c r="H15" s="348">
        <f t="shared" si="4"/>
        <v>2750</v>
      </c>
      <c r="I15" s="348">
        <v>2500</v>
      </c>
      <c r="J15" s="348">
        <f>K15*1.1</f>
        <v>2750</v>
      </c>
      <c r="K15" s="348">
        <v>2500</v>
      </c>
      <c r="L15" s="348"/>
      <c r="M15" s="348"/>
      <c r="N15" s="366"/>
      <c r="O15" s="365"/>
      <c r="P15" s="509"/>
      <c r="Q15" s="509"/>
      <c r="R15" s="509"/>
      <c r="S15" s="509"/>
      <c r="T15" s="509"/>
      <c r="U15" s="510"/>
      <c r="V15" s="510"/>
      <c r="W15" s="510"/>
      <c r="X15" s="510"/>
      <c r="Y15" s="510"/>
      <c r="Z15" s="510"/>
      <c r="AA15" s="510"/>
      <c r="AB15" s="510"/>
      <c r="AC15" s="510"/>
      <c r="AD15" s="510"/>
      <c r="AE15" s="510"/>
      <c r="AF15" s="510"/>
      <c r="AG15" s="510"/>
      <c r="AH15" s="510"/>
      <c r="AI15" s="510"/>
      <c r="AJ15" s="510"/>
      <c r="AK15" s="510"/>
      <c r="AL15" s="510"/>
      <c r="AM15" s="510"/>
      <c r="AN15" s="510"/>
      <c r="AO15" s="510"/>
    </row>
    <row r="16" spans="1:43" s="489" customFormat="1" ht="28">
      <c r="A16" s="511" t="s">
        <v>35</v>
      </c>
      <c r="B16" s="363" t="s">
        <v>1652</v>
      </c>
      <c r="C16" s="366" t="s">
        <v>546</v>
      </c>
      <c r="D16" s="366" t="s">
        <v>1653</v>
      </c>
      <c r="E16" s="366">
        <v>2024</v>
      </c>
      <c r="F16" s="366" t="s">
        <v>1654</v>
      </c>
      <c r="G16" s="366" t="s">
        <v>1655</v>
      </c>
      <c r="H16" s="348">
        <f t="shared" si="4"/>
        <v>1650.0000000000002</v>
      </c>
      <c r="I16" s="348">
        <v>1500</v>
      </c>
      <c r="J16" s="348">
        <f>K16*1.1</f>
        <v>1650.0000000000002</v>
      </c>
      <c r="K16" s="348">
        <v>1500</v>
      </c>
      <c r="L16" s="348"/>
      <c r="M16" s="348"/>
      <c r="N16" s="366"/>
      <c r="O16" s="365"/>
      <c r="P16" s="509"/>
      <c r="Q16" s="509"/>
      <c r="R16" s="509"/>
      <c r="S16" s="509"/>
      <c r="T16" s="509"/>
      <c r="U16" s="510"/>
      <c r="V16" s="510"/>
      <c r="W16" s="510"/>
      <c r="X16" s="510"/>
      <c r="Y16" s="510"/>
      <c r="Z16" s="510"/>
      <c r="AA16" s="510"/>
      <c r="AB16" s="510"/>
      <c r="AC16" s="510"/>
      <c r="AD16" s="510"/>
      <c r="AE16" s="510"/>
      <c r="AF16" s="510"/>
      <c r="AG16" s="510"/>
      <c r="AH16" s="510"/>
      <c r="AI16" s="510"/>
      <c r="AJ16" s="510"/>
      <c r="AK16" s="510"/>
      <c r="AL16" s="510"/>
      <c r="AM16" s="510"/>
      <c r="AN16" s="510"/>
      <c r="AO16" s="510"/>
    </row>
    <row r="17" spans="1:42" s="489" customFormat="1" ht="56">
      <c r="A17" s="511" t="s">
        <v>35</v>
      </c>
      <c r="B17" s="364" t="s">
        <v>1656</v>
      </c>
      <c r="C17" s="366" t="s">
        <v>546</v>
      </c>
      <c r="D17" s="513" t="s">
        <v>1657</v>
      </c>
      <c r="E17" s="513">
        <v>2024</v>
      </c>
      <c r="F17" s="513" t="s">
        <v>1658</v>
      </c>
      <c r="G17" s="513" t="s">
        <v>1659</v>
      </c>
      <c r="H17" s="348">
        <f t="shared" si="4"/>
        <v>1595.0000000000002</v>
      </c>
      <c r="I17" s="514">
        <v>1450</v>
      </c>
      <c r="J17" s="348">
        <f>K17*1.1</f>
        <v>1595.0000000000002</v>
      </c>
      <c r="K17" s="514">
        <v>1450</v>
      </c>
      <c r="L17" s="348"/>
      <c r="M17" s="348"/>
      <c r="N17" s="366"/>
      <c r="O17" s="365"/>
      <c r="P17" s="509"/>
      <c r="Q17" s="509"/>
      <c r="R17" s="509"/>
      <c r="S17" s="509"/>
      <c r="T17" s="509"/>
      <c r="U17" s="510"/>
      <c r="V17" s="510"/>
      <c r="W17" s="510"/>
      <c r="X17" s="510"/>
      <c r="Y17" s="510"/>
      <c r="Z17" s="510"/>
      <c r="AA17" s="510"/>
      <c r="AB17" s="510"/>
      <c r="AC17" s="510"/>
      <c r="AD17" s="510"/>
      <c r="AE17" s="510"/>
      <c r="AF17" s="510"/>
      <c r="AG17" s="510"/>
      <c r="AH17" s="510"/>
      <c r="AI17" s="510"/>
      <c r="AJ17" s="510"/>
      <c r="AK17" s="510"/>
      <c r="AL17" s="510"/>
      <c r="AM17" s="510"/>
      <c r="AN17" s="510"/>
      <c r="AO17" s="510"/>
    </row>
    <row r="18" spans="1:42" s="489" customFormat="1" ht="56">
      <c r="A18" s="511" t="s">
        <v>35</v>
      </c>
      <c r="B18" s="515" t="s">
        <v>1661</v>
      </c>
      <c r="C18" s="366" t="s">
        <v>546</v>
      </c>
      <c r="D18" s="366" t="s">
        <v>1662</v>
      </c>
      <c r="E18" s="366">
        <v>2025</v>
      </c>
      <c r="F18" s="513" t="s">
        <v>1658</v>
      </c>
      <c r="G18" s="362" t="s">
        <v>1663</v>
      </c>
      <c r="H18" s="348">
        <f t="shared" si="4"/>
        <v>2750</v>
      </c>
      <c r="I18" s="348">
        <v>2500</v>
      </c>
      <c r="J18" s="348">
        <f t="shared" ref="J18:J81" si="5">K18*1.1</f>
        <v>2750</v>
      </c>
      <c r="K18" s="348">
        <v>2500</v>
      </c>
      <c r="L18" s="348"/>
      <c r="M18" s="348"/>
      <c r="N18" s="366"/>
      <c r="O18" s="365"/>
      <c r="P18" s="509"/>
      <c r="Q18" s="509"/>
      <c r="R18" s="509"/>
      <c r="S18" s="509"/>
      <c r="T18" s="509"/>
      <c r="U18" s="510"/>
      <c r="V18" s="510"/>
      <c r="W18" s="510"/>
      <c r="X18" s="510"/>
      <c r="Y18" s="510"/>
      <c r="Z18" s="510"/>
      <c r="AA18" s="510"/>
      <c r="AB18" s="510"/>
      <c r="AC18" s="510"/>
      <c r="AD18" s="510"/>
      <c r="AE18" s="510"/>
      <c r="AF18" s="510"/>
      <c r="AG18" s="510"/>
      <c r="AH18" s="510"/>
      <c r="AI18" s="510"/>
      <c r="AJ18" s="510"/>
      <c r="AK18" s="510"/>
      <c r="AL18" s="510"/>
      <c r="AM18" s="510"/>
      <c r="AN18" s="510"/>
      <c r="AO18" s="510"/>
    </row>
    <row r="19" spans="1:42" s="518" customFormat="1" ht="27.75" customHeight="1">
      <c r="A19" s="367">
        <v>2</v>
      </c>
      <c r="B19" s="368" t="s">
        <v>38</v>
      </c>
      <c r="C19" s="369"/>
      <c r="D19" s="369"/>
      <c r="E19" s="369"/>
      <c r="F19" s="369"/>
      <c r="G19" s="369"/>
      <c r="H19" s="361">
        <f t="shared" ref="H19:M19" si="6">SUM(H20:H23)</f>
        <v>86720.700000000012</v>
      </c>
      <c r="I19" s="361">
        <f t="shared" si="6"/>
        <v>78837</v>
      </c>
      <c r="J19" s="361">
        <f t="shared" si="6"/>
        <v>86720.700000000012</v>
      </c>
      <c r="K19" s="361">
        <f t="shared" si="6"/>
        <v>78837</v>
      </c>
      <c r="L19" s="361">
        <f t="shared" si="6"/>
        <v>15609.000000000002</v>
      </c>
      <c r="M19" s="361">
        <f t="shared" si="6"/>
        <v>14190</v>
      </c>
      <c r="N19" s="369"/>
      <c r="O19" s="358"/>
      <c r="P19" s="516"/>
      <c r="Q19" s="516"/>
      <c r="R19" s="516"/>
      <c r="S19" s="516"/>
      <c r="T19" s="516"/>
      <c r="U19" s="517"/>
      <c r="V19" s="517"/>
      <c r="W19" s="517"/>
      <c r="X19" s="517"/>
      <c r="Y19" s="517"/>
      <c r="Z19" s="517"/>
      <c r="AA19" s="517"/>
      <c r="AB19" s="517"/>
      <c r="AC19" s="517"/>
      <c r="AD19" s="517"/>
      <c r="AE19" s="517"/>
      <c r="AF19" s="517"/>
      <c r="AG19" s="517"/>
      <c r="AH19" s="517"/>
      <c r="AI19" s="517"/>
      <c r="AJ19" s="517"/>
      <c r="AK19" s="517"/>
      <c r="AL19" s="517"/>
      <c r="AM19" s="517"/>
      <c r="AN19" s="517"/>
      <c r="AO19" s="517"/>
    </row>
    <row r="20" spans="1:42" s="518" customFormat="1" ht="56">
      <c r="A20" s="382" t="s">
        <v>126</v>
      </c>
      <c r="B20" s="381" t="s">
        <v>2063</v>
      </c>
      <c r="C20" s="360" t="s">
        <v>1664</v>
      </c>
      <c r="D20" s="360" t="s">
        <v>2064</v>
      </c>
      <c r="E20" s="360" t="s">
        <v>50</v>
      </c>
      <c r="F20" s="360" t="s">
        <v>2065</v>
      </c>
      <c r="G20" s="360" t="s">
        <v>2066</v>
      </c>
      <c r="H20" s="519">
        <f>I20*1.1</f>
        <v>4840</v>
      </c>
      <c r="I20" s="519">
        <f>K20</f>
        <v>4400</v>
      </c>
      <c r="J20" s="519">
        <f>K20*1.1</f>
        <v>4840</v>
      </c>
      <c r="K20" s="519">
        <v>4400</v>
      </c>
      <c r="L20" s="519">
        <f>M20*1.1</f>
        <v>0</v>
      </c>
      <c r="M20" s="519">
        <v>0</v>
      </c>
      <c r="N20" s="360"/>
      <c r="O20" s="360"/>
      <c r="P20" s="516"/>
      <c r="Q20" s="516"/>
      <c r="R20" s="516"/>
      <c r="S20" s="516"/>
      <c r="T20" s="516"/>
      <c r="U20" s="517"/>
      <c r="V20" s="517"/>
      <c r="W20" s="517"/>
      <c r="X20" s="517"/>
      <c r="Y20" s="517"/>
      <c r="Z20" s="517"/>
      <c r="AA20" s="517"/>
      <c r="AB20" s="517"/>
      <c r="AC20" s="517"/>
      <c r="AD20" s="517"/>
      <c r="AE20" s="517"/>
      <c r="AF20" s="517"/>
      <c r="AG20" s="517"/>
      <c r="AH20" s="517"/>
      <c r="AI20" s="517"/>
      <c r="AJ20" s="517"/>
      <c r="AK20" s="517"/>
      <c r="AL20" s="517"/>
      <c r="AM20" s="517"/>
      <c r="AN20" s="517"/>
      <c r="AO20" s="517"/>
    </row>
    <row r="21" spans="1:42" s="518" customFormat="1" ht="42">
      <c r="A21" s="382" t="s">
        <v>127</v>
      </c>
      <c r="B21" s="381" t="s">
        <v>2293</v>
      </c>
      <c r="C21" s="360" t="s">
        <v>1664</v>
      </c>
      <c r="D21" s="360" t="s">
        <v>1665</v>
      </c>
      <c r="E21" s="360" t="s">
        <v>165</v>
      </c>
      <c r="F21" s="360" t="s">
        <v>1666</v>
      </c>
      <c r="G21" s="360" t="s">
        <v>1667</v>
      </c>
      <c r="H21" s="519">
        <f>I21*1.1</f>
        <v>19585.5</v>
      </c>
      <c r="I21" s="519">
        <f>K21</f>
        <v>17805</v>
      </c>
      <c r="J21" s="519">
        <f>K21*1.1</f>
        <v>19585.5</v>
      </c>
      <c r="K21" s="519">
        <v>17805</v>
      </c>
      <c r="L21" s="519">
        <f>M21*1.1</f>
        <v>3619.0000000000005</v>
      </c>
      <c r="M21" s="519">
        <v>3290</v>
      </c>
      <c r="N21" s="360"/>
      <c r="O21" s="360"/>
      <c r="P21" s="516"/>
      <c r="Q21" s="516"/>
      <c r="R21" s="516"/>
      <c r="S21" s="516"/>
      <c r="T21" s="516"/>
      <c r="U21" s="517"/>
      <c r="V21" s="517"/>
      <c r="W21" s="517"/>
      <c r="X21" s="517"/>
      <c r="Y21" s="517"/>
      <c r="Z21" s="517"/>
      <c r="AA21" s="517"/>
      <c r="AB21" s="517"/>
      <c r="AC21" s="517"/>
      <c r="AD21" s="517"/>
      <c r="AE21" s="517"/>
      <c r="AF21" s="517"/>
      <c r="AG21" s="517"/>
      <c r="AH21" s="517"/>
      <c r="AI21" s="517"/>
      <c r="AJ21" s="517"/>
      <c r="AK21" s="517"/>
      <c r="AL21" s="517"/>
      <c r="AM21" s="517"/>
      <c r="AN21" s="517"/>
      <c r="AO21" s="517"/>
    </row>
    <row r="22" spans="1:42" s="518" customFormat="1" ht="56">
      <c r="A22" s="382" t="s">
        <v>128</v>
      </c>
      <c r="B22" s="381" t="s">
        <v>2294</v>
      </c>
      <c r="C22" s="360" t="s">
        <v>1664</v>
      </c>
      <c r="D22" s="360" t="s">
        <v>1668</v>
      </c>
      <c r="E22" s="360" t="s">
        <v>165</v>
      </c>
      <c r="F22" s="360" t="s">
        <v>1666</v>
      </c>
      <c r="G22" s="360" t="s">
        <v>1669</v>
      </c>
      <c r="H22" s="519">
        <f>I22*1.1</f>
        <v>27720.000000000004</v>
      </c>
      <c r="I22" s="519">
        <f>K22</f>
        <v>25200</v>
      </c>
      <c r="J22" s="519">
        <f>K22*1.1</f>
        <v>27720.000000000004</v>
      </c>
      <c r="K22" s="519">
        <v>25200</v>
      </c>
      <c r="L22" s="519">
        <f>M22*1.1</f>
        <v>6930.0000000000009</v>
      </c>
      <c r="M22" s="519">
        <v>6300</v>
      </c>
      <c r="N22" s="360"/>
      <c r="O22" s="360"/>
      <c r="P22" s="516"/>
      <c r="Q22" s="516"/>
      <c r="R22" s="516"/>
      <c r="S22" s="516"/>
      <c r="T22" s="516"/>
      <c r="U22" s="517"/>
      <c r="V22" s="517"/>
      <c r="W22" s="517"/>
      <c r="X22" s="517"/>
      <c r="Y22" s="517"/>
      <c r="Z22" s="517"/>
      <c r="AA22" s="517"/>
      <c r="AB22" s="517"/>
      <c r="AC22" s="517"/>
      <c r="AD22" s="517"/>
      <c r="AE22" s="517"/>
      <c r="AF22" s="517"/>
      <c r="AG22" s="517"/>
      <c r="AH22" s="517"/>
      <c r="AI22" s="517"/>
      <c r="AJ22" s="517"/>
      <c r="AK22" s="517"/>
      <c r="AL22" s="517"/>
      <c r="AM22" s="517"/>
      <c r="AN22" s="517"/>
      <c r="AO22" s="517"/>
    </row>
    <row r="23" spans="1:42" s="518" customFormat="1" ht="28">
      <c r="A23" s="382" t="s">
        <v>129</v>
      </c>
      <c r="B23" s="381" t="s">
        <v>2295</v>
      </c>
      <c r="C23" s="360" t="s">
        <v>1664</v>
      </c>
      <c r="D23" s="360" t="s">
        <v>1670</v>
      </c>
      <c r="E23" s="360" t="s">
        <v>86</v>
      </c>
      <c r="F23" s="360" t="s">
        <v>1666</v>
      </c>
      <c r="G23" s="360" t="s">
        <v>1671</v>
      </c>
      <c r="H23" s="519">
        <f>I23*1.1</f>
        <v>34575.200000000004</v>
      </c>
      <c r="I23" s="519">
        <f>K23</f>
        <v>31432</v>
      </c>
      <c r="J23" s="519">
        <f>K23*1.1</f>
        <v>34575.200000000004</v>
      </c>
      <c r="K23" s="519">
        <v>31432</v>
      </c>
      <c r="L23" s="519">
        <f>M23*1.1</f>
        <v>5060</v>
      </c>
      <c r="M23" s="519">
        <v>4600</v>
      </c>
      <c r="N23" s="360"/>
      <c r="O23" s="360"/>
      <c r="P23" s="516"/>
      <c r="Q23" s="516"/>
      <c r="R23" s="516"/>
      <c r="S23" s="516"/>
      <c r="T23" s="516"/>
      <c r="U23" s="517"/>
      <c r="V23" s="517"/>
      <c r="W23" s="517"/>
      <c r="X23" s="517"/>
      <c r="Y23" s="517"/>
      <c r="Z23" s="517"/>
      <c r="AA23" s="517"/>
      <c r="AB23" s="517"/>
      <c r="AC23" s="517"/>
      <c r="AD23" s="517"/>
      <c r="AE23" s="517"/>
      <c r="AF23" s="517"/>
      <c r="AG23" s="517"/>
      <c r="AH23" s="517"/>
      <c r="AI23" s="517"/>
      <c r="AJ23" s="517"/>
      <c r="AK23" s="517"/>
      <c r="AL23" s="517"/>
      <c r="AM23" s="517"/>
      <c r="AN23" s="517"/>
      <c r="AO23" s="517"/>
    </row>
    <row r="24" spans="1:42" s="489" customFormat="1" ht="15">
      <c r="A24" s="520">
        <v>4</v>
      </c>
      <c r="B24" s="521" t="s">
        <v>42</v>
      </c>
      <c r="C24" s="522"/>
      <c r="D24" s="522"/>
      <c r="E24" s="522"/>
      <c r="F24" s="522"/>
      <c r="G24" s="522"/>
      <c r="H24" s="348">
        <f t="shared" ref="H24:M24" si="7">H25</f>
        <v>137999.90000000002</v>
      </c>
      <c r="I24" s="348">
        <f t="shared" si="7"/>
        <v>125454</v>
      </c>
      <c r="J24" s="348">
        <f t="shared" si="7"/>
        <v>137998.90000000002</v>
      </c>
      <c r="K24" s="348">
        <f t="shared" si="7"/>
        <v>125454</v>
      </c>
      <c r="L24" s="348">
        <f t="shared" si="7"/>
        <v>24840.200000000004</v>
      </c>
      <c r="M24" s="348">
        <f t="shared" si="7"/>
        <v>22582</v>
      </c>
      <c r="N24" s="522"/>
      <c r="O24" s="506"/>
      <c r="P24" s="523"/>
      <c r="Q24" s="523"/>
      <c r="R24" s="523"/>
      <c r="S24" s="523"/>
      <c r="T24" s="523"/>
      <c r="U24" s="524"/>
      <c r="V24" s="524"/>
      <c r="W24" s="524"/>
      <c r="X24" s="524"/>
      <c r="Y24" s="524"/>
      <c r="Z24" s="524"/>
      <c r="AA24" s="524"/>
      <c r="AB24" s="524"/>
      <c r="AC24" s="524"/>
      <c r="AD24" s="524"/>
      <c r="AE24" s="524"/>
      <c r="AF24" s="524"/>
      <c r="AG24" s="524"/>
      <c r="AH24" s="524"/>
      <c r="AI24" s="524"/>
      <c r="AJ24" s="524"/>
      <c r="AK24" s="524"/>
      <c r="AL24" s="524"/>
      <c r="AM24" s="524"/>
      <c r="AN24" s="524"/>
      <c r="AO24" s="524"/>
    </row>
    <row r="25" spans="1:42" s="489" customFormat="1" ht="15">
      <c r="A25" s="520" t="s">
        <v>885</v>
      </c>
      <c r="B25" s="525" t="s">
        <v>44</v>
      </c>
      <c r="C25" s="522"/>
      <c r="D25" s="522"/>
      <c r="E25" s="522"/>
      <c r="F25" s="522"/>
      <c r="G25" s="522"/>
      <c r="H25" s="507">
        <f t="shared" ref="H25:M25" si="8">H29+H35+H47+H60+H71+H77+H87+H101+H111+H121+H124+H26</f>
        <v>137999.90000000002</v>
      </c>
      <c r="I25" s="507">
        <f t="shared" si="8"/>
        <v>125454</v>
      </c>
      <c r="J25" s="507">
        <f t="shared" si="8"/>
        <v>137998.90000000002</v>
      </c>
      <c r="K25" s="507">
        <f t="shared" si="8"/>
        <v>125454</v>
      </c>
      <c r="L25" s="507">
        <f t="shared" si="8"/>
        <v>24840.200000000004</v>
      </c>
      <c r="M25" s="507">
        <f t="shared" si="8"/>
        <v>22582</v>
      </c>
      <c r="N25" s="522"/>
      <c r="O25" s="506"/>
      <c r="P25" s="523"/>
      <c r="Q25" s="526"/>
      <c r="R25" s="526"/>
      <c r="S25" s="526"/>
      <c r="T25" s="526"/>
      <c r="U25" s="524"/>
      <c r="V25" s="524"/>
      <c r="W25" s="524"/>
      <c r="X25" s="524"/>
      <c r="Y25" s="524"/>
      <c r="Z25" s="524"/>
      <c r="AA25" s="524"/>
      <c r="AB25" s="524"/>
      <c r="AC25" s="524"/>
      <c r="AD25" s="524"/>
      <c r="AE25" s="524"/>
      <c r="AF25" s="524"/>
      <c r="AG25" s="524"/>
      <c r="AH25" s="524"/>
      <c r="AI25" s="524"/>
      <c r="AJ25" s="524"/>
      <c r="AK25" s="524"/>
      <c r="AL25" s="524"/>
      <c r="AM25" s="524"/>
      <c r="AN25" s="524"/>
      <c r="AO25" s="524"/>
    </row>
    <row r="26" spans="1:42" s="534" customFormat="1" ht="15">
      <c r="A26" s="527"/>
      <c r="B26" s="525" t="s">
        <v>546</v>
      </c>
      <c r="C26" s="528"/>
      <c r="D26" s="528"/>
      <c r="E26" s="528"/>
      <c r="F26" s="528"/>
      <c r="G26" s="528"/>
      <c r="H26" s="529">
        <f>H27+H28</f>
        <v>18167</v>
      </c>
      <c r="I26" s="529">
        <f t="shared" ref="I26:N26" si="9">I27+I28</f>
        <v>16515</v>
      </c>
      <c r="J26" s="529">
        <f t="shared" si="9"/>
        <v>18167.099999999999</v>
      </c>
      <c r="K26" s="529">
        <f t="shared" si="9"/>
        <v>16516</v>
      </c>
      <c r="L26" s="529">
        <f t="shared" si="9"/>
        <v>3103.1000000000004</v>
      </c>
      <c r="M26" s="529">
        <f t="shared" si="9"/>
        <v>2821</v>
      </c>
      <c r="N26" s="529">
        <f t="shared" si="9"/>
        <v>0</v>
      </c>
      <c r="O26" s="530"/>
      <c r="P26" s="531"/>
      <c r="Q26" s="532"/>
      <c r="R26" s="532"/>
      <c r="S26" s="532"/>
      <c r="T26" s="532"/>
      <c r="U26" s="533"/>
      <c r="V26" s="533"/>
      <c r="W26" s="533"/>
      <c r="X26" s="533"/>
      <c r="Y26" s="533"/>
      <c r="Z26" s="533"/>
      <c r="AA26" s="533"/>
      <c r="AB26" s="533"/>
      <c r="AC26" s="533"/>
      <c r="AD26" s="533"/>
      <c r="AE26" s="533"/>
      <c r="AF26" s="533"/>
      <c r="AG26" s="533"/>
      <c r="AH26" s="533"/>
      <c r="AI26" s="533"/>
      <c r="AJ26" s="533"/>
      <c r="AK26" s="533"/>
      <c r="AL26" s="533"/>
      <c r="AM26" s="533"/>
      <c r="AN26" s="533"/>
      <c r="AO26" s="533"/>
    </row>
    <row r="27" spans="1:42" s="489" customFormat="1" ht="42">
      <c r="A27" s="511" t="s">
        <v>43</v>
      </c>
      <c r="B27" s="375" t="s">
        <v>2296</v>
      </c>
      <c r="C27" s="366" t="s">
        <v>546</v>
      </c>
      <c r="D27" s="374" t="s">
        <v>1672</v>
      </c>
      <c r="E27" s="366" t="s">
        <v>165</v>
      </c>
      <c r="F27" s="366" t="s">
        <v>1673</v>
      </c>
      <c r="G27" s="366" t="s">
        <v>2067</v>
      </c>
      <c r="H27" s="348">
        <v>17352</v>
      </c>
      <c r="I27" s="348">
        <v>15775</v>
      </c>
      <c r="J27" s="348">
        <v>17352</v>
      </c>
      <c r="K27" s="348">
        <v>15775</v>
      </c>
      <c r="L27" s="348">
        <f>M27*1.1</f>
        <v>2955.7000000000003</v>
      </c>
      <c r="M27" s="348">
        <v>2687</v>
      </c>
      <c r="N27" s="528"/>
      <c r="O27" s="530"/>
      <c r="P27" s="531"/>
      <c r="Q27" s="531"/>
      <c r="R27" s="531"/>
      <c r="S27" s="531"/>
      <c r="T27" s="531"/>
      <c r="U27" s="533"/>
      <c r="V27" s="533"/>
      <c r="W27" s="533"/>
      <c r="X27" s="533"/>
      <c r="Y27" s="533"/>
      <c r="Z27" s="533"/>
      <c r="AA27" s="533"/>
      <c r="AB27" s="533"/>
      <c r="AC27" s="533"/>
      <c r="AD27" s="533"/>
      <c r="AE27" s="533"/>
      <c r="AF27" s="533"/>
      <c r="AG27" s="533"/>
      <c r="AH27" s="533"/>
      <c r="AI27" s="533"/>
      <c r="AJ27" s="533"/>
      <c r="AK27" s="533"/>
      <c r="AL27" s="533"/>
      <c r="AM27" s="533"/>
      <c r="AN27" s="533"/>
      <c r="AO27" s="533"/>
      <c r="AP27" s="500">
        <f>+K27</f>
        <v>15775</v>
      </c>
    </row>
    <row r="28" spans="1:42" s="489" customFormat="1" ht="38.25" customHeight="1">
      <c r="A28" s="535" t="s">
        <v>152</v>
      </c>
      <c r="B28" s="375" t="s">
        <v>1977</v>
      </c>
      <c r="C28" s="366" t="str">
        <f>C27</f>
        <v>UBND huyện</v>
      </c>
      <c r="D28" s="374" t="s">
        <v>1979</v>
      </c>
      <c r="E28" s="366">
        <v>2022</v>
      </c>
      <c r="F28" s="366" t="s">
        <v>1980</v>
      </c>
      <c r="G28" s="366" t="s">
        <v>1974</v>
      </c>
      <c r="H28" s="348">
        <v>815</v>
      </c>
      <c r="I28" s="348">
        <f>741-1</f>
        <v>740</v>
      </c>
      <c r="J28" s="348">
        <f>K28*1.1</f>
        <v>815.1</v>
      </c>
      <c r="K28" s="348">
        <v>741</v>
      </c>
      <c r="L28" s="348">
        <f>M28*1.1</f>
        <v>147.4</v>
      </c>
      <c r="M28" s="348">
        <v>134</v>
      </c>
      <c r="N28" s="366"/>
      <c r="O28" s="365"/>
      <c r="P28" s="509"/>
      <c r="Q28" s="509"/>
      <c r="R28" s="509"/>
      <c r="S28" s="509"/>
      <c r="T28" s="509"/>
      <c r="U28" s="510"/>
      <c r="V28" s="510"/>
      <c r="W28" s="510"/>
      <c r="X28" s="510"/>
      <c r="Y28" s="510"/>
      <c r="Z28" s="510"/>
      <c r="AA28" s="510"/>
      <c r="AB28" s="510"/>
      <c r="AC28" s="510"/>
      <c r="AD28" s="510"/>
      <c r="AE28" s="510"/>
      <c r="AF28" s="510"/>
      <c r="AG28" s="510"/>
      <c r="AH28" s="510"/>
      <c r="AI28" s="510"/>
      <c r="AJ28" s="510"/>
      <c r="AK28" s="510"/>
      <c r="AL28" s="510"/>
      <c r="AM28" s="510"/>
      <c r="AN28" s="510"/>
      <c r="AO28" s="510"/>
    </row>
    <row r="29" spans="1:42" s="489" customFormat="1" ht="18.75" customHeight="1">
      <c r="A29" s="536"/>
      <c r="B29" s="537" t="s">
        <v>1698</v>
      </c>
      <c r="C29" s="528"/>
      <c r="D29" s="374"/>
      <c r="E29" s="528"/>
      <c r="F29" s="366"/>
      <c r="G29" s="528"/>
      <c r="H29" s="529">
        <f t="shared" ref="H29:M29" si="10">SUM(H30:H34)</f>
        <v>11827.2</v>
      </c>
      <c r="I29" s="529">
        <f t="shared" si="10"/>
        <v>10752</v>
      </c>
      <c r="J29" s="529">
        <f t="shared" si="10"/>
        <v>11827.2</v>
      </c>
      <c r="K29" s="529">
        <f t="shared" si="10"/>
        <v>10752</v>
      </c>
      <c r="L29" s="529">
        <f t="shared" si="10"/>
        <v>2145</v>
      </c>
      <c r="M29" s="529">
        <f t="shared" si="10"/>
        <v>1950</v>
      </c>
      <c r="N29" s="528"/>
      <c r="O29" s="530"/>
      <c r="P29" s="531"/>
      <c r="Q29" s="531"/>
      <c r="R29" s="531"/>
      <c r="S29" s="531"/>
      <c r="T29" s="531"/>
      <c r="U29" s="533"/>
      <c r="V29" s="533"/>
      <c r="W29" s="533"/>
      <c r="X29" s="533"/>
      <c r="Y29" s="533"/>
      <c r="Z29" s="533"/>
      <c r="AA29" s="533"/>
      <c r="AB29" s="533"/>
      <c r="AC29" s="533"/>
      <c r="AD29" s="533"/>
      <c r="AE29" s="533"/>
      <c r="AF29" s="533"/>
      <c r="AG29" s="533"/>
      <c r="AH29" s="533"/>
      <c r="AI29" s="533"/>
      <c r="AJ29" s="533"/>
      <c r="AK29" s="533"/>
      <c r="AL29" s="533"/>
      <c r="AM29" s="533"/>
      <c r="AN29" s="533"/>
      <c r="AO29" s="533"/>
    </row>
    <row r="30" spans="1:42" s="489" customFormat="1" ht="42">
      <c r="A30" s="511" t="s">
        <v>153</v>
      </c>
      <c r="B30" s="375" t="s">
        <v>1674</v>
      </c>
      <c r="C30" s="374" t="s">
        <v>1675</v>
      </c>
      <c r="D30" s="374" t="s">
        <v>1676</v>
      </c>
      <c r="E30" s="366">
        <v>2022</v>
      </c>
      <c r="F30" s="366" t="s">
        <v>1677</v>
      </c>
      <c r="G30" s="503" t="s">
        <v>1678</v>
      </c>
      <c r="H30" s="348">
        <f>I30*1.1</f>
        <v>1210</v>
      </c>
      <c r="I30" s="348">
        <v>1100</v>
      </c>
      <c r="J30" s="348">
        <f t="shared" si="5"/>
        <v>1210</v>
      </c>
      <c r="K30" s="348">
        <v>1100</v>
      </c>
      <c r="L30" s="348">
        <f>M30*1.1</f>
        <v>1210</v>
      </c>
      <c r="M30" s="348">
        <v>1100</v>
      </c>
      <c r="N30" s="366" t="s">
        <v>36</v>
      </c>
      <c r="O30" s="365"/>
      <c r="P30" s="531"/>
      <c r="Q30" s="538"/>
      <c r="R30" s="538"/>
      <c r="S30" s="531"/>
      <c r="T30" s="531"/>
      <c r="U30" s="533"/>
      <c r="V30" s="533"/>
      <c r="W30" s="533"/>
      <c r="X30" s="533"/>
      <c r="Y30" s="533"/>
      <c r="Z30" s="533"/>
      <c r="AA30" s="533"/>
      <c r="AB30" s="533"/>
      <c r="AC30" s="533"/>
      <c r="AD30" s="533"/>
      <c r="AE30" s="533"/>
      <c r="AF30" s="533"/>
      <c r="AG30" s="533"/>
      <c r="AH30" s="533"/>
      <c r="AI30" s="533"/>
      <c r="AJ30" s="533"/>
      <c r="AK30" s="533"/>
      <c r="AL30" s="533"/>
      <c r="AM30" s="533"/>
      <c r="AN30" s="533"/>
      <c r="AO30" s="533"/>
    </row>
    <row r="31" spans="1:42" s="489" customFormat="1" ht="42">
      <c r="A31" s="511" t="s">
        <v>154</v>
      </c>
      <c r="B31" s="375" t="s">
        <v>1679</v>
      </c>
      <c r="C31" s="374" t="s">
        <v>1675</v>
      </c>
      <c r="D31" s="374" t="s">
        <v>1680</v>
      </c>
      <c r="E31" s="366">
        <v>2022</v>
      </c>
      <c r="F31" s="366" t="s">
        <v>1681</v>
      </c>
      <c r="G31" s="503" t="s">
        <v>1682</v>
      </c>
      <c r="H31" s="348">
        <f>I31*1.1</f>
        <v>935.00000000000011</v>
      </c>
      <c r="I31" s="348">
        <v>850</v>
      </c>
      <c r="J31" s="348">
        <f t="shared" si="5"/>
        <v>935.00000000000011</v>
      </c>
      <c r="K31" s="348">
        <v>850</v>
      </c>
      <c r="L31" s="348">
        <f>M31*1.1</f>
        <v>935.00000000000011</v>
      </c>
      <c r="M31" s="348">
        <v>850</v>
      </c>
      <c r="N31" s="366" t="s">
        <v>36</v>
      </c>
      <c r="O31" s="365"/>
      <c r="P31" s="531" t="s">
        <v>1683</v>
      </c>
      <c r="Q31" s="538">
        <v>9686</v>
      </c>
      <c r="R31" s="538">
        <v>0</v>
      </c>
      <c r="S31" s="531">
        <v>1783</v>
      </c>
      <c r="T31" s="531"/>
      <c r="U31" s="533"/>
      <c r="V31" s="533"/>
      <c r="W31" s="533"/>
      <c r="X31" s="533"/>
      <c r="Y31" s="533"/>
      <c r="Z31" s="533"/>
      <c r="AA31" s="533"/>
      <c r="AB31" s="533"/>
      <c r="AC31" s="533"/>
      <c r="AD31" s="533"/>
      <c r="AE31" s="533"/>
      <c r="AF31" s="533"/>
      <c r="AG31" s="533"/>
      <c r="AH31" s="533"/>
      <c r="AI31" s="533"/>
      <c r="AJ31" s="533"/>
      <c r="AK31" s="533"/>
      <c r="AL31" s="533"/>
      <c r="AM31" s="533"/>
      <c r="AN31" s="533"/>
      <c r="AO31" s="533"/>
    </row>
    <row r="32" spans="1:42" s="489" customFormat="1" ht="70">
      <c r="A32" s="511" t="s">
        <v>1069</v>
      </c>
      <c r="B32" s="375" t="s">
        <v>1684</v>
      </c>
      <c r="C32" s="374" t="s">
        <v>1675</v>
      </c>
      <c r="D32" s="374" t="s">
        <v>1680</v>
      </c>
      <c r="E32" s="366">
        <v>2023</v>
      </c>
      <c r="F32" s="366" t="s">
        <v>1685</v>
      </c>
      <c r="G32" s="503" t="s">
        <v>1686</v>
      </c>
      <c r="H32" s="348">
        <f>I32*1.1</f>
        <v>3186.7000000000003</v>
      </c>
      <c r="I32" s="348">
        <v>2897</v>
      </c>
      <c r="J32" s="348">
        <f t="shared" si="5"/>
        <v>3186.7000000000003</v>
      </c>
      <c r="K32" s="348">
        <v>2897</v>
      </c>
      <c r="L32" s="348"/>
      <c r="M32" s="529"/>
      <c r="N32" s="528"/>
      <c r="O32" s="530"/>
      <c r="P32" s="531" t="s">
        <v>1687</v>
      </c>
      <c r="Q32" s="538">
        <v>11251</v>
      </c>
      <c r="R32" s="538">
        <v>0</v>
      </c>
      <c r="S32" s="531">
        <v>2071</v>
      </c>
      <c r="T32" s="531"/>
      <c r="U32" s="533"/>
      <c r="V32" s="533"/>
      <c r="W32" s="533"/>
      <c r="X32" s="533"/>
      <c r="Y32" s="533"/>
      <c r="Z32" s="533"/>
      <c r="AA32" s="533"/>
      <c r="AB32" s="533"/>
      <c r="AC32" s="533"/>
      <c r="AD32" s="533"/>
      <c r="AE32" s="533"/>
      <c r="AF32" s="533"/>
      <c r="AG32" s="533"/>
      <c r="AH32" s="533"/>
      <c r="AI32" s="533"/>
      <c r="AJ32" s="533"/>
      <c r="AK32" s="533"/>
      <c r="AL32" s="533"/>
      <c r="AM32" s="533"/>
      <c r="AN32" s="533"/>
      <c r="AO32" s="533"/>
    </row>
    <row r="33" spans="1:41" s="489" customFormat="1" ht="42">
      <c r="A33" s="511" t="s">
        <v>1072</v>
      </c>
      <c r="B33" s="375" t="s">
        <v>1688</v>
      </c>
      <c r="C33" s="374" t="s">
        <v>1675</v>
      </c>
      <c r="D33" s="374" t="s">
        <v>1689</v>
      </c>
      <c r="E33" s="374">
        <v>2024</v>
      </c>
      <c r="F33" s="366" t="s">
        <v>1690</v>
      </c>
      <c r="G33" s="503" t="s">
        <v>1691</v>
      </c>
      <c r="H33" s="348">
        <f>I33*1.1</f>
        <v>3250.5000000000005</v>
      </c>
      <c r="I33" s="348">
        <v>2955</v>
      </c>
      <c r="J33" s="348">
        <f t="shared" si="5"/>
        <v>3250.5000000000005</v>
      </c>
      <c r="K33" s="348">
        <v>2955</v>
      </c>
      <c r="L33" s="348"/>
      <c r="M33" s="529"/>
      <c r="N33" s="528" t="s">
        <v>36</v>
      </c>
      <c r="O33" s="530"/>
      <c r="P33" s="531" t="s">
        <v>1692</v>
      </c>
      <c r="Q33" s="538">
        <v>9869</v>
      </c>
      <c r="R33" s="538">
        <v>0</v>
      </c>
      <c r="S33" s="531">
        <v>1816</v>
      </c>
      <c r="T33" s="531"/>
      <c r="U33" s="533"/>
      <c r="V33" s="533"/>
      <c r="W33" s="533"/>
      <c r="X33" s="533"/>
      <c r="Y33" s="533"/>
      <c r="Z33" s="533"/>
      <c r="AA33" s="533"/>
      <c r="AB33" s="533"/>
      <c r="AC33" s="533"/>
      <c r="AD33" s="533"/>
      <c r="AE33" s="533"/>
      <c r="AF33" s="533"/>
      <c r="AG33" s="533"/>
      <c r="AH33" s="533"/>
      <c r="AI33" s="533"/>
      <c r="AJ33" s="533"/>
      <c r="AK33" s="533"/>
      <c r="AL33" s="533"/>
      <c r="AM33" s="533"/>
      <c r="AN33" s="533"/>
      <c r="AO33" s="533"/>
    </row>
    <row r="34" spans="1:41" s="489" customFormat="1" ht="42">
      <c r="A34" s="511" t="s">
        <v>1075</v>
      </c>
      <c r="B34" s="375" t="s">
        <v>1693</v>
      </c>
      <c r="C34" s="374" t="s">
        <v>1675</v>
      </c>
      <c r="D34" s="374" t="s">
        <v>1694</v>
      </c>
      <c r="E34" s="374">
        <v>2025</v>
      </c>
      <c r="F34" s="366" t="s">
        <v>1677</v>
      </c>
      <c r="G34" s="503" t="s">
        <v>1695</v>
      </c>
      <c r="H34" s="348">
        <f>I34*1.1</f>
        <v>3245.0000000000005</v>
      </c>
      <c r="I34" s="348">
        <v>2950</v>
      </c>
      <c r="J34" s="348">
        <f t="shared" si="5"/>
        <v>3245.0000000000005</v>
      </c>
      <c r="K34" s="348">
        <v>2950</v>
      </c>
      <c r="L34" s="348"/>
      <c r="M34" s="529"/>
      <c r="N34" s="528"/>
      <c r="O34" s="530"/>
      <c r="P34" s="531" t="s">
        <v>1696</v>
      </c>
      <c r="Q34" s="538">
        <v>10459</v>
      </c>
      <c r="R34" s="538">
        <v>0</v>
      </c>
      <c r="S34" s="531">
        <v>1925</v>
      </c>
      <c r="T34" s="531"/>
      <c r="U34" s="533"/>
      <c r="V34" s="533"/>
      <c r="W34" s="533"/>
      <c r="X34" s="533"/>
      <c r="Y34" s="533"/>
      <c r="Z34" s="533"/>
      <c r="AA34" s="533"/>
      <c r="AB34" s="533"/>
      <c r="AC34" s="533"/>
      <c r="AD34" s="533"/>
      <c r="AE34" s="533"/>
      <c r="AF34" s="533"/>
      <c r="AG34" s="533"/>
      <c r="AH34" s="533"/>
      <c r="AI34" s="533"/>
      <c r="AJ34" s="533"/>
      <c r="AK34" s="533"/>
      <c r="AL34" s="533"/>
      <c r="AM34" s="533"/>
      <c r="AN34" s="533"/>
      <c r="AO34" s="533"/>
    </row>
    <row r="35" spans="1:41" s="489" customFormat="1" ht="15">
      <c r="A35" s="536"/>
      <c r="B35" s="537" t="s">
        <v>1697</v>
      </c>
      <c r="C35" s="539"/>
      <c r="D35" s="539"/>
      <c r="E35" s="539"/>
      <c r="F35" s="528"/>
      <c r="G35" s="539"/>
      <c r="H35" s="529">
        <f t="shared" ref="H35:M35" si="11">SUM(H36:H46)</f>
        <v>13547.600000000002</v>
      </c>
      <c r="I35" s="529">
        <f t="shared" si="11"/>
        <v>12316</v>
      </c>
      <c r="J35" s="529">
        <f t="shared" si="11"/>
        <v>13546.500000000002</v>
      </c>
      <c r="K35" s="529">
        <f t="shared" si="11"/>
        <v>12315</v>
      </c>
      <c r="L35" s="529">
        <f t="shared" si="11"/>
        <v>2457.4</v>
      </c>
      <c r="M35" s="529">
        <f t="shared" si="11"/>
        <v>2234</v>
      </c>
      <c r="N35" s="528"/>
      <c r="O35" s="530"/>
      <c r="P35" s="531" t="s">
        <v>1698</v>
      </c>
      <c r="Q35" s="538">
        <v>10597</v>
      </c>
      <c r="R35" s="538">
        <v>0</v>
      </c>
      <c r="S35" s="531">
        <v>1950</v>
      </c>
      <c r="T35" s="531"/>
      <c r="U35" s="533"/>
      <c r="V35" s="533"/>
      <c r="W35" s="533"/>
      <c r="X35" s="533"/>
      <c r="Y35" s="533"/>
      <c r="Z35" s="533"/>
      <c r="AA35" s="533"/>
      <c r="AB35" s="533"/>
      <c r="AC35" s="533"/>
      <c r="AD35" s="533"/>
      <c r="AE35" s="533"/>
      <c r="AF35" s="533"/>
      <c r="AG35" s="533"/>
      <c r="AH35" s="533"/>
      <c r="AI35" s="533"/>
      <c r="AJ35" s="533"/>
      <c r="AK35" s="533"/>
      <c r="AL35" s="533"/>
      <c r="AM35" s="533"/>
      <c r="AN35" s="533"/>
      <c r="AO35" s="533"/>
    </row>
    <row r="36" spans="1:41" s="489" customFormat="1" ht="42">
      <c r="A36" s="511" t="s">
        <v>1078</v>
      </c>
      <c r="B36" s="375" t="s">
        <v>1699</v>
      </c>
      <c r="C36" s="374" t="s">
        <v>1700</v>
      </c>
      <c r="D36" s="374" t="s">
        <v>1701</v>
      </c>
      <c r="E36" s="366">
        <v>2022</v>
      </c>
      <c r="F36" s="366" t="s">
        <v>1677</v>
      </c>
      <c r="G36" s="374" t="s">
        <v>1702</v>
      </c>
      <c r="H36" s="348">
        <f t="shared" ref="H36:H46" si="12">I36*1.1</f>
        <v>1320</v>
      </c>
      <c r="I36" s="348">
        <v>1200</v>
      </c>
      <c r="J36" s="348">
        <f t="shared" si="5"/>
        <v>1320</v>
      </c>
      <c r="K36" s="348">
        <v>1200</v>
      </c>
      <c r="L36" s="348">
        <f>M36*1.1</f>
        <v>1320</v>
      </c>
      <c r="M36" s="348">
        <v>1200</v>
      </c>
      <c r="N36" s="366" t="s">
        <v>36</v>
      </c>
      <c r="O36" s="365"/>
      <c r="P36" s="531" t="s">
        <v>1703</v>
      </c>
      <c r="Q36" s="538">
        <v>9914</v>
      </c>
      <c r="R36" s="538">
        <v>0</v>
      </c>
      <c r="S36" s="531">
        <v>1825</v>
      </c>
      <c r="T36" s="531"/>
      <c r="U36" s="533"/>
      <c r="V36" s="533"/>
      <c r="W36" s="533"/>
      <c r="X36" s="533"/>
      <c r="Y36" s="533"/>
      <c r="Z36" s="533"/>
      <c r="AA36" s="533"/>
      <c r="AB36" s="533"/>
      <c r="AC36" s="533"/>
      <c r="AD36" s="533"/>
      <c r="AE36" s="533"/>
      <c r="AF36" s="533"/>
      <c r="AG36" s="533"/>
      <c r="AH36" s="533"/>
      <c r="AI36" s="533"/>
      <c r="AJ36" s="533"/>
      <c r="AK36" s="533"/>
      <c r="AL36" s="533"/>
      <c r="AM36" s="533"/>
      <c r="AN36" s="533"/>
      <c r="AO36" s="533"/>
    </row>
    <row r="37" spans="1:41" s="489" customFormat="1" ht="42">
      <c r="A37" s="511" t="s">
        <v>1080</v>
      </c>
      <c r="B37" s="375" t="s">
        <v>1704</v>
      </c>
      <c r="C37" s="374" t="s">
        <v>1700</v>
      </c>
      <c r="D37" s="374" t="s">
        <v>1705</v>
      </c>
      <c r="E37" s="366">
        <v>2022</v>
      </c>
      <c r="F37" s="374" t="s">
        <v>1706</v>
      </c>
      <c r="G37" s="374" t="s">
        <v>1707</v>
      </c>
      <c r="H37" s="348">
        <f t="shared" si="12"/>
        <v>1137.4000000000001</v>
      </c>
      <c r="I37" s="348">
        <v>1034</v>
      </c>
      <c r="J37" s="348">
        <f t="shared" si="5"/>
        <v>1137.4000000000001</v>
      </c>
      <c r="K37" s="348">
        <v>1034</v>
      </c>
      <c r="L37" s="348">
        <f>M37*1.1</f>
        <v>1137.4000000000001</v>
      </c>
      <c r="M37" s="348">
        <v>1034</v>
      </c>
      <c r="N37" s="366" t="s">
        <v>36</v>
      </c>
      <c r="O37" s="365"/>
      <c r="P37" s="531" t="s">
        <v>1708</v>
      </c>
      <c r="Q37" s="538">
        <v>9733</v>
      </c>
      <c r="R37" s="538">
        <v>0</v>
      </c>
      <c r="S37" s="531">
        <v>1791</v>
      </c>
      <c r="T37" s="531"/>
      <c r="U37" s="533"/>
      <c r="V37" s="533"/>
      <c r="W37" s="533"/>
      <c r="X37" s="533"/>
      <c r="Y37" s="533"/>
      <c r="Z37" s="533"/>
      <c r="AA37" s="533"/>
      <c r="AB37" s="533"/>
      <c r="AC37" s="533"/>
      <c r="AD37" s="533"/>
      <c r="AE37" s="533"/>
      <c r="AF37" s="533"/>
      <c r="AG37" s="533"/>
      <c r="AH37" s="533"/>
      <c r="AI37" s="533"/>
      <c r="AJ37" s="533"/>
      <c r="AK37" s="533"/>
      <c r="AL37" s="533"/>
      <c r="AM37" s="533"/>
      <c r="AN37" s="533"/>
      <c r="AO37" s="533"/>
    </row>
    <row r="38" spans="1:41" s="489" customFormat="1" ht="42">
      <c r="A38" s="511" t="s">
        <v>1082</v>
      </c>
      <c r="B38" s="375" t="s">
        <v>1709</v>
      </c>
      <c r="C38" s="374" t="s">
        <v>1700</v>
      </c>
      <c r="D38" s="374" t="s">
        <v>1641</v>
      </c>
      <c r="E38" s="366">
        <v>2023</v>
      </c>
      <c r="F38" s="540" t="s">
        <v>1710</v>
      </c>
      <c r="G38" s="503" t="s">
        <v>1711</v>
      </c>
      <c r="H38" s="348">
        <f t="shared" si="12"/>
        <v>1210</v>
      </c>
      <c r="I38" s="348">
        <v>1100</v>
      </c>
      <c r="J38" s="348">
        <f t="shared" si="5"/>
        <v>1210</v>
      </c>
      <c r="K38" s="348">
        <v>1100</v>
      </c>
      <c r="L38" s="348"/>
      <c r="M38" s="348"/>
      <c r="N38" s="366" t="s">
        <v>36</v>
      </c>
      <c r="O38" s="365"/>
      <c r="P38" s="531" t="s">
        <v>1712</v>
      </c>
      <c r="Q38" s="538">
        <v>10198</v>
      </c>
      <c r="R38" s="538">
        <v>0</v>
      </c>
      <c r="S38" s="531">
        <v>1877</v>
      </c>
      <c r="T38" s="531"/>
      <c r="U38" s="533"/>
      <c r="V38" s="533"/>
      <c r="W38" s="533"/>
      <c r="X38" s="533"/>
      <c r="Y38" s="533"/>
      <c r="Z38" s="533"/>
      <c r="AA38" s="533"/>
      <c r="AB38" s="533"/>
      <c r="AC38" s="533"/>
      <c r="AD38" s="533"/>
      <c r="AE38" s="533"/>
      <c r="AF38" s="533"/>
      <c r="AG38" s="533"/>
      <c r="AH38" s="533"/>
      <c r="AI38" s="533"/>
      <c r="AJ38" s="533"/>
      <c r="AK38" s="533"/>
      <c r="AL38" s="533"/>
      <c r="AM38" s="533"/>
      <c r="AN38" s="533"/>
      <c r="AO38" s="533"/>
    </row>
    <row r="39" spans="1:41" s="489" customFormat="1" ht="42">
      <c r="A39" s="511" t="s">
        <v>1085</v>
      </c>
      <c r="B39" s="541" t="s">
        <v>1713</v>
      </c>
      <c r="C39" s="374" t="s">
        <v>1700</v>
      </c>
      <c r="D39" s="374" t="s">
        <v>1714</v>
      </c>
      <c r="E39" s="366">
        <v>2023</v>
      </c>
      <c r="F39" s="366" t="s">
        <v>1677</v>
      </c>
      <c r="G39" s="374" t="s">
        <v>1715</v>
      </c>
      <c r="H39" s="348">
        <f t="shared" si="12"/>
        <v>1430.0000000000002</v>
      </c>
      <c r="I39" s="348">
        <v>1300</v>
      </c>
      <c r="J39" s="348">
        <f t="shared" si="5"/>
        <v>1430.0000000000002</v>
      </c>
      <c r="K39" s="348">
        <v>1300</v>
      </c>
      <c r="L39" s="348"/>
      <c r="M39" s="348"/>
      <c r="N39" s="366"/>
      <c r="O39" s="365"/>
      <c r="P39" s="531" t="s">
        <v>1697</v>
      </c>
      <c r="Q39" s="538">
        <v>12139</v>
      </c>
      <c r="R39" s="538">
        <v>0</v>
      </c>
      <c r="S39" s="531">
        <v>2234</v>
      </c>
      <c r="T39" s="531"/>
      <c r="U39" s="533"/>
      <c r="V39" s="533"/>
      <c r="W39" s="533"/>
      <c r="X39" s="533"/>
      <c r="Y39" s="533"/>
      <c r="Z39" s="533"/>
      <c r="AA39" s="533"/>
      <c r="AB39" s="533"/>
      <c r="AC39" s="533"/>
      <c r="AD39" s="533"/>
      <c r="AE39" s="533"/>
      <c r="AF39" s="533"/>
      <c r="AG39" s="533"/>
      <c r="AH39" s="533"/>
      <c r="AI39" s="533"/>
      <c r="AJ39" s="533"/>
      <c r="AK39" s="533"/>
      <c r="AL39" s="533"/>
      <c r="AM39" s="533"/>
      <c r="AN39" s="533"/>
      <c r="AO39" s="533"/>
    </row>
    <row r="40" spans="1:41" s="489" customFormat="1" ht="42">
      <c r="A40" s="511" t="s">
        <v>1087</v>
      </c>
      <c r="B40" s="541" t="s">
        <v>1716</v>
      </c>
      <c r="C40" s="374" t="s">
        <v>1700</v>
      </c>
      <c r="D40" s="366" t="s">
        <v>1717</v>
      </c>
      <c r="E40" s="366">
        <v>2023</v>
      </c>
      <c r="F40" s="366" t="s">
        <v>1677</v>
      </c>
      <c r="G40" s="374" t="s">
        <v>1718</v>
      </c>
      <c r="H40" s="348">
        <f t="shared" si="12"/>
        <v>1430.0000000000002</v>
      </c>
      <c r="I40" s="348">
        <v>1300</v>
      </c>
      <c r="J40" s="348">
        <f t="shared" si="5"/>
        <v>1430.0000000000002</v>
      </c>
      <c r="K40" s="348">
        <v>1300</v>
      </c>
      <c r="L40" s="348"/>
      <c r="M40" s="348"/>
      <c r="N40" s="366" t="s">
        <v>36</v>
      </c>
      <c r="O40" s="365"/>
      <c r="P40" s="531" t="s">
        <v>1719</v>
      </c>
      <c r="Q40" s="538">
        <v>12157</v>
      </c>
      <c r="R40" s="538">
        <v>0</v>
      </c>
      <c r="S40" s="531">
        <v>2237</v>
      </c>
      <c r="T40" s="531"/>
      <c r="U40" s="533"/>
      <c r="V40" s="533"/>
      <c r="W40" s="533"/>
      <c r="X40" s="533"/>
      <c r="Y40" s="533"/>
      <c r="Z40" s="533"/>
      <c r="AA40" s="533"/>
      <c r="AB40" s="533"/>
      <c r="AC40" s="533"/>
      <c r="AD40" s="533"/>
      <c r="AE40" s="533"/>
      <c r="AF40" s="533"/>
      <c r="AG40" s="533"/>
      <c r="AH40" s="533"/>
      <c r="AI40" s="533"/>
      <c r="AJ40" s="533"/>
      <c r="AK40" s="533"/>
      <c r="AL40" s="533"/>
      <c r="AM40" s="533"/>
      <c r="AN40" s="533"/>
      <c r="AO40" s="533"/>
    </row>
    <row r="41" spans="1:41" s="489" customFormat="1" ht="42">
      <c r="A41" s="511" t="s">
        <v>1089</v>
      </c>
      <c r="B41" s="541" t="s">
        <v>1720</v>
      </c>
      <c r="C41" s="374" t="s">
        <v>1700</v>
      </c>
      <c r="D41" s="366" t="s">
        <v>1701</v>
      </c>
      <c r="E41" s="366">
        <v>2024</v>
      </c>
      <c r="F41" s="366" t="s">
        <v>1677</v>
      </c>
      <c r="G41" s="374" t="s">
        <v>1721</v>
      </c>
      <c r="H41" s="348">
        <f t="shared" si="12"/>
        <v>1045</v>
      </c>
      <c r="I41" s="348">
        <v>950</v>
      </c>
      <c r="J41" s="348">
        <f t="shared" si="5"/>
        <v>1045</v>
      </c>
      <c r="K41" s="348">
        <v>950</v>
      </c>
      <c r="L41" s="348"/>
      <c r="M41" s="348"/>
      <c r="N41" s="366" t="s">
        <v>36</v>
      </c>
      <c r="O41" s="365"/>
      <c r="P41" s="531" t="s">
        <v>1722</v>
      </c>
      <c r="Q41" s="531">
        <v>730</v>
      </c>
      <c r="R41" s="531">
        <v>1370</v>
      </c>
      <c r="S41" s="531">
        <v>134</v>
      </c>
      <c r="T41" s="531">
        <v>252</v>
      </c>
      <c r="U41" s="533"/>
      <c r="V41" s="533"/>
      <c r="W41" s="533"/>
      <c r="X41" s="533"/>
      <c r="Y41" s="533"/>
      <c r="Z41" s="533"/>
      <c r="AA41" s="533"/>
      <c r="AB41" s="533"/>
      <c r="AC41" s="533"/>
      <c r="AD41" s="533"/>
      <c r="AE41" s="533"/>
      <c r="AF41" s="533"/>
      <c r="AG41" s="533"/>
      <c r="AH41" s="533"/>
      <c r="AI41" s="533"/>
      <c r="AJ41" s="533"/>
      <c r="AK41" s="533"/>
      <c r="AL41" s="533"/>
      <c r="AM41" s="533"/>
      <c r="AN41" s="533"/>
      <c r="AO41" s="533"/>
    </row>
    <row r="42" spans="1:41" s="489" customFormat="1" ht="42">
      <c r="A42" s="511" t="s">
        <v>1091</v>
      </c>
      <c r="B42" s="541" t="s">
        <v>1723</v>
      </c>
      <c r="C42" s="374" t="s">
        <v>1700</v>
      </c>
      <c r="D42" s="366" t="s">
        <v>1724</v>
      </c>
      <c r="E42" s="366">
        <v>2024</v>
      </c>
      <c r="F42" s="366" t="s">
        <v>1677</v>
      </c>
      <c r="G42" s="374" t="s">
        <v>1725</v>
      </c>
      <c r="H42" s="348">
        <f t="shared" si="12"/>
        <v>1540.0000000000002</v>
      </c>
      <c r="I42" s="348">
        <v>1400</v>
      </c>
      <c r="J42" s="348">
        <f t="shared" si="5"/>
        <v>1540.0000000000002</v>
      </c>
      <c r="K42" s="348">
        <v>1400</v>
      </c>
      <c r="L42" s="348"/>
      <c r="M42" s="348"/>
      <c r="N42" s="366" t="s">
        <v>36</v>
      </c>
      <c r="O42" s="365"/>
      <c r="P42" s="531"/>
      <c r="Q42" s="531"/>
      <c r="R42" s="531"/>
      <c r="S42" s="531"/>
      <c r="T42" s="531"/>
      <c r="U42" s="533"/>
      <c r="V42" s="533"/>
      <c r="W42" s="533"/>
      <c r="X42" s="533"/>
      <c r="Y42" s="533"/>
      <c r="Z42" s="533"/>
      <c r="AA42" s="533"/>
      <c r="AB42" s="533"/>
      <c r="AC42" s="533"/>
      <c r="AD42" s="533"/>
      <c r="AE42" s="533"/>
      <c r="AF42" s="533"/>
      <c r="AG42" s="533"/>
      <c r="AH42" s="533"/>
      <c r="AI42" s="533"/>
      <c r="AJ42" s="533"/>
      <c r="AK42" s="533"/>
      <c r="AL42" s="533"/>
      <c r="AM42" s="533"/>
      <c r="AN42" s="533"/>
      <c r="AO42" s="533"/>
    </row>
    <row r="43" spans="1:41" s="489" customFormat="1" ht="28">
      <c r="A43" s="511" t="s">
        <v>1093</v>
      </c>
      <c r="B43" s="541" t="s">
        <v>1726</v>
      </c>
      <c r="C43" s="374" t="s">
        <v>1700</v>
      </c>
      <c r="D43" s="366" t="s">
        <v>1714</v>
      </c>
      <c r="E43" s="366">
        <v>2024</v>
      </c>
      <c r="F43" s="366" t="s">
        <v>1727</v>
      </c>
      <c r="G43" s="366" t="s">
        <v>1728</v>
      </c>
      <c r="H43" s="348">
        <f t="shared" si="12"/>
        <v>1184.7</v>
      </c>
      <c r="I43" s="348">
        <v>1077</v>
      </c>
      <c r="J43" s="348">
        <f t="shared" si="5"/>
        <v>1183.6000000000001</v>
      </c>
      <c r="K43" s="348">
        <v>1076</v>
      </c>
      <c r="L43" s="348"/>
      <c r="M43" s="348"/>
      <c r="N43" s="366" t="s">
        <v>36</v>
      </c>
      <c r="O43" s="365"/>
      <c r="P43" s="531"/>
      <c r="Q43" s="531"/>
      <c r="R43" s="531"/>
      <c r="S43" s="531"/>
      <c r="T43" s="531"/>
      <c r="U43" s="533"/>
      <c r="V43" s="533"/>
      <c r="W43" s="533"/>
      <c r="X43" s="533"/>
      <c r="Y43" s="533"/>
      <c r="Z43" s="533"/>
      <c r="AA43" s="533"/>
      <c r="AB43" s="533"/>
      <c r="AC43" s="533"/>
      <c r="AD43" s="533"/>
      <c r="AE43" s="533"/>
      <c r="AF43" s="533"/>
      <c r="AG43" s="533"/>
      <c r="AH43" s="533"/>
      <c r="AI43" s="533"/>
      <c r="AJ43" s="533"/>
      <c r="AK43" s="533"/>
      <c r="AL43" s="533"/>
      <c r="AM43" s="533"/>
      <c r="AN43" s="533"/>
      <c r="AO43" s="533"/>
    </row>
    <row r="44" spans="1:41" s="489" customFormat="1" ht="42">
      <c r="A44" s="511" t="s">
        <v>1096</v>
      </c>
      <c r="B44" s="541" t="s">
        <v>1729</v>
      </c>
      <c r="C44" s="374" t="s">
        <v>1700</v>
      </c>
      <c r="D44" s="366" t="s">
        <v>1730</v>
      </c>
      <c r="E44" s="366">
        <v>2025</v>
      </c>
      <c r="F44" s="366" t="s">
        <v>1677</v>
      </c>
      <c r="G44" s="374" t="s">
        <v>1731</v>
      </c>
      <c r="H44" s="348">
        <f t="shared" si="12"/>
        <v>1320</v>
      </c>
      <c r="I44" s="348">
        <v>1200</v>
      </c>
      <c r="J44" s="348">
        <f t="shared" si="5"/>
        <v>1320</v>
      </c>
      <c r="K44" s="348">
        <v>1200</v>
      </c>
      <c r="L44" s="348"/>
      <c r="M44" s="348"/>
      <c r="N44" s="366" t="s">
        <v>36</v>
      </c>
      <c r="O44" s="365"/>
      <c r="P44" s="531"/>
      <c r="Q44" s="531"/>
      <c r="R44" s="531"/>
      <c r="S44" s="531"/>
      <c r="T44" s="531"/>
      <c r="U44" s="533"/>
      <c r="V44" s="533"/>
      <c r="W44" s="533"/>
      <c r="X44" s="533"/>
      <c r="Y44" s="533"/>
      <c r="Z44" s="533"/>
      <c r="AA44" s="533"/>
      <c r="AB44" s="533"/>
      <c r="AC44" s="533"/>
      <c r="AD44" s="533"/>
      <c r="AE44" s="533"/>
      <c r="AF44" s="533"/>
      <c r="AG44" s="533"/>
      <c r="AH44" s="533"/>
      <c r="AI44" s="533"/>
      <c r="AJ44" s="533"/>
      <c r="AK44" s="533"/>
      <c r="AL44" s="533"/>
      <c r="AM44" s="533"/>
      <c r="AN44" s="533"/>
      <c r="AO44" s="533"/>
    </row>
    <row r="45" spans="1:41" s="489" customFormat="1" ht="42">
      <c r="A45" s="511" t="s">
        <v>1098</v>
      </c>
      <c r="B45" s="541" t="s">
        <v>1732</v>
      </c>
      <c r="C45" s="374" t="s">
        <v>1700</v>
      </c>
      <c r="D45" s="366" t="s">
        <v>1641</v>
      </c>
      <c r="E45" s="366">
        <v>2025</v>
      </c>
      <c r="F45" s="366" t="s">
        <v>1677</v>
      </c>
      <c r="G45" s="374" t="s">
        <v>1733</v>
      </c>
      <c r="H45" s="348">
        <f t="shared" si="12"/>
        <v>940.50000000000011</v>
      </c>
      <c r="I45" s="348">
        <v>855</v>
      </c>
      <c r="J45" s="348">
        <f t="shared" si="5"/>
        <v>940.50000000000011</v>
      </c>
      <c r="K45" s="348">
        <v>855</v>
      </c>
      <c r="L45" s="348"/>
      <c r="M45" s="348"/>
      <c r="N45" s="366" t="s">
        <v>36</v>
      </c>
      <c r="O45" s="365"/>
      <c r="P45" s="531"/>
      <c r="Q45" s="531"/>
      <c r="R45" s="531"/>
      <c r="S45" s="531"/>
      <c r="T45" s="531"/>
      <c r="U45" s="533"/>
      <c r="V45" s="533"/>
      <c r="W45" s="533"/>
      <c r="X45" s="533"/>
      <c r="Y45" s="533"/>
      <c r="Z45" s="533"/>
      <c r="AA45" s="533"/>
      <c r="AB45" s="533"/>
      <c r="AC45" s="533"/>
      <c r="AD45" s="533"/>
      <c r="AE45" s="533"/>
      <c r="AF45" s="533"/>
      <c r="AG45" s="533"/>
      <c r="AH45" s="533"/>
      <c r="AI45" s="533"/>
      <c r="AJ45" s="533"/>
      <c r="AK45" s="533"/>
      <c r="AL45" s="533"/>
      <c r="AM45" s="533"/>
      <c r="AN45" s="533"/>
      <c r="AO45" s="533"/>
    </row>
    <row r="46" spans="1:41" s="489" customFormat="1" ht="42">
      <c r="A46" s="511" t="s">
        <v>1100</v>
      </c>
      <c r="B46" s="541" t="s">
        <v>1734</v>
      </c>
      <c r="C46" s="374" t="s">
        <v>1700</v>
      </c>
      <c r="D46" s="366" t="s">
        <v>1641</v>
      </c>
      <c r="E46" s="366">
        <v>2025</v>
      </c>
      <c r="F46" s="366" t="s">
        <v>1677</v>
      </c>
      <c r="G46" s="374" t="s">
        <v>1735</v>
      </c>
      <c r="H46" s="348">
        <f t="shared" si="12"/>
        <v>990.00000000000011</v>
      </c>
      <c r="I46" s="348">
        <v>900</v>
      </c>
      <c r="J46" s="348">
        <f t="shared" si="5"/>
        <v>990.00000000000011</v>
      </c>
      <c r="K46" s="348">
        <v>900</v>
      </c>
      <c r="L46" s="348"/>
      <c r="M46" s="348"/>
      <c r="N46" s="366" t="s">
        <v>36</v>
      </c>
      <c r="O46" s="365"/>
      <c r="P46" s="531"/>
      <c r="Q46" s="531"/>
      <c r="R46" s="531"/>
      <c r="S46" s="531"/>
      <c r="T46" s="531"/>
      <c r="U46" s="533"/>
      <c r="V46" s="533"/>
      <c r="W46" s="533"/>
      <c r="X46" s="533"/>
      <c r="Y46" s="533"/>
      <c r="Z46" s="533"/>
      <c r="AA46" s="533"/>
      <c r="AB46" s="533"/>
      <c r="AC46" s="533"/>
      <c r="AD46" s="533"/>
      <c r="AE46" s="533"/>
      <c r="AF46" s="533"/>
      <c r="AG46" s="533"/>
      <c r="AH46" s="533"/>
      <c r="AI46" s="533"/>
      <c r="AJ46" s="533"/>
      <c r="AK46" s="533"/>
      <c r="AL46" s="533"/>
      <c r="AM46" s="533"/>
      <c r="AN46" s="533"/>
      <c r="AO46" s="533"/>
    </row>
    <row r="47" spans="1:41" s="489" customFormat="1" ht="15">
      <c r="A47" s="536"/>
      <c r="B47" s="376" t="s">
        <v>1719</v>
      </c>
      <c r="C47" s="539"/>
      <c r="D47" s="528"/>
      <c r="E47" s="528"/>
      <c r="F47" s="528"/>
      <c r="G47" s="539"/>
      <c r="H47" s="529">
        <f t="shared" ref="H47:M47" si="13">SUM(H48:H59)</f>
        <v>13567.400000000001</v>
      </c>
      <c r="I47" s="529">
        <f t="shared" si="13"/>
        <v>12334</v>
      </c>
      <c r="J47" s="529">
        <f t="shared" si="13"/>
        <v>13567.400000000001</v>
      </c>
      <c r="K47" s="529">
        <f t="shared" si="13"/>
        <v>12334</v>
      </c>
      <c r="L47" s="529">
        <f t="shared" si="13"/>
        <v>2460.7000000000003</v>
      </c>
      <c r="M47" s="529">
        <f t="shared" si="13"/>
        <v>2237</v>
      </c>
      <c r="N47" s="528"/>
      <c r="O47" s="530"/>
      <c r="P47" s="538">
        <v>12157</v>
      </c>
      <c r="Q47" s="538">
        <v>0</v>
      </c>
      <c r="R47" s="531">
        <v>2237</v>
      </c>
      <c r="S47" s="531"/>
      <c r="T47" s="531"/>
      <c r="U47" s="533"/>
      <c r="V47" s="533"/>
      <c r="W47" s="533"/>
      <c r="X47" s="533"/>
      <c r="Y47" s="533"/>
      <c r="Z47" s="533"/>
      <c r="AA47" s="533"/>
      <c r="AB47" s="533"/>
      <c r="AC47" s="533"/>
      <c r="AD47" s="533"/>
      <c r="AE47" s="533"/>
      <c r="AF47" s="533"/>
      <c r="AG47" s="533"/>
      <c r="AH47" s="533"/>
      <c r="AI47" s="533"/>
      <c r="AJ47" s="533"/>
      <c r="AK47" s="533"/>
      <c r="AL47" s="533"/>
      <c r="AM47" s="533"/>
      <c r="AN47" s="533"/>
      <c r="AO47" s="533"/>
    </row>
    <row r="48" spans="1:41" s="489" customFormat="1" ht="28">
      <c r="A48" s="511" t="s">
        <v>1102</v>
      </c>
      <c r="B48" s="541" t="s">
        <v>1736</v>
      </c>
      <c r="C48" s="503" t="s">
        <v>1737</v>
      </c>
      <c r="D48" s="503" t="s">
        <v>1738</v>
      </c>
      <c r="E48" s="366">
        <v>2022</v>
      </c>
      <c r="F48" s="366" t="s">
        <v>1727</v>
      </c>
      <c r="G48" s="503" t="s">
        <v>1739</v>
      </c>
      <c r="H48" s="348">
        <f t="shared" ref="H48:H59" si="14">I48*1.1</f>
        <v>880.00000000000011</v>
      </c>
      <c r="I48" s="348">
        <v>800</v>
      </c>
      <c r="J48" s="348">
        <f t="shared" si="5"/>
        <v>880.00000000000011</v>
      </c>
      <c r="K48" s="348">
        <v>800</v>
      </c>
      <c r="L48" s="348">
        <f>M48*1.1</f>
        <v>880.00000000000011</v>
      </c>
      <c r="M48" s="348">
        <v>800</v>
      </c>
      <c r="N48" s="366" t="s">
        <v>36</v>
      </c>
      <c r="O48" s="365"/>
      <c r="P48" s="531"/>
      <c r="Q48" s="531"/>
      <c r="R48" s="531"/>
      <c r="S48" s="531"/>
      <c r="T48" s="531"/>
      <c r="U48" s="533"/>
      <c r="V48" s="533"/>
      <c r="W48" s="533"/>
      <c r="X48" s="533"/>
      <c r="Y48" s="533"/>
      <c r="Z48" s="533"/>
      <c r="AA48" s="533"/>
      <c r="AB48" s="533"/>
      <c r="AC48" s="533"/>
      <c r="AD48" s="533"/>
      <c r="AE48" s="533"/>
      <c r="AF48" s="533"/>
      <c r="AG48" s="533"/>
      <c r="AH48" s="533"/>
      <c r="AI48" s="533"/>
      <c r="AJ48" s="533"/>
      <c r="AK48" s="533"/>
      <c r="AL48" s="533"/>
      <c r="AM48" s="533"/>
      <c r="AN48" s="533"/>
      <c r="AO48" s="533"/>
    </row>
    <row r="49" spans="1:41" s="489" customFormat="1" ht="28">
      <c r="A49" s="511" t="s">
        <v>1104</v>
      </c>
      <c r="B49" s="541" t="s">
        <v>1740</v>
      </c>
      <c r="C49" s="503" t="s">
        <v>1737</v>
      </c>
      <c r="D49" s="503" t="s">
        <v>1738</v>
      </c>
      <c r="E49" s="366">
        <v>2022</v>
      </c>
      <c r="F49" s="366" t="s">
        <v>1727</v>
      </c>
      <c r="G49" s="503" t="s">
        <v>1739</v>
      </c>
      <c r="H49" s="348">
        <f t="shared" si="14"/>
        <v>590.70000000000005</v>
      </c>
      <c r="I49" s="348">
        <v>537</v>
      </c>
      <c r="J49" s="348">
        <f t="shared" si="5"/>
        <v>590.70000000000005</v>
      </c>
      <c r="K49" s="348">
        <v>537</v>
      </c>
      <c r="L49" s="348">
        <f>M49*1.1</f>
        <v>590.70000000000005</v>
      </c>
      <c r="M49" s="348">
        <v>537</v>
      </c>
      <c r="N49" s="366" t="s">
        <v>36</v>
      </c>
      <c r="O49" s="365"/>
      <c r="P49" s="531"/>
      <c r="Q49" s="531"/>
      <c r="R49" s="531"/>
      <c r="S49" s="531"/>
      <c r="T49" s="531"/>
      <c r="U49" s="533"/>
      <c r="V49" s="533"/>
      <c r="W49" s="533"/>
      <c r="X49" s="533"/>
      <c r="Y49" s="533"/>
      <c r="Z49" s="533"/>
      <c r="AA49" s="533"/>
      <c r="AB49" s="533"/>
      <c r="AC49" s="533"/>
      <c r="AD49" s="533"/>
      <c r="AE49" s="533"/>
      <c r="AF49" s="533"/>
      <c r="AG49" s="533"/>
      <c r="AH49" s="533"/>
      <c r="AI49" s="533"/>
      <c r="AJ49" s="533"/>
      <c r="AK49" s="533"/>
      <c r="AL49" s="533"/>
      <c r="AM49" s="533"/>
      <c r="AN49" s="533"/>
      <c r="AO49" s="533"/>
    </row>
    <row r="50" spans="1:41" s="489" customFormat="1" ht="32.700000000000003">
      <c r="A50" s="511" t="s">
        <v>1106</v>
      </c>
      <c r="B50" s="512" t="s">
        <v>1741</v>
      </c>
      <c r="C50" s="503" t="s">
        <v>1737</v>
      </c>
      <c r="D50" s="366" t="s">
        <v>1742</v>
      </c>
      <c r="E50" s="366">
        <v>2022</v>
      </c>
      <c r="F50" s="366" t="s">
        <v>1743</v>
      </c>
      <c r="G50" s="378" t="s">
        <v>1744</v>
      </c>
      <c r="H50" s="348">
        <f t="shared" si="14"/>
        <v>440.00000000000006</v>
      </c>
      <c r="I50" s="348">
        <v>400</v>
      </c>
      <c r="J50" s="348">
        <f t="shared" si="5"/>
        <v>440.00000000000006</v>
      </c>
      <c r="K50" s="348">
        <v>400</v>
      </c>
      <c r="L50" s="348">
        <f>M50*1.1</f>
        <v>440.00000000000006</v>
      </c>
      <c r="M50" s="348">
        <v>400</v>
      </c>
      <c r="N50" s="366" t="s">
        <v>36</v>
      </c>
      <c r="O50" s="365"/>
      <c r="P50" s="531"/>
      <c r="Q50" s="531"/>
      <c r="R50" s="531"/>
      <c r="S50" s="531"/>
      <c r="T50" s="531"/>
      <c r="U50" s="533"/>
      <c r="V50" s="533"/>
      <c r="W50" s="533"/>
      <c r="X50" s="533"/>
      <c r="Y50" s="533"/>
      <c r="Z50" s="533"/>
      <c r="AA50" s="533"/>
      <c r="AB50" s="533"/>
      <c r="AC50" s="533"/>
      <c r="AD50" s="533"/>
      <c r="AE50" s="533"/>
      <c r="AF50" s="533"/>
      <c r="AG50" s="533"/>
      <c r="AH50" s="533"/>
      <c r="AI50" s="533"/>
      <c r="AJ50" s="533"/>
      <c r="AK50" s="533"/>
      <c r="AL50" s="533"/>
      <c r="AM50" s="533"/>
      <c r="AN50" s="533"/>
      <c r="AO50" s="533"/>
    </row>
    <row r="51" spans="1:41" s="489" customFormat="1" ht="56">
      <c r="A51" s="511" t="s">
        <v>1108</v>
      </c>
      <c r="B51" s="377" t="s">
        <v>1745</v>
      </c>
      <c r="C51" s="503" t="s">
        <v>1737</v>
      </c>
      <c r="D51" s="366" t="s">
        <v>1746</v>
      </c>
      <c r="E51" s="366">
        <v>2022</v>
      </c>
      <c r="F51" s="366" t="s">
        <v>1747</v>
      </c>
      <c r="G51" s="378" t="s">
        <v>1748</v>
      </c>
      <c r="H51" s="348">
        <f t="shared" si="14"/>
        <v>550</v>
      </c>
      <c r="I51" s="348">
        <v>500</v>
      </c>
      <c r="J51" s="348">
        <f t="shared" si="5"/>
        <v>550</v>
      </c>
      <c r="K51" s="348">
        <v>500</v>
      </c>
      <c r="L51" s="348">
        <f>M51*1.1</f>
        <v>550</v>
      </c>
      <c r="M51" s="348">
        <v>500</v>
      </c>
      <c r="N51" s="366" t="s">
        <v>36</v>
      </c>
      <c r="O51" s="365"/>
      <c r="P51" s="531"/>
      <c r="Q51" s="531"/>
      <c r="R51" s="531"/>
      <c r="S51" s="531"/>
      <c r="T51" s="531"/>
      <c r="U51" s="533"/>
      <c r="V51" s="533"/>
      <c r="W51" s="533"/>
      <c r="X51" s="533"/>
      <c r="Y51" s="533"/>
      <c r="Z51" s="533"/>
      <c r="AA51" s="533"/>
      <c r="AB51" s="533"/>
      <c r="AC51" s="533"/>
      <c r="AD51" s="533"/>
      <c r="AE51" s="533"/>
      <c r="AF51" s="533"/>
      <c r="AG51" s="533"/>
      <c r="AH51" s="533"/>
      <c r="AI51" s="533"/>
      <c r="AJ51" s="533"/>
      <c r="AK51" s="533"/>
      <c r="AL51" s="533"/>
      <c r="AM51" s="533"/>
      <c r="AN51" s="533"/>
      <c r="AO51" s="533"/>
    </row>
    <row r="52" spans="1:41" s="489" customFormat="1" ht="84">
      <c r="A52" s="511" t="s">
        <v>1110</v>
      </c>
      <c r="B52" s="377" t="s">
        <v>1749</v>
      </c>
      <c r="C52" s="378" t="s">
        <v>1737</v>
      </c>
      <c r="D52" s="378" t="s">
        <v>1750</v>
      </c>
      <c r="E52" s="378">
        <v>2023</v>
      </c>
      <c r="F52" s="378" t="s">
        <v>1751</v>
      </c>
      <c r="G52" s="374" t="s">
        <v>1752</v>
      </c>
      <c r="H52" s="348">
        <f t="shared" si="14"/>
        <v>2750</v>
      </c>
      <c r="I52" s="379">
        <v>2500</v>
      </c>
      <c r="J52" s="348">
        <f t="shared" si="5"/>
        <v>2750</v>
      </c>
      <c r="K52" s="379">
        <v>2500</v>
      </c>
      <c r="L52" s="348"/>
      <c r="M52" s="379"/>
      <c r="N52" s="378" t="s">
        <v>36</v>
      </c>
      <c r="O52" s="365"/>
      <c r="P52" s="509"/>
      <c r="Q52" s="509"/>
      <c r="R52" s="509"/>
      <c r="S52" s="509"/>
      <c r="T52" s="509"/>
      <c r="U52" s="510"/>
      <c r="V52" s="510"/>
      <c r="W52" s="510"/>
      <c r="X52" s="510"/>
      <c r="Y52" s="510"/>
      <c r="Z52" s="510"/>
      <c r="AA52" s="510"/>
      <c r="AB52" s="510"/>
      <c r="AC52" s="510"/>
      <c r="AD52" s="510"/>
      <c r="AE52" s="510"/>
      <c r="AF52" s="510"/>
      <c r="AG52" s="510"/>
      <c r="AH52" s="510"/>
      <c r="AI52" s="510"/>
      <c r="AJ52" s="510"/>
      <c r="AK52" s="510"/>
      <c r="AL52" s="510"/>
      <c r="AM52" s="510"/>
      <c r="AN52" s="510"/>
      <c r="AO52" s="510"/>
    </row>
    <row r="53" spans="1:41" s="489" customFormat="1" ht="84">
      <c r="A53" s="511" t="s">
        <v>1112</v>
      </c>
      <c r="B53" s="377" t="s">
        <v>1753</v>
      </c>
      <c r="C53" s="378" t="s">
        <v>1737</v>
      </c>
      <c r="D53" s="378" t="s">
        <v>1754</v>
      </c>
      <c r="E53" s="378">
        <v>2024</v>
      </c>
      <c r="F53" s="378" t="s">
        <v>1755</v>
      </c>
      <c r="G53" s="378" t="s">
        <v>1756</v>
      </c>
      <c r="H53" s="348">
        <f t="shared" si="14"/>
        <v>1320</v>
      </c>
      <c r="I53" s="379">
        <v>1200</v>
      </c>
      <c r="J53" s="348">
        <f t="shared" si="5"/>
        <v>1320</v>
      </c>
      <c r="K53" s="379">
        <v>1200</v>
      </c>
      <c r="L53" s="348"/>
      <c r="M53" s="379"/>
      <c r="N53" s="378" t="s">
        <v>36</v>
      </c>
      <c r="O53" s="542"/>
      <c r="P53" s="543"/>
      <c r="Q53" s="543"/>
      <c r="R53" s="543"/>
      <c r="S53" s="543"/>
      <c r="T53" s="543"/>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s="489" customFormat="1" ht="28">
      <c r="A54" s="511" t="s">
        <v>1114</v>
      </c>
      <c r="B54" s="377" t="s">
        <v>1757</v>
      </c>
      <c r="C54" s="378" t="s">
        <v>1737</v>
      </c>
      <c r="D54" s="378" t="s">
        <v>1758</v>
      </c>
      <c r="E54" s="378">
        <v>2024</v>
      </c>
      <c r="F54" s="378" t="s">
        <v>1759</v>
      </c>
      <c r="G54" s="378" t="s">
        <v>1756</v>
      </c>
      <c r="H54" s="348">
        <f t="shared" si="14"/>
        <v>1210</v>
      </c>
      <c r="I54" s="379">
        <v>1100</v>
      </c>
      <c r="J54" s="348">
        <f t="shared" si="5"/>
        <v>1210</v>
      </c>
      <c r="K54" s="379">
        <v>1100</v>
      </c>
      <c r="L54" s="348"/>
      <c r="M54" s="379"/>
      <c r="N54" s="378" t="s">
        <v>36</v>
      </c>
      <c r="O54" s="542"/>
      <c r="P54" s="543"/>
      <c r="Q54" s="543"/>
      <c r="R54" s="543"/>
      <c r="S54" s="543"/>
      <c r="T54" s="543"/>
      <c r="U54" s="544"/>
      <c r="V54" s="544"/>
      <c r="W54" s="544"/>
      <c r="X54" s="544"/>
      <c r="Y54" s="544"/>
      <c r="Z54" s="544"/>
      <c r="AA54" s="544"/>
      <c r="AB54" s="544"/>
      <c r="AC54" s="544"/>
      <c r="AD54" s="544"/>
      <c r="AE54" s="544"/>
      <c r="AF54" s="544"/>
      <c r="AG54" s="544"/>
      <c r="AH54" s="544"/>
      <c r="AI54" s="544"/>
      <c r="AJ54" s="544"/>
      <c r="AK54" s="544"/>
      <c r="AL54" s="544"/>
      <c r="AM54" s="544"/>
      <c r="AN54" s="544"/>
      <c r="AO54" s="544"/>
    </row>
    <row r="55" spans="1:41" s="489" customFormat="1" ht="28">
      <c r="A55" s="511" t="s">
        <v>1116</v>
      </c>
      <c r="B55" s="377" t="s">
        <v>1745</v>
      </c>
      <c r="C55" s="378" t="s">
        <v>1737</v>
      </c>
      <c r="D55" s="378" t="s">
        <v>2297</v>
      </c>
      <c r="E55" s="378">
        <v>2024</v>
      </c>
      <c r="F55" s="378" t="s">
        <v>1759</v>
      </c>
      <c r="G55" s="378" t="s">
        <v>1756</v>
      </c>
      <c r="H55" s="348">
        <f t="shared" si="14"/>
        <v>766.7</v>
      </c>
      <c r="I55" s="379">
        <v>697</v>
      </c>
      <c r="J55" s="348">
        <f t="shared" si="5"/>
        <v>766.7</v>
      </c>
      <c r="K55" s="379">
        <v>697</v>
      </c>
      <c r="L55" s="348"/>
      <c r="M55" s="379"/>
      <c r="N55" s="378" t="s">
        <v>36</v>
      </c>
      <c r="O55" s="542"/>
      <c r="P55" s="543"/>
      <c r="Q55" s="543"/>
      <c r="R55" s="543"/>
      <c r="S55" s="543"/>
      <c r="T55" s="543"/>
      <c r="U55" s="544"/>
      <c r="V55" s="544"/>
      <c r="W55" s="544"/>
      <c r="X55" s="544"/>
      <c r="Y55" s="544"/>
      <c r="Z55" s="544"/>
      <c r="AA55" s="544"/>
      <c r="AB55" s="544"/>
      <c r="AC55" s="544"/>
      <c r="AD55" s="544"/>
      <c r="AE55" s="544"/>
      <c r="AF55" s="544"/>
      <c r="AG55" s="544"/>
      <c r="AH55" s="544"/>
      <c r="AI55" s="544"/>
      <c r="AJ55" s="544"/>
      <c r="AK55" s="544"/>
      <c r="AL55" s="544"/>
      <c r="AM55" s="544"/>
      <c r="AN55" s="544"/>
      <c r="AO55" s="544"/>
    </row>
    <row r="56" spans="1:41" s="489" customFormat="1" ht="28">
      <c r="A56" s="511" t="s">
        <v>1118</v>
      </c>
      <c r="B56" s="377" t="s">
        <v>1760</v>
      </c>
      <c r="C56" s="378" t="s">
        <v>1737</v>
      </c>
      <c r="D56" s="378" t="s">
        <v>1742</v>
      </c>
      <c r="E56" s="378">
        <v>2025</v>
      </c>
      <c r="F56" s="378" t="s">
        <v>1759</v>
      </c>
      <c r="G56" s="378" t="s">
        <v>1756</v>
      </c>
      <c r="H56" s="348">
        <f t="shared" si="14"/>
        <v>1210</v>
      </c>
      <c r="I56" s="379">
        <v>1100</v>
      </c>
      <c r="J56" s="348">
        <f t="shared" si="5"/>
        <v>1210</v>
      </c>
      <c r="K56" s="379">
        <v>1100</v>
      </c>
      <c r="L56" s="348"/>
      <c r="M56" s="379"/>
      <c r="N56" s="378" t="s">
        <v>36</v>
      </c>
      <c r="O56" s="365"/>
      <c r="P56" s="509"/>
      <c r="Q56" s="509"/>
      <c r="R56" s="509"/>
      <c r="S56" s="509"/>
      <c r="T56" s="509"/>
      <c r="U56" s="510"/>
      <c r="V56" s="510"/>
      <c r="W56" s="510"/>
      <c r="X56" s="510"/>
      <c r="Y56" s="510"/>
      <c r="Z56" s="510"/>
      <c r="AA56" s="510"/>
      <c r="AB56" s="510"/>
      <c r="AC56" s="510"/>
      <c r="AD56" s="510"/>
      <c r="AE56" s="510"/>
      <c r="AF56" s="510"/>
      <c r="AG56" s="510"/>
      <c r="AH56" s="510"/>
      <c r="AI56" s="510"/>
      <c r="AJ56" s="510"/>
      <c r="AK56" s="510"/>
      <c r="AL56" s="510"/>
      <c r="AM56" s="510"/>
      <c r="AN56" s="510"/>
      <c r="AO56" s="510"/>
    </row>
    <row r="57" spans="1:41" s="489" customFormat="1" ht="84">
      <c r="A57" s="511" t="s">
        <v>1121</v>
      </c>
      <c r="B57" s="377" t="s">
        <v>1761</v>
      </c>
      <c r="C57" s="378" t="s">
        <v>1737</v>
      </c>
      <c r="D57" s="378" t="s">
        <v>1762</v>
      </c>
      <c r="E57" s="378">
        <v>2025</v>
      </c>
      <c r="F57" s="378" t="s">
        <v>1763</v>
      </c>
      <c r="G57" s="378" t="s">
        <v>1756</v>
      </c>
      <c r="H57" s="348">
        <f t="shared" si="14"/>
        <v>1320</v>
      </c>
      <c r="I57" s="379">
        <v>1200</v>
      </c>
      <c r="J57" s="348">
        <f t="shared" si="5"/>
        <v>1320</v>
      </c>
      <c r="K57" s="379">
        <v>1200</v>
      </c>
      <c r="L57" s="348"/>
      <c r="M57" s="379"/>
      <c r="N57" s="378" t="s">
        <v>36</v>
      </c>
      <c r="O57" s="365"/>
      <c r="P57" s="509"/>
      <c r="Q57" s="509"/>
      <c r="R57" s="509"/>
      <c r="S57" s="509"/>
      <c r="T57" s="509"/>
      <c r="U57" s="510"/>
      <c r="V57" s="510"/>
      <c r="W57" s="510"/>
      <c r="X57" s="510"/>
      <c r="Y57" s="510"/>
      <c r="Z57" s="510"/>
      <c r="AA57" s="510"/>
      <c r="AB57" s="510"/>
      <c r="AC57" s="510"/>
      <c r="AD57" s="510"/>
      <c r="AE57" s="510"/>
      <c r="AF57" s="510"/>
      <c r="AG57" s="510"/>
      <c r="AH57" s="510"/>
      <c r="AI57" s="510"/>
      <c r="AJ57" s="510"/>
      <c r="AK57" s="510"/>
      <c r="AL57" s="510"/>
      <c r="AM57" s="510"/>
      <c r="AN57" s="510"/>
      <c r="AO57" s="510"/>
    </row>
    <row r="58" spans="1:41" s="489" customFormat="1" ht="28">
      <c r="A58" s="511" t="s">
        <v>1123</v>
      </c>
      <c r="B58" s="377" t="s">
        <v>1764</v>
      </c>
      <c r="C58" s="378" t="s">
        <v>1737</v>
      </c>
      <c r="D58" s="378" t="s">
        <v>2298</v>
      </c>
      <c r="E58" s="378">
        <v>2025</v>
      </c>
      <c r="F58" s="378" t="s">
        <v>1759</v>
      </c>
      <c r="G58" s="378" t="s">
        <v>1756</v>
      </c>
      <c r="H58" s="348">
        <f t="shared" si="14"/>
        <v>1430.0000000000002</v>
      </c>
      <c r="I58" s="379">
        <v>1300</v>
      </c>
      <c r="J58" s="348">
        <f t="shared" si="5"/>
        <v>1430.0000000000002</v>
      </c>
      <c r="K58" s="379">
        <v>1300</v>
      </c>
      <c r="L58" s="348"/>
      <c r="M58" s="379"/>
      <c r="N58" s="378" t="s">
        <v>36</v>
      </c>
      <c r="O58" s="365"/>
      <c r="P58" s="509"/>
      <c r="Q58" s="509"/>
      <c r="R58" s="509"/>
      <c r="S58" s="509"/>
      <c r="T58" s="509"/>
      <c r="U58" s="510"/>
      <c r="V58" s="510"/>
      <c r="W58" s="510"/>
      <c r="X58" s="510"/>
      <c r="Y58" s="510"/>
      <c r="Z58" s="510"/>
      <c r="AA58" s="510"/>
      <c r="AB58" s="510"/>
      <c r="AC58" s="510"/>
      <c r="AD58" s="510"/>
      <c r="AE58" s="510"/>
      <c r="AF58" s="510"/>
      <c r="AG58" s="510"/>
      <c r="AH58" s="510"/>
      <c r="AI58" s="510"/>
      <c r="AJ58" s="510"/>
      <c r="AK58" s="510"/>
      <c r="AL58" s="510"/>
      <c r="AM58" s="510"/>
      <c r="AN58" s="510"/>
      <c r="AO58" s="510"/>
    </row>
    <row r="59" spans="1:41" s="489" customFormat="1" ht="28">
      <c r="A59" s="511" t="s">
        <v>1125</v>
      </c>
      <c r="B59" s="377" t="s">
        <v>1765</v>
      </c>
      <c r="C59" s="378" t="s">
        <v>1737</v>
      </c>
      <c r="D59" s="378" t="s">
        <v>2298</v>
      </c>
      <c r="E59" s="378">
        <v>2025</v>
      </c>
      <c r="F59" s="378" t="s">
        <v>1759</v>
      </c>
      <c r="G59" s="378" t="s">
        <v>1756</v>
      </c>
      <c r="H59" s="348">
        <f t="shared" si="14"/>
        <v>1100</v>
      </c>
      <c r="I59" s="379">
        <v>1000</v>
      </c>
      <c r="J59" s="348">
        <f t="shared" si="5"/>
        <v>1100</v>
      </c>
      <c r="K59" s="379">
        <v>1000</v>
      </c>
      <c r="L59" s="348"/>
      <c r="M59" s="379"/>
      <c r="N59" s="378" t="s">
        <v>36</v>
      </c>
      <c r="O59" s="365"/>
      <c r="P59" s="509"/>
      <c r="Q59" s="509"/>
      <c r="R59" s="509"/>
      <c r="S59" s="509"/>
      <c r="T59" s="509"/>
      <c r="U59" s="510"/>
      <c r="V59" s="510"/>
      <c r="W59" s="510"/>
      <c r="X59" s="510"/>
      <c r="Y59" s="510"/>
      <c r="Z59" s="510"/>
      <c r="AA59" s="510"/>
      <c r="AB59" s="510"/>
      <c r="AC59" s="510"/>
      <c r="AD59" s="510"/>
      <c r="AE59" s="510"/>
      <c r="AF59" s="510"/>
      <c r="AG59" s="510"/>
      <c r="AH59" s="510"/>
      <c r="AI59" s="510"/>
      <c r="AJ59" s="510"/>
      <c r="AK59" s="510"/>
      <c r="AL59" s="510"/>
      <c r="AM59" s="510"/>
      <c r="AN59" s="510"/>
      <c r="AO59" s="510"/>
    </row>
    <row r="60" spans="1:41" s="489" customFormat="1" ht="15">
      <c r="A60" s="536"/>
      <c r="B60" s="376" t="s">
        <v>1712</v>
      </c>
      <c r="C60" s="496"/>
      <c r="D60" s="528"/>
      <c r="E60" s="528"/>
      <c r="F60" s="528"/>
      <c r="G60" s="545"/>
      <c r="H60" s="529">
        <f t="shared" ref="H60:M60" si="15">SUM(H61:H70)</f>
        <v>11381.7</v>
      </c>
      <c r="I60" s="529">
        <f t="shared" si="15"/>
        <v>10347</v>
      </c>
      <c r="J60" s="529">
        <f t="shared" si="15"/>
        <v>11381.7</v>
      </c>
      <c r="K60" s="529">
        <f t="shared" si="15"/>
        <v>10347</v>
      </c>
      <c r="L60" s="529">
        <f t="shared" si="15"/>
        <v>2064.7000000000003</v>
      </c>
      <c r="M60" s="529">
        <f t="shared" si="15"/>
        <v>1877</v>
      </c>
      <c r="N60" s="528"/>
      <c r="O60" s="530"/>
      <c r="P60" s="538">
        <v>10198</v>
      </c>
      <c r="Q60" s="538">
        <v>0</v>
      </c>
      <c r="R60" s="531">
        <v>1877</v>
      </c>
      <c r="S60" s="531"/>
      <c r="T60" s="531"/>
      <c r="U60" s="533"/>
      <c r="V60" s="533"/>
      <c r="W60" s="533"/>
      <c r="X60" s="533"/>
      <c r="Y60" s="533"/>
      <c r="Z60" s="533"/>
      <c r="AA60" s="533"/>
      <c r="AB60" s="533"/>
      <c r="AC60" s="533"/>
      <c r="AD60" s="533"/>
      <c r="AE60" s="533"/>
      <c r="AF60" s="533"/>
      <c r="AG60" s="533"/>
      <c r="AH60" s="533"/>
      <c r="AI60" s="533"/>
      <c r="AJ60" s="533"/>
      <c r="AK60" s="533"/>
      <c r="AL60" s="533"/>
      <c r="AM60" s="533"/>
      <c r="AN60" s="533"/>
      <c r="AO60" s="533"/>
    </row>
    <row r="61" spans="1:41" s="489" customFormat="1" ht="56">
      <c r="A61" s="511" t="s">
        <v>1127</v>
      </c>
      <c r="B61" s="375" t="s">
        <v>1766</v>
      </c>
      <c r="C61" s="366" t="s">
        <v>1767</v>
      </c>
      <c r="D61" s="366" t="s">
        <v>1768</v>
      </c>
      <c r="E61" s="366">
        <v>2022</v>
      </c>
      <c r="F61" s="374" t="s">
        <v>1769</v>
      </c>
      <c r="G61" s="374" t="s">
        <v>1770</v>
      </c>
      <c r="H61" s="348">
        <f t="shared" ref="H61:H70" si="16">I61*1.1</f>
        <v>1184.7</v>
      </c>
      <c r="I61" s="348">
        <f>M61</f>
        <v>1077</v>
      </c>
      <c r="J61" s="348">
        <f t="shared" si="5"/>
        <v>1184.7</v>
      </c>
      <c r="K61" s="348">
        <f>M61</f>
        <v>1077</v>
      </c>
      <c r="L61" s="348">
        <f>M61*1.1</f>
        <v>1184.7</v>
      </c>
      <c r="M61" s="348">
        <v>1077</v>
      </c>
      <c r="N61" s="366"/>
      <c r="O61" s="365"/>
      <c r="P61" s="531"/>
      <c r="Q61" s="531"/>
      <c r="R61" s="531"/>
      <c r="S61" s="531"/>
      <c r="T61" s="531"/>
      <c r="U61" s="533"/>
      <c r="V61" s="533"/>
      <c r="W61" s="533"/>
      <c r="X61" s="533"/>
      <c r="Y61" s="533"/>
      <c r="Z61" s="533"/>
      <c r="AA61" s="533"/>
      <c r="AB61" s="533"/>
      <c r="AC61" s="533"/>
      <c r="AD61" s="533"/>
      <c r="AE61" s="533"/>
      <c r="AF61" s="533"/>
      <c r="AG61" s="533"/>
      <c r="AH61" s="533"/>
      <c r="AI61" s="533"/>
      <c r="AJ61" s="533"/>
      <c r="AK61" s="533"/>
      <c r="AL61" s="533"/>
      <c r="AM61" s="533"/>
      <c r="AN61" s="533"/>
      <c r="AO61" s="533"/>
    </row>
    <row r="62" spans="1:41" s="489" customFormat="1" ht="56">
      <c r="A62" s="511" t="s">
        <v>1775</v>
      </c>
      <c r="B62" s="375" t="s">
        <v>1771</v>
      </c>
      <c r="C62" s="366" t="s">
        <v>1767</v>
      </c>
      <c r="D62" s="366" t="s">
        <v>1772</v>
      </c>
      <c r="E62" s="366">
        <v>2022</v>
      </c>
      <c r="F62" s="374" t="s">
        <v>1773</v>
      </c>
      <c r="G62" s="374" t="s">
        <v>1774</v>
      </c>
      <c r="H62" s="348">
        <f t="shared" si="16"/>
        <v>880.00000000000011</v>
      </c>
      <c r="I62" s="348">
        <f>M62</f>
        <v>800</v>
      </c>
      <c r="J62" s="348">
        <f t="shared" si="5"/>
        <v>880.00000000000011</v>
      </c>
      <c r="K62" s="348">
        <f>M62</f>
        <v>800</v>
      </c>
      <c r="L62" s="348">
        <f>M62*1.1</f>
        <v>880.00000000000011</v>
      </c>
      <c r="M62" s="348">
        <v>800</v>
      </c>
      <c r="N62" s="366"/>
      <c r="O62" s="365"/>
      <c r="P62" s="531"/>
      <c r="Q62" s="531"/>
      <c r="R62" s="531"/>
      <c r="S62" s="531"/>
      <c r="T62" s="531"/>
      <c r="U62" s="533"/>
      <c r="V62" s="533"/>
      <c r="W62" s="533"/>
      <c r="X62" s="533"/>
      <c r="Y62" s="533"/>
      <c r="Z62" s="533"/>
      <c r="AA62" s="533"/>
      <c r="AB62" s="533"/>
      <c r="AC62" s="533"/>
      <c r="AD62" s="533"/>
      <c r="AE62" s="533"/>
      <c r="AF62" s="533"/>
      <c r="AG62" s="533"/>
      <c r="AH62" s="533"/>
      <c r="AI62" s="533"/>
      <c r="AJ62" s="533"/>
      <c r="AK62" s="533"/>
      <c r="AL62" s="533"/>
      <c r="AM62" s="533"/>
      <c r="AN62" s="533"/>
      <c r="AO62" s="533"/>
    </row>
    <row r="63" spans="1:41" s="489" customFormat="1" ht="56">
      <c r="A63" s="511" t="s">
        <v>1780</v>
      </c>
      <c r="B63" s="375" t="s">
        <v>1776</v>
      </c>
      <c r="C63" s="366" t="s">
        <v>1767</v>
      </c>
      <c r="D63" s="366" t="s">
        <v>1777</v>
      </c>
      <c r="E63" s="366">
        <v>2023</v>
      </c>
      <c r="F63" s="374" t="s">
        <v>1778</v>
      </c>
      <c r="G63" s="374" t="s">
        <v>1779</v>
      </c>
      <c r="H63" s="348">
        <f t="shared" si="16"/>
        <v>1045</v>
      </c>
      <c r="I63" s="546">
        <v>950</v>
      </c>
      <c r="J63" s="348">
        <f t="shared" si="5"/>
        <v>1045</v>
      </c>
      <c r="K63" s="546">
        <v>950</v>
      </c>
      <c r="L63" s="348"/>
      <c r="M63" s="546"/>
      <c r="N63" s="366"/>
      <c r="O63" s="365"/>
      <c r="P63" s="531"/>
      <c r="Q63" s="531"/>
      <c r="R63" s="531"/>
      <c r="S63" s="531"/>
      <c r="T63" s="531"/>
      <c r="U63" s="533"/>
      <c r="V63" s="533"/>
      <c r="W63" s="533"/>
      <c r="X63" s="533"/>
      <c r="Y63" s="533"/>
      <c r="Z63" s="533"/>
      <c r="AA63" s="533"/>
      <c r="AB63" s="533"/>
      <c r="AC63" s="533"/>
      <c r="AD63" s="533"/>
      <c r="AE63" s="533"/>
      <c r="AF63" s="533"/>
      <c r="AG63" s="533"/>
      <c r="AH63" s="533"/>
      <c r="AI63" s="533"/>
      <c r="AJ63" s="533"/>
      <c r="AK63" s="533"/>
      <c r="AL63" s="533"/>
      <c r="AM63" s="533"/>
      <c r="AN63" s="533"/>
      <c r="AO63" s="533"/>
    </row>
    <row r="64" spans="1:41" s="489" customFormat="1" ht="56">
      <c r="A64" s="511" t="s">
        <v>1784</v>
      </c>
      <c r="B64" s="375" t="s">
        <v>1781</v>
      </c>
      <c r="C64" s="366" t="s">
        <v>1767</v>
      </c>
      <c r="D64" s="366" t="s">
        <v>1772</v>
      </c>
      <c r="E64" s="366">
        <v>2023</v>
      </c>
      <c r="F64" s="374" t="s">
        <v>1782</v>
      </c>
      <c r="G64" s="547" t="s">
        <v>1783</v>
      </c>
      <c r="H64" s="348">
        <f t="shared" si="16"/>
        <v>1100</v>
      </c>
      <c r="I64" s="546">
        <v>1000</v>
      </c>
      <c r="J64" s="348">
        <f t="shared" si="5"/>
        <v>1100</v>
      </c>
      <c r="K64" s="546">
        <v>1000</v>
      </c>
      <c r="L64" s="348"/>
      <c r="M64" s="546"/>
      <c r="N64" s="366"/>
      <c r="O64" s="365"/>
      <c r="P64" s="531"/>
      <c r="Q64" s="531"/>
      <c r="R64" s="531"/>
      <c r="S64" s="531"/>
      <c r="T64" s="531"/>
      <c r="U64" s="533"/>
      <c r="V64" s="533"/>
      <c r="W64" s="533"/>
      <c r="X64" s="533"/>
      <c r="Y64" s="533"/>
      <c r="Z64" s="533"/>
      <c r="AA64" s="533"/>
      <c r="AB64" s="533"/>
      <c r="AC64" s="533"/>
      <c r="AD64" s="533"/>
      <c r="AE64" s="533"/>
      <c r="AF64" s="533"/>
      <c r="AG64" s="533"/>
      <c r="AH64" s="533"/>
      <c r="AI64" s="533"/>
      <c r="AJ64" s="533"/>
      <c r="AK64" s="533"/>
      <c r="AL64" s="533"/>
      <c r="AM64" s="533"/>
      <c r="AN64" s="533"/>
      <c r="AO64" s="533"/>
    </row>
    <row r="65" spans="1:41" s="489" customFormat="1" ht="56">
      <c r="A65" s="511" t="s">
        <v>1788</v>
      </c>
      <c r="B65" s="375" t="s">
        <v>1785</v>
      </c>
      <c r="C65" s="366" t="s">
        <v>1767</v>
      </c>
      <c r="D65" s="366" t="s">
        <v>1786</v>
      </c>
      <c r="E65" s="366">
        <v>2023</v>
      </c>
      <c r="F65" s="374" t="s">
        <v>1773</v>
      </c>
      <c r="G65" s="547" t="s">
        <v>1787</v>
      </c>
      <c r="H65" s="348">
        <f t="shared" si="16"/>
        <v>1155</v>
      </c>
      <c r="I65" s="546">
        <v>1050</v>
      </c>
      <c r="J65" s="348">
        <f t="shared" si="5"/>
        <v>1155</v>
      </c>
      <c r="K65" s="546">
        <v>1050</v>
      </c>
      <c r="L65" s="348"/>
      <c r="M65" s="546"/>
      <c r="N65" s="366"/>
      <c r="O65" s="365"/>
      <c r="P65" s="531"/>
      <c r="Q65" s="531"/>
      <c r="R65" s="531"/>
      <c r="S65" s="531"/>
      <c r="T65" s="531"/>
      <c r="U65" s="533"/>
      <c r="V65" s="533"/>
      <c r="W65" s="533"/>
      <c r="X65" s="533"/>
      <c r="Y65" s="533"/>
      <c r="Z65" s="533"/>
      <c r="AA65" s="533"/>
      <c r="AB65" s="533"/>
      <c r="AC65" s="533"/>
      <c r="AD65" s="533"/>
      <c r="AE65" s="533"/>
      <c r="AF65" s="533"/>
      <c r="AG65" s="533"/>
      <c r="AH65" s="533"/>
      <c r="AI65" s="533"/>
      <c r="AJ65" s="533"/>
      <c r="AK65" s="533"/>
      <c r="AL65" s="533"/>
      <c r="AM65" s="533"/>
      <c r="AN65" s="533"/>
      <c r="AO65" s="533"/>
    </row>
    <row r="66" spans="1:41" s="489" customFormat="1" ht="56">
      <c r="A66" s="511" t="s">
        <v>1791</v>
      </c>
      <c r="B66" s="375" t="s">
        <v>1789</v>
      </c>
      <c r="C66" s="366" t="s">
        <v>1767</v>
      </c>
      <c r="D66" s="366" t="s">
        <v>1786</v>
      </c>
      <c r="E66" s="366">
        <v>2024</v>
      </c>
      <c r="F66" s="374" t="s">
        <v>1790</v>
      </c>
      <c r="G66" s="547" t="s">
        <v>1774</v>
      </c>
      <c r="H66" s="348">
        <f t="shared" si="16"/>
        <v>1100</v>
      </c>
      <c r="I66" s="546">
        <v>1000</v>
      </c>
      <c r="J66" s="348">
        <f t="shared" si="5"/>
        <v>1100</v>
      </c>
      <c r="K66" s="546">
        <v>1000</v>
      </c>
      <c r="L66" s="348"/>
      <c r="M66" s="546"/>
      <c r="N66" s="366"/>
      <c r="O66" s="365"/>
      <c r="P66" s="531"/>
      <c r="Q66" s="531"/>
      <c r="R66" s="531"/>
      <c r="S66" s="531"/>
      <c r="T66" s="531"/>
      <c r="U66" s="533"/>
      <c r="V66" s="533"/>
      <c r="W66" s="533"/>
      <c r="X66" s="533"/>
      <c r="Y66" s="533"/>
      <c r="Z66" s="533"/>
      <c r="AA66" s="533"/>
      <c r="AB66" s="533"/>
      <c r="AC66" s="533"/>
      <c r="AD66" s="533"/>
      <c r="AE66" s="533"/>
      <c r="AF66" s="533"/>
      <c r="AG66" s="533"/>
      <c r="AH66" s="533"/>
      <c r="AI66" s="533"/>
      <c r="AJ66" s="533"/>
      <c r="AK66" s="533"/>
      <c r="AL66" s="533"/>
      <c r="AM66" s="533"/>
      <c r="AN66" s="533"/>
      <c r="AO66" s="533"/>
    </row>
    <row r="67" spans="1:41" s="489" customFormat="1" ht="28">
      <c r="A67" s="511" t="s">
        <v>1795</v>
      </c>
      <c r="B67" s="375" t="s">
        <v>1792</v>
      </c>
      <c r="C67" s="366" t="s">
        <v>1767</v>
      </c>
      <c r="D67" s="366" t="s">
        <v>1772</v>
      </c>
      <c r="E67" s="366">
        <v>2024</v>
      </c>
      <c r="F67" s="374" t="s">
        <v>1793</v>
      </c>
      <c r="G67" s="547" t="s">
        <v>1794</v>
      </c>
      <c r="H67" s="348">
        <f t="shared" si="16"/>
        <v>1100</v>
      </c>
      <c r="I67" s="546">
        <v>1000</v>
      </c>
      <c r="J67" s="348">
        <f t="shared" si="5"/>
        <v>1100</v>
      </c>
      <c r="K67" s="546">
        <v>1000</v>
      </c>
      <c r="L67" s="348"/>
      <c r="M67" s="546"/>
      <c r="N67" s="366"/>
      <c r="O67" s="365"/>
      <c r="P67" s="531"/>
      <c r="Q67" s="531"/>
      <c r="R67" s="531"/>
      <c r="S67" s="531"/>
      <c r="T67" s="531"/>
      <c r="U67" s="533"/>
      <c r="V67" s="533"/>
      <c r="W67" s="533"/>
      <c r="X67" s="533"/>
      <c r="Y67" s="533"/>
      <c r="Z67" s="533"/>
      <c r="AA67" s="533"/>
      <c r="AB67" s="533"/>
      <c r="AC67" s="533"/>
      <c r="AD67" s="533"/>
      <c r="AE67" s="533"/>
      <c r="AF67" s="533"/>
      <c r="AG67" s="533"/>
      <c r="AH67" s="533"/>
      <c r="AI67" s="533"/>
      <c r="AJ67" s="533"/>
      <c r="AK67" s="533"/>
      <c r="AL67" s="533"/>
      <c r="AM67" s="533"/>
      <c r="AN67" s="533"/>
      <c r="AO67" s="533"/>
    </row>
    <row r="68" spans="1:41" s="489" customFormat="1" ht="56">
      <c r="A68" s="511" t="s">
        <v>1799</v>
      </c>
      <c r="B68" s="375" t="s">
        <v>1796</v>
      </c>
      <c r="C68" s="366" t="s">
        <v>1767</v>
      </c>
      <c r="D68" s="366" t="s">
        <v>1772</v>
      </c>
      <c r="E68" s="366">
        <v>2024</v>
      </c>
      <c r="F68" s="374" t="s">
        <v>1797</v>
      </c>
      <c r="G68" s="547" t="s">
        <v>1798</v>
      </c>
      <c r="H68" s="348">
        <f t="shared" si="16"/>
        <v>1100</v>
      </c>
      <c r="I68" s="546">
        <v>1000</v>
      </c>
      <c r="J68" s="348">
        <f t="shared" si="5"/>
        <v>1100</v>
      </c>
      <c r="K68" s="546">
        <v>1000</v>
      </c>
      <c r="L68" s="348"/>
      <c r="M68" s="546"/>
      <c r="N68" s="366"/>
      <c r="O68" s="365"/>
      <c r="P68" s="531"/>
      <c r="Q68" s="531"/>
      <c r="R68" s="531"/>
      <c r="S68" s="531"/>
      <c r="T68" s="531"/>
      <c r="U68" s="533"/>
      <c r="V68" s="533"/>
      <c r="W68" s="533"/>
      <c r="X68" s="533"/>
      <c r="Y68" s="533"/>
      <c r="Z68" s="533"/>
      <c r="AA68" s="533"/>
      <c r="AB68" s="533"/>
      <c r="AC68" s="533"/>
      <c r="AD68" s="533"/>
      <c r="AE68" s="533"/>
      <c r="AF68" s="533"/>
      <c r="AG68" s="533"/>
      <c r="AH68" s="533"/>
      <c r="AI68" s="533"/>
      <c r="AJ68" s="533"/>
      <c r="AK68" s="533"/>
      <c r="AL68" s="533"/>
      <c r="AM68" s="533"/>
      <c r="AN68" s="533"/>
      <c r="AO68" s="533"/>
    </row>
    <row r="69" spans="1:41" s="489" customFormat="1" ht="42">
      <c r="A69" s="511" t="s">
        <v>1803</v>
      </c>
      <c r="B69" s="375" t="s">
        <v>1800</v>
      </c>
      <c r="C69" s="366" t="s">
        <v>1767</v>
      </c>
      <c r="D69" s="366" t="s">
        <v>1786</v>
      </c>
      <c r="E69" s="366">
        <v>2025</v>
      </c>
      <c r="F69" s="374" t="s">
        <v>1801</v>
      </c>
      <c r="G69" s="547" t="s">
        <v>1802</v>
      </c>
      <c r="H69" s="348">
        <f t="shared" si="16"/>
        <v>1287</v>
      </c>
      <c r="I69" s="546">
        <v>1170</v>
      </c>
      <c r="J69" s="348">
        <f t="shared" si="5"/>
        <v>1287</v>
      </c>
      <c r="K69" s="546">
        <v>1170</v>
      </c>
      <c r="L69" s="348"/>
      <c r="M69" s="546"/>
      <c r="N69" s="366"/>
      <c r="O69" s="365"/>
      <c r="P69" s="531"/>
      <c r="Q69" s="531"/>
      <c r="R69" s="531"/>
      <c r="S69" s="531"/>
      <c r="T69" s="531"/>
      <c r="U69" s="533"/>
      <c r="V69" s="533"/>
      <c r="W69" s="533"/>
      <c r="X69" s="533"/>
      <c r="Y69" s="533"/>
      <c r="Z69" s="533"/>
      <c r="AA69" s="533"/>
      <c r="AB69" s="533"/>
      <c r="AC69" s="533"/>
      <c r="AD69" s="533"/>
      <c r="AE69" s="533"/>
      <c r="AF69" s="533"/>
      <c r="AG69" s="533"/>
      <c r="AH69" s="533"/>
      <c r="AI69" s="533"/>
      <c r="AJ69" s="533"/>
      <c r="AK69" s="533"/>
      <c r="AL69" s="533"/>
      <c r="AM69" s="533"/>
      <c r="AN69" s="533"/>
      <c r="AO69" s="533"/>
    </row>
    <row r="70" spans="1:41" s="489" customFormat="1" ht="56">
      <c r="A70" s="511" t="s">
        <v>1807</v>
      </c>
      <c r="B70" s="375" t="s">
        <v>1804</v>
      </c>
      <c r="C70" s="366" t="s">
        <v>1767</v>
      </c>
      <c r="D70" s="366" t="s">
        <v>1772</v>
      </c>
      <c r="E70" s="366">
        <v>2025</v>
      </c>
      <c r="F70" s="374" t="s">
        <v>1805</v>
      </c>
      <c r="G70" s="547" t="s">
        <v>1806</v>
      </c>
      <c r="H70" s="348">
        <f t="shared" si="16"/>
        <v>1430.0000000000002</v>
      </c>
      <c r="I70" s="546">
        <v>1300</v>
      </c>
      <c r="J70" s="348">
        <f t="shared" si="5"/>
        <v>1430.0000000000002</v>
      </c>
      <c r="K70" s="546">
        <v>1300</v>
      </c>
      <c r="L70" s="348"/>
      <c r="M70" s="546"/>
      <c r="N70" s="366"/>
      <c r="O70" s="365"/>
      <c r="P70" s="531"/>
      <c r="Q70" s="531"/>
      <c r="R70" s="531"/>
      <c r="S70" s="531"/>
      <c r="T70" s="531"/>
      <c r="U70" s="533"/>
      <c r="V70" s="533"/>
      <c r="W70" s="533"/>
      <c r="X70" s="533"/>
      <c r="Y70" s="533"/>
      <c r="Z70" s="533"/>
      <c r="AA70" s="533"/>
      <c r="AB70" s="533"/>
      <c r="AC70" s="533"/>
      <c r="AD70" s="533"/>
      <c r="AE70" s="533"/>
      <c r="AF70" s="533"/>
      <c r="AG70" s="533"/>
      <c r="AH70" s="533"/>
      <c r="AI70" s="533"/>
      <c r="AJ70" s="533"/>
      <c r="AK70" s="533"/>
      <c r="AL70" s="533"/>
      <c r="AM70" s="533"/>
      <c r="AN70" s="533"/>
      <c r="AO70" s="533"/>
    </row>
    <row r="71" spans="1:41" s="489" customFormat="1" ht="15">
      <c r="A71" s="536"/>
      <c r="B71" s="376" t="s">
        <v>1683</v>
      </c>
      <c r="C71" s="528"/>
      <c r="D71" s="528"/>
      <c r="E71" s="528"/>
      <c r="F71" s="539"/>
      <c r="G71" s="539"/>
      <c r="H71" s="529">
        <f t="shared" ref="H71:M71" si="17">SUM(H72:H76)</f>
        <v>10810.8</v>
      </c>
      <c r="I71" s="529">
        <f t="shared" si="17"/>
        <v>9828</v>
      </c>
      <c r="J71" s="529">
        <f t="shared" si="17"/>
        <v>10810.8</v>
      </c>
      <c r="K71" s="529">
        <f t="shared" si="17"/>
        <v>9828</v>
      </c>
      <c r="L71" s="529">
        <f t="shared" si="17"/>
        <v>1961.3000000000002</v>
      </c>
      <c r="M71" s="529">
        <f t="shared" si="17"/>
        <v>1783</v>
      </c>
      <c r="N71" s="528"/>
      <c r="O71" s="530"/>
      <c r="P71" s="538">
        <v>9686</v>
      </c>
      <c r="Q71" s="538">
        <v>0</v>
      </c>
      <c r="R71" s="531">
        <v>1783</v>
      </c>
      <c r="S71" s="531"/>
      <c r="T71" s="531"/>
      <c r="U71" s="533"/>
      <c r="V71" s="533"/>
      <c r="W71" s="533"/>
      <c r="X71" s="533"/>
      <c r="Y71" s="533"/>
      <c r="Z71" s="533"/>
      <c r="AA71" s="533"/>
      <c r="AB71" s="533"/>
      <c r="AC71" s="533"/>
      <c r="AD71" s="533"/>
      <c r="AE71" s="533"/>
      <c r="AF71" s="533"/>
      <c r="AG71" s="533"/>
      <c r="AH71" s="533"/>
      <c r="AI71" s="533"/>
      <c r="AJ71" s="533"/>
      <c r="AK71" s="533"/>
      <c r="AL71" s="533"/>
      <c r="AM71" s="533"/>
      <c r="AN71" s="533"/>
      <c r="AO71" s="533"/>
    </row>
    <row r="72" spans="1:41" s="489" customFormat="1" ht="42">
      <c r="A72" s="511" t="s">
        <v>1814</v>
      </c>
      <c r="B72" s="375" t="s">
        <v>1808</v>
      </c>
      <c r="C72" s="374" t="s">
        <v>1809</v>
      </c>
      <c r="D72" s="374" t="s">
        <v>1810</v>
      </c>
      <c r="E72" s="374" t="s">
        <v>1811</v>
      </c>
      <c r="F72" s="374" t="s">
        <v>1812</v>
      </c>
      <c r="G72" s="547" t="s">
        <v>1813</v>
      </c>
      <c r="H72" s="348">
        <f>I72*1.1</f>
        <v>1961.3000000000002</v>
      </c>
      <c r="I72" s="548">
        <v>1783</v>
      </c>
      <c r="J72" s="348">
        <f t="shared" si="5"/>
        <v>1961.3000000000002</v>
      </c>
      <c r="K72" s="548">
        <v>1783</v>
      </c>
      <c r="L72" s="348">
        <f>M72*1.1</f>
        <v>1961.3000000000002</v>
      </c>
      <c r="M72" s="548">
        <v>1783</v>
      </c>
      <c r="N72" s="366"/>
      <c r="O72" s="365"/>
      <c r="P72" s="531"/>
      <c r="Q72" s="531"/>
      <c r="R72" s="531"/>
      <c r="S72" s="531"/>
      <c r="T72" s="531"/>
      <c r="U72" s="533"/>
      <c r="V72" s="533"/>
      <c r="W72" s="533"/>
      <c r="X72" s="533"/>
      <c r="Y72" s="533"/>
      <c r="Z72" s="533"/>
      <c r="AA72" s="533"/>
      <c r="AB72" s="533"/>
      <c r="AC72" s="533"/>
      <c r="AD72" s="533"/>
      <c r="AE72" s="533"/>
      <c r="AF72" s="533"/>
      <c r="AG72" s="533"/>
      <c r="AH72" s="533"/>
      <c r="AI72" s="533"/>
      <c r="AJ72" s="533"/>
      <c r="AK72" s="533"/>
      <c r="AL72" s="533"/>
      <c r="AM72" s="533"/>
      <c r="AN72" s="533"/>
      <c r="AO72" s="533"/>
    </row>
    <row r="73" spans="1:41" s="489" customFormat="1" ht="42">
      <c r="A73" s="511" t="s">
        <v>1818</v>
      </c>
      <c r="B73" s="375" t="s">
        <v>1815</v>
      </c>
      <c r="C73" s="374" t="s">
        <v>1809</v>
      </c>
      <c r="D73" s="374" t="s">
        <v>1816</v>
      </c>
      <c r="E73" s="374" t="s">
        <v>74</v>
      </c>
      <c r="F73" s="374" t="s">
        <v>1812</v>
      </c>
      <c r="G73" s="547" t="s">
        <v>1817</v>
      </c>
      <c r="H73" s="348">
        <f>I73*1.1</f>
        <v>2183.5</v>
      </c>
      <c r="I73" s="548">
        <v>1985</v>
      </c>
      <c r="J73" s="348">
        <f t="shared" si="5"/>
        <v>2183.5</v>
      </c>
      <c r="K73" s="548">
        <v>1985</v>
      </c>
      <c r="L73" s="348"/>
      <c r="M73" s="548"/>
      <c r="N73" s="366"/>
      <c r="O73" s="365"/>
      <c r="P73" s="531"/>
      <c r="Q73" s="531"/>
      <c r="R73" s="531"/>
      <c r="S73" s="531"/>
      <c r="T73" s="531"/>
      <c r="U73" s="533"/>
      <c r="V73" s="533"/>
      <c r="W73" s="533"/>
      <c r="X73" s="533"/>
      <c r="Y73" s="533"/>
      <c r="Z73" s="533"/>
      <c r="AA73" s="533"/>
      <c r="AB73" s="533"/>
      <c r="AC73" s="533"/>
      <c r="AD73" s="533"/>
      <c r="AE73" s="533"/>
      <c r="AF73" s="533"/>
      <c r="AG73" s="533"/>
      <c r="AH73" s="533"/>
      <c r="AI73" s="533"/>
      <c r="AJ73" s="533"/>
      <c r="AK73" s="533"/>
      <c r="AL73" s="533"/>
      <c r="AM73" s="533"/>
      <c r="AN73" s="533"/>
      <c r="AO73" s="533"/>
    </row>
    <row r="74" spans="1:41" s="489" customFormat="1" ht="42">
      <c r="A74" s="511" t="s">
        <v>1823</v>
      </c>
      <c r="B74" s="375" t="s">
        <v>1819</v>
      </c>
      <c r="C74" s="374" t="s">
        <v>1809</v>
      </c>
      <c r="D74" s="374" t="s">
        <v>1820</v>
      </c>
      <c r="E74" s="374" t="s">
        <v>1821</v>
      </c>
      <c r="F74" s="374" t="s">
        <v>1812</v>
      </c>
      <c r="G74" s="547" t="s">
        <v>1822</v>
      </c>
      <c r="H74" s="348">
        <f>I74*1.1</f>
        <v>2156</v>
      </c>
      <c r="I74" s="548">
        <v>1960</v>
      </c>
      <c r="J74" s="348">
        <f t="shared" si="5"/>
        <v>2156</v>
      </c>
      <c r="K74" s="548">
        <v>1960</v>
      </c>
      <c r="L74" s="348"/>
      <c r="M74" s="348"/>
      <c r="N74" s="366"/>
      <c r="O74" s="365"/>
      <c r="P74" s="531"/>
      <c r="Q74" s="531"/>
      <c r="R74" s="531"/>
      <c r="S74" s="531"/>
      <c r="T74" s="531"/>
      <c r="U74" s="533"/>
      <c r="V74" s="533"/>
      <c r="W74" s="533"/>
      <c r="X74" s="533"/>
      <c r="Y74" s="533"/>
      <c r="Z74" s="533"/>
      <c r="AA74" s="533"/>
      <c r="AB74" s="533"/>
      <c r="AC74" s="533"/>
      <c r="AD74" s="533"/>
      <c r="AE74" s="533"/>
      <c r="AF74" s="533"/>
      <c r="AG74" s="533"/>
      <c r="AH74" s="533"/>
      <c r="AI74" s="533"/>
      <c r="AJ74" s="533"/>
      <c r="AK74" s="533"/>
      <c r="AL74" s="533"/>
      <c r="AM74" s="533"/>
      <c r="AN74" s="533"/>
      <c r="AO74" s="533"/>
    </row>
    <row r="75" spans="1:41" s="489" customFormat="1" ht="42">
      <c r="A75" s="511" t="s">
        <v>1827</v>
      </c>
      <c r="B75" s="375" t="s">
        <v>1824</v>
      </c>
      <c r="C75" s="374" t="s">
        <v>1809</v>
      </c>
      <c r="D75" s="374" t="s">
        <v>1825</v>
      </c>
      <c r="E75" s="374" t="s">
        <v>1826</v>
      </c>
      <c r="F75" s="374" t="s">
        <v>1812</v>
      </c>
      <c r="G75" s="547" t="s">
        <v>1813</v>
      </c>
      <c r="H75" s="348">
        <f>I75*1.1</f>
        <v>2310</v>
      </c>
      <c r="I75" s="548">
        <v>2100</v>
      </c>
      <c r="J75" s="348">
        <f t="shared" si="5"/>
        <v>2310</v>
      </c>
      <c r="K75" s="548">
        <v>2100</v>
      </c>
      <c r="L75" s="348"/>
      <c r="M75" s="348"/>
      <c r="N75" s="366"/>
      <c r="O75" s="365"/>
      <c r="P75" s="531"/>
      <c r="Q75" s="531"/>
      <c r="R75" s="531"/>
      <c r="S75" s="531"/>
      <c r="T75" s="531"/>
      <c r="U75" s="533"/>
      <c r="V75" s="533"/>
      <c r="W75" s="533"/>
      <c r="X75" s="533"/>
      <c r="Y75" s="533"/>
      <c r="Z75" s="533"/>
      <c r="AA75" s="533"/>
      <c r="AB75" s="533"/>
      <c r="AC75" s="533"/>
      <c r="AD75" s="533"/>
      <c r="AE75" s="533"/>
      <c r="AF75" s="533"/>
      <c r="AG75" s="533"/>
      <c r="AH75" s="533"/>
      <c r="AI75" s="533"/>
      <c r="AJ75" s="533"/>
      <c r="AK75" s="533"/>
      <c r="AL75" s="533"/>
      <c r="AM75" s="533"/>
      <c r="AN75" s="533"/>
      <c r="AO75" s="533"/>
    </row>
    <row r="76" spans="1:41" s="489" customFormat="1" ht="42">
      <c r="A76" s="511" t="s">
        <v>1831</v>
      </c>
      <c r="B76" s="375" t="s">
        <v>1828</v>
      </c>
      <c r="C76" s="374" t="s">
        <v>1809</v>
      </c>
      <c r="D76" s="374" t="s">
        <v>1829</v>
      </c>
      <c r="E76" s="374" t="s">
        <v>1830</v>
      </c>
      <c r="F76" s="374" t="s">
        <v>1812</v>
      </c>
      <c r="G76" s="547" t="s">
        <v>1813</v>
      </c>
      <c r="H76" s="348">
        <f>I76*1.1</f>
        <v>2200</v>
      </c>
      <c r="I76" s="548">
        <v>2000</v>
      </c>
      <c r="J76" s="348">
        <f t="shared" si="5"/>
        <v>2200</v>
      </c>
      <c r="K76" s="548">
        <v>2000</v>
      </c>
      <c r="L76" s="348"/>
      <c r="M76" s="348"/>
      <c r="N76" s="366"/>
      <c r="O76" s="365"/>
      <c r="P76" s="531"/>
      <c r="Q76" s="531"/>
      <c r="R76" s="531"/>
      <c r="S76" s="531"/>
      <c r="T76" s="531"/>
      <c r="U76" s="533"/>
      <c r="V76" s="533"/>
      <c r="W76" s="533"/>
      <c r="X76" s="533"/>
      <c r="Y76" s="533"/>
      <c r="Z76" s="533"/>
      <c r="AA76" s="533"/>
      <c r="AB76" s="533"/>
      <c r="AC76" s="533"/>
      <c r="AD76" s="533"/>
      <c r="AE76" s="533"/>
      <c r="AF76" s="533"/>
      <c r="AG76" s="533"/>
      <c r="AH76" s="533"/>
      <c r="AI76" s="533"/>
      <c r="AJ76" s="533"/>
      <c r="AK76" s="533"/>
      <c r="AL76" s="533"/>
      <c r="AM76" s="533"/>
      <c r="AN76" s="533"/>
      <c r="AO76" s="533"/>
    </row>
    <row r="77" spans="1:41" s="489" customFormat="1" ht="15">
      <c r="A77" s="536"/>
      <c r="B77" s="376" t="s">
        <v>1687</v>
      </c>
      <c r="C77" s="496"/>
      <c r="D77" s="528"/>
      <c r="E77" s="528"/>
      <c r="F77" s="528"/>
      <c r="G77" s="545"/>
      <c r="H77" s="529">
        <f t="shared" ref="H77:M77" si="18">SUM(H78:H86)</f>
        <v>12556.5</v>
      </c>
      <c r="I77" s="529">
        <f t="shared" si="18"/>
        <v>11415</v>
      </c>
      <c r="J77" s="529">
        <f t="shared" si="18"/>
        <v>12556.5</v>
      </c>
      <c r="K77" s="529">
        <f t="shared" si="18"/>
        <v>11415</v>
      </c>
      <c r="L77" s="529">
        <f t="shared" si="18"/>
        <v>2278.1000000000004</v>
      </c>
      <c r="M77" s="529">
        <f t="shared" si="18"/>
        <v>2071</v>
      </c>
      <c r="N77" s="528"/>
      <c r="O77" s="530"/>
      <c r="P77" s="538">
        <v>11251</v>
      </c>
      <c r="Q77" s="538">
        <v>0</v>
      </c>
      <c r="R77" s="531">
        <v>2071</v>
      </c>
      <c r="S77" s="531"/>
      <c r="T77" s="531"/>
      <c r="U77" s="533"/>
      <c r="V77" s="533"/>
      <c r="W77" s="533"/>
      <c r="X77" s="533"/>
      <c r="Y77" s="533"/>
      <c r="Z77" s="533"/>
      <c r="AA77" s="533"/>
      <c r="AB77" s="533"/>
      <c r="AC77" s="533"/>
      <c r="AD77" s="533"/>
      <c r="AE77" s="533"/>
      <c r="AF77" s="533"/>
      <c r="AG77" s="533"/>
      <c r="AH77" s="533"/>
      <c r="AI77" s="533"/>
      <c r="AJ77" s="533"/>
      <c r="AK77" s="533"/>
      <c r="AL77" s="533"/>
      <c r="AM77" s="533"/>
      <c r="AN77" s="533"/>
      <c r="AO77" s="533"/>
    </row>
    <row r="78" spans="1:41" s="489" customFormat="1" ht="42">
      <c r="A78" s="511" t="s">
        <v>1836</v>
      </c>
      <c r="B78" s="375" t="s">
        <v>1832</v>
      </c>
      <c r="C78" s="503" t="s">
        <v>1833</v>
      </c>
      <c r="D78" s="503" t="s">
        <v>1833</v>
      </c>
      <c r="E78" s="380">
        <v>2022</v>
      </c>
      <c r="F78" s="540" t="s">
        <v>1834</v>
      </c>
      <c r="G78" s="547" t="s">
        <v>1835</v>
      </c>
      <c r="H78" s="348">
        <f>I78*1.1</f>
        <v>1508.1000000000001</v>
      </c>
      <c r="I78" s="348">
        <v>1371</v>
      </c>
      <c r="J78" s="348">
        <f t="shared" si="5"/>
        <v>1508.1000000000001</v>
      </c>
      <c r="K78" s="348">
        <v>1371</v>
      </c>
      <c r="L78" s="348">
        <f>M78*1.1</f>
        <v>1508.1000000000001</v>
      </c>
      <c r="M78" s="348">
        <v>1371</v>
      </c>
      <c r="N78" s="366"/>
      <c r="O78" s="365"/>
      <c r="P78" s="531"/>
      <c r="Q78" s="531"/>
      <c r="R78" s="531"/>
      <c r="S78" s="531"/>
      <c r="T78" s="531"/>
      <c r="U78" s="533"/>
      <c r="V78" s="533"/>
      <c r="W78" s="533"/>
      <c r="X78" s="533"/>
      <c r="Y78" s="533"/>
      <c r="Z78" s="533"/>
      <c r="AA78" s="533"/>
      <c r="AB78" s="533"/>
      <c r="AC78" s="533"/>
      <c r="AD78" s="533"/>
      <c r="AE78" s="533"/>
      <c r="AF78" s="533"/>
      <c r="AG78" s="533"/>
      <c r="AH78" s="533"/>
      <c r="AI78" s="533"/>
      <c r="AJ78" s="533"/>
      <c r="AK78" s="533"/>
      <c r="AL78" s="533"/>
      <c r="AM78" s="533"/>
      <c r="AN78" s="533"/>
      <c r="AO78" s="533"/>
    </row>
    <row r="79" spans="1:41" s="489" customFormat="1" ht="42">
      <c r="A79" s="511" t="s">
        <v>1839</v>
      </c>
      <c r="B79" s="375" t="s">
        <v>1837</v>
      </c>
      <c r="C79" s="503" t="s">
        <v>1833</v>
      </c>
      <c r="D79" s="503" t="s">
        <v>1833</v>
      </c>
      <c r="E79" s="380">
        <v>2022</v>
      </c>
      <c r="F79" s="540" t="s">
        <v>1834</v>
      </c>
      <c r="G79" s="547" t="s">
        <v>1838</v>
      </c>
      <c r="H79" s="348">
        <f>I79*1.1</f>
        <v>440.00000000000006</v>
      </c>
      <c r="I79" s="348">
        <v>400</v>
      </c>
      <c r="J79" s="348">
        <f t="shared" si="5"/>
        <v>440.00000000000006</v>
      </c>
      <c r="K79" s="348">
        <v>400</v>
      </c>
      <c r="L79" s="348">
        <f>M79*1.1</f>
        <v>440.00000000000006</v>
      </c>
      <c r="M79" s="348">
        <v>400</v>
      </c>
      <c r="N79" s="366"/>
      <c r="O79" s="365"/>
      <c r="P79" s="531"/>
      <c r="Q79" s="531"/>
      <c r="R79" s="531"/>
      <c r="S79" s="531"/>
      <c r="T79" s="531"/>
      <c r="U79" s="533"/>
      <c r="V79" s="533"/>
      <c r="W79" s="533"/>
      <c r="X79" s="533"/>
      <c r="Y79" s="533"/>
      <c r="Z79" s="533"/>
      <c r="AA79" s="533"/>
      <c r="AB79" s="533"/>
      <c r="AC79" s="533"/>
      <c r="AD79" s="533"/>
      <c r="AE79" s="533"/>
      <c r="AF79" s="533"/>
      <c r="AG79" s="533"/>
      <c r="AH79" s="533"/>
      <c r="AI79" s="533"/>
      <c r="AJ79" s="533"/>
      <c r="AK79" s="533"/>
      <c r="AL79" s="533"/>
      <c r="AM79" s="533"/>
      <c r="AN79" s="533"/>
      <c r="AO79" s="533"/>
    </row>
    <row r="80" spans="1:41" s="489" customFormat="1" ht="28">
      <c r="A80" s="511" t="s">
        <v>1843</v>
      </c>
      <c r="B80" s="375" t="s">
        <v>1840</v>
      </c>
      <c r="C80" s="503" t="s">
        <v>1833</v>
      </c>
      <c r="D80" s="503" t="s">
        <v>1833</v>
      </c>
      <c r="E80" s="380" t="s">
        <v>818</v>
      </c>
      <c r="F80" s="540" t="s">
        <v>1841</v>
      </c>
      <c r="G80" s="547" t="s">
        <v>1842</v>
      </c>
      <c r="H80" s="348">
        <f t="shared" ref="H80:H138" si="19">I80*1.1</f>
        <v>330</v>
      </c>
      <c r="I80" s="348">
        <v>300</v>
      </c>
      <c r="J80" s="348">
        <f t="shared" si="5"/>
        <v>330</v>
      </c>
      <c r="K80" s="348">
        <v>300</v>
      </c>
      <c r="L80" s="348">
        <f>M80*1.1</f>
        <v>330</v>
      </c>
      <c r="M80" s="348">
        <v>300</v>
      </c>
      <c r="N80" s="366"/>
      <c r="O80" s="365"/>
      <c r="P80" s="531"/>
      <c r="Q80" s="531"/>
      <c r="R80" s="531"/>
      <c r="S80" s="531"/>
      <c r="T80" s="531"/>
      <c r="U80" s="533"/>
      <c r="V80" s="533"/>
      <c r="W80" s="533"/>
      <c r="X80" s="533"/>
      <c r="Y80" s="533"/>
      <c r="Z80" s="533"/>
      <c r="AA80" s="533"/>
      <c r="AB80" s="533"/>
      <c r="AC80" s="533"/>
      <c r="AD80" s="533"/>
      <c r="AE80" s="533"/>
      <c r="AF80" s="533"/>
      <c r="AG80" s="533"/>
      <c r="AH80" s="533"/>
      <c r="AI80" s="533"/>
      <c r="AJ80" s="533"/>
      <c r="AK80" s="533"/>
      <c r="AL80" s="533"/>
      <c r="AM80" s="533"/>
      <c r="AN80" s="533"/>
      <c r="AO80" s="533"/>
    </row>
    <row r="81" spans="1:41" s="489" customFormat="1" ht="42">
      <c r="A81" s="511" t="s">
        <v>1847</v>
      </c>
      <c r="B81" s="375" t="s">
        <v>1844</v>
      </c>
      <c r="C81" s="503" t="s">
        <v>1833</v>
      </c>
      <c r="D81" s="503" t="s">
        <v>1833</v>
      </c>
      <c r="E81" s="380" t="s">
        <v>1845</v>
      </c>
      <c r="F81" s="540" t="s">
        <v>1834</v>
      </c>
      <c r="G81" s="547" t="s">
        <v>1846</v>
      </c>
      <c r="H81" s="348">
        <f t="shared" si="19"/>
        <v>2090</v>
      </c>
      <c r="I81" s="348">
        <v>1900</v>
      </c>
      <c r="J81" s="348">
        <f t="shared" si="5"/>
        <v>2090</v>
      </c>
      <c r="K81" s="348">
        <v>1900</v>
      </c>
      <c r="L81" s="348"/>
      <c r="M81" s="348"/>
      <c r="N81" s="366"/>
      <c r="O81" s="365"/>
      <c r="P81" s="531"/>
      <c r="Q81" s="531"/>
      <c r="R81" s="531"/>
      <c r="S81" s="531"/>
      <c r="T81" s="531"/>
      <c r="U81" s="533"/>
      <c r="V81" s="533"/>
      <c r="W81" s="533"/>
      <c r="X81" s="533"/>
      <c r="Y81" s="533"/>
      <c r="Z81" s="533"/>
      <c r="AA81" s="533"/>
      <c r="AB81" s="533"/>
      <c r="AC81" s="533"/>
      <c r="AD81" s="533"/>
      <c r="AE81" s="533"/>
      <c r="AF81" s="533"/>
      <c r="AG81" s="533"/>
      <c r="AH81" s="533"/>
      <c r="AI81" s="533"/>
      <c r="AJ81" s="533"/>
      <c r="AK81" s="533"/>
      <c r="AL81" s="533"/>
      <c r="AM81" s="533"/>
      <c r="AN81" s="533"/>
      <c r="AO81" s="533"/>
    </row>
    <row r="82" spans="1:41" s="489" customFormat="1" ht="42">
      <c r="A82" s="511" t="s">
        <v>1850</v>
      </c>
      <c r="B82" s="375" t="s">
        <v>1848</v>
      </c>
      <c r="C82" s="503" t="s">
        <v>1833</v>
      </c>
      <c r="D82" s="503" t="s">
        <v>1833</v>
      </c>
      <c r="E82" s="380" t="s">
        <v>1845</v>
      </c>
      <c r="F82" s="540" t="s">
        <v>1834</v>
      </c>
      <c r="G82" s="547" t="s">
        <v>1849</v>
      </c>
      <c r="H82" s="348">
        <f t="shared" si="19"/>
        <v>1760.0000000000002</v>
      </c>
      <c r="I82" s="348">
        <v>1600</v>
      </c>
      <c r="J82" s="348">
        <f t="shared" ref="J82:J138" si="20">K82*1.1</f>
        <v>1760.0000000000002</v>
      </c>
      <c r="K82" s="348">
        <v>1600</v>
      </c>
      <c r="L82" s="348"/>
      <c r="M82" s="348"/>
      <c r="N82" s="366"/>
      <c r="O82" s="365"/>
      <c r="P82" s="531"/>
      <c r="Q82" s="531"/>
      <c r="R82" s="531"/>
      <c r="S82" s="531"/>
      <c r="T82" s="531"/>
      <c r="U82" s="533"/>
      <c r="V82" s="533"/>
      <c r="W82" s="533"/>
      <c r="X82" s="533"/>
      <c r="Y82" s="533"/>
      <c r="Z82" s="533"/>
      <c r="AA82" s="533"/>
      <c r="AB82" s="533"/>
      <c r="AC82" s="533"/>
      <c r="AD82" s="533"/>
      <c r="AE82" s="533"/>
      <c r="AF82" s="533"/>
      <c r="AG82" s="533"/>
      <c r="AH82" s="533"/>
      <c r="AI82" s="533"/>
      <c r="AJ82" s="533"/>
      <c r="AK82" s="533"/>
      <c r="AL82" s="533"/>
      <c r="AM82" s="533"/>
      <c r="AN82" s="533"/>
      <c r="AO82" s="533"/>
    </row>
    <row r="83" spans="1:41" s="489" customFormat="1" ht="42">
      <c r="A83" s="511" t="s">
        <v>1854</v>
      </c>
      <c r="B83" s="375" t="s">
        <v>1851</v>
      </c>
      <c r="C83" s="503" t="s">
        <v>1833</v>
      </c>
      <c r="D83" s="503" t="s">
        <v>1833</v>
      </c>
      <c r="E83" s="380" t="s">
        <v>1852</v>
      </c>
      <c r="F83" s="540" t="s">
        <v>1834</v>
      </c>
      <c r="G83" s="547" t="s">
        <v>1853</v>
      </c>
      <c r="H83" s="348">
        <f t="shared" si="19"/>
        <v>1815.0000000000002</v>
      </c>
      <c r="I83" s="348">
        <v>1650</v>
      </c>
      <c r="J83" s="348">
        <f t="shared" si="20"/>
        <v>1815.0000000000002</v>
      </c>
      <c r="K83" s="348">
        <v>1650</v>
      </c>
      <c r="L83" s="348"/>
      <c r="M83" s="348"/>
      <c r="N83" s="366"/>
      <c r="O83" s="365"/>
      <c r="P83" s="531"/>
      <c r="Q83" s="531"/>
      <c r="R83" s="531"/>
      <c r="S83" s="531"/>
      <c r="T83" s="531"/>
      <c r="U83" s="533"/>
      <c r="V83" s="533"/>
      <c r="W83" s="533"/>
      <c r="X83" s="533"/>
      <c r="Y83" s="533"/>
      <c r="Z83" s="533"/>
      <c r="AA83" s="533"/>
      <c r="AB83" s="533"/>
      <c r="AC83" s="533"/>
      <c r="AD83" s="533"/>
      <c r="AE83" s="533"/>
      <c r="AF83" s="533"/>
      <c r="AG83" s="533"/>
      <c r="AH83" s="533"/>
      <c r="AI83" s="533"/>
      <c r="AJ83" s="533"/>
      <c r="AK83" s="533"/>
      <c r="AL83" s="533"/>
      <c r="AM83" s="533"/>
      <c r="AN83" s="533"/>
      <c r="AO83" s="533"/>
    </row>
    <row r="84" spans="1:41" s="489" customFormat="1" ht="42">
      <c r="A84" s="511" t="s">
        <v>1857</v>
      </c>
      <c r="B84" s="375" t="s">
        <v>1855</v>
      </c>
      <c r="C84" s="503" t="s">
        <v>1833</v>
      </c>
      <c r="D84" s="503" t="s">
        <v>1833</v>
      </c>
      <c r="E84" s="380" t="s">
        <v>1852</v>
      </c>
      <c r="F84" s="540" t="s">
        <v>1834</v>
      </c>
      <c r="G84" s="547" t="s">
        <v>1856</v>
      </c>
      <c r="H84" s="348">
        <f t="shared" si="19"/>
        <v>550</v>
      </c>
      <c r="I84" s="348">
        <v>500</v>
      </c>
      <c r="J84" s="348">
        <f t="shared" si="20"/>
        <v>550</v>
      </c>
      <c r="K84" s="348">
        <v>500</v>
      </c>
      <c r="L84" s="348"/>
      <c r="M84" s="348"/>
      <c r="N84" s="366"/>
      <c r="O84" s="365"/>
      <c r="P84" s="531"/>
      <c r="Q84" s="531"/>
      <c r="R84" s="531"/>
      <c r="S84" s="531"/>
      <c r="T84" s="531"/>
      <c r="U84" s="533"/>
      <c r="V84" s="533"/>
      <c r="W84" s="533"/>
      <c r="X84" s="533"/>
      <c r="Y84" s="533"/>
      <c r="Z84" s="533"/>
      <c r="AA84" s="533"/>
      <c r="AB84" s="533"/>
      <c r="AC84" s="533"/>
      <c r="AD84" s="533"/>
      <c r="AE84" s="533"/>
      <c r="AF84" s="533"/>
      <c r="AG84" s="533"/>
      <c r="AH84" s="533"/>
      <c r="AI84" s="533"/>
      <c r="AJ84" s="533"/>
      <c r="AK84" s="533"/>
      <c r="AL84" s="533"/>
      <c r="AM84" s="533"/>
      <c r="AN84" s="533"/>
      <c r="AO84" s="533"/>
    </row>
    <row r="85" spans="1:41" s="489" customFormat="1" ht="42">
      <c r="A85" s="511" t="s">
        <v>1860</v>
      </c>
      <c r="B85" s="375" t="s">
        <v>1858</v>
      </c>
      <c r="C85" s="503" t="s">
        <v>1833</v>
      </c>
      <c r="D85" s="503" t="s">
        <v>1833</v>
      </c>
      <c r="E85" s="380" t="s">
        <v>838</v>
      </c>
      <c r="F85" s="540" t="s">
        <v>1834</v>
      </c>
      <c r="G85" s="547" t="s">
        <v>1859</v>
      </c>
      <c r="H85" s="348">
        <f t="shared" si="19"/>
        <v>2090</v>
      </c>
      <c r="I85" s="348">
        <v>1900</v>
      </c>
      <c r="J85" s="348">
        <f t="shared" si="20"/>
        <v>2090</v>
      </c>
      <c r="K85" s="348">
        <v>1900</v>
      </c>
      <c r="L85" s="348"/>
      <c r="M85" s="348"/>
      <c r="N85" s="366"/>
      <c r="O85" s="365"/>
      <c r="P85" s="531"/>
      <c r="Q85" s="531"/>
      <c r="R85" s="531"/>
      <c r="S85" s="531"/>
      <c r="T85" s="531"/>
      <c r="U85" s="533"/>
      <c r="V85" s="533"/>
      <c r="W85" s="533"/>
      <c r="X85" s="533"/>
      <c r="Y85" s="533"/>
      <c r="Z85" s="533"/>
      <c r="AA85" s="533"/>
      <c r="AB85" s="533"/>
      <c r="AC85" s="533"/>
      <c r="AD85" s="533"/>
      <c r="AE85" s="533"/>
      <c r="AF85" s="533"/>
      <c r="AG85" s="533"/>
      <c r="AH85" s="533"/>
      <c r="AI85" s="533"/>
      <c r="AJ85" s="533"/>
      <c r="AK85" s="533"/>
      <c r="AL85" s="533"/>
      <c r="AM85" s="533"/>
      <c r="AN85" s="533"/>
      <c r="AO85" s="533"/>
    </row>
    <row r="86" spans="1:41" s="489" customFormat="1" ht="42">
      <c r="A86" s="511" t="s">
        <v>1863</v>
      </c>
      <c r="B86" s="375" t="s">
        <v>1861</v>
      </c>
      <c r="C86" s="503" t="s">
        <v>1833</v>
      </c>
      <c r="D86" s="503" t="s">
        <v>1833</v>
      </c>
      <c r="E86" s="380" t="s">
        <v>838</v>
      </c>
      <c r="F86" s="540" t="s">
        <v>1834</v>
      </c>
      <c r="G86" s="547" t="s">
        <v>1862</v>
      </c>
      <c r="H86" s="348">
        <f t="shared" si="19"/>
        <v>1973.4</v>
      </c>
      <c r="I86" s="348">
        <v>1794</v>
      </c>
      <c r="J86" s="348">
        <f t="shared" si="20"/>
        <v>1973.4</v>
      </c>
      <c r="K86" s="348">
        <v>1794</v>
      </c>
      <c r="L86" s="348"/>
      <c r="M86" s="348"/>
      <c r="N86" s="366"/>
      <c r="O86" s="365"/>
      <c r="P86" s="531"/>
      <c r="Q86" s="531"/>
      <c r="R86" s="531"/>
      <c r="S86" s="531"/>
      <c r="T86" s="531"/>
      <c r="U86" s="533"/>
      <c r="V86" s="533"/>
      <c r="W86" s="533"/>
      <c r="X86" s="533"/>
      <c r="Y86" s="533"/>
      <c r="Z86" s="533"/>
      <c r="AA86" s="533"/>
      <c r="AB86" s="533"/>
      <c r="AC86" s="533"/>
      <c r="AD86" s="533"/>
      <c r="AE86" s="533"/>
      <c r="AF86" s="533"/>
      <c r="AG86" s="533"/>
      <c r="AH86" s="533"/>
      <c r="AI86" s="533"/>
      <c r="AJ86" s="533"/>
      <c r="AK86" s="533"/>
      <c r="AL86" s="533"/>
      <c r="AM86" s="533"/>
      <c r="AN86" s="533"/>
      <c r="AO86" s="533"/>
    </row>
    <row r="87" spans="1:41" s="489" customFormat="1" ht="15">
      <c r="A87" s="536"/>
      <c r="B87" s="376" t="s">
        <v>1696</v>
      </c>
      <c r="C87" s="496"/>
      <c r="D87" s="496"/>
      <c r="E87" s="549"/>
      <c r="F87" s="550"/>
      <c r="G87" s="550"/>
      <c r="H87" s="529">
        <f t="shared" ref="H87:M87" si="21">SUM(H88:H100)</f>
        <v>11672.1</v>
      </c>
      <c r="I87" s="529">
        <f t="shared" si="21"/>
        <v>10611</v>
      </c>
      <c r="J87" s="529">
        <f t="shared" si="21"/>
        <v>11672.1</v>
      </c>
      <c r="K87" s="529">
        <f t="shared" si="21"/>
        <v>10611</v>
      </c>
      <c r="L87" s="529">
        <f t="shared" si="21"/>
        <v>2117.5</v>
      </c>
      <c r="M87" s="529">
        <f t="shared" si="21"/>
        <v>1925</v>
      </c>
      <c r="N87" s="528"/>
      <c r="O87" s="530"/>
      <c r="P87" s="538">
        <v>10459</v>
      </c>
      <c r="Q87" s="538">
        <v>0</v>
      </c>
      <c r="R87" s="531">
        <v>1925</v>
      </c>
      <c r="S87" s="531"/>
      <c r="T87" s="531"/>
      <c r="U87" s="533"/>
      <c r="V87" s="533"/>
      <c r="W87" s="533"/>
      <c r="X87" s="533"/>
      <c r="Y87" s="533"/>
      <c r="Z87" s="533"/>
      <c r="AA87" s="533"/>
      <c r="AB87" s="533"/>
      <c r="AC87" s="533"/>
      <c r="AD87" s="533"/>
      <c r="AE87" s="533"/>
      <c r="AF87" s="533"/>
      <c r="AG87" s="533"/>
      <c r="AH87" s="533"/>
      <c r="AI87" s="533"/>
      <c r="AJ87" s="533"/>
      <c r="AK87" s="533"/>
      <c r="AL87" s="533"/>
      <c r="AM87" s="533"/>
      <c r="AN87" s="533"/>
      <c r="AO87" s="533"/>
    </row>
    <row r="88" spans="1:41" s="489" customFormat="1" ht="42">
      <c r="A88" s="511" t="s">
        <v>1869</v>
      </c>
      <c r="B88" s="551" t="s">
        <v>1864</v>
      </c>
      <c r="C88" s="547" t="s">
        <v>1865</v>
      </c>
      <c r="D88" s="547" t="s">
        <v>1866</v>
      </c>
      <c r="E88" s="374">
        <v>2022</v>
      </c>
      <c r="F88" s="366" t="s">
        <v>1867</v>
      </c>
      <c r="G88" s="547" t="s">
        <v>1868</v>
      </c>
      <c r="H88" s="348">
        <f t="shared" si="19"/>
        <v>550</v>
      </c>
      <c r="I88" s="552">
        <v>500</v>
      </c>
      <c r="J88" s="348">
        <f t="shared" si="20"/>
        <v>550</v>
      </c>
      <c r="K88" s="552">
        <v>500</v>
      </c>
      <c r="L88" s="348">
        <f>M88*1.1</f>
        <v>550</v>
      </c>
      <c r="M88" s="552">
        <v>500</v>
      </c>
      <c r="N88" s="366"/>
      <c r="O88" s="365"/>
      <c r="P88" s="531"/>
      <c r="Q88" s="531"/>
      <c r="R88" s="531"/>
      <c r="S88" s="531"/>
      <c r="T88" s="531"/>
      <c r="U88" s="533"/>
      <c r="V88" s="533"/>
      <c r="W88" s="533"/>
      <c r="X88" s="533"/>
      <c r="Y88" s="533"/>
      <c r="Z88" s="533"/>
      <c r="AA88" s="533"/>
      <c r="AB88" s="533"/>
      <c r="AC88" s="533"/>
      <c r="AD88" s="533"/>
      <c r="AE88" s="533"/>
      <c r="AF88" s="533"/>
      <c r="AG88" s="533"/>
      <c r="AH88" s="533"/>
      <c r="AI88" s="533"/>
      <c r="AJ88" s="533"/>
      <c r="AK88" s="533"/>
      <c r="AL88" s="533"/>
      <c r="AM88" s="533"/>
      <c r="AN88" s="533"/>
      <c r="AO88" s="533"/>
    </row>
    <row r="89" spans="1:41" s="489" customFormat="1" ht="42">
      <c r="A89" s="511" t="s">
        <v>1873</v>
      </c>
      <c r="B89" s="551" t="s">
        <v>1870</v>
      </c>
      <c r="C89" s="547" t="s">
        <v>1865</v>
      </c>
      <c r="D89" s="547" t="s">
        <v>1871</v>
      </c>
      <c r="E89" s="374">
        <v>2022</v>
      </c>
      <c r="F89" s="366" t="s">
        <v>1867</v>
      </c>
      <c r="G89" s="547" t="s">
        <v>1872</v>
      </c>
      <c r="H89" s="348">
        <f t="shared" si="19"/>
        <v>1017.5000000000001</v>
      </c>
      <c r="I89" s="552">
        <v>925</v>
      </c>
      <c r="J89" s="348">
        <f t="shared" si="20"/>
        <v>1017.5000000000001</v>
      </c>
      <c r="K89" s="552">
        <v>925</v>
      </c>
      <c r="L89" s="348">
        <f>M89*1.1</f>
        <v>1017.5000000000001</v>
      </c>
      <c r="M89" s="552">
        <v>925</v>
      </c>
      <c r="N89" s="366"/>
      <c r="O89" s="365"/>
      <c r="P89" s="531"/>
      <c r="Q89" s="531"/>
      <c r="R89" s="531"/>
      <c r="S89" s="531"/>
      <c r="T89" s="531"/>
      <c r="U89" s="533"/>
      <c r="V89" s="533"/>
      <c r="W89" s="533"/>
      <c r="X89" s="533"/>
      <c r="Y89" s="533"/>
      <c r="Z89" s="533"/>
      <c r="AA89" s="533"/>
      <c r="AB89" s="533"/>
      <c r="AC89" s="533"/>
      <c r="AD89" s="533"/>
      <c r="AE89" s="533"/>
      <c r="AF89" s="533"/>
      <c r="AG89" s="533"/>
      <c r="AH89" s="533"/>
      <c r="AI89" s="533"/>
      <c r="AJ89" s="533"/>
      <c r="AK89" s="533"/>
      <c r="AL89" s="533"/>
      <c r="AM89" s="533"/>
      <c r="AN89" s="533"/>
      <c r="AO89" s="533"/>
    </row>
    <row r="90" spans="1:41" s="489" customFormat="1" ht="42">
      <c r="A90" s="511" t="s">
        <v>1877</v>
      </c>
      <c r="B90" s="551" t="s">
        <v>1874</v>
      </c>
      <c r="C90" s="547" t="s">
        <v>1865</v>
      </c>
      <c r="D90" s="547" t="s">
        <v>1875</v>
      </c>
      <c r="E90" s="374">
        <v>2022</v>
      </c>
      <c r="F90" s="366" t="s">
        <v>1677</v>
      </c>
      <c r="G90" s="547" t="s">
        <v>1876</v>
      </c>
      <c r="H90" s="348">
        <f t="shared" si="19"/>
        <v>550</v>
      </c>
      <c r="I90" s="504">
        <v>500</v>
      </c>
      <c r="J90" s="348">
        <f t="shared" si="20"/>
        <v>550</v>
      </c>
      <c r="K90" s="504">
        <v>500</v>
      </c>
      <c r="L90" s="348">
        <f>M90*1.1</f>
        <v>550</v>
      </c>
      <c r="M90" s="504">
        <v>500</v>
      </c>
      <c r="N90" s="366"/>
      <c r="O90" s="365"/>
      <c r="P90" s="531"/>
      <c r="Q90" s="531"/>
      <c r="R90" s="531"/>
      <c r="S90" s="531"/>
      <c r="T90" s="531"/>
      <c r="U90" s="533"/>
      <c r="V90" s="533"/>
      <c r="W90" s="533"/>
      <c r="X90" s="533"/>
      <c r="Y90" s="533"/>
      <c r="Z90" s="533"/>
      <c r="AA90" s="533"/>
      <c r="AB90" s="533"/>
      <c r="AC90" s="533"/>
      <c r="AD90" s="533"/>
      <c r="AE90" s="533"/>
      <c r="AF90" s="533"/>
      <c r="AG90" s="533"/>
      <c r="AH90" s="533"/>
      <c r="AI90" s="533"/>
      <c r="AJ90" s="533"/>
      <c r="AK90" s="533"/>
      <c r="AL90" s="533"/>
      <c r="AM90" s="533"/>
      <c r="AN90" s="533"/>
      <c r="AO90" s="533"/>
    </row>
    <row r="91" spans="1:41" s="489" customFormat="1" ht="28">
      <c r="A91" s="511" t="s">
        <v>1883</v>
      </c>
      <c r="B91" s="375" t="s">
        <v>1878</v>
      </c>
      <c r="C91" s="547" t="s">
        <v>1879</v>
      </c>
      <c r="D91" s="547" t="s">
        <v>1880</v>
      </c>
      <c r="E91" s="366">
        <v>2023</v>
      </c>
      <c r="F91" s="366" t="s">
        <v>1881</v>
      </c>
      <c r="G91" s="374" t="s">
        <v>1882</v>
      </c>
      <c r="H91" s="348">
        <f t="shared" si="19"/>
        <v>919.6</v>
      </c>
      <c r="I91" s="348">
        <v>836</v>
      </c>
      <c r="J91" s="348">
        <f t="shared" si="20"/>
        <v>919.6</v>
      </c>
      <c r="K91" s="348">
        <v>836</v>
      </c>
      <c r="L91" s="348"/>
      <c r="M91" s="348"/>
      <c r="N91" s="366"/>
      <c r="O91" s="365"/>
      <c r="P91" s="531"/>
      <c r="Q91" s="531"/>
      <c r="R91" s="531"/>
      <c r="S91" s="531"/>
      <c r="T91" s="531"/>
      <c r="U91" s="533"/>
      <c r="V91" s="533"/>
      <c r="W91" s="533"/>
      <c r="X91" s="533"/>
      <c r="Y91" s="533"/>
      <c r="Z91" s="533"/>
      <c r="AA91" s="533"/>
      <c r="AB91" s="533"/>
      <c r="AC91" s="533"/>
      <c r="AD91" s="533"/>
      <c r="AE91" s="533"/>
      <c r="AF91" s="533"/>
      <c r="AG91" s="533"/>
      <c r="AH91" s="533"/>
      <c r="AI91" s="533"/>
      <c r="AJ91" s="533"/>
      <c r="AK91" s="533"/>
      <c r="AL91" s="533"/>
      <c r="AM91" s="533"/>
      <c r="AN91" s="533"/>
      <c r="AO91" s="533"/>
    </row>
    <row r="92" spans="1:41" s="489" customFormat="1" ht="42">
      <c r="A92" s="511" t="s">
        <v>1887</v>
      </c>
      <c r="B92" s="375" t="s">
        <v>1884</v>
      </c>
      <c r="C92" s="547" t="s">
        <v>1879</v>
      </c>
      <c r="D92" s="374" t="s">
        <v>1885</v>
      </c>
      <c r="E92" s="366">
        <v>2023</v>
      </c>
      <c r="F92" s="366" t="s">
        <v>1677</v>
      </c>
      <c r="G92" s="374" t="s">
        <v>1886</v>
      </c>
      <c r="H92" s="348">
        <f t="shared" si="19"/>
        <v>605</v>
      </c>
      <c r="I92" s="348">
        <v>550</v>
      </c>
      <c r="J92" s="348">
        <f t="shared" si="20"/>
        <v>605</v>
      </c>
      <c r="K92" s="348">
        <v>550</v>
      </c>
      <c r="L92" s="348"/>
      <c r="M92" s="348"/>
      <c r="N92" s="366"/>
      <c r="O92" s="365"/>
      <c r="P92" s="531"/>
      <c r="Q92" s="531"/>
      <c r="R92" s="531"/>
      <c r="S92" s="531"/>
      <c r="T92" s="531"/>
      <c r="U92" s="533"/>
      <c r="V92" s="533"/>
      <c r="W92" s="533"/>
      <c r="X92" s="533"/>
      <c r="Y92" s="533"/>
      <c r="Z92" s="533"/>
      <c r="AA92" s="533"/>
      <c r="AB92" s="533"/>
      <c r="AC92" s="533"/>
      <c r="AD92" s="533"/>
      <c r="AE92" s="533"/>
      <c r="AF92" s="533"/>
      <c r="AG92" s="533"/>
      <c r="AH92" s="533"/>
      <c r="AI92" s="533"/>
      <c r="AJ92" s="533"/>
      <c r="AK92" s="533"/>
      <c r="AL92" s="533"/>
      <c r="AM92" s="533"/>
      <c r="AN92" s="533"/>
      <c r="AO92" s="533"/>
    </row>
    <row r="93" spans="1:41" s="489" customFormat="1" ht="42">
      <c r="A93" s="511" t="s">
        <v>1890</v>
      </c>
      <c r="B93" s="375" t="s">
        <v>1888</v>
      </c>
      <c r="C93" s="547" t="s">
        <v>1879</v>
      </c>
      <c r="D93" s="374" t="s">
        <v>1885</v>
      </c>
      <c r="E93" s="366">
        <v>2023</v>
      </c>
      <c r="F93" s="366" t="s">
        <v>1677</v>
      </c>
      <c r="G93" s="374" t="s">
        <v>1889</v>
      </c>
      <c r="H93" s="348">
        <f t="shared" si="19"/>
        <v>770.00000000000011</v>
      </c>
      <c r="I93" s="348">
        <v>700</v>
      </c>
      <c r="J93" s="348">
        <f t="shared" si="20"/>
        <v>770.00000000000011</v>
      </c>
      <c r="K93" s="348">
        <v>700</v>
      </c>
      <c r="L93" s="348"/>
      <c r="M93" s="348"/>
      <c r="N93" s="366"/>
      <c r="O93" s="365"/>
      <c r="P93" s="531"/>
      <c r="Q93" s="531"/>
      <c r="R93" s="531"/>
      <c r="S93" s="531"/>
      <c r="T93" s="531"/>
      <c r="U93" s="533"/>
      <c r="V93" s="533"/>
      <c r="W93" s="533"/>
      <c r="X93" s="533"/>
      <c r="Y93" s="533"/>
      <c r="Z93" s="533"/>
      <c r="AA93" s="533"/>
      <c r="AB93" s="533"/>
      <c r="AC93" s="533"/>
      <c r="AD93" s="533"/>
      <c r="AE93" s="533"/>
      <c r="AF93" s="533"/>
      <c r="AG93" s="533"/>
      <c r="AH93" s="533"/>
      <c r="AI93" s="533"/>
      <c r="AJ93" s="533"/>
      <c r="AK93" s="533"/>
      <c r="AL93" s="533"/>
      <c r="AM93" s="533"/>
      <c r="AN93" s="533"/>
      <c r="AO93" s="533"/>
    </row>
    <row r="94" spans="1:41" s="489" customFormat="1" ht="42">
      <c r="A94" s="511" t="s">
        <v>1893</v>
      </c>
      <c r="B94" s="375" t="s">
        <v>1891</v>
      </c>
      <c r="C94" s="547" t="s">
        <v>1879</v>
      </c>
      <c r="D94" s="374" t="s">
        <v>1892</v>
      </c>
      <c r="E94" s="366">
        <v>2023</v>
      </c>
      <c r="F94" s="366" t="s">
        <v>1677</v>
      </c>
      <c r="G94" s="374" t="s">
        <v>1889</v>
      </c>
      <c r="H94" s="348">
        <f t="shared" si="19"/>
        <v>770.00000000000011</v>
      </c>
      <c r="I94" s="348">
        <v>700</v>
      </c>
      <c r="J94" s="348">
        <f t="shared" si="20"/>
        <v>770.00000000000011</v>
      </c>
      <c r="K94" s="348">
        <v>700</v>
      </c>
      <c r="L94" s="348"/>
      <c r="M94" s="348"/>
      <c r="N94" s="366"/>
      <c r="O94" s="365"/>
      <c r="P94" s="531"/>
      <c r="Q94" s="531"/>
      <c r="R94" s="531"/>
      <c r="S94" s="531"/>
      <c r="T94" s="531"/>
      <c r="U94" s="533"/>
      <c r="V94" s="533"/>
      <c r="W94" s="533"/>
      <c r="X94" s="533"/>
      <c r="Y94" s="533"/>
      <c r="Z94" s="533"/>
      <c r="AA94" s="533"/>
      <c r="AB94" s="533"/>
      <c r="AC94" s="533"/>
      <c r="AD94" s="533"/>
      <c r="AE94" s="533"/>
      <c r="AF94" s="533"/>
      <c r="AG94" s="533"/>
      <c r="AH94" s="533"/>
      <c r="AI94" s="533"/>
      <c r="AJ94" s="533"/>
      <c r="AK94" s="533"/>
      <c r="AL94" s="533"/>
      <c r="AM94" s="533"/>
      <c r="AN94" s="533"/>
      <c r="AO94" s="533"/>
    </row>
    <row r="95" spans="1:41" s="489" customFormat="1" ht="28">
      <c r="A95" s="511" t="s">
        <v>1896</v>
      </c>
      <c r="B95" s="375" t="s">
        <v>1894</v>
      </c>
      <c r="C95" s="547" t="s">
        <v>1879</v>
      </c>
      <c r="D95" s="374" t="s">
        <v>1895</v>
      </c>
      <c r="E95" s="366">
        <v>2024</v>
      </c>
      <c r="F95" s="366" t="s">
        <v>1881</v>
      </c>
      <c r="G95" s="374" t="s">
        <v>1882</v>
      </c>
      <c r="H95" s="348">
        <f t="shared" si="19"/>
        <v>990.00000000000011</v>
      </c>
      <c r="I95" s="348">
        <v>900</v>
      </c>
      <c r="J95" s="348">
        <f t="shared" si="20"/>
        <v>990.00000000000011</v>
      </c>
      <c r="K95" s="348">
        <v>900</v>
      </c>
      <c r="L95" s="348"/>
      <c r="M95" s="348"/>
      <c r="N95" s="366"/>
      <c r="O95" s="365"/>
      <c r="P95" s="531"/>
      <c r="Q95" s="531"/>
      <c r="R95" s="531"/>
      <c r="S95" s="531"/>
      <c r="T95" s="531"/>
      <c r="U95" s="533"/>
      <c r="V95" s="533"/>
      <c r="W95" s="533"/>
      <c r="X95" s="533"/>
      <c r="Y95" s="533"/>
      <c r="Z95" s="533"/>
      <c r="AA95" s="533"/>
      <c r="AB95" s="533"/>
      <c r="AC95" s="533"/>
      <c r="AD95" s="533"/>
      <c r="AE95" s="533"/>
      <c r="AF95" s="533"/>
      <c r="AG95" s="533"/>
      <c r="AH95" s="533"/>
      <c r="AI95" s="533"/>
      <c r="AJ95" s="533"/>
      <c r="AK95" s="533"/>
      <c r="AL95" s="533"/>
      <c r="AM95" s="533"/>
      <c r="AN95" s="533"/>
      <c r="AO95" s="533"/>
    </row>
    <row r="96" spans="1:41" s="489" customFormat="1" ht="42">
      <c r="A96" s="511" t="s">
        <v>1899</v>
      </c>
      <c r="B96" s="375" t="s">
        <v>1897</v>
      </c>
      <c r="C96" s="547" t="s">
        <v>1879</v>
      </c>
      <c r="D96" s="374" t="s">
        <v>1885</v>
      </c>
      <c r="E96" s="366">
        <v>2024</v>
      </c>
      <c r="F96" s="366" t="s">
        <v>1677</v>
      </c>
      <c r="G96" s="374" t="s">
        <v>1898</v>
      </c>
      <c r="H96" s="348">
        <f t="shared" si="19"/>
        <v>1540.0000000000002</v>
      </c>
      <c r="I96" s="348">
        <v>1400</v>
      </c>
      <c r="J96" s="348">
        <f t="shared" si="20"/>
        <v>1540.0000000000002</v>
      </c>
      <c r="K96" s="348">
        <v>1400</v>
      </c>
      <c r="L96" s="348"/>
      <c r="M96" s="348"/>
      <c r="N96" s="366"/>
      <c r="O96" s="365"/>
      <c r="P96" s="531"/>
      <c r="Q96" s="531"/>
      <c r="R96" s="531"/>
      <c r="S96" s="531"/>
      <c r="T96" s="531"/>
      <c r="U96" s="533"/>
      <c r="V96" s="533"/>
      <c r="W96" s="533"/>
      <c r="X96" s="533"/>
      <c r="Y96" s="533"/>
      <c r="Z96" s="533"/>
      <c r="AA96" s="533"/>
      <c r="AB96" s="533"/>
      <c r="AC96" s="533"/>
      <c r="AD96" s="533"/>
      <c r="AE96" s="533"/>
      <c r="AF96" s="533"/>
      <c r="AG96" s="533"/>
      <c r="AH96" s="533"/>
      <c r="AI96" s="533"/>
      <c r="AJ96" s="533"/>
      <c r="AK96" s="533"/>
      <c r="AL96" s="533"/>
      <c r="AM96" s="533"/>
      <c r="AN96" s="533"/>
      <c r="AO96" s="533"/>
    </row>
    <row r="97" spans="1:41" s="489" customFormat="1" ht="28">
      <c r="A97" s="511" t="s">
        <v>1901</v>
      </c>
      <c r="B97" s="375" t="s">
        <v>1900</v>
      </c>
      <c r="C97" s="547" t="s">
        <v>1879</v>
      </c>
      <c r="D97" s="374" t="s">
        <v>1895</v>
      </c>
      <c r="E97" s="366">
        <v>2025</v>
      </c>
      <c r="F97" s="366" t="s">
        <v>1881</v>
      </c>
      <c r="G97" s="374" t="s">
        <v>1882</v>
      </c>
      <c r="H97" s="348">
        <f t="shared" si="19"/>
        <v>1100</v>
      </c>
      <c r="I97" s="348">
        <v>1000</v>
      </c>
      <c r="J97" s="348">
        <f t="shared" si="20"/>
        <v>1100</v>
      </c>
      <c r="K97" s="348">
        <v>1000</v>
      </c>
      <c r="L97" s="348"/>
      <c r="M97" s="348"/>
      <c r="N97" s="366"/>
      <c r="O97" s="365"/>
      <c r="P97" s="531"/>
      <c r="Q97" s="531"/>
      <c r="R97" s="531"/>
      <c r="S97" s="531"/>
      <c r="T97" s="531"/>
      <c r="U97" s="533"/>
      <c r="V97" s="533"/>
      <c r="W97" s="533"/>
      <c r="X97" s="533"/>
      <c r="Y97" s="533"/>
      <c r="Z97" s="533"/>
      <c r="AA97" s="533"/>
      <c r="AB97" s="533"/>
      <c r="AC97" s="533"/>
      <c r="AD97" s="533"/>
      <c r="AE97" s="533"/>
      <c r="AF97" s="533"/>
      <c r="AG97" s="533"/>
      <c r="AH97" s="533"/>
      <c r="AI97" s="533"/>
      <c r="AJ97" s="533"/>
      <c r="AK97" s="533"/>
      <c r="AL97" s="533"/>
      <c r="AM97" s="533"/>
      <c r="AN97" s="533"/>
      <c r="AO97" s="533"/>
    </row>
    <row r="98" spans="1:41" s="489" customFormat="1" ht="28">
      <c r="A98" s="511" t="s">
        <v>1904</v>
      </c>
      <c r="B98" s="375" t="s">
        <v>1902</v>
      </c>
      <c r="C98" s="547" t="s">
        <v>1879</v>
      </c>
      <c r="D98" s="374" t="s">
        <v>1903</v>
      </c>
      <c r="E98" s="366">
        <v>2025</v>
      </c>
      <c r="F98" s="366" t="s">
        <v>1881</v>
      </c>
      <c r="G98" s="374" t="s">
        <v>1882</v>
      </c>
      <c r="H98" s="348">
        <f t="shared" si="19"/>
        <v>990.00000000000011</v>
      </c>
      <c r="I98" s="348">
        <v>900</v>
      </c>
      <c r="J98" s="348">
        <f t="shared" si="20"/>
        <v>990.00000000000011</v>
      </c>
      <c r="K98" s="348">
        <v>900</v>
      </c>
      <c r="L98" s="348"/>
      <c r="M98" s="529"/>
      <c r="N98" s="528"/>
      <c r="O98" s="530"/>
      <c r="P98" s="531"/>
      <c r="Q98" s="531"/>
      <c r="R98" s="531"/>
      <c r="S98" s="531"/>
      <c r="T98" s="531"/>
      <c r="U98" s="533"/>
      <c r="V98" s="533"/>
      <c r="W98" s="533"/>
      <c r="X98" s="533"/>
      <c r="Y98" s="533"/>
      <c r="Z98" s="533"/>
      <c r="AA98" s="533"/>
      <c r="AB98" s="533"/>
      <c r="AC98" s="533"/>
      <c r="AD98" s="533"/>
      <c r="AE98" s="533"/>
      <c r="AF98" s="533"/>
      <c r="AG98" s="533"/>
      <c r="AH98" s="533"/>
      <c r="AI98" s="533"/>
      <c r="AJ98" s="533"/>
      <c r="AK98" s="533"/>
      <c r="AL98" s="533"/>
      <c r="AM98" s="533"/>
      <c r="AN98" s="533"/>
      <c r="AO98" s="533"/>
    </row>
    <row r="99" spans="1:41" s="489" customFormat="1" ht="42">
      <c r="A99" s="511" t="s">
        <v>1906</v>
      </c>
      <c r="B99" s="375" t="s">
        <v>1905</v>
      </c>
      <c r="C99" s="547" t="s">
        <v>1879</v>
      </c>
      <c r="D99" s="374" t="s">
        <v>1903</v>
      </c>
      <c r="E99" s="366">
        <v>2025</v>
      </c>
      <c r="F99" s="366" t="s">
        <v>1677</v>
      </c>
      <c r="G99" s="374" t="s">
        <v>1889</v>
      </c>
      <c r="H99" s="348">
        <f t="shared" si="19"/>
        <v>770.00000000000011</v>
      </c>
      <c r="I99" s="348">
        <v>700</v>
      </c>
      <c r="J99" s="348">
        <f t="shared" si="20"/>
        <v>770.00000000000011</v>
      </c>
      <c r="K99" s="348">
        <v>700</v>
      </c>
      <c r="L99" s="348"/>
      <c r="M99" s="348"/>
      <c r="N99" s="366"/>
      <c r="O99" s="365"/>
      <c r="P99" s="509"/>
      <c r="Q99" s="509"/>
      <c r="R99" s="509"/>
      <c r="S99" s="509"/>
      <c r="T99" s="509"/>
      <c r="U99" s="510"/>
      <c r="V99" s="510"/>
      <c r="W99" s="510"/>
      <c r="X99" s="510"/>
      <c r="Y99" s="510"/>
      <c r="Z99" s="510"/>
      <c r="AA99" s="510"/>
      <c r="AB99" s="510"/>
      <c r="AC99" s="510"/>
      <c r="AD99" s="510"/>
      <c r="AE99" s="510"/>
      <c r="AF99" s="510"/>
      <c r="AG99" s="510"/>
      <c r="AH99" s="510"/>
      <c r="AI99" s="510"/>
      <c r="AJ99" s="510"/>
      <c r="AK99" s="510"/>
      <c r="AL99" s="510"/>
      <c r="AM99" s="510"/>
      <c r="AN99" s="510"/>
      <c r="AO99" s="510"/>
    </row>
    <row r="100" spans="1:41" s="489" customFormat="1" ht="42">
      <c r="A100" s="511" t="s">
        <v>1909</v>
      </c>
      <c r="B100" s="375" t="s">
        <v>1907</v>
      </c>
      <c r="C100" s="547" t="s">
        <v>1879</v>
      </c>
      <c r="D100" s="374" t="s">
        <v>1903</v>
      </c>
      <c r="E100" s="366">
        <v>2025</v>
      </c>
      <c r="F100" s="366" t="s">
        <v>1677</v>
      </c>
      <c r="G100" s="374" t="s">
        <v>1908</v>
      </c>
      <c r="H100" s="348">
        <f t="shared" si="19"/>
        <v>1100</v>
      </c>
      <c r="I100" s="348">
        <v>1000</v>
      </c>
      <c r="J100" s="348">
        <f t="shared" si="20"/>
        <v>1100</v>
      </c>
      <c r="K100" s="348">
        <v>1000</v>
      </c>
      <c r="L100" s="348"/>
      <c r="M100" s="348"/>
      <c r="N100" s="366"/>
      <c r="O100" s="365"/>
      <c r="P100" s="509"/>
      <c r="Q100" s="509"/>
      <c r="R100" s="509"/>
      <c r="S100" s="509"/>
      <c r="T100" s="509"/>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row>
    <row r="101" spans="1:41" s="489" customFormat="1" ht="15.35">
      <c r="A101" s="511"/>
      <c r="B101" s="376" t="s">
        <v>1692</v>
      </c>
      <c r="C101" s="547"/>
      <c r="D101" s="374"/>
      <c r="E101" s="366"/>
      <c r="F101" s="366"/>
      <c r="G101" s="374"/>
      <c r="H101" s="529">
        <f t="shared" ref="H101:M101" si="22">SUM(H102:H110)</f>
        <v>11014.300000000001</v>
      </c>
      <c r="I101" s="529">
        <f t="shared" si="22"/>
        <v>10013</v>
      </c>
      <c r="J101" s="529">
        <f t="shared" si="22"/>
        <v>11014.300000000001</v>
      </c>
      <c r="K101" s="529">
        <f t="shared" si="22"/>
        <v>10013</v>
      </c>
      <c r="L101" s="529">
        <f t="shared" si="22"/>
        <v>1997.6000000000004</v>
      </c>
      <c r="M101" s="529">
        <f t="shared" si="22"/>
        <v>1816</v>
      </c>
      <c r="N101" s="366"/>
      <c r="O101" s="365"/>
      <c r="P101" s="538">
        <v>9869</v>
      </c>
      <c r="Q101" s="538">
        <v>0</v>
      </c>
      <c r="R101" s="531">
        <v>1816</v>
      </c>
      <c r="S101" s="509"/>
      <c r="T101" s="509"/>
      <c r="U101" s="510"/>
      <c r="V101" s="510"/>
      <c r="W101" s="510"/>
      <c r="X101" s="510"/>
      <c r="Y101" s="510"/>
      <c r="Z101" s="510"/>
      <c r="AA101" s="510"/>
      <c r="AB101" s="510"/>
      <c r="AC101" s="510"/>
      <c r="AD101" s="510"/>
      <c r="AE101" s="510"/>
      <c r="AF101" s="510"/>
      <c r="AG101" s="510"/>
      <c r="AH101" s="510"/>
      <c r="AI101" s="510"/>
      <c r="AJ101" s="510"/>
      <c r="AK101" s="510"/>
      <c r="AL101" s="510"/>
      <c r="AM101" s="510"/>
      <c r="AN101" s="510"/>
      <c r="AO101" s="510"/>
    </row>
    <row r="102" spans="1:41" s="489" customFormat="1" ht="42">
      <c r="A102" s="511" t="s">
        <v>1914</v>
      </c>
      <c r="B102" s="375" t="s">
        <v>1910</v>
      </c>
      <c r="C102" s="547" t="s">
        <v>1911</v>
      </c>
      <c r="D102" s="374" t="s">
        <v>1912</v>
      </c>
      <c r="E102" s="374">
        <v>2022</v>
      </c>
      <c r="F102" s="366" t="s">
        <v>1677</v>
      </c>
      <c r="G102" s="374" t="s">
        <v>1913</v>
      </c>
      <c r="H102" s="348">
        <f t="shared" si="19"/>
        <v>770.00000000000011</v>
      </c>
      <c r="I102" s="348">
        <v>700</v>
      </c>
      <c r="J102" s="348">
        <f t="shared" si="20"/>
        <v>770.00000000000011</v>
      </c>
      <c r="K102" s="348">
        <v>700</v>
      </c>
      <c r="L102" s="348">
        <f>M102*1.1</f>
        <v>770.00000000000011</v>
      </c>
      <c r="M102" s="348">
        <v>700</v>
      </c>
      <c r="N102" s="366" t="s">
        <v>36</v>
      </c>
      <c r="O102" s="365"/>
      <c r="P102" s="509"/>
      <c r="Q102" s="509"/>
      <c r="R102" s="509"/>
      <c r="S102" s="509"/>
      <c r="T102" s="509"/>
      <c r="U102" s="510"/>
      <c r="V102" s="510"/>
      <c r="W102" s="510"/>
      <c r="X102" s="510"/>
      <c r="Y102" s="510"/>
      <c r="Z102" s="510"/>
      <c r="AA102" s="510"/>
      <c r="AB102" s="510"/>
      <c r="AC102" s="510"/>
      <c r="AD102" s="510"/>
      <c r="AE102" s="510"/>
      <c r="AF102" s="510"/>
      <c r="AG102" s="510"/>
      <c r="AH102" s="510"/>
      <c r="AI102" s="510"/>
      <c r="AJ102" s="510"/>
      <c r="AK102" s="510"/>
      <c r="AL102" s="510"/>
      <c r="AM102" s="510"/>
      <c r="AN102" s="510"/>
      <c r="AO102" s="510"/>
    </row>
    <row r="103" spans="1:41" s="489" customFormat="1" ht="42">
      <c r="A103" s="511" t="s">
        <v>1918</v>
      </c>
      <c r="B103" s="375" t="s">
        <v>1915</v>
      </c>
      <c r="C103" s="547" t="s">
        <v>1911</v>
      </c>
      <c r="D103" s="374" t="s">
        <v>1916</v>
      </c>
      <c r="E103" s="374">
        <v>2022</v>
      </c>
      <c r="F103" s="366" t="s">
        <v>1677</v>
      </c>
      <c r="G103" s="374" t="s">
        <v>1917</v>
      </c>
      <c r="H103" s="348">
        <f t="shared" si="19"/>
        <v>1227.6000000000001</v>
      </c>
      <c r="I103" s="348">
        <v>1116</v>
      </c>
      <c r="J103" s="348">
        <f t="shared" si="20"/>
        <v>1227.6000000000001</v>
      </c>
      <c r="K103" s="348">
        <v>1116</v>
      </c>
      <c r="L103" s="348">
        <f>M103*1.1</f>
        <v>1227.6000000000001</v>
      </c>
      <c r="M103" s="348">
        <v>1116</v>
      </c>
      <c r="N103" s="366" t="s">
        <v>36</v>
      </c>
      <c r="O103" s="365"/>
      <c r="P103" s="509"/>
      <c r="Q103" s="509"/>
      <c r="R103" s="509"/>
      <c r="S103" s="509"/>
      <c r="T103" s="509"/>
      <c r="U103" s="510"/>
      <c r="V103" s="510"/>
      <c r="W103" s="510"/>
      <c r="X103" s="510"/>
      <c r="Y103" s="510"/>
      <c r="Z103" s="510"/>
      <c r="AA103" s="510"/>
      <c r="AB103" s="510"/>
      <c r="AC103" s="510"/>
      <c r="AD103" s="510"/>
      <c r="AE103" s="510"/>
      <c r="AF103" s="510"/>
      <c r="AG103" s="510"/>
      <c r="AH103" s="510"/>
      <c r="AI103" s="510"/>
      <c r="AJ103" s="510"/>
      <c r="AK103" s="510"/>
      <c r="AL103" s="510"/>
      <c r="AM103" s="510"/>
      <c r="AN103" s="510"/>
      <c r="AO103" s="510"/>
    </row>
    <row r="104" spans="1:41" s="489" customFormat="1" ht="42">
      <c r="A104" s="511" t="s">
        <v>1922</v>
      </c>
      <c r="B104" s="375" t="s">
        <v>1919</v>
      </c>
      <c r="C104" s="547" t="s">
        <v>1911</v>
      </c>
      <c r="D104" s="374" t="s">
        <v>1920</v>
      </c>
      <c r="E104" s="374">
        <v>2023</v>
      </c>
      <c r="F104" s="366" t="s">
        <v>1677</v>
      </c>
      <c r="G104" s="374" t="s">
        <v>1921</v>
      </c>
      <c r="H104" s="348">
        <f t="shared" si="19"/>
        <v>1320</v>
      </c>
      <c r="I104" s="348">
        <v>1200</v>
      </c>
      <c r="J104" s="348">
        <f t="shared" si="20"/>
        <v>1320</v>
      </c>
      <c r="K104" s="348">
        <v>1200</v>
      </c>
      <c r="L104" s="348"/>
      <c r="M104" s="348"/>
      <c r="N104" s="366" t="s">
        <v>36</v>
      </c>
      <c r="O104" s="365"/>
      <c r="P104" s="509"/>
      <c r="Q104" s="509"/>
      <c r="R104" s="509"/>
      <c r="S104" s="509"/>
      <c r="T104" s="509"/>
      <c r="U104" s="510"/>
      <c r="V104" s="510"/>
      <c r="W104" s="510"/>
      <c r="X104" s="510"/>
      <c r="Y104" s="510"/>
      <c r="Z104" s="510"/>
      <c r="AA104" s="510"/>
      <c r="AB104" s="510"/>
      <c r="AC104" s="510"/>
      <c r="AD104" s="510"/>
      <c r="AE104" s="510"/>
      <c r="AF104" s="510"/>
      <c r="AG104" s="510"/>
      <c r="AH104" s="510"/>
      <c r="AI104" s="510"/>
      <c r="AJ104" s="510"/>
      <c r="AK104" s="510"/>
      <c r="AL104" s="510"/>
      <c r="AM104" s="510"/>
      <c r="AN104" s="510"/>
      <c r="AO104" s="510"/>
    </row>
    <row r="105" spans="1:41" s="489" customFormat="1" ht="42">
      <c r="A105" s="511" t="s">
        <v>1926</v>
      </c>
      <c r="B105" s="375" t="s">
        <v>1923</v>
      </c>
      <c r="C105" s="547" t="s">
        <v>1911</v>
      </c>
      <c r="D105" s="374" t="s">
        <v>1924</v>
      </c>
      <c r="E105" s="374">
        <v>2023</v>
      </c>
      <c r="F105" s="366" t="s">
        <v>1677</v>
      </c>
      <c r="G105" s="374" t="s">
        <v>1925</v>
      </c>
      <c r="H105" s="348">
        <f t="shared" si="19"/>
        <v>1430.0000000000002</v>
      </c>
      <c r="I105" s="348">
        <v>1300</v>
      </c>
      <c r="J105" s="348">
        <f t="shared" si="20"/>
        <v>1430.0000000000002</v>
      </c>
      <c r="K105" s="348">
        <v>1300</v>
      </c>
      <c r="L105" s="348"/>
      <c r="M105" s="348"/>
      <c r="N105" s="366" t="s">
        <v>36</v>
      </c>
      <c r="O105" s="365"/>
      <c r="P105" s="509"/>
      <c r="Q105" s="509"/>
      <c r="R105" s="509"/>
      <c r="S105" s="509"/>
      <c r="T105" s="509"/>
      <c r="U105" s="510"/>
      <c r="V105" s="510"/>
      <c r="W105" s="510"/>
      <c r="X105" s="510"/>
      <c r="Y105" s="510"/>
      <c r="Z105" s="510"/>
      <c r="AA105" s="510"/>
      <c r="AB105" s="510"/>
      <c r="AC105" s="510"/>
      <c r="AD105" s="510"/>
      <c r="AE105" s="510"/>
      <c r="AF105" s="510"/>
      <c r="AG105" s="510"/>
      <c r="AH105" s="510"/>
      <c r="AI105" s="510"/>
      <c r="AJ105" s="510"/>
      <c r="AK105" s="510"/>
      <c r="AL105" s="510"/>
      <c r="AM105" s="510"/>
      <c r="AN105" s="510"/>
      <c r="AO105" s="510"/>
    </row>
    <row r="106" spans="1:41" s="489" customFormat="1" ht="42">
      <c r="A106" s="511" t="s">
        <v>1929</v>
      </c>
      <c r="B106" s="375" t="s">
        <v>1927</v>
      </c>
      <c r="C106" s="547" t="s">
        <v>1911</v>
      </c>
      <c r="D106" s="374" t="s">
        <v>1928</v>
      </c>
      <c r="E106" s="374">
        <v>2024</v>
      </c>
      <c r="F106" s="366" t="s">
        <v>1677</v>
      </c>
      <c r="G106" s="374" t="s">
        <v>1921</v>
      </c>
      <c r="H106" s="348">
        <f t="shared" si="19"/>
        <v>1100</v>
      </c>
      <c r="I106" s="348">
        <v>1000</v>
      </c>
      <c r="J106" s="348">
        <f t="shared" si="20"/>
        <v>1100</v>
      </c>
      <c r="K106" s="348">
        <v>1000</v>
      </c>
      <c r="L106" s="348"/>
      <c r="M106" s="348"/>
      <c r="N106" s="366" t="s">
        <v>36</v>
      </c>
      <c r="O106" s="365"/>
      <c r="P106" s="509"/>
      <c r="Q106" s="509"/>
      <c r="R106" s="509"/>
      <c r="S106" s="509"/>
      <c r="T106" s="509"/>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row>
    <row r="107" spans="1:41" s="489" customFormat="1" ht="42">
      <c r="A107" s="511" t="s">
        <v>1931</v>
      </c>
      <c r="B107" s="375" t="s">
        <v>1930</v>
      </c>
      <c r="C107" s="547" t="s">
        <v>1911</v>
      </c>
      <c r="D107" s="374" t="s">
        <v>1912</v>
      </c>
      <c r="E107" s="374">
        <v>2024</v>
      </c>
      <c r="F107" s="366" t="s">
        <v>1677</v>
      </c>
      <c r="G107" s="374" t="s">
        <v>1921</v>
      </c>
      <c r="H107" s="348">
        <f t="shared" si="19"/>
        <v>1100</v>
      </c>
      <c r="I107" s="348">
        <v>1000</v>
      </c>
      <c r="J107" s="348">
        <f t="shared" si="20"/>
        <v>1100</v>
      </c>
      <c r="K107" s="348">
        <v>1000</v>
      </c>
      <c r="L107" s="348"/>
      <c r="M107" s="348"/>
      <c r="N107" s="366" t="s">
        <v>36</v>
      </c>
      <c r="O107" s="365"/>
      <c r="P107" s="509"/>
      <c r="Q107" s="509"/>
      <c r="R107" s="509"/>
      <c r="S107" s="509"/>
      <c r="T107" s="509"/>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row>
    <row r="108" spans="1:41" s="489" customFormat="1" ht="42">
      <c r="A108" s="511" t="s">
        <v>1934</v>
      </c>
      <c r="B108" s="375" t="s">
        <v>1932</v>
      </c>
      <c r="C108" s="547" t="s">
        <v>1911</v>
      </c>
      <c r="D108" s="374" t="s">
        <v>1916</v>
      </c>
      <c r="E108" s="374">
        <v>2024</v>
      </c>
      <c r="F108" s="366" t="s">
        <v>1677</v>
      </c>
      <c r="G108" s="374" t="s">
        <v>1933</v>
      </c>
      <c r="H108" s="348">
        <f t="shared" si="19"/>
        <v>766.7</v>
      </c>
      <c r="I108" s="348">
        <v>697</v>
      </c>
      <c r="J108" s="348">
        <f t="shared" si="20"/>
        <v>766.7</v>
      </c>
      <c r="K108" s="348">
        <v>697</v>
      </c>
      <c r="L108" s="348"/>
      <c r="M108" s="348"/>
      <c r="N108" s="366" t="s">
        <v>36</v>
      </c>
      <c r="O108" s="365"/>
      <c r="P108" s="509"/>
      <c r="Q108" s="509"/>
      <c r="R108" s="509"/>
      <c r="S108" s="509"/>
      <c r="T108" s="509"/>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row>
    <row r="109" spans="1:41" s="489" customFormat="1" ht="42">
      <c r="A109" s="511" t="s">
        <v>1936</v>
      </c>
      <c r="B109" s="375" t="s">
        <v>1935</v>
      </c>
      <c r="C109" s="547" t="s">
        <v>1911</v>
      </c>
      <c r="D109" s="374" t="s">
        <v>1924</v>
      </c>
      <c r="E109" s="374">
        <v>2025</v>
      </c>
      <c r="F109" s="366" t="s">
        <v>1677</v>
      </c>
      <c r="G109" s="374" t="s">
        <v>1925</v>
      </c>
      <c r="H109" s="348">
        <f t="shared" si="19"/>
        <v>1650.0000000000002</v>
      </c>
      <c r="I109" s="348">
        <v>1500</v>
      </c>
      <c r="J109" s="348">
        <f t="shared" si="20"/>
        <v>1650.0000000000002</v>
      </c>
      <c r="K109" s="348">
        <v>1500</v>
      </c>
      <c r="L109" s="348"/>
      <c r="M109" s="348"/>
      <c r="N109" s="366" t="s">
        <v>36</v>
      </c>
      <c r="O109" s="365"/>
      <c r="P109" s="509"/>
      <c r="Q109" s="509"/>
      <c r="R109" s="509"/>
      <c r="S109" s="509"/>
      <c r="T109" s="509"/>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row>
    <row r="110" spans="1:41" s="489" customFormat="1" ht="42">
      <c r="A110" s="511" t="s">
        <v>1940</v>
      </c>
      <c r="B110" s="375" t="s">
        <v>1937</v>
      </c>
      <c r="C110" s="547" t="s">
        <v>1911</v>
      </c>
      <c r="D110" s="374" t="s">
        <v>1938</v>
      </c>
      <c r="E110" s="374">
        <v>2025</v>
      </c>
      <c r="F110" s="366" t="s">
        <v>1677</v>
      </c>
      <c r="G110" s="374" t="s">
        <v>1939</v>
      </c>
      <c r="H110" s="348">
        <f t="shared" si="19"/>
        <v>1650.0000000000002</v>
      </c>
      <c r="I110" s="348">
        <v>1500</v>
      </c>
      <c r="J110" s="348">
        <f t="shared" si="20"/>
        <v>1650.0000000000002</v>
      </c>
      <c r="K110" s="348">
        <v>1500</v>
      </c>
      <c r="L110" s="348"/>
      <c r="M110" s="348"/>
      <c r="N110" s="366" t="s">
        <v>36</v>
      </c>
      <c r="O110" s="365"/>
      <c r="P110" s="509"/>
      <c r="Q110" s="509"/>
      <c r="R110" s="509"/>
      <c r="S110" s="509"/>
      <c r="T110" s="509"/>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row>
    <row r="111" spans="1:41" s="489" customFormat="1" ht="15.35">
      <c r="A111" s="511"/>
      <c r="B111" s="376" t="s">
        <v>1703</v>
      </c>
      <c r="C111" s="547"/>
      <c r="D111" s="374"/>
      <c r="E111" s="374"/>
      <c r="F111" s="366"/>
      <c r="G111" s="374"/>
      <c r="H111" s="529">
        <f t="shared" ref="H111:M111" si="23">SUM(H112:H120)</f>
        <v>11063.8</v>
      </c>
      <c r="I111" s="529">
        <f t="shared" si="23"/>
        <v>10058</v>
      </c>
      <c r="J111" s="529">
        <f t="shared" si="23"/>
        <v>11063.8</v>
      </c>
      <c r="K111" s="529">
        <f t="shared" si="23"/>
        <v>10058</v>
      </c>
      <c r="L111" s="529">
        <f t="shared" si="23"/>
        <v>2007.5</v>
      </c>
      <c r="M111" s="529">
        <f t="shared" si="23"/>
        <v>1825</v>
      </c>
      <c r="N111" s="366"/>
      <c r="O111" s="365"/>
      <c r="P111" s="538">
        <v>9914</v>
      </c>
      <c r="Q111" s="538">
        <v>0</v>
      </c>
      <c r="R111" s="531">
        <v>1825</v>
      </c>
      <c r="S111" s="509"/>
      <c r="T111" s="509"/>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row>
    <row r="112" spans="1:41" s="489" customFormat="1" ht="42">
      <c r="A112" s="511" t="s">
        <v>1945</v>
      </c>
      <c r="B112" s="375" t="s">
        <v>1941</v>
      </c>
      <c r="C112" s="374" t="s">
        <v>1942</v>
      </c>
      <c r="D112" s="374" t="s">
        <v>1943</v>
      </c>
      <c r="E112" s="374">
        <v>2022</v>
      </c>
      <c r="F112" s="366"/>
      <c r="G112" s="374" t="s">
        <v>1944</v>
      </c>
      <c r="H112" s="348">
        <f t="shared" si="19"/>
        <v>1100</v>
      </c>
      <c r="I112" s="348">
        <v>1000</v>
      </c>
      <c r="J112" s="348">
        <f t="shared" si="20"/>
        <v>1100</v>
      </c>
      <c r="K112" s="348">
        <v>1000</v>
      </c>
      <c r="L112" s="348">
        <f>M112*1.1</f>
        <v>1100</v>
      </c>
      <c r="M112" s="348">
        <v>1000</v>
      </c>
      <c r="N112" s="503"/>
      <c r="O112" s="365"/>
      <c r="P112" s="509"/>
      <c r="Q112" s="509"/>
      <c r="R112" s="509"/>
      <c r="S112" s="509"/>
      <c r="T112" s="509"/>
      <c r="U112" s="510"/>
      <c r="V112" s="510"/>
      <c r="W112" s="510"/>
      <c r="X112" s="510"/>
      <c r="Y112" s="510"/>
      <c r="Z112" s="510"/>
      <c r="AA112" s="510"/>
      <c r="AB112" s="510"/>
      <c r="AC112" s="510"/>
      <c r="AD112" s="510"/>
      <c r="AE112" s="510"/>
      <c r="AF112" s="510"/>
      <c r="AG112" s="510"/>
      <c r="AH112" s="510"/>
      <c r="AI112" s="510"/>
      <c r="AJ112" s="510"/>
      <c r="AK112" s="510"/>
      <c r="AL112" s="510"/>
      <c r="AM112" s="510"/>
      <c r="AN112" s="510"/>
      <c r="AO112" s="510"/>
    </row>
    <row r="113" spans="1:41" s="489" customFormat="1" ht="28">
      <c r="A113" s="511" t="s">
        <v>1949</v>
      </c>
      <c r="B113" s="375" t="s">
        <v>1946</v>
      </c>
      <c r="C113" s="374" t="s">
        <v>1942</v>
      </c>
      <c r="D113" s="374" t="s">
        <v>1943</v>
      </c>
      <c r="E113" s="374">
        <v>2022</v>
      </c>
      <c r="F113" s="366" t="s">
        <v>1947</v>
      </c>
      <c r="G113" s="374" t="s">
        <v>1948</v>
      </c>
      <c r="H113" s="348">
        <f t="shared" si="19"/>
        <v>907.50000000000011</v>
      </c>
      <c r="I113" s="348">
        <v>825</v>
      </c>
      <c r="J113" s="348">
        <f t="shared" si="20"/>
        <v>907.50000000000011</v>
      </c>
      <c r="K113" s="348">
        <v>825</v>
      </c>
      <c r="L113" s="348">
        <f>M113*1.1</f>
        <v>907.50000000000011</v>
      </c>
      <c r="M113" s="348">
        <v>825</v>
      </c>
      <c r="N113" s="503" t="s">
        <v>36</v>
      </c>
      <c r="O113" s="365"/>
      <c r="P113" s="509"/>
      <c r="Q113" s="509"/>
      <c r="R113" s="509"/>
      <c r="S113" s="509"/>
      <c r="T113" s="509"/>
      <c r="U113" s="510"/>
      <c r="V113" s="510"/>
      <c r="W113" s="510"/>
      <c r="X113" s="510"/>
      <c r="Y113" s="510"/>
      <c r="Z113" s="510"/>
      <c r="AA113" s="510"/>
      <c r="AB113" s="510"/>
      <c r="AC113" s="510"/>
      <c r="AD113" s="510"/>
      <c r="AE113" s="510"/>
      <c r="AF113" s="510"/>
      <c r="AG113" s="510"/>
      <c r="AH113" s="510"/>
      <c r="AI113" s="510"/>
      <c r="AJ113" s="510"/>
      <c r="AK113" s="510"/>
      <c r="AL113" s="510"/>
      <c r="AM113" s="510"/>
      <c r="AN113" s="510"/>
      <c r="AO113" s="510"/>
    </row>
    <row r="114" spans="1:41" s="489" customFormat="1" ht="42">
      <c r="A114" s="511" t="s">
        <v>1954</v>
      </c>
      <c r="B114" s="375" t="s">
        <v>1950</v>
      </c>
      <c r="C114" s="374" t="s">
        <v>1942</v>
      </c>
      <c r="D114" s="374" t="s">
        <v>1951</v>
      </c>
      <c r="E114" s="374">
        <v>2023</v>
      </c>
      <c r="F114" s="366" t="s">
        <v>1952</v>
      </c>
      <c r="G114" s="374" t="s">
        <v>1953</v>
      </c>
      <c r="H114" s="348">
        <f t="shared" si="19"/>
        <v>880.00000000000011</v>
      </c>
      <c r="I114" s="348">
        <v>800</v>
      </c>
      <c r="J114" s="348">
        <f t="shared" si="20"/>
        <v>880.00000000000011</v>
      </c>
      <c r="K114" s="348">
        <v>800</v>
      </c>
      <c r="L114" s="348"/>
      <c r="M114" s="504"/>
      <c r="N114" s="503" t="s">
        <v>36</v>
      </c>
      <c r="O114" s="365"/>
      <c r="P114" s="509"/>
      <c r="Q114" s="509"/>
      <c r="R114" s="509"/>
      <c r="S114" s="509"/>
      <c r="T114" s="509"/>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row>
    <row r="115" spans="1:41" s="489" customFormat="1" ht="42">
      <c r="A115" s="511" t="s">
        <v>1958</v>
      </c>
      <c r="B115" s="375" t="s">
        <v>1955</v>
      </c>
      <c r="C115" s="374" t="s">
        <v>1942</v>
      </c>
      <c r="D115" s="374" t="s">
        <v>1956</v>
      </c>
      <c r="E115" s="374">
        <v>2023</v>
      </c>
      <c r="F115" s="366" t="s">
        <v>1952</v>
      </c>
      <c r="G115" s="374" t="s">
        <v>1957</v>
      </c>
      <c r="H115" s="348">
        <f t="shared" si="19"/>
        <v>1246.3000000000002</v>
      </c>
      <c r="I115" s="348">
        <v>1133</v>
      </c>
      <c r="J115" s="348">
        <f t="shared" si="20"/>
        <v>1246.3000000000002</v>
      </c>
      <c r="K115" s="348">
        <v>1133</v>
      </c>
      <c r="L115" s="348"/>
      <c r="M115" s="504"/>
      <c r="N115" s="503"/>
      <c r="O115" s="365"/>
      <c r="P115" s="509"/>
      <c r="Q115" s="509"/>
      <c r="R115" s="509"/>
      <c r="S115" s="509"/>
      <c r="T115" s="509"/>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row>
    <row r="116" spans="1:41" s="489" customFormat="1" ht="42">
      <c r="A116" s="511" t="s">
        <v>1962</v>
      </c>
      <c r="B116" s="375" t="s">
        <v>1959</v>
      </c>
      <c r="C116" s="374" t="s">
        <v>1942</v>
      </c>
      <c r="D116" s="374" t="s">
        <v>1960</v>
      </c>
      <c r="E116" s="374">
        <v>2024</v>
      </c>
      <c r="F116" s="366" t="s">
        <v>1952</v>
      </c>
      <c r="G116" s="374" t="s">
        <v>1961</v>
      </c>
      <c r="H116" s="348">
        <f t="shared" si="19"/>
        <v>1320</v>
      </c>
      <c r="I116" s="348">
        <v>1200</v>
      </c>
      <c r="J116" s="348">
        <f t="shared" si="20"/>
        <v>1320</v>
      </c>
      <c r="K116" s="348">
        <v>1200</v>
      </c>
      <c r="L116" s="348"/>
      <c r="M116" s="504"/>
      <c r="N116" s="503" t="s">
        <v>36</v>
      </c>
      <c r="O116" s="365"/>
      <c r="P116" s="509"/>
      <c r="Q116" s="509"/>
      <c r="R116" s="509"/>
      <c r="S116" s="509"/>
      <c r="T116" s="509"/>
      <c r="U116" s="510"/>
      <c r="V116" s="510"/>
      <c r="W116" s="510"/>
      <c r="X116" s="510"/>
      <c r="Y116" s="510"/>
      <c r="Z116" s="510"/>
      <c r="AA116" s="510"/>
      <c r="AB116" s="510"/>
      <c r="AC116" s="510"/>
      <c r="AD116" s="510"/>
      <c r="AE116" s="510"/>
      <c r="AF116" s="510"/>
      <c r="AG116" s="510"/>
      <c r="AH116" s="510"/>
      <c r="AI116" s="510"/>
      <c r="AJ116" s="510"/>
      <c r="AK116" s="510"/>
      <c r="AL116" s="510"/>
      <c r="AM116" s="510"/>
      <c r="AN116" s="510"/>
      <c r="AO116" s="510"/>
    </row>
    <row r="117" spans="1:41" s="489" customFormat="1" ht="56">
      <c r="A117" s="511" t="s">
        <v>1965</v>
      </c>
      <c r="B117" s="375" t="s">
        <v>1963</v>
      </c>
      <c r="C117" s="374" t="s">
        <v>1942</v>
      </c>
      <c r="D117" s="374" t="s">
        <v>1964</v>
      </c>
      <c r="E117" s="374">
        <v>2024</v>
      </c>
      <c r="F117" s="366" t="s">
        <v>1952</v>
      </c>
      <c r="G117" s="374" t="s">
        <v>1957</v>
      </c>
      <c r="H117" s="348">
        <f t="shared" si="19"/>
        <v>1320</v>
      </c>
      <c r="I117" s="348">
        <v>1200</v>
      </c>
      <c r="J117" s="348">
        <f t="shared" si="20"/>
        <v>1320</v>
      </c>
      <c r="K117" s="348">
        <v>1200</v>
      </c>
      <c r="L117" s="348"/>
      <c r="M117" s="504"/>
      <c r="N117" s="503" t="s">
        <v>36</v>
      </c>
      <c r="O117" s="365"/>
      <c r="P117" s="509"/>
      <c r="Q117" s="509"/>
      <c r="R117" s="509"/>
      <c r="S117" s="509"/>
      <c r="T117" s="509"/>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row>
    <row r="118" spans="1:41" s="489" customFormat="1" ht="42">
      <c r="A118" s="511" t="s">
        <v>1968</v>
      </c>
      <c r="B118" s="375" t="s">
        <v>1966</v>
      </c>
      <c r="C118" s="374" t="s">
        <v>1942</v>
      </c>
      <c r="D118" s="374" t="s">
        <v>1967</v>
      </c>
      <c r="E118" s="374">
        <v>2024</v>
      </c>
      <c r="F118" s="366" t="s">
        <v>1952</v>
      </c>
      <c r="G118" s="374" t="s">
        <v>1961</v>
      </c>
      <c r="H118" s="348">
        <f t="shared" si="19"/>
        <v>1210</v>
      </c>
      <c r="I118" s="348">
        <v>1100</v>
      </c>
      <c r="J118" s="348">
        <f t="shared" si="20"/>
        <v>1210</v>
      </c>
      <c r="K118" s="348">
        <v>1100</v>
      </c>
      <c r="L118" s="348"/>
      <c r="M118" s="553"/>
      <c r="N118" s="503" t="s">
        <v>36</v>
      </c>
      <c r="O118" s="365"/>
      <c r="P118" s="509"/>
      <c r="Q118" s="509"/>
      <c r="R118" s="509"/>
      <c r="S118" s="509"/>
      <c r="T118" s="509"/>
      <c r="U118" s="510"/>
      <c r="V118" s="510"/>
      <c r="W118" s="510"/>
      <c r="X118" s="510"/>
      <c r="Y118" s="510"/>
      <c r="Z118" s="510"/>
      <c r="AA118" s="510"/>
      <c r="AB118" s="510"/>
      <c r="AC118" s="510"/>
      <c r="AD118" s="510"/>
      <c r="AE118" s="510"/>
      <c r="AF118" s="510"/>
      <c r="AG118" s="510"/>
      <c r="AH118" s="510"/>
      <c r="AI118" s="510"/>
      <c r="AJ118" s="510"/>
      <c r="AK118" s="510"/>
      <c r="AL118" s="510"/>
      <c r="AM118" s="510"/>
      <c r="AN118" s="510"/>
      <c r="AO118" s="510"/>
    </row>
    <row r="119" spans="1:41" s="489" customFormat="1" ht="42">
      <c r="A119" s="511" t="s">
        <v>1971</v>
      </c>
      <c r="B119" s="375" t="s">
        <v>1969</v>
      </c>
      <c r="C119" s="374" t="s">
        <v>1942</v>
      </c>
      <c r="D119" s="374" t="s">
        <v>1970</v>
      </c>
      <c r="E119" s="374">
        <v>2025</v>
      </c>
      <c r="F119" s="366" t="s">
        <v>1952</v>
      </c>
      <c r="G119" s="374" t="s">
        <v>1957</v>
      </c>
      <c r="H119" s="348">
        <f t="shared" si="19"/>
        <v>1320</v>
      </c>
      <c r="I119" s="348">
        <v>1200</v>
      </c>
      <c r="J119" s="348">
        <f t="shared" si="20"/>
        <v>1320</v>
      </c>
      <c r="K119" s="348">
        <v>1200</v>
      </c>
      <c r="L119" s="348"/>
      <c r="M119" s="504"/>
      <c r="N119" s="503" t="s">
        <v>36</v>
      </c>
      <c r="O119" s="365"/>
      <c r="P119" s="509"/>
      <c r="Q119" s="509"/>
      <c r="R119" s="509"/>
      <c r="S119" s="509"/>
      <c r="T119" s="509"/>
      <c r="U119" s="510"/>
      <c r="V119" s="510"/>
      <c r="W119" s="510"/>
      <c r="X119" s="510"/>
      <c r="Y119" s="510"/>
      <c r="Z119" s="510"/>
      <c r="AA119" s="510"/>
      <c r="AB119" s="510"/>
      <c r="AC119" s="510"/>
      <c r="AD119" s="510"/>
      <c r="AE119" s="510"/>
      <c r="AF119" s="510"/>
      <c r="AG119" s="510"/>
      <c r="AH119" s="510"/>
      <c r="AI119" s="510"/>
      <c r="AJ119" s="510"/>
      <c r="AK119" s="510"/>
      <c r="AL119" s="510"/>
      <c r="AM119" s="510"/>
      <c r="AN119" s="510"/>
      <c r="AO119" s="510"/>
    </row>
    <row r="120" spans="1:41" s="489" customFormat="1" ht="28">
      <c r="A120" s="511" t="s">
        <v>1976</v>
      </c>
      <c r="B120" s="375" t="s">
        <v>1972</v>
      </c>
      <c r="C120" s="374" t="s">
        <v>1942</v>
      </c>
      <c r="D120" s="374" t="s">
        <v>1943</v>
      </c>
      <c r="E120" s="374">
        <v>2025</v>
      </c>
      <c r="F120" s="366" t="s">
        <v>1973</v>
      </c>
      <c r="G120" s="503" t="s">
        <v>1974</v>
      </c>
      <c r="H120" s="348">
        <f t="shared" si="19"/>
        <v>1760.0000000000002</v>
      </c>
      <c r="I120" s="348">
        <v>1600</v>
      </c>
      <c r="J120" s="348">
        <f t="shared" si="20"/>
        <v>1760.0000000000002</v>
      </c>
      <c r="K120" s="348">
        <v>1600</v>
      </c>
      <c r="L120" s="348"/>
      <c r="M120" s="553"/>
      <c r="N120" s="503" t="s">
        <v>36</v>
      </c>
      <c r="O120" s="365"/>
      <c r="P120" s="509"/>
      <c r="Q120" s="509"/>
      <c r="R120" s="509"/>
      <c r="S120" s="509"/>
      <c r="T120" s="509"/>
      <c r="U120" s="510"/>
      <c r="V120" s="510"/>
      <c r="W120" s="510"/>
      <c r="X120" s="510"/>
      <c r="Y120" s="510"/>
      <c r="Z120" s="510"/>
      <c r="AA120" s="510"/>
      <c r="AB120" s="510"/>
      <c r="AC120" s="510"/>
      <c r="AD120" s="510"/>
      <c r="AE120" s="510"/>
      <c r="AF120" s="510"/>
      <c r="AG120" s="510"/>
      <c r="AH120" s="510"/>
      <c r="AI120" s="510"/>
      <c r="AJ120" s="510"/>
      <c r="AK120" s="510"/>
      <c r="AL120" s="510"/>
      <c r="AM120" s="510"/>
      <c r="AN120" s="510"/>
      <c r="AO120" s="510"/>
    </row>
    <row r="121" spans="1:41" s="489" customFormat="1" ht="15.35">
      <c r="A121" s="511"/>
      <c r="B121" s="376" t="s">
        <v>1975</v>
      </c>
      <c r="C121" s="547"/>
      <c r="D121" s="374"/>
      <c r="E121" s="366"/>
      <c r="F121" s="366"/>
      <c r="G121" s="374"/>
      <c r="H121" s="529">
        <f t="shared" ref="H121:M121" si="24">H122+H123</f>
        <v>1529.0000000000002</v>
      </c>
      <c r="I121" s="529">
        <f t="shared" si="24"/>
        <v>1390</v>
      </c>
      <c r="J121" s="529">
        <f t="shared" si="24"/>
        <v>1529.0000000000002</v>
      </c>
      <c r="K121" s="529">
        <f t="shared" si="24"/>
        <v>1390</v>
      </c>
      <c r="L121" s="529">
        <f t="shared" si="24"/>
        <v>277.20000000000005</v>
      </c>
      <c r="M121" s="529">
        <f t="shared" si="24"/>
        <v>252</v>
      </c>
      <c r="N121" s="366"/>
      <c r="O121" s="365"/>
      <c r="P121" s="509"/>
      <c r="Q121" s="509"/>
      <c r="R121" s="509"/>
      <c r="S121" s="509"/>
      <c r="T121" s="509"/>
      <c r="U121" s="510"/>
      <c r="V121" s="510"/>
      <c r="W121" s="510"/>
      <c r="X121" s="510"/>
      <c r="Y121" s="510"/>
      <c r="Z121" s="510"/>
      <c r="AA121" s="510"/>
      <c r="AB121" s="510"/>
      <c r="AC121" s="510"/>
      <c r="AD121" s="510"/>
      <c r="AE121" s="510"/>
      <c r="AF121" s="510"/>
      <c r="AG121" s="510"/>
      <c r="AH121" s="510"/>
      <c r="AI121" s="510"/>
      <c r="AJ121" s="510"/>
      <c r="AK121" s="510"/>
      <c r="AL121" s="510"/>
      <c r="AM121" s="510"/>
      <c r="AN121" s="510"/>
      <c r="AO121" s="510"/>
    </row>
    <row r="122" spans="1:41" s="489" customFormat="1" ht="42">
      <c r="A122" s="535" t="s">
        <v>1981</v>
      </c>
      <c r="B122" s="375" t="s">
        <v>1982</v>
      </c>
      <c r="C122" s="366" t="s">
        <v>1978</v>
      </c>
      <c r="D122" s="374" t="s">
        <v>1983</v>
      </c>
      <c r="E122" s="366">
        <v>2022</v>
      </c>
      <c r="F122" s="366" t="s">
        <v>1984</v>
      </c>
      <c r="G122" s="374" t="s">
        <v>1985</v>
      </c>
      <c r="H122" s="348">
        <f t="shared" si="19"/>
        <v>277.20000000000005</v>
      </c>
      <c r="I122" s="348">
        <v>252</v>
      </c>
      <c r="J122" s="348">
        <f t="shared" si="20"/>
        <v>277.20000000000005</v>
      </c>
      <c r="K122" s="348">
        <v>252</v>
      </c>
      <c r="L122" s="348">
        <f>M122*1.1</f>
        <v>277.20000000000005</v>
      </c>
      <c r="M122" s="348">
        <v>252</v>
      </c>
      <c r="N122" s="366"/>
      <c r="O122" s="365"/>
      <c r="P122" s="509"/>
      <c r="Q122" s="509"/>
      <c r="R122" s="509"/>
      <c r="S122" s="509"/>
      <c r="T122" s="509"/>
      <c r="U122" s="510"/>
      <c r="V122" s="510"/>
      <c r="W122" s="510"/>
      <c r="X122" s="510"/>
      <c r="Y122" s="510"/>
      <c r="Z122" s="510"/>
      <c r="AA122" s="510"/>
      <c r="AB122" s="510"/>
      <c r="AC122" s="510"/>
      <c r="AD122" s="510"/>
      <c r="AE122" s="510"/>
      <c r="AF122" s="510"/>
      <c r="AG122" s="510"/>
      <c r="AH122" s="510"/>
      <c r="AI122" s="510"/>
      <c r="AJ122" s="510"/>
      <c r="AK122" s="510"/>
      <c r="AL122" s="510"/>
      <c r="AM122" s="510"/>
      <c r="AN122" s="510"/>
      <c r="AO122" s="510"/>
    </row>
    <row r="123" spans="1:41" s="489" customFormat="1" ht="28">
      <c r="A123" s="535" t="s">
        <v>1986</v>
      </c>
      <c r="B123" s="375" t="s">
        <v>1987</v>
      </c>
      <c r="C123" s="366" t="s">
        <v>1978</v>
      </c>
      <c r="D123" s="374" t="s">
        <v>1983</v>
      </c>
      <c r="E123" s="366" t="s">
        <v>74</v>
      </c>
      <c r="F123" s="366" t="s">
        <v>1988</v>
      </c>
      <c r="G123" s="374"/>
      <c r="H123" s="348">
        <f t="shared" si="19"/>
        <v>1251.8000000000002</v>
      </c>
      <c r="I123" s="348">
        <v>1138</v>
      </c>
      <c r="J123" s="348">
        <f t="shared" si="20"/>
        <v>1251.8000000000002</v>
      </c>
      <c r="K123" s="348">
        <v>1138</v>
      </c>
      <c r="L123" s="348"/>
      <c r="M123" s="348"/>
      <c r="N123" s="366"/>
      <c r="O123" s="365"/>
      <c r="P123" s="509"/>
      <c r="Q123" s="509"/>
      <c r="R123" s="509"/>
      <c r="S123" s="509"/>
      <c r="T123" s="509"/>
      <c r="U123" s="510"/>
      <c r="V123" s="510"/>
      <c r="W123" s="510"/>
      <c r="X123" s="510"/>
      <c r="Y123" s="510"/>
      <c r="Z123" s="510"/>
      <c r="AA123" s="510"/>
      <c r="AB123" s="510"/>
      <c r="AC123" s="510"/>
      <c r="AD123" s="510"/>
      <c r="AE123" s="510"/>
      <c r="AF123" s="510"/>
      <c r="AG123" s="510"/>
      <c r="AH123" s="510"/>
      <c r="AI123" s="510"/>
      <c r="AJ123" s="510"/>
      <c r="AK123" s="510"/>
      <c r="AL123" s="510"/>
      <c r="AM123" s="510"/>
      <c r="AN123" s="510"/>
      <c r="AO123" s="510"/>
    </row>
    <row r="124" spans="1:41" s="489" customFormat="1" ht="15.35">
      <c r="A124" s="511"/>
      <c r="B124" s="376" t="s">
        <v>1708</v>
      </c>
      <c r="C124" s="366"/>
      <c r="D124" s="374"/>
      <c r="E124" s="366"/>
      <c r="F124" s="366"/>
      <c r="G124" s="374"/>
      <c r="H124" s="529">
        <f t="shared" ref="H124:M124" si="25">SUM(H125:H138)</f>
        <v>10862.5</v>
      </c>
      <c r="I124" s="529">
        <f t="shared" si="25"/>
        <v>9875</v>
      </c>
      <c r="J124" s="529">
        <f t="shared" si="25"/>
        <v>10862.5</v>
      </c>
      <c r="K124" s="529">
        <f t="shared" si="25"/>
        <v>9875</v>
      </c>
      <c r="L124" s="529">
        <f t="shared" si="25"/>
        <v>1970.1</v>
      </c>
      <c r="M124" s="529">
        <f t="shared" si="25"/>
        <v>1791</v>
      </c>
      <c r="N124" s="366"/>
      <c r="O124" s="365"/>
      <c r="P124" s="509"/>
      <c r="Q124" s="509">
        <v>1791</v>
      </c>
      <c r="R124" s="509"/>
      <c r="S124" s="509"/>
      <c r="T124" s="509"/>
      <c r="U124" s="510"/>
      <c r="V124" s="510"/>
      <c r="W124" s="510"/>
      <c r="X124" s="510"/>
      <c r="Y124" s="510"/>
      <c r="Z124" s="510"/>
      <c r="AA124" s="510"/>
      <c r="AB124" s="510"/>
      <c r="AC124" s="510"/>
      <c r="AD124" s="510"/>
      <c r="AE124" s="510"/>
      <c r="AF124" s="510"/>
      <c r="AG124" s="510"/>
      <c r="AH124" s="510"/>
      <c r="AI124" s="510"/>
      <c r="AJ124" s="510"/>
      <c r="AK124" s="510"/>
      <c r="AL124" s="510"/>
      <c r="AM124" s="510"/>
      <c r="AN124" s="510"/>
      <c r="AO124" s="510"/>
    </row>
    <row r="125" spans="1:41" s="489" customFormat="1" ht="28">
      <c r="A125" s="535" t="s">
        <v>2299</v>
      </c>
      <c r="B125" s="554" t="s">
        <v>1990</v>
      </c>
      <c r="C125" s="366" t="s">
        <v>1991</v>
      </c>
      <c r="D125" s="374" t="s">
        <v>1992</v>
      </c>
      <c r="E125" s="374">
        <v>2022</v>
      </c>
      <c r="F125" s="374" t="s">
        <v>1993</v>
      </c>
      <c r="G125" s="374" t="s">
        <v>1994</v>
      </c>
      <c r="H125" s="348">
        <f t="shared" si="19"/>
        <v>660</v>
      </c>
      <c r="I125" s="548">
        <v>600</v>
      </c>
      <c r="J125" s="348">
        <f t="shared" si="20"/>
        <v>660</v>
      </c>
      <c r="K125" s="548">
        <v>600</v>
      </c>
      <c r="L125" s="348">
        <f>M125*1.1</f>
        <v>660</v>
      </c>
      <c r="M125" s="548">
        <v>600</v>
      </c>
      <c r="N125" s="366"/>
      <c r="O125" s="365"/>
      <c r="P125" s="509"/>
      <c r="Q125" s="509"/>
      <c r="R125" s="509"/>
      <c r="S125" s="509"/>
      <c r="T125" s="509"/>
      <c r="U125" s="510"/>
      <c r="V125" s="510"/>
      <c r="W125" s="510"/>
      <c r="X125" s="510"/>
      <c r="Y125" s="510"/>
      <c r="Z125" s="510"/>
      <c r="AA125" s="510"/>
      <c r="AB125" s="510"/>
      <c r="AC125" s="510"/>
      <c r="AD125" s="510"/>
      <c r="AE125" s="510"/>
      <c r="AF125" s="510"/>
      <c r="AG125" s="510"/>
      <c r="AH125" s="510"/>
      <c r="AI125" s="510"/>
      <c r="AJ125" s="510"/>
      <c r="AK125" s="510"/>
      <c r="AL125" s="510"/>
      <c r="AM125" s="510"/>
      <c r="AN125" s="510"/>
      <c r="AO125" s="510"/>
    </row>
    <row r="126" spans="1:41" s="489" customFormat="1" ht="42">
      <c r="A126" s="535" t="s">
        <v>1989</v>
      </c>
      <c r="B126" s="554" t="s">
        <v>1996</v>
      </c>
      <c r="C126" s="366" t="s">
        <v>1991</v>
      </c>
      <c r="D126" s="374" t="s">
        <v>1997</v>
      </c>
      <c r="E126" s="374">
        <v>2022</v>
      </c>
      <c r="F126" s="374" t="s">
        <v>1998</v>
      </c>
      <c r="G126" s="374" t="s">
        <v>1999</v>
      </c>
      <c r="H126" s="348">
        <f t="shared" si="19"/>
        <v>550</v>
      </c>
      <c r="I126" s="548">
        <v>500</v>
      </c>
      <c r="J126" s="348">
        <f t="shared" si="20"/>
        <v>550</v>
      </c>
      <c r="K126" s="548">
        <v>500</v>
      </c>
      <c r="L126" s="348">
        <f>M126*1.1</f>
        <v>550</v>
      </c>
      <c r="M126" s="548">
        <v>500</v>
      </c>
      <c r="N126" s="366"/>
      <c r="O126" s="365"/>
      <c r="P126" s="509"/>
      <c r="Q126" s="509"/>
      <c r="R126" s="509"/>
      <c r="S126" s="509"/>
      <c r="T126" s="509"/>
      <c r="U126" s="510"/>
      <c r="V126" s="510"/>
      <c r="W126" s="510"/>
      <c r="X126" s="510"/>
      <c r="Y126" s="510"/>
      <c r="Z126" s="510"/>
      <c r="AA126" s="510"/>
      <c r="AB126" s="510"/>
      <c r="AC126" s="510"/>
      <c r="AD126" s="510"/>
      <c r="AE126" s="510"/>
      <c r="AF126" s="510"/>
      <c r="AG126" s="510"/>
      <c r="AH126" s="510"/>
      <c r="AI126" s="510"/>
      <c r="AJ126" s="510"/>
      <c r="AK126" s="510"/>
      <c r="AL126" s="510"/>
      <c r="AM126" s="510"/>
      <c r="AN126" s="510"/>
      <c r="AO126" s="510"/>
    </row>
    <row r="127" spans="1:41" s="489" customFormat="1" ht="28">
      <c r="A127" s="535" t="s">
        <v>1995</v>
      </c>
      <c r="B127" s="555" t="s">
        <v>2001</v>
      </c>
      <c r="C127" s="366" t="s">
        <v>1991</v>
      </c>
      <c r="D127" s="374" t="s">
        <v>2002</v>
      </c>
      <c r="E127" s="374">
        <v>2022</v>
      </c>
      <c r="F127" s="374" t="s">
        <v>1993</v>
      </c>
      <c r="G127" s="374" t="s">
        <v>1994</v>
      </c>
      <c r="H127" s="348">
        <f t="shared" si="19"/>
        <v>916.30000000000007</v>
      </c>
      <c r="I127" s="548">
        <v>833</v>
      </c>
      <c r="J127" s="348">
        <f t="shared" si="20"/>
        <v>916.30000000000007</v>
      </c>
      <c r="K127" s="548">
        <v>833</v>
      </c>
      <c r="L127" s="348">
        <f>M127*1.1</f>
        <v>760.1</v>
      </c>
      <c r="M127" s="548">
        <v>691</v>
      </c>
      <c r="N127" s="366"/>
      <c r="O127" s="365"/>
      <c r="P127" s="509"/>
      <c r="Q127" s="509"/>
      <c r="R127" s="509"/>
      <c r="S127" s="509"/>
      <c r="T127" s="509"/>
      <c r="U127" s="510"/>
      <c r="V127" s="510"/>
      <c r="W127" s="510"/>
      <c r="X127" s="510"/>
      <c r="Y127" s="510"/>
      <c r="Z127" s="510"/>
      <c r="AA127" s="510"/>
      <c r="AB127" s="510"/>
      <c r="AC127" s="510"/>
      <c r="AD127" s="510"/>
      <c r="AE127" s="510"/>
      <c r="AF127" s="510"/>
      <c r="AG127" s="510"/>
      <c r="AH127" s="510"/>
      <c r="AI127" s="510"/>
      <c r="AJ127" s="510"/>
      <c r="AK127" s="510"/>
      <c r="AL127" s="510"/>
      <c r="AM127" s="510"/>
      <c r="AN127" s="510"/>
      <c r="AO127" s="510"/>
    </row>
    <row r="128" spans="1:41" s="489" customFormat="1" ht="28">
      <c r="A128" s="535" t="s">
        <v>2000</v>
      </c>
      <c r="B128" s="541" t="s">
        <v>2004</v>
      </c>
      <c r="C128" s="366" t="s">
        <v>1991</v>
      </c>
      <c r="D128" s="374" t="s">
        <v>2005</v>
      </c>
      <c r="E128" s="374">
        <v>2023</v>
      </c>
      <c r="F128" s="374" t="s">
        <v>1993</v>
      </c>
      <c r="G128" s="374" t="s">
        <v>2006</v>
      </c>
      <c r="H128" s="348">
        <f t="shared" si="19"/>
        <v>605</v>
      </c>
      <c r="I128" s="548">
        <v>550</v>
      </c>
      <c r="J128" s="348">
        <f t="shared" si="20"/>
        <v>605</v>
      </c>
      <c r="K128" s="548">
        <v>550</v>
      </c>
      <c r="L128" s="348"/>
      <c r="M128" s="348"/>
      <c r="N128" s="366"/>
      <c r="O128" s="365"/>
      <c r="P128" s="509"/>
      <c r="Q128" s="509"/>
      <c r="R128" s="509"/>
      <c r="S128" s="509"/>
      <c r="T128" s="509"/>
      <c r="U128" s="510"/>
      <c r="V128" s="510"/>
      <c r="W128" s="510"/>
      <c r="X128" s="510"/>
      <c r="Y128" s="510"/>
      <c r="Z128" s="510"/>
      <c r="AA128" s="510"/>
      <c r="AB128" s="510"/>
      <c r="AC128" s="510"/>
      <c r="AD128" s="510"/>
      <c r="AE128" s="510"/>
      <c r="AF128" s="510"/>
      <c r="AG128" s="510"/>
      <c r="AH128" s="510"/>
      <c r="AI128" s="510"/>
      <c r="AJ128" s="510"/>
      <c r="AK128" s="510"/>
      <c r="AL128" s="510"/>
      <c r="AM128" s="510"/>
      <c r="AN128" s="510"/>
      <c r="AO128" s="510"/>
    </row>
    <row r="129" spans="1:41" s="489" customFormat="1" ht="28">
      <c r="A129" s="535" t="s">
        <v>2003</v>
      </c>
      <c r="B129" s="541" t="s">
        <v>2008</v>
      </c>
      <c r="C129" s="366" t="s">
        <v>1991</v>
      </c>
      <c r="D129" s="374" t="s">
        <v>2009</v>
      </c>
      <c r="E129" s="374">
        <v>2023</v>
      </c>
      <c r="F129" s="374" t="s">
        <v>1993</v>
      </c>
      <c r="G129" s="374" t="s">
        <v>2010</v>
      </c>
      <c r="H129" s="348">
        <f t="shared" si="19"/>
        <v>990.00000000000011</v>
      </c>
      <c r="I129" s="548">
        <v>900</v>
      </c>
      <c r="J129" s="348">
        <f t="shared" si="20"/>
        <v>990.00000000000011</v>
      </c>
      <c r="K129" s="548">
        <v>900</v>
      </c>
      <c r="L129" s="348"/>
      <c r="M129" s="348"/>
      <c r="N129" s="366"/>
      <c r="O129" s="365"/>
      <c r="P129" s="509"/>
      <c r="Q129" s="509"/>
      <c r="R129" s="509"/>
      <c r="S129" s="509"/>
      <c r="T129" s="509"/>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row>
    <row r="130" spans="1:41" s="489" customFormat="1" ht="56">
      <c r="A130" s="535" t="s">
        <v>2007</v>
      </c>
      <c r="B130" s="541" t="s">
        <v>2012</v>
      </c>
      <c r="C130" s="366" t="s">
        <v>1991</v>
      </c>
      <c r="D130" s="374" t="s">
        <v>2013</v>
      </c>
      <c r="E130" s="374">
        <v>2023</v>
      </c>
      <c r="F130" s="374" t="s">
        <v>1993</v>
      </c>
      <c r="G130" s="374" t="s">
        <v>2010</v>
      </c>
      <c r="H130" s="348">
        <f t="shared" si="19"/>
        <v>990.00000000000011</v>
      </c>
      <c r="I130" s="548">
        <v>900</v>
      </c>
      <c r="J130" s="348">
        <f t="shared" si="20"/>
        <v>990.00000000000011</v>
      </c>
      <c r="K130" s="548">
        <v>900</v>
      </c>
      <c r="L130" s="348"/>
      <c r="M130" s="348"/>
      <c r="N130" s="366"/>
      <c r="O130" s="365"/>
      <c r="P130" s="509"/>
      <c r="Q130" s="509"/>
      <c r="R130" s="509"/>
      <c r="S130" s="509"/>
      <c r="T130" s="509"/>
      <c r="U130" s="510"/>
      <c r="V130" s="510"/>
      <c r="W130" s="510"/>
      <c r="X130" s="510"/>
      <c r="Y130" s="510"/>
      <c r="Z130" s="510"/>
      <c r="AA130" s="510"/>
      <c r="AB130" s="510"/>
      <c r="AC130" s="510"/>
      <c r="AD130" s="510"/>
      <c r="AE130" s="510"/>
      <c r="AF130" s="510"/>
      <c r="AG130" s="510"/>
      <c r="AH130" s="510"/>
      <c r="AI130" s="510"/>
      <c r="AJ130" s="510"/>
      <c r="AK130" s="510"/>
      <c r="AL130" s="510"/>
      <c r="AM130" s="510"/>
      <c r="AN130" s="510"/>
      <c r="AO130" s="510"/>
    </row>
    <row r="131" spans="1:41" s="489" customFormat="1" ht="42">
      <c r="A131" s="535" t="s">
        <v>2011</v>
      </c>
      <c r="B131" s="541" t="s">
        <v>2015</v>
      </c>
      <c r="C131" s="366" t="s">
        <v>1991</v>
      </c>
      <c r="D131" s="374" t="s">
        <v>2016</v>
      </c>
      <c r="E131" s="374">
        <v>2024</v>
      </c>
      <c r="F131" s="374" t="s">
        <v>1993</v>
      </c>
      <c r="G131" s="374" t="s">
        <v>2006</v>
      </c>
      <c r="H131" s="348">
        <f t="shared" si="19"/>
        <v>605</v>
      </c>
      <c r="I131" s="548">
        <v>550</v>
      </c>
      <c r="J131" s="348">
        <f t="shared" si="20"/>
        <v>605</v>
      </c>
      <c r="K131" s="548">
        <v>550</v>
      </c>
      <c r="L131" s="348"/>
      <c r="M131" s="348"/>
      <c r="N131" s="366"/>
      <c r="O131" s="365"/>
      <c r="P131" s="509"/>
      <c r="Q131" s="509"/>
      <c r="R131" s="509"/>
      <c r="S131" s="509"/>
      <c r="T131" s="509"/>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row>
    <row r="132" spans="1:41" s="489" customFormat="1" ht="56">
      <c r="A132" s="535" t="s">
        <v>2014</v>
      </c>
      <c r="B132" s="541" t="s">
        <v>2018</v>
      </c>
      <c r="C132" s="366" t="s">
        <v>1991</v>
      </c>
      <c r="D132" s="374" t="s">
        <v>2013</v>
      </c>
      <c r="E132" s="374">
        <v>2024</v>
      </c>
      <c r="F132" s="374" t="s">
        <v>1993</v>
      </c>
      <c r="G132" s="374" t="s">
        <v>1994</v>
      </c>
      <c r="H132" s="348">
        <f t="shared" si="19"/>
        <v>880.00000000000011</v>
      </c>
      <c r="I132" s="548">
        <v>800</v>
      </c>
      <c r="J132" s="348">
        <f t="shared" si="20"/>
        <v>880.00000000000011</v>
      </c>
      <c r="K132" s="548">
        <v>800</v>
      </c>
      <c r="L132" s="348"/>
      <c r="M132" s="348"/>
      <c r="N132" s="366"/>
      <c r="O132" s="365"/>
      <c r="P132" s="509"/>
      <c r="Q132" s="509"/>
      <c r="R132" s="509"/>
      <c r="S132" s="509"/>
      <c r="T132" s="509"/>
      <c r="U132" s="510"/>
      <c r="V132" s="510"/>
      <c r="W132" s="510"/>
      <c r="X132" s="510"/>
      <c r="Y132" s="510"/>
      <c r="Z132" s="510"/>
      <c r="AA132" s="510"/>
      <c r="AB132" s="510"/>
      <c r="AC132" s="510"/>
      <c r="AD132" s="510"/>
      <c r="AE132" s="510"/>
      <c r="AF132" s="510"/>
      <c r="AG132" s="510"/>
      <c r="AH132" s="510"/>
      <c r="AI132" s="510"/>
      <c r="AJ132" s="510"/>
      <c r="AK132" s="510"/>
      <c r="AL132" s="510"/>
      <c r="AM132" s="510"/>
      <c r="AN132" s="510"/>
      <c r="AO132" s="510"/>
    </row>
    <row r="133" spans="1:41" s="489" customFormat="1" ht="42">
      <c r="A133" s="535" t="s">
        <v>2017</v>
      </c>
      <c r="B133" s="541" t="s">
        <v>2020</v>
      </c>
      <c r="C133" s="366" t="s">
        <v>1991</v>
      </c>
      <c r="D133" s="374" t="s">
        <v>2021</v>
      </c>
      <c r="E133" s="374">
        <v>2024</v>
      </c>
      <c r="F133" s="374" t="s">
        <v>2022</v>
      </c>
      <c r="G133" s="374" t="s">
        <v>2023</v>
      </c>
      <c r="H133" s="348">
        <f t="shared" si="19"/>
        <v>660</v>
      </c>
      <c r="I133" s="548">
        <v>600</v>
      </c>
      <c r="J133" s="348">
        <f t="shared" si="20"/>
        <v>660</v>
      </c>
      <c r="K133" s="548">
        <v>600</v>
      </c>
      <c r="L133" s="348"/>
      <c r="M133" s="348"/>
      <c r="N133" s="366"/>
      <c r="O133" s="365"/>
      <c r="P133" s="509"/>
      <c r="Q133" s="509"/>
      <c r="R133" s="509"/>
      <c r="S133" s="509"/>
      <c r="T133" s="509"/>
      <c r="U133" s="510"/>
      <c r="V133" s="510"/>
      <c r="W133" s="510"/>
      <c r="X133" s="510"/>
      <c r="Y133" s="510"/>
      <c r="Z133" s="510"/>
      <c r="AA133" s="510"/>
      <c r="AB133" s="510"/>
      <c r="AC133" s="510"/>
      <c r="AD133" s="510"/>
      <c r="AE133" s="510"/>
      <c r="AF133" s="510"/>
      <c r="AG133" s="510"/>
      <c r="AH133" s="510"/>
      <c r="AI133" s="510"/>
      <c r="AJ133" s="510"/>
      <c r="AK133" s="510"/>
      <c r="AL133" s="510"/>
      <c r="AM133" s="510"/>
      <c r="AN133" s="510"/>
      <c r="AO133" s="510"/>
    </row>
    <row r="134" spans="1:41" s="489" customFormat="1" ht="28">
      <c r="A134" s="535" t="s">
        <v>2019</v>
      </c>
      <c r="B134" s="541" t="s">
        <v>2025</v>
      </c>
      <c r="C134" s="366" t="s">
        <v>1991</v>
      </c>
      <c r="D134" s="374" t="s">
        <v>2026</v>
      </c>
      <c r="E134" s="374">
        <v>2024</v>
      </c>
      <c r="F134" s="374" t="s">
        <v>1993</v>
      </c>
      <c r="G134" s="374" t="s">
        <v>2010</v>
      </c>
      <c r="H134" s="348">
        <f t="shared" si="19"/>
        <v>1045</v>
      </c>
      <c r="I134" s="548">
        <v>950</v>
      </c>
      <c r="J134" s="348">
        <f t="shared" si="20"/>
        <v>1045</v>
      </c>
      <c r="K134" s="548">
        <v>950</v>
      </c>
      <c r="L134" s="348"/>
      <c r="M134" s="348"/>
      <c r="N134" s="366"/>
      <c r="O134" s="365"/>
      <c r="P134" s="509"/>
      <c r="Q134" s="509"/>
      <c r="R134" s="509"/>
      <c r="S134" s="509"/>
      <c r="T134" s="509"/>
      <c r="U134" s="510"/>
      <c r="V134" s="510"/>
      <c r="W134" s="510"/>
      <c r="X134" s="510"/>
      <c r="Y134" s="510"/>
      <c r="Z134" s="510"/>
      <c r="AA134" s="510"/>
      <c r="AB134" s="510"/>
      <c r="AC134" s="510"/>
      <c r="AD134" s="510"/>
      <c r="AE134" s="510"/>
      <c r="AF134" s="510"/>
      <c r="AG134" s="510"/>
      <c r="AH134" s="510"/>
      <c r="AI134" s="510"/>
      <c r="AJ134" s="510"/>
      <c r="AK134" s="510"/>
      <c r="AL134" s="510"/>
      <c r="AM134" s="510"/>
      <c r="AN134" s="510"/>
      <c r="AO134" s="510"/>
    </row>
    <row r="135" spans="1:41" s="489" customFormat="1" ht="28">
      <c r="A135" s="535" t="s">
        <v>2024</v>
      </c>
      <c r="B135" s="555" t="s">
        <v>2028</v>
      </c>
      <c r="C135" s="366" t="s">
        <v>1991</v>
      </c>
      <c r="D135" s="374" t="s">
        <v>2029</v>
      </c>
      <c r="E135" s="374">
        <v>2025</v>
      </c>
      <c r="F135" s="374" t="s">
        <v>1998</v>
      </c>
      <c r="G135" s="374" t="s">
        <v>2030</v>
      </c>
      <c r="H135" s="348">
        <f t="shared" si="19"/>
        <v>541.20000000000005</v>
      </c>
      <c r="I135" s="548">
        <v>492</v>
      </c>
      <c r="J135" s="348">
        <f t="shared" si="20"/>
        <v>541.20000000000005</v>
      </c>
      <c r="K135" s="548">
        <v>492</v>
      </c>
      <c r="L135" s="348"/>
      <c r="M135" s="348"/>
      <c r="N135" s="366"/>
      <c r="O135" s="365"/>
      <c r="P135" s="509"/>
      <c r="Q135" s="509"/>
      <c r="R135" s="509"/>
      <c r="S135" s="509"/>
      <c r="T135" s="509"/>
      <c r="U135" s="510"/>
      <c r="V135" s="510"/>
      <c r="W135" s="510"/>
      <c r="X135" s="510"/>
      <c r="Y135" s="510"/>
      <c r="Z135" s="510"/>
      <c r="AA135" s="510"/>
      <c r="AB135" s="510"/>
      <c r="AC135" s="510"/>
      <c r="AD135" s="510"/>
      <c r="AE135" s="510"/>
      <c r="AF135" s="510"/>
      <c r="AG135" s="510"/>
      <c r="AH135" s="510"/>
      <c r="AI135" s="510"/>
      <c r="AJ135" s="510"/>
      <c r="AK135" s="510"/>
      <c r="AL135" s="510"/>
      <c r="AM135" s="510"/>
      <c r="AN135" s="510"/>
      <c r="AO135" s="510"/>
    </row>
    <row r="136" spans="1:41" s="489" customFormat="1" ht="28">
      <c r="A136" s="535" t="s">
        <v>2027</v>
      </c>
      <c r="B136" s="555" t="s">
        <v>2032</v>
      </c>
      <c r="C136" s="366" t="s">
        <v>1991</v>
      </c>
      <c r="D136" s="374" t="s">
        <v>2033</v>
      </c>
      <c r="E136" s="374">
        <v>2025</v>
      </c>
      <c r="F136" s="374" t="s">
        <v>1993</v>
      </c>
      <c r="G136" s="374" t="s">
        <v>2034</v>
      </c>
      <c r="H136" s="348">
        <f t="shared" si="19"/>
        <v>825.00000000000011</v>
      </c>
      <c r="I136" s="548">
        <v>750</v>
      </c>
      <c r="J136" s="348">
        <f t="shared" si="20"/>
        <v>825.00000000000011</v>
      </c>
      <c r="K136" s="548">
        <v>750</v>
      </c>
      <c r="L136" s="348"/>
      <c r="M136" s="348"/>
      <c r="N136" s="366"/>
      <c r="O136" s="365"/>
      <c r="P136" s="509"/>
      <c r="Q136" s="509"/>
      <c r="R136" s="509"/>
      <c r="S136" s="509"/>
      <c r="T136" s="509"/>
      <c r="U136" s="510"/>
      <c r="V136" s="510"/>
      <c r="W136" s="510"/>
      <c r="X136" s="510"/>
      <c r="Y136" s="510"/>
      <c r="Z136" s="510"/>
      <c r="AA136" s="510"/>
      <c r="AB136" s="510"/>
      <c r="AC136" s="510"/>
      <c r="AD136" s="510"/>
      <c r="AE136" s="510"/>
      <c r="AF136" s="510"/>
      <c r="AG136" s="510"/>
      <c r="AH136" s="510"/>
      <c r="AI136" s="510"/>
      <c r="AJ136" s="510"/>
      <c r="AK136" s="510"/>
      <c r="AL136" s="510"/>
      <c r="AM136" s="510"/>
      <c r="AN136" s="510"/>
      <c r="AO136" s="510"/>
    </row>
    <row r="137" spans="1:41" s="489" customFormat="1" ht="28">
      <c r="A137" s="535" t="s">
        <v>2031</v>
      </c>
      <c r="B137" s="541" t="s">
        <v>2036</v>
      </c>
      <c r="C137" s="366" t="s">
        <v>1991</v>
      </c>
      <c r="D137" s="374" t="s">
        <v>2029</v>
      </c>
      <c r="E137" s="374">
        <v>2025</v>
      </c>
      <c r="F137" s="374" t="s">
        <v>1993</v>
      </c>
      <c r="G137" s="374" t="s">
        <v>2034</v>
      </c>
      <c r="H137" s="348">
        <f t="shared" si="19"/>
        <v>825.00000000000011</v>
      </c>
      <c r="I137" s="548">
        <v>750</v>
      </c>
      <c r="J137" s="348">
        <f t="shared" si="20"/>
        <v>825.00000000000011</v>
      </c>
      <c r="K137" s="548">
        <v>750</v>
      </c>
      <c r="L137" s="348"/>
      <c r="M137" s="348"/>
      <c r="N137" s="366"/>
      <c r="O137" s="365"/>
      <c r="P137" s="509"/>
      <c r="Q137" s="509"/>
      <c r="R137" s="509"/>
      <c r="S137" s="509"/>
      <c r="T137" s="509"/>
      <c r="U137" s="510"/>
      <c r="V137" s="510"/>
      <c r="W137" s="510"/>
      <c r="X137" s="510"/>
      <c r="Y137" s="510"/>
      <c r="Z137" s="510"/>
      <c r="AA137" s="510"/>
      <c r="AB137" s="510"/>
      <c r="AC137" s="510"/>
      <c r="AD137" s="510"/>
      <c r="AE137" s="510"/>
      <c r="AF137" s="510"/>
      <c r="AG137" s="510"/>
      <c r="AH137" s="510"/>
      <c r="AI137" s="510"/>
      <c r="AJ137" s="510"/>
      <c r="AK137" s="510"/>
      <c r="AL137" s="510"/>
      <c r="AM137" s="510"/>
      <c r="AN137" s="510"/>
      <c r="AO137" s="510"/>
    </row>
    <row r="138" spans="1:41" s="489" customFormat="1" ht="28">
      <c r="A138" s="535" t="s">
        <v>2035</v>
      </c>
      <c r="B138" s="541" t="s">
        <v>2037</v>
      </c>
      <c r="C138" s="366" t="s">
        <v>1991</v>
      </c>
      <c r="D138" s="374" t="s">
        <v>2038</v>
      </c>
      <c r="E138" s="374">
        <v>2025</v>
      </c>
      <c r="F138" s="374" t="s">
        <v>1998</v>
      </c>
      <c r="G138" s="374" t="s">
        <v>2039</v>
      </c>
      <c r="H138" s="348">
        <f t="shared" si="19"/>
        <v>770.00000000000011</v>
      </c>
      <c r="I138" s="548">
        <v>700</v>
      </c>
      <c r="J138" s="348">
        <f t="shared" si="20"/>
        <v>770.00000000000011</v>
      </c>
      <c r="K138" s="548">
        <v>700</v>
      </c>
      <c r="L138" s="348"/>
      <c r="M138" s="348"/>
      <c r="N138" s="366"/>
      <c r="O138" s="365"/>
      <c r="P138" s="509"/>
      <c r="Q138" s="509"/>
      <c r="R138" s="509"/>
      <c r="S138" s="509"/>
      <c r="T138" s="509"/>
      <c r="U138" s="510"/>
      <c r="V138" s="510"/>
      <c r="W138" s="510"/>
      <c r="X138" s="510"/>
      <c r="Y138" s="510"/>
      <c r="Z138" s="510"/>
      <c r="AA138" s="510"/>
      <c r="AB138" s="510"/>
      <c r="AC138" s="510"/>
      <c r="AD138" s="510"/>
      <c r="AE138" s="510"/>
      <c r="AF138" s="510"/>
      <c r="AG138" s="510"/>
      <c r="AH138" s="510"/>
      <c r="AI138" s="510"/>
      <c r="AJ138" s="510"/>
      <c r="AK138" s="510"/>
      <c r="AL138" s="510"/>
      <c r="AM138" s="510"/>
      <c r="AN138" s="510"/>
      <c r="AO138" s="510"/>
    </row>
    <row r="139" spans="1:41" s="489" customFormat="1" ht="15">
      <c r="A139" s="520">
        <v>5</v>
      </c>
      <c r="B139" s="521" t="s">
        <v>45</v>
      </c>
      <c r="C139" s="522"/>
      <c r="D139" s="522"/>
      <c r="E139" s="522"/>
      <c r="F139" s="522"/>
      <c r="G139" s="522"/>
      <c r="H139" s="507">
        <f>H140</f>
        <v>31768.275000000001</v>
      </c>
      <c r="I139" s="507">
        <f t="shared" ref="I139:O139" si="26">I140</f>
        <v>28880.25</v>
      </c>
      <c r="J139" s="507">
        <f t="shared" si="26"/>
        <v>31768.275000000001</v>
      </c>
      <c r="K139" s="507">
        <f t="shared" si="26"/>
        <v>28880.25</v>
      </c>
      <c r="L139" s="507">
        <f t="shared" si="26"/>
        <v>5719.1750000000002</v>
      </c>
      <c r="M139" s="507">
        <f t="shared" si="26"/>
        <v>5199.25</v>
      </c>
      <c r="N139" s="507">
        <f t="shared" si="26"/>
        <v>0</v>
      </c>
      <c r="O139" s="507">
        <f t="shared" si="26"/>
        <v>0</v>
      </c>
      <c r="P139" s="523"/>
      <c r="Q139" s="523"/>
      <c r="R139" s="523"/>
      <c r="S139" s="523"/>
      <c r="T139" s="523"/>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row>
    <row r="140" spans="1:41" s="489" customFormat="1" ht="15">
      <c r="A140" s="527" t="s">
        <v>46</v>
      </c>
      <c r="B140" s="525" t="s">
        <v>44</v>
      </c>
      <c r="C140" s="528"/>
      <c r="D140" s="528"/>
      <c r="E140" s="528"/>
      <c r="F140" s="528"/>
      <c r="G140" s="528"/>
      <c r="H140" s="529">
        <f>H141+H142+H143+H144+H145</f>
        <v>31768.275000000001</v>
      </c>
      <c r="I140" s="529">
        <f>I142+I141+I143+I144+I145</f>
        <v>28880.25</v>
      </c>
      <c r="J140" s="529">
        <f>J141+J142+J143+J144+J145</f>
        <v>31768.275000000001</v>
      </c>
      <c r="K140" s="529">
        <f>K141+K142+K143+K144+K145</f>
        <v>28880.25</v>
      </c>
      <c r="L140" s="529">
        <f>L141+L142</f>
        <v>5719.1750000000002</v>
      </c>
      <c r="M140" s="529">
        <f>M141+M142</f>
        <v>5199.25</v>
      </c>
      <c r="N140" s="528"/>
      <c r="O140" s="530"/>
      <c r="P140" s="531"/>
      <c r="Q140" s="531"/>
      <c r="R140" s="531"/>
      <c r="S140" s="531"/>
      <c r="T140" s="531"/>
      <c r="U140" s="533"/>
      <c r="V140" s="533"/>
      <c r="W140" s="533"/>
      <c r="X140" s="533"/>
      <c r="Y140" s="533"/>
      <c r="Z140" s="533"/>
      <c r="AA140" s="533"/>
      <c r="AB140" s="533"/>
      <c r="AC140" s="533"/>
      <c r="AD140" s="533"/>
      <c r="AE140" s="533"/>
      <c r="AF140" s="533"/>
      <c r="AG140" s="533"/>
      <c r="AH140" s="533"/>
      <c r="AI140" s="533"/>
      <c r="AJ140" s="533"/>
      <c r="AK140" s="533"/>
      <c r="AL140" s="533"/>
      <c r="AM140" s="533"/>
      <c r="AN140" s="533"/>
      <c r="AO140" s="533"/>
    </row>
    <row r="141" spans="1:41" s="489" customFormat="1" ht="70">
      <c r="A141" s="511" t="s">
        <v>35</v>
      </c>
      <c r="B141" s="512" t="s">
        <v>2040</v>
      </c>
      <c r="C141" s="366" t="s">
        <v>546</v>
      </c>
      <c r="D141" s="366" t="s">
        <v>1697</v>
      </c>
      <c r="E141" s="366">
        <v>2022</v>
      </c>
      <c r="F141" s="366" t="s">
        <v>2041</v>
      </c>
      <c r="G141" s="366" t="s">
        <v>2042</v>
      </c>
      <c r="H141" s="552">
        <f>I141*1.1</f>
        <v>4494.875</v>
      </c>
      <c r="I141" s="552">
        <v>4086.25</v>
      </c>
      <c r="J141" s="552">
        <f>K141*1.1</f>
        <v>4494.875</v>
      </c>
      <c r="K141" s="552">
        <v>4086.25</v>
      </c>
      <c r="L141" s="552">
        <f>M141*1.1</f>
        <v>4494.875</v>
      </c>
      <c r="M141" s="552">
        <v>4086.25</v>
      </c>
      <c r="N141" s="366"/>
      <c r="O141" s="365"/>
      <c r="P141" s="509"/>
      <c r="Q141" s="509"/>
      <c r="R141" s="509"/>
      <c r="S141" s="509"/>
      <c r="T141" s="509"/>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row>
    <row r="142" spans="1:41" s="489" customFormat="1" ht="70">
      <c r="A142" s="511" t="s">
        <v>35</v>
      </c>
      <c r="B142" s="512" t="s">
        <v>2043</v>
      </c>
      <c r="C142" s="366" t="s">
        <v>546</v>
      </c>
      <c r="D142" s="366" t="s">
        <v>1719</v>
      </c>
      <c r="E142" s="366">
        <v>2022</v>
      </c>
      <c r="F142" s="366" t="s">
        <v>2041</v>
      </c>
      <c r="G142" s="366" t="s">
        <v>2044</v>
      </c>
      <c r="H142" s="552">
        <f>I142*1.1</f>
        <v>4125</v>
      </c>
      <c r="I142" s="552">
        <v>3750</v>
      </c>
      <c r="J142" s="552">
        <f>K142*1.1</f>
        <v>4125</v>
      </c>
      <c r="K142" s="552">
        <v>3750</v>
      </c>
      <c r="L142" s="552">
        <f>M142*1.1</f>
        <v>1224.3000000000002</v>
      </c>
      <c r="M142" s="552">
        <v>1113</v>
      </c>
      <c r="N142" s="366"/>
      <c r="O142" s="365"/>
      <c r="P142" s="509"/>
      <c r="Q142" s="509"/>
      <c r="R142" s="509"/>
      <c r="S142" s="509"/>
      <c r="T142" s="509"/>
      <c r="U142" s="510"/>
      <c r="V142" s="510"/>
      <c r="W142" s="510"/>
      <c r="X142" s="510"/>
      <c r="Y142" s="510"/>
      <c r="Z142" s="510"/>
      <c r="AA142" s="510"/>
      <c r="AB142" s="510"/>
      <c r="AC142" s="510"/>
      <c r="AD142" s="510"/>
      <c r="AE142" s="510"/>
      <c r="AF142" s="510"/>
      <c r="AG142" s="510"/>
      <c r="AH142" s="510"/>
      <c r="AI142" s="510"/>
      <c r="AJ142" s="510"/>
      <c r="AK142" s="510"/>
      <c r="AL142" s="510"/>
      <c r="AM142" s="510"/>
      <c r="AN142" s="510"/>
      <c r="AO142" s="510"/>
    </row>
    <row r="143" spans="1:41" s="489" customFormat="1" ht="70">
      <c r="A143" s="511" t="s">
        <v>35</v>
      </c>
      <c r="B143" s="512" t="s">
        <v>2045</v>
      </c>
      <c r="C143" s="366" t="s">
        <v>546</v>
      </c>
      <c r="D143" s="366" t="s">
        <v>1687</v>
      </c>
      <c r="E143" s="366">
        <v>2023</v>
      </c>
      <c r="F143" s="366" t="s">
        <v>2041</v>
      </c>
      <c r="G143" s="366" t="s">
        <v>2046</v>
      </c>
      <c r="H143" s="552">
        <f>I143*1.1</f>
        <v>10938.400000000001</v>
      </c>
      <c r="I143" s="552">
        <v>9944</v>
      </c>
      <c r="J143" s="552">
        <f>K143*1.1</f>
        <v>10938.400000000001</v>
      </c>
      <c r="K143" s="552">
        <v>9944</v>
      </c>
      <c r="L143" s="348"/>
      <c r="M143" s="348"/>
      <c r="N143" s="366"/>
      <c r="O143" s="365"/>
      <c r="P143" s="509"/>
      <c r="Q143" s="509"/>
      <c r="R143" s="509"/>
      <c r="S143" s="509"/>
      <c r="T143" s="509"/>
      <c r="U143" s="510"/>
      <c r="V143" s="510"/>
      <c r="W143" s="510"/>
      <c r="X143" s="510"/>
      <c r="Y143" s="510"/>
      <c r="Z143" s="510"/>
      <c r="AA143" s="510"/>
      <c r="AB143" s="510"/>
      <c r="AC143" s="510"/>
      <c r="AD143" s="510"/>
      <c r="AE143" s="510"/>
      <c r="AF143" s="510"/>
      <c r="AG143" s="510"/>
      <c r="AH143" s="510"/>
      <c r="AI143" s="510"/>
      <c r="AJ143" s="510"/>
      <c r="AK143" s="510"/>
      <c r="AL143" s="510"/>
      <c r="AM143" s="510"/>
      <c r="AN143" s="510"/>
      <c r="AO143" s="510"/>
    </row>
    <row r="144" spans="1:41" s="489" customFormat="1" ht="84">
      <c r="A144" s="511" t="s">
        <v>35</v>
      </c>
      <c r="B144" s="512" t="s">
        <v>2047</v>
      </c>
      <c r="C144" s="366" t="s">
        <v>546</v>
      </c>
      <c r="D144" s="366" t="s">
        <v>1687</v>
      </c>
      <c r="E144" s="366">
        <v>2024</v>
      </c>
      <c r="F144" s="366" t="s">
        <v>2300</v>
      </c>
      <c r="G144" s="366" t="s">
        <v>2048</v>
      </c>
      <c r="H144" s="552">
        <f>I144*1.1</f>
        <v>7590.0000000000009</v>
      </c>
      <c r="I144" s="552">
        <v>6900</v>
      </c>
      <c r="J144" s="552">
        <f>K144*1.1</f>
        <v>7590.0000000000009</v>
      </c>
      <c r="K144" s="552">
        <v>6900</v>
      </c>
      <c r="L144" s="348"/>
      <c r="M144" s="348"/>
      <c r="N144" s="366"/>
      <c r="O144" s="365"/>
      <c r="P144" s="509"/>
      <c r="Q144" s="509"/>
      <c r="R144" s="509"/>
      <c r="S144" s="509"/>
      <c r="T144" s="509"/>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row>
    <row r="145" spans="1:41" s="489" customFormat="1" ht="28">
      <c r="A145" s="511" t="s">
        <v>35</v>
      </c>
      <c r="B145" s="512" t="s">
        <v>2049</v>
      </c>
      <c r="C145" s="366" t="s">
        <v>546</v>
      </c>
      <c r="D145" s="366" t="s">
        <v>1703</v>
      </c>
      <c r="E145" s="366">
        <v>2025</v>
      </c>
      <c r="F145" s="366"/>
      <c r="G145" s="366" t="s">
        <v>2050</v>
      </c>
      <c r="H145" s="552">
        <f>I145*1.1</f>
        <v>4620</v>
      </c>
      <c r="I145" s="552">
        <v>4200</v>
      </c>
      <c r="J145" s="552">
        <f>K145*1.1</f>
        <v>4620</v>
      </c>
      <c r="K145" s="552">
        <v>4200</v>
      </c>
      <c r="L145" s="552"/>
      <c r="M145" s="552"/>
      <c r="N145" s="366"/>
      <c r="O145" s="365"/>
      <c r="P145" s="509"/>
      <c r="Q145" s="509"/>
      <c r="R145" s="509"/>
      <c r="S145" s="509"/>
      <c r="T145" s="509"/>
      <c r="U145" s="510"/>
      <c r="V145" s="510"/>
      <c r="W145" s="510"/>
      <c r="X145" s="510"/>
      <c r="Y145" s="510"/>
      <c r="Z145" s="510"/>
      <c r="AA145" s="510"/>
      <c r="AB145" s="510"/>
      <c r="AC145" s="510"/>
      <c r="AD145" s="510"/>
      <c r="AE145" s="510"/>
      <c r="AF145" s="510"/>
      <c r="AG145" s="510"/>
      <c r="AH145" s="510"/>
      <c r="AI145" s="510"/>
      <c r="AJ145" s="510"/>
      <c r="AK145" s="510"/>
      <c r="AL145" s="510"/>
      <c r="AM145" s="510"/>
      <c r="AN145" s="510"/>
      <c r="AO145" s="510"/>
    </row>
    <row r="146" spans="1:41" s="489" customFormat="1" ht="15">
      <c r="A146" s="520">
        <v>6</v>
      </c>
      <c r="B146" s="506" t="s">
        <v>12</v>
      </c>
      <c r="C146" s="522"/>
      <c r="D146" s="522"/>
      <c r="E146" s="522"/>
      <c r="F146" s="522"/>
      <c r="G146" s="522"/>
      <c r="H146" s="507">
        <f t="shared" ref="H146:M146" si="27">SUM(H147:H148)</f>
        <v>8014</v>
      </c>
      <c r="I146" s="507">
        <f t="shared" si="27"/>
        <v>7285</v>
      </c>
      <c r="J146" s="507">
        <f t="shared" si="27"/>
        <v>8014</v>
      </c>
      <c r="K146" s="507">
        <f t="shared" si="27"/>
        <v>7285</v>
      </c>
      <c r="L146" s="507">
        <f t="shared" si="27"/>
        <v>1446.5</v>
      </c>
      <c r="M146" s="507">
        <f t="shared" si="27"/>
        <v>1315</v>
      </c>
      <c r="N146" s="522"/>
      <c r="O146" s="506"/>
      <c r="P146" s="523"/>
      <c r="Q146" s="523"/>
      <c r="R146" s="523"/>
      <c r="S146" s="523"/>
      <c r="T146" s="523"/>
      <c r="U146" s="524"/>
      <c r="V146" s="524"/>
      <c r="W146" s="524"/>
      <c r="X146" s="524"/>
      <c r="Y146" s="524"/>
      <c r="Z146" s="524"/>
      <c r="AA146" s="524"/>
      <c r="AB146" s="524"/>
      <c r="AC146" s="524"/>
      <c r="AD146" s="524"/>
      <c r="AE146" s="524"/>
      <c r="AF146" s="524"/>
      <c r="AG146" s="524"/>
      <c r="AH146" s="524"/>
      <c r="AI146" s="524"/>
      <c r="AJ146" s="524"/>
      <c r="AK146" s="524"/>
      <c r="AL146" s="524"/>
      <c r="AM146" s="524"/>
      <c r="AN146" s="524"/>
      <c r="AO146" s="524"/>
    </row>
    <row r="147" spans="1:41" s="518" customFormat="1" ht="41.25" customHeight="1">
      <c r="A147" s="556" t="s">
        <v>1170</v>
      </c>
      <c r="B147" s="557" t="str">
        <f>F147</f>
        <v>Tu bổ, tôn tạo di tích Ngục Đăk Glei</v>
      </c>
      <c r="C147" s="558" t="s">
        <v>546</v>
      </c>
      <c r="D147" s="558" t="s">
        <v>1708</v>
      </c>
      <c r="E147" s="558" t="s">
        <v>2068</v>
      </c>
      <c r="F147" s="558" t="s">
        <v>2051</v>
      </c>
      <c r="G147" s="558" t="s">
        <v>2052</v>
      </c>
      <c r="H147" s="559">
        <v>5343</v>
      </c>
      <c r="I147" s="559">
        <v>4857</v>
      </c>
      <c r="J147" s="559">
        <f>H147</f>
        <v>5343</v>
      </c>
      <c r="K147" s="559">
        <f>I147</f>
        <v>4857</v>
      </c>
      <c r="L147" s="560">
        <v>1446.5</v>
      </c>
      <c r="M147" s="561">
        <v>1315</v>
      </c>
      <c r="N147" s="360"/>
      <c r="O147" s="359"/>
      <c r="P147" s="562"/>
      <c r="Q147" s="562"/>
      <c r="R147" s="562"/>
      <c r="S147" s="562"/>
      <c r="T147" s="562"/>
      <c r="U147" s="563"/>
      <c r="V147" s="563"/>
      <c r="W147" s="563"/>
      <c r="X147" s="563"/>
      <c r="Y147" s="563"/>
      <c r="Z147" s="563"/>
      <c r="AA147" s="563"/>
      <c r="AB147" s="563"/>
      <c r="AC147" s="563"/>
      <c r="AD147" s="563"/>
      <c r="AE147" s="563"/>
      <c r="AF147" s="563"/>
      <c r="AG147" s="563"/>
      <c r="AH147" s="563"/>
      <c r="AI147" s="563"/>
      <c r="AJ147" s="563"/>
      <c r="AK147" s="563"/>
      <c r="AL147" s="563"/>
      <c r="AM147" s="563"/>
      <c r="AN147" s="563"/>
      <c r="AO147" s="563"/>
    </row>
    <row r="148" spans="1:41" s="518" customFormat="1" ht="42">
      <c r="A148" s="556" t="s">
        <v>1174</v>
      </c>
      <c r="B148" s="557" t="s">
        <v>2053</v>
      </c>
      <c r="C148" s="558" t="s">
        <v>546</v>
      </c>
      <c r="D148" s="558" t="s">
        <v>2054</v>
      </c>
      <c r="E148" s="558" t="s">
        <v>2068</v>
      </c>
      <c r="F148" s="558" t="s">
        <v>2055</v>
      </c>
      <c r="G148" s="558" t="s">
        <v>2056</v>
      </c>
      <c r="H148" s="559">
        <v>2671</v>
      </c>
      <c r="I148" s="559">
        <v>2428</v>
      </c>
      <c r="J148" s="559">
        <f>H148</f>
        <v>2671</v>
      </c>
      <c r="K148" s="559">
        <f>I148</f>
        <v>2428</v>
      </c>
      <c r="L148" s="559"/>
      <c r="M148" s="559"/>
      <c r="N148" s="360"/>
      <c r="O148" s="359"/>
      <c r="P148" s="562"/>
      <c r="Q148" s="562"/>
      <c r="R148" s="562"/>
      <c r="S148" s="562"/>
      <c r="T148" s="562"/>
      <c r="U148" s="563"/>
      <c r="V148" s="563"/>
      <c r="W148" s="563"/>
      <c r="X148" s="563"/>
      <c r="Y148" s="563"/>
      <c r="Z148" s="563"/>
      <c r="AA148" s="563"/>
      <c r="AB148" s="563"/>
      <c r="AC148" s="563"/>
      <c r="AD148" s="563"/>
      <c r="AE148" s="563"/>
      <c r="AF148" s="563"/>
      <c r="AG148" s="563"/>
      <c r="AH148" s="563"/>
      <c r="AI148" s="563"/>
      <c r="AJ148" s="563"/>
      <c r="AK148" s="563"/>
      <c r="AL148" s="563"/>
      <c r="AM148" s="563"/>
      <c r="AN148" s="563"/>
      <c r="AO148" s="563"/>
    </row>
    <row r="149" spans="1:41" s="489" customFormat="1" ht="15.35">
      <c r="A149" s="520">
        <v>10</v>
      </c>
      <c r="B149" s="506" t="s">
        <v>48</v>
      </c>
      <c r="C149" s="503"/>
      <c r="D149" s="503"/>
      <c r="E149" s="503"/>
      <c r="F149" s="503"/>
      <c r="G149" s="503"/>
      <c r="H149" s="499">
        <f t="shared" ref="H149:M149" si="28">H150</f>
        <v>3845.6000000000004</v>
      </c>
      <c r="I149" s="499">
        <f t="shared" si="28"/>
        <v>3496</v>
      </c>
      <c r="J149" s="499">
        <f t="shared" si="28"/>
        <v>3845.6000000000004</v>
      </c>
      <c r="K149" s="499">
        <f t="shared" si="28"/>
        <v>3496</v>
      </c>
      <c r="L149" s="499">
        <f t="shared" si="28"/>
        <v>691.90000000000009</v>
      </c>
      <c r="M149" s="499">
        <f t="shared" si="28"/>
        <v>629</v>
      </c>
      <c r="N149" s="366"/>
      <c r="O149" s="365"/>
      <c r="P149" s="509"/>
      <c r="Q149" s="509"/>
      <c r="R149" s="509"/>
      <c r="S149" s="509"/>
      <c r="T149" s="509"/>
      <c r="U149" s="510"/>
      <c r="V149" s="510"/>
      <c r="W149" s="510"/>
      <c r="X149" s="510"/>
      <c r="Y149" s="510"/>
      <c r="Z149" s="510"/>
      <c r="AA149" s="510"/>
      <c r="AB149" s="510"/>
      <c r="AC149" s="510"/>
      <c r="AD149" s="510"/>
      <c r="AE149" s="510"/>
      <c r="AF149" s="510"/>
      <c r="AG149" s="510"/>
      <c r="AH149" s="510"/>
      <c r="AI149" s="510"/>
      <c r="AJ149" s="510"/>
      <c r="AK149" s="510"/>
      <c r="AL149" s="510"/>
      <c r="AM149" s="510"/>
      <c r="AN149" s="510"/>
      <c r="AO149" s="510"/>
    </row>
    <row r="150" spans="1:41" s="489" customFormat="1" ht="84">
      <c r="A150" s="511" t="s">
        <v>2057</v>
      </c>
      <c r="B150" s="502" t="s">
        <v>2058</v>
      </c>
      <c r="C150" s="503" t="s">
        <v>546</v>
      </c>
      <c r="D150" s="503" t="str">
        <f>D148</f>
        <v>các xã, thị trấn</v>
      </c>
      <c r="E150" s="503" t="s">
        <v>2068</v>
      </c>
      <c r="F150" s="503" t="s">
        <v>2059</v>
      </c>
      <c r="G150" s="503" t="s">
        <v>2060</v>
      </c>
      <c r="H150" s="504">
        <f>I150*1.1</f>
        <v>3845.6000000000004</v>
      </c>
      <c r="I150" s="504">
        <v>3496</v>
      </c>
      <c r="J150" s="504">
        <f>K150*1.1</f>
        <v>3845.6000000000004</v>
      </c>
      <c r="K150" s="504">
        <v>3496</v>
      </c>
      <c r="L150" s="504">
        <f>M150*1.1</f>
        <v>691.90000000000009</v>
      </c>
      <c r="M150" s="504">
        <v>629</v>
      </c>
      <c r="N150" s="366"/>
      <c r="O150" s="365"/>
      <c r="P150" s="509"/>
      <c r="Q150" s="509"/>
      <c r="R150" s="509"/>
      <c r="S150" s="509"/>
      <c r="T150" s="509"/>
      <c r="U150" s="510"/>
      <c r="V150" s="510"/>
      <c r="W150" s="510"/>
      <c r="X150" s="510"/>
      <c r="Y150" s="510"/>
      <c r="Z150" s="510"/>
      <c r="AA150" s="510"/>
      <c r="AB150" s="510"/>
      <c r="AC150" s="510"/>
      <c r="AD150" s="510"/>
      <c r="AE150" s="510"/>
      <c r="AF150" s="510"/>
      <c r="AG150" s="510"/>
      <c r="AH150" s="510"/>
      <c r="AI150" s="510"/>
      <c r="AJ150" s="510"/>
      <c r="AK150" s="510"/>
      <c r="AL150" s="510"/>
      <c r="AM150" s="510"/>
      <c r="AN150" s="510"/>
      <c r="AO150" s="510"/>
    </row>
  </sheetData>
  <mergeCells count="15">
    <mergeCell ref="A1:O1"/>
    <mergeCell ref="A2:O2"/>
    <mergeCell ref="L3:O3"/>
    <mergeCell ref="A4:A5"/>
    <mergeCell ref="B4:B5"/>
    <mergeCell ref="C4:C5"/>
    <mergeCell ref="D4:D5"/>
    <mergeCell ref="E4:E5"/>
    <mergeCell ref="F4:F5"/>
    <mergeCell ref="G4:G5"/>
    <mergeCell ref="H4:I4"/>
    <mergeCell ref="J4:K4"/>
    <mergeCell ref="L4:M4"/>
    <mergeCell ref="N4:N5"/>
    <mergeCell ref="O4:O5"/>
  </mergeCells>
  <pageMargins left="0.75" right="0.23622047244094499" top="0.39370078740157499" bottom="0.23622047244094499" header="0.31496062992126" footer="0.15748031496063"/>
  <pageSetup paperSize="9" scale="70" orientation="landscape"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135"/>
  <sheetViews>
    <sheetView topLeftCell="A121" zoomScale="85" zoomScaleNormal="85" workbookViewId="0">
      <selection activeCell="B146" sqref="B146"/>
    </sheetView>
  </sheetViews>
  <sheetFormatPr defaultRowHeight="14.35" outlineLevelRow="1"/>
  <cols>
    <col min="1" max="1" width="5.703125" customWidth="1"/>
    <col min="2" max="2" width="42" customWidth="1"/>
    <col min="3" max="3" width="8.87890625" customWidth="1"/>
    <col min="4" max="4" width="14.5859375" customWidth="1"/>
    <col min="5" max="5" width="8.87890625" style="1" customWidth="1"/>
    <col min="6" max="6" width="20.87890625" customWidth="1"/>
    <col min="7" max="7" width="20.87890625" style="1" customWidth="1"/>
    <col min="8" max="13" width="9.41015625" customWidth="1"/>
    <col min="14" max="14" width="11.5859375" style="1" customWidth="1"/>
    <col min="15" max="15" width="7.703125" customWidth="1"/>
    <col min="257" max="257" width="5.703125" customWidth="1"/>
    <col min="258" max="258" width="42" customWidth="1"/>
    <col min="259" max="261" width="8.87890625" customWidth="1"/>
    <col min="262" max="263" width="20.87890625" customWidth="1"/>
    <col min="264" max="269" width="9.41015625" customWidth="1"/>
    <col min="270" max="270" width="11.5859375" customWidth="1"/>
    <col min="271" max="271" width="7.703125" customWidth="1"/>
    <col min="513" max="513" width="5.703125" customWidth="1"/>
    <col min="514" max="514" width="42" customWidth="1"/>
    <col min="515" max="517" width="8.87890625" customWidth="1"/>
    <col min="518" max="519" width="20.87890625" customWidth="1"/>
    <col min="520" max="525" width="9.41015625" customWidth="1"/>
    <col min="526" max="526" width="11.5859375" customWidth="1"/>
    <col min="527" max="527" width="7.703125" customWidth="1"/>
    <col min="769" max="769" width="5.703125" customWidth="1"/>
    <col min="770" max="770" width="42" customWidth="1"/>
    <col min="771" max="773" width="8.87890625" customWidth="1"/>
    <col min="774" max="775" width="20.87890625" customWidth="1"/>
    <col min="776" max="781" width="9.41015625" customWidth="1"/>
    <col min="782" max="782" width="11.5859375" customWidth="1"/>
    <col min="783" max="783" width="7.703125" customWidth="1"/>
    <col min="1025" max="1025" width="5.703125" customWidth="1"/>
    <col min="1026" max="1026" width="42" customWidth="1"/>
    <col min="1027" max="1029" width="8.87890625" customWidth="1"/>
    <col min="1030" max="1031" width="20.87890625" customWidth="1"/>
    <col min="1032" max="1037" width="9.41015625" customWidth="1"/>
    <col min="1038" max="1038" width="11.5859375" customWidth="1"/>
    <col min="1039" max="1039" width="7.703125" customWidth="1"/>
    <col min="1281" max="1281" width="5.703125" customWidth="1"/>
    <col min="1282" max="1282" width="42" customWidth="1"/>
    <col min="1283" max="1285" width="8.87890625" customWidth="1"/>
    <col min="1286" max="1287" width="20.87890625" customWidth="1"/>
    <col min="1288" max="1293" width="9.41015625" customWidth="1"/>
    <col min="1294" max="1294" width="11.5859375" customWidth="1"/>
    <col min="1295" max="1295" width="7.703125" customWidth="1"/>
    <col min="1537" max="1537" width="5.703125" customWidth="1"/>
    <col min="1538" max="1538" width="42" customWidth="1"/>
    <col min="1539" max="1541" width="8.87890625" customWidth="1"/>
    <col min="1542" max="1543" width="20.87890625" customWidth="1"/>
    <col min="1544" max="1549" width="9.41015625" customWidth="1"/>
    <col min="1550" max="1550" width="11.5859375" customWidth="1"/>
    <col min="1551" max="1551" width="7.703125" customWidth="1"/>
    <col min="1793" max="1793" width="5.703125" customWidth="1"/>
    <col min="1794" max="1794" width="42" customWidth="1"/>
    <col min="1795" max="1797" width="8.87890625" customWidth="1"/>
    <col min="1798" max="1799" width="20.87890625" customWidth="1"/>
    <col min="1800" max="1805" width="9.41015625" customWidth="1"/>
    <col min="1806" max="1806" width="11.5859375" customWidth="1"/>
    <col min="1807" max="1807" width="7.703125" customWidth="1"/>
    <col min="2049" max="2049" width="5.703125" customWidth="1"/>
    <col min="2050" max="2050" width="42" customWidth="1"/>
    <col min="2051" max="2053" width="8.87890625" customWidth="1"/>
    <col min="2054" max="2055" width="20.87890625" customWidth="1"/>
    <col min="2056" max="2061" width="9.41015625" customWidth="1"/>
    <col min="2062" max="2062" width="11.5859375" customWidth="1"/>
    <col min="2063" max="2063" width="7.703125" customWidth="1"/>
    <col min="2305" max="2305" width="5.703125" customWidth="1"/>
    <col min="2306" max="2306" width="42" customWidth="1"/>
    <col min="2307" max="2309" width="8.87890625" customWidth="1"/>
    <col min="2310" max="2311" width="20.87890625" customWidth="1"/>
    <col min="2312" max="2317" width="9.41015625" customWidth="1"/>
    <col min="2318" max="2318" width="11.5859375" customWidth="1"/>
    <col min="2319" max="2319" width="7.703125" customWidth="1"/>
    <col min="2561" max="2561" width="5.703125" customWidth="1"/>
    <col min="2562" max="2562" width="42" customWidth="1"/>
    <col min="2563" max="2565" width="8.87890625" customWidth="1"/>
    <col min="2566" max="2567" width="20.87890625" customWidth="1"/>
    <col min="2568" max="2573" width="9.41015625" customWidth="1"/>
    <col min="2574" max="2574" width="11.5859375" customWidth="1"/>
    <col min="2575" max="2575" width="7.703125" customWidth="1"/>
    <col min="2817" max="2817" width="5.703125" customWidth="1"/>
    <col min="2818" max="2818" width="42" customWidth="1"/>
    <col min="2819" max="2821" width="8.87890625" customWidth="1"/>
    <col min="2822" max="2823" width="20.87890625" customWidth="1"/>
    <col min="2824" max="2829" width="9.41015625" customWidth="1"/>
    <col min="2830" max="2830" width="11.5859375" customWidth="1"/>
    <col min="2831" max="2831" width="7.703125" customWidth="1"/>
    <col min="3073" max="3073" width="5.703125" customWidth="1"/>
    <col min="3074" max="3074" width="42" customWidth="1"/>
    <col min="3075" max="3077" width="8.87890625" customWidth="1"/>
    <col min="3078" max="3079" width="20.87890625" customWidth="1"/>
    <col min="3080" max="3085" width="9.41015625" customWidth="1"/>
    <col min="3086" max="3086" width="11.5859375" customWidth="1"/>
    <col min="3087" max="3087" width="7.703125" customWidth="1"/>
    <col min="3329" max="3329" width="5.703125" customWidth="1"/>
    <col min="3330" max="3330" width="42" customWidth="1"/>
    <col min="3331" max="3333" width="8.87890625" customWidth="1"/>
    <col min="3334" max="3335" width="20.87890625" customWidth="1"/>
    <col min="3336" max="3341" width="9.41015625" customWidth="1"/>
    <col min="3342" max="3342" width="11.5859375" customWidth="1"/>
    <col min="3343" max="3343" width="7.703125" customWidth="1"/>
    <col min="3585" max="3585" width="5.703125" customWidth="1"/>
    <col min="3586" max="3586" width="42" customWidth="1"/>
    <col min="3587" max="3589" width="8.87890625" customWidth="1"/>
    <col min="3590" max="3591" width="20.87890625" customWidth="1"/>
    <col min="3592" max="3597" width="9.41015625" customWidth="1"/>
    <col min="3598" max="3598" width="11.5859375" customWidth="1"/>
    <col min="3599" max="3599" width="7.703125" customWidth="1"/>
    <col min="3841" max="3841" width="5.703125" customWidth="1"/>
    <col min="3842" max="3842" width="42" customWidth="1"/>
    <col min="3843" max="3845" width="8.87890625" customWidth="1"/>
    <col min="3846" max="3847" width="20.87890625" customWidth="1"/>
    <col min="3848" max="3853" width="9.41015625" customWidth="1"/>
    <col min="3854" max="3854" width="11.5859375" customWidth="1"/>
    <col min="3855" max="3855" width="7.703125" customWidth="1"/>
    <col min="4097" max="4097" width="5.703125" customWidth="1"/>
    <col min="4098" max="4098" width="42" customWidth="1"/>
    <col min="4099" max="4101" width="8.87890625" customWidth="1"/>
    <col min="4102" max="4103" width="20.87890625" customWidth="1"/>
    <col min="4104" max="4109" width="9.41015625" customWidth="1"/>
    <col min="4110" max="4110" width="11.5859375" customWidth="1"/>
    <col min="4111" max="4111" width="7.703125" customWidth="1"/>
    <col min="4353" max="4353" width="5.703125" customWidth="1"/>
    <col min="4354" max="4354" width="42" customWidth="1"/>
    <col min="4355" max="4357" width="8.87890625" customWidth="1"/>
    <col min="4358" max="4359" width="20.87890625" customWidth="1"/>
    <col min="4360" max="4365" width="9.41015625" customWidth="1"/>
    <col min="4366" max="4366" width="11.5859375" customWidth="1"/>
    <col min="4367" max="4367" width="7.703125" customWidth="1"/>
    <col min="4609" max="4609" width="5.703125" customWidth="1"/>
    <col min="4610" max="4610" width="42" customWidth="1"/>
    <col min="4611" max="4613" width="8.87890625" customWidth="1"/>
    <col min="4614" max="4615" width="20.87890625" customWidth="1"/>
    <col min="4616" max="4621" width="9.41015625" customWidth="1"/>
    <col min="4622" max="4622" width="11.5859375" customWidth="1"/>
    <col min="4623" max="4623" width="7.703125" customWidth="1"/>
    <col min="4865" max="4865" width="5.703125" customWidth="1"/>
    <col min="4866" max="4866" width="42" customWidth="1"/>
    <col min="4867" max="4869" width="8.87890625" customWidth="1"/>
    <col min="4870" max="4871" width="20.87890625" customWidth="1"/>
    <col min="4872" max="4877" width="9.41015625" customWidth="1"/>
    <col min="4878" max="4878" width="11.5859375" customWidth="1"/>
    <col min="4879" max="4879" width="7.703125" customWidth="1"/>
    <col min="5121" max="5121" width="5.703125" customWidth="1"/>
    <col min="5122" max="5122" width="42" customWidth="1"/>
    <col min="5123" max="5125" width="8.87890625" customWidth="1"/>
    <col min="5126" max="5127" width="20.87890625" customWidth="1"/>
    <col min="5128" max="5133" width="9.41015625" customWidth="1"/>
    <col min="5134" max="5134" width="11.5859375" customWidth="1"/>
    <col min="5135" max="5135" width="7.703125" customWidth="1"/>
    <col min="5377" max="5377" width="5.703125" customWidth="1"/>
    <col min="5378" max="5378" width="42" customWidth="1"/>
    <col min="5379" max="5381" width="8.87890625" customWidth="1"/>
    <col min="5382" max="5383" width="20.87890625" customWidth="1"/>
    <col min="5384" max="5389" width="9.41015625" customWidth="1"/>
    <col min="5390" max="5390" width="11.5859375" customWidth="1"/>
    <col min="5391" max="5391" width="7.703125" customWidth="1"/>
    <col min="5633" max="5633" width="5.703125" customWidth="1"/>
    <col min="5634" max="5634" width="42" customWidth="1"/>
    <col min="5635" max="5637" width="8.87890625" customWidth="1"/>
    <col min="5638" max="5639" width="20.87890625" customWidth="1"/>
    <col min="5640" max="5645" width="9.41015625" customWidth="1"/>
    <col min="5646" max="5646" width="11.5859375" customWidth="1"/>
    <col min="5647" max="5647" width="7.703125" customWidth="1"/>
    <col min="5889" max="5889" width="5.703125" customWidth="1"/>
    <col min="5890" max="5890" width="42" customWidth="1"/>
    <col min="5891" max="5893" width="8.87890625" customWidth="1"/>
    <col min="5894" max="5895" width="20.87890625" customWidth="1"/>
    <col min="5896" max="5901" width="9.41015625" customWidth="1"/>
    <col min="5902" max="5902" width="11.5859375" customWidth="1"/>
    <col min="5903" max="5903" width="7.703125" customWidth="1"/>
    <col min="6145" max="6145" width="5.703125" customWidth="1"/>
    <col min="6146" max="6146" width="42" customWidth="1"/>
    <col min="6147" max="6149" width="8.87890625" customWidth="1"/>
    <col min="6150" max="6151" width="20.87890625" customWidth="1"/>
    <col min="6152" max="6157" width="9.41015625" customWidth="1"/>
    <col min="6158" max="6158" width="11.5859375" customWidth="1"/>
    <col min="6159" max="6159" width="7.703125" customWidth="1"/>
    <col min="6401" max="6401" width="5.703125" customWidth="1"/>
    <col min="6402" max="6402" width="42" customWidth="1"/>
    <col min="6403" max="6405" width="8.87890625" customWidth="1"/>
    <col min="6406" max="6407" width="20.87890625" customWidth="1"/>
    <col min="6408" max="6413" width="9.41015625" customWidth="1"/>
    <col min="6414" max="6414" width="11.5859375" customWidth="1"/>
    <col min="6415" max="6415" width="7.703125" customWidth="1"/>
    <col min="6657" max="6657" width="5.703125" customWidth="1"/>
    <col min="6658" max="6658" width="42" customWidth="1"/>
    <col min="6659" max="6661" width="8.87890625" customWidth="1"/>
    <col min="6662" max="6663" width="20.87890625" customWidth="1"/>
    <col min="6664" max="6669" width="9.41015625" customWidth="1"/>
    <col min="6670" max="6670" width="11.5859375" customWidth="1"/>
    <col min="6671" max="6671" width="7.703125" customWidth="1"/>
    <col min="6913" max="6913" width="5.703125" customWidth="1"/>
    <col min="6914" max="6914" width="42" customWidth="1"/>
    <col min="6915" max="6917" width="8.87890625" customWidth="1"/>
    <col min="6918" max="6919" width="20.87890625" customWidth="1"/>
    <col min="6920" max="6925" width="9.41015625" customWidth="1"/>
    <col min="6926" max="6926" width="11.5859375" customWidth="1"/>
    <col min="6927" max="6927" width="7.703125" customWidth="1"/>
    <col min="7169" max="7169" width="5.703125" customWidth="1"/>
    <col min="7170" max="7170" width="42" customWidth="1"/>
    <col min="7171" max="7173" width="8.87890625" customWidth="1"/>
    <col min="7174" max="7175" width="20.87890625" customWidth="1"/>
    <col min="7176" max="7181" width="9.41015625" customWidth="1"/>
    <col min="7182" max="7182" width="11.5859375" customWidth="1"/>
    <col min="7183" max="7183" width="7.703125" customWidth="1"/>
    <col min="7425" max="7425" width="5.703125" customWidth="1"/>
    <col min="7426" max="7426" width="42" customWidth="1"/>
    <col min="7427" max="7429" width="8.87890625" customWidth="1"/>
    <col min="7430" max="7431" width="20.87890625" customWidth="1"/>
    <col min="7432" max="7437" width="9.41015625" customWidth="1"/>
    <col min="7438" max="7438" width="11.5859375" customWidth="1"/>
    <col min="7439" max="7439" width="7.703125" customWidth="1"/>
    <col min="7681" max="7681" width="5.703125" customWidth="1"/>
    <col min="7682" max="7682" width="42" customWidth="1"/>
    <col min="7683" max="7685" width="8.87890625" customWidth="1"/>
    <col min="7686" max="7687" width="20.87890625" customWidth="1"/>
    <col min="7688" max="7693" width="9.41015625" customWidth="1"/>
    <col min="7694" max="7694" width="11.5859375" customWidth="1"/>
    <col min="7695" max="7695" width="7.703125" customWidth="1"/>
    <col min="7937" max="7937" width="5.703125" customWidth="1"/>
    <col min="7938" max="7938" width="42" customWidth="1"/>
    <col min="7939" max="7941" width="8.87890625" customWidth="1"/>
    <col min="7942" max="7943" width="20.87890625" customWidth="1"/>
    <col min="7944" max="7949" width="9.41015625" customWidth="1"/>
    <col min="7950" max="7950" width="11.5859375" customWidth="1"/>
    <col min="7951" max="7951" width="7.703125" customWidth="1"/>
    <col min="8193" max="8193" width="5.703125" customWidth="1"/>
    <col min="8194" max="8194" width="42" customWidth="1"/>
    <col min="8195" max="8197" width="8.87890625" customWidth="1"/>
    <col min="8198" max="8199" width="20.87890625" customWidth="1"/>
    <col min="8200" max="8205" width="9.41015625" customWidth="1"/>
    <col min="8206" max="8206" width="11.5859375" customWidth="1"/>
    <col min="8207" max="8207" width="7.703125" customWidth="1"/>
    <col min="8449" max="8449" width="5.703125" customWidth="1"/>
    <col min="8450" max="8450" width="42" customWidth="1"/>
    <col min="8451" max="8453" width="8.87890625" customWidth="1"/>
    <col min="8454" max="8455" width="20.87890625" customWidth="1"/>
    <col min="8456" max="8461" width="9.41015625" customWidth="1"/>
    <col min="8462" max="8462" width="11.5859375" customWidth="1"/>
    <col min="8463" max="8463" width="7.703125" customWidth="1"/>
    <col min="8705" max="8705" width="5.703125" customWidth="1"/>
    <col min="8706" max="8706" width="42" customWidth="1"/>
    <col min="8707" max="8709" width="8.87890625" customWidth="1"/>
    <col min="8710" max="8711" width="20.87890625" customWidth="1"/>
    <col min="8712" max="8717" width="9.41015625" customWidth="1"/>
    <col min="8718" max="8718" width="11.5859375" customWidth="1"/>
    <col min="8719" max="8719" width="7.703125" customWidth="1"/>
    <col min="8961" max="8961" width="5.703125" customWidth="1"/>
    <col min="8962" max="8962" width="42" customWidth="1"/>
    <col min="8963" max="8965" width="8.87890625" customWidth="1"/>
    <col min="8966" max="8967" width="20.87890625" customWidth="1"/>
    <col min="8968" max="8973" width="9.41015625" customWidth="1"/>
    <col min="8974" max="8974" width="11.5859375" customWidth="1"/>
    <col min="8975" max="8975" width="7.703125" customWidth="1"/>
    <col min="9217" max="9217" width="5.703125" customWidth="1"/>
    <col min="9218" max="9218" width="42" customWidth="1"/>
    <col min="9219" max="9221" width="8.87890625" customWidth="1"/>
    <col min="9222" max="9223" width="20.87890625" customWidth="1"/>
    <col min="9224" max="9229" width="9.41015625" customWidth="1"/>
    <col min="9230" max="9230" width="11.5859375" customWidth="1"/>
    <col min="9231" max="9231" width="7.703125" customWidth="1"/>
    <col min="9473" max="9473" width="5.703125" customWidth="1"/>
    <col min="9474" max="9474" width="42" customWidth="1"/>
    <col min="9475" max="9477" width="8.87890625" customWidth="1"/>
    <col min="9478" max="9479" width="20.87890625" customWidth="1"/>
    <col min="9480" max="9485" width="9.41015625" customWidth="1"/>
    <col min="9486" max="9486" width="11.5859375" customWidth="1"/>
    <col min="9487" max="9487" width="7.703125" customWidth="1"/>
    <col min="9729" max="9729" width="5.703125" customWidth="1"/>
    <col min="9730" max="9730" width="42" customWidth="1"/>
    <col min="9731" max="9733" width="8.87890625" customWidth="1"/>
    <col min="9734" max="9735" width="20.87890625" customWidth="1"/>
    <col min="9736" max="9741" width="9.41015625" customWidth="1"/>
    <col min="9742" max="9742" width="11.5859375" customWidth="1"/>
    <col min="9743" max="9743" width="7.703125" customWidth="1"/>
    <col min="9985" max="9985" width="5.703125" customWidth="1"/>
    <col min="9986" max="9986" width="42" customWidth="1"/>
    <col min="9987" max="9989" width="8.87890625" customWidth="1"/>
    <col min="9990" max="9991" width="20.87890625" customWidth="1"/>
    <col min="9992" max="9997" width="9.41015625" customWidth="1"/>
    <col min="9998" max="9998" width="11.5859375" customWidth="1"/>
    <col min="9999" max="9999" width="7.703125" customWidth="1"/>
    <col min="10241" max="10241" width="5.703125" customWidth="1"/>
    <col min="10242" max="10242" width="42" customWidth="1"/>
    <col min="10243" max="10245" width="8.87890625" customWidth="1"/>
    <col min="10246" max="10247" width="20.87890625" customWidth="1"/>
    <col min="10248" max="10253" width="9.41015625" customWidth="1"/>
    <col min="10254" max="10254" width="11.5859375" customWidth="1"/>
    <col min="10255" max="10255" width="7.703125" customWidth="1"/>
    <col min="10497" max="10497" width="5.703125" customWidth="1"/>
    <col min="10498" max="10498" width="42" customWidth="1"/>
    <col min="10499" max="10501" width="8.87890625" customWidth="1"/>
    <col min="10502" max="10503" width="20.87890625" customWidth="1"/>
    <col min="10504" max="10509" width="9.41015625" customWidth="1"/>
    <col min="10510" max="10510" width="11.5859375" customWidth="1"/>
    <col min="10511" max="10511" width="7.703125" customWidth="1"/>
    <col min="10753" max="10753" width="5.703125" customWidth="1"/>
    <col min="10754" max="10754" width="42" customWidth="1"/>
    <col min="10755" max="10757" width="8.87890625" customWidth="1"/>
    <col min="10758" max="10759" width="20.87890625" customWidth="1"/>
    <col min="10760" max="10765" width="9.41015625" customWidth="1"/>
    <col min="10766" max="10766" width="11.5859375" customWidth="1"/>
    <col min="10767" max="10767" width="7.703125" customWidth="1"/>
    <col min="11009" max="11009" width="5.703125" customWidth="1"/>
    <col min="11010" max="11010" width="42" customWidth="1"/>
    <col min="11011" max="11013" width="8.87890625" customWidth="1"/>
    <col min="11014" max="11015" width="20.87890625" customWidth="1"/>
    <col min="11016" max="11021" width="9.41015625" customWidth="1"/>
    <col min="11022" max="11022" width="11.5859375" customWidth="1"/>
    <col min="11023" max="11023" width="7.703125" customWidth="1"/>
    <col min="11265" max="11265" width="5.703125" customWidth="1"/>
    <col min="11266" max="11266" width="42" customWidth="1"/>
    <col min="11267" max="11269" width="8.87890625" customWidth="1"/>
    <col min="11270" max="11271" width="20.87890625" customWidth="1"/>
    <col min="11272" max="11277" width="9.41015625" customWidth="1"/>
    <col min="11278" max="11278" width="11.5859375" customWidth="1"/>
    <col min="11279" max="11279" width="7.703125" customWidth="1"/>
    <col min="11521" max="11521" width="5.703125" customWidth="1"/>
    <col min="11522" max="11522" width="42" customWidth="1"/>
    <col min="11523" max="11525" width="8.87890625" customWidth="1"/>
    <col min="11526" max="11527" width="20.87890625" customWidth="1"/>
    <col min="11528" max="11533" width="9.41015625" customWidth="1"/>
    <col min="11534" max="11534" width="11.5859375" customWidth="1"/>
    <col min="11535" max="11535" width="7.703125" customWidth="1"/>
    <col min="11777" max="11777" width="5.703125" customWidth="1"/>
    <col min="11778" max="11778" width="42" customWidth="1"/>
    <col min="11779" max="11781" width="8.87890625" customWidth="1"/>
    <col min="11782" max="11783" width="20.87890625" customWidth="1"/>
    <col min="11784" max="11789" width="9.41015625" customWidth="1"/>
    <col min="11790" max="11790" width="11.5859375" customWidth="1"/>
    <col min="11791" max="11791" width="7.703125" customWidth="1"/>
    <col min="12033" max="12033" width="5.703125" customWidth="1"/>
    <col min="12034" max="12034" width="42" customWidth="1"/>
    <col min="12035" max="12037" width="8.87890625" customWidth="1"/>
    <col min="12038" max="12039" width="20.87890625" customWidth="1"/>
    <col min="12040" max="12045" width="9.41015625" customWidth="1"/>
    <col min="12046" max="12046" width="11.5859375" customWidth="1"/>
    <col min="12047" max="12047" width="7.703125" customWidth="1"/>
    <col min="12289" max="12289" width="5.703125" customWidth="1"/>
    <col min="12290" max="12290" width="42" customWidth="1"/>
    <col min="12291" max="12293" width="8.87890625" customWidth="1"/>
    <col min="12294" max="12295" width="20.87890625" customWidth="1"/>
    <col min="12296" max="12301" width="9.41015625" customWidth="1"/>
    <col min="12302" max="12302" width="11.5859375" customWidth="1"/>
    <col min="12303" max="12303" width="7.703125" customWidth="1"/>
    <col min="12545" max="12545" width="5.703125" customWidth="1"/>
    <col min="12546" max="12546" width="42" customWidth="1"/>
    <col min="12547" max="12549" width="8.87890625" customWidth="1"/>
    <col min="12550" max="12551" width="20.87890625" customWidth="1"/>
    <col min="12552" max="12557" width="9.41015625" customWidth="1"/>
    <col min="12558" max="12558" width="11.5859375" customWidth="1"/>
    <col min="12559" max="12559" width="7.703125" customWidth="1"/>
    <col min="12801" max="12801" width="5.703125" customWidth="1"/>
    <col min="12802" max="12802" width="42" customWidth="1"/>
    <col min="12803" max="12805" width="8.87890625" customWidth="1"/>
    <col min="12806" max="12807" width="20.87890625" customWidth="1"/>
    <col min="12808" max="12813" width="9.41015625" customWidth="1"/>
    <col min="12814" max="12814" width="11.5859375" customWidth="1"/>
    <col min="12815" max="12815" width="7.703125" customWidth="1"/>
    <col min="13057" max="13057" width="5.703125" customWidth="1"/>
    <col min="13058" max="13058" width="42" customWidth="1"/>
    <col min="13059" max="13061" width="8.87890625" customWidth="1"/>
    <col min="13062" max="13063" width="20.87890625" customWidth="1"/>
    <col min="13064" max="13069" width="9.41015625" customWidth="1"/>
    <col min="13070" max="13070" width="11.5859375" customWidth="1"/>
    <col min="13071" max="13071" width="7.703125" customWidth="1"/>
    <col min="13313" max="13313" width="5.703125" customWidth="1"/>
    <col min="13314" max="13314" width="42" customWidth="1"/>
    <col min="13315" max="13317" width="8.87890625" customWidth="1"/>
    <col min="13318" max="13319" width="20.87890625" customWidth="1"/>
    <col min="13320" max="13325" width="9.41015625" customWidth="1"/>
    <col min="13326" max="13326" width="11.5859375" customWidth="1"/>
    <col min="13327" max="13327" width="7.703125" customWidth="1"/>
    <col min="13569" max="13569" width="5.703125" customWidth="1"/>
    <col min="13570" max="13570" width="42" customWidth="1"/>
    <col min="13571" max="13573" width="8.87890625" customWidth="1"/>
    <col min="13574" max="13575" width="20.87890625" customWidth="1"/>
    <col min="13576" max="13581" width="9.41015625" customWidth="1"/>
    <col min="13582" max="13582" width="11.5859375" customWidth="1"/>
    <col min="13583" max="13583" width="7.703125" customWidth="1"/>
    <col min="13825" max="13825" width="5.703125" customWidth="1"/>
    <col min="13826" max="13826" width="42" customWidth="1"/>
    <col min="13827" max="13829" width="8.87890625" customWidth="1"/>
    <col min="13830" max="13831" width="20.87890625" customWidth="1"/>
    <col min="13832" max="13837" width="9.41015625" customWidth="1"/>
    <col min="13838" max="13838" width="11.5859375" customWidth="1"/>
    <col min="13839" max="13839" width="7.703125" customWidth="1"/>
    <col min="14081" max="14081" width="5.703125" customWidth="1"/>
    <col min="14082" max="14082" width="42" customWidth="1"/>
    <col min="14083" max="14085" width="8.87890625" customWidth="1"/>
    <col min="14086" max="14087" width="20.87890625" customWidth="1"/>
    <col min="14088" max="14093" width="9.41015625" customWidth="1"/>
    <col min="14094" max="14094" width="11.5859375" customWidth="1"/>
    <col min="14095" max="14095" width="7.703125" customWidth="1"/>
    <col min="14337" max="14337" width="5.703125" customWidth="1"/>
    <col min="14338" max="14338" width="42" customWidth="1"/>
    <col min="14339" max="14341" width="8.87890625" customWidth="1"/>
    <col min="14342" max="14343" width="20.87890625" customWidth="1"/>
    <col min="14344" max="14349" width="9.41015625" customWidth="1"/>
    <col min="14350" max="14350" width="11.5859375" customWidth="1"/>
    <col min="14351" max="14351" width="7.703125" customWidth="1"/>
    <col min="14593" max="14593" width="5.703125" customWidth="1"/>
    <col min="14594" max="14594" width="42" customWidth="1"/>
    <col min="14595" max="14597" width="8.87890625" customWidth="1"/>
    <col min="14598" max="14599" width="20.87890625" customWidth="1"/>
    <col min="14600" max="14605" width="9.41015625" customWidth="1"/>
    <col min="14606" max="14606" width="11.5859375" customWidth="1"/>
    <col min="14607" max="14607" width="7.703125" customWidth="1"/>
    <col min="14849" max="14849" width="5.703125" customWidth="1"/>
    <col min="14850" max="14850" width="42" customWidth="1"/>
    <col min="14851" max="14853" width="8.87890625" customWidth="1"/>
    <col min="14854" max="14855" width="20.87890625" customWidth="1"/>
    <col min="14856" max="14861" width="9.41015625" customWidth="1"/>
    <col min="14862" max="14862" width="11.5859375" customWidth="1"/>
    <col min="14863" max="14863" width="7.703125" customWidth="1"/>
    <col min="15105" max="15105" width="5.703125" customWidth="1"/>
    <col min="15106" max="15106" width="42" customWidth="1"/>
    <col min="15107" max="15109" width="8.87890625" customWidth="1"/>
    <col min="15110" max="15111" width="20.87890625" customWidth="1"/>
    <col min="15112" max="15117" width="9.41015625" customWidth="1"/>
    <col min="15118" max="15118" width="11.5859375" customWidth="1"/>
    <col min="15119" max="15119" width="7.703125" customWidth="1"/>
    <col min="15361" max="15361" width="5.703125" customWidth="1"/>
    <col min="15362" max="15362" width="42" customWidth="1"/>
    <col min="15363" max="15365" width="8.87890625" customWidth="1"/>
    <col min="15366" max="15367" width="20.87890625" customWidth="1"/>
    <col min="15368" max="15373" width="9.41015625" customWidth="1"/>
    <col min="15374" max="15374" width="11.5859375" customWidth="1"/>
    <col min="15375" max="15375" width="7.703125" customWidth="1"/>
    <col min="15617" max="15617" width="5.703125" customWidth="1"/>
    <col min="15618" max="15618" width="42" customWidth="1"/>
    <col min="15619" max="15621" width="8.87890625" customWidth="1"/>
    <col min="15622" max="15623" width="20.87890625" customWidth="1"/>
    <col min="15624" max="15629" width="9.41015625" customWidth="1"/>
    <col min="15630" max="15630" width="11.5859375" customWidth="1"/>
    <col min="15631" max="15631" width="7.703125" customWidth="1"/>
    <col min="15873" max="15873" width="5.703125" customWidth="1"/>
    <col min="15874" max="15874" width="42" customWidth="1"/>
    <col min="15875" max="15877" width="8.87890625" customWidth="1"/>
    <col min="15878" max="15879" width="20.87890625" customWidth="1"/>
    <col min="15880" max="15885" width="9.41015625" customWidth="1"/>
    <col min="15886" max="15886" width="11.5859375" customWidth="1"/>
    <col min="15887" max="15887" width="7.703125" customWidth="1"/>
    <col min="16129" max="16129" width="5.703125" customWidth="1"/>
    <col min="16130" max="16130" width="42" customWidth="1"/>
    <col min="16131" max="16133" width="8.87890625" customWidth="1"/>
    <col min="16134" max="16135" width="20.87890625" customWidth="1"/>
    <col min="16136" max="16141" width="9.41015625" customWidth="1"/>
    <col min="16142" max="16142" width="11.5859375" customWidth="1"/>
    <col min="16143" max="16143" width="7.703125" customWidth="1"/>
  </cols>
  <sheetData>
    <row r="1" spans="1:256" s="3" customFormat="1" ht="22.5" customHeight="1">
      <c r="A1" s="997" t="s">
        <v>2069</v>
      </c>
      <c r="B1" s="997"/>
      <c r="C1" s="383"/>
      <c r="D1" s="383"/>
      <c r="E1" s="384"/>
      <c r="F1" s="383"/>
      <c r="G1" s="384"/>
      <c r="H1" s="7"/>
      <c r="I1" s="385"/>
      <c r="J1" s="385"/>
      <c r="K1" s="7"/>
      <c r="L1" s="7"/>
      <c r="M1" s="7"/>
      <c r="N1" s="8"/>
      <c r="O1" s="7"/>
    </row>
    <row r="2" spans="1:256" s="3" customFormat="1" ht="13.95" customHeight="1">
      <c r="A2" s="155"/>
      <c r="B2" s="155"/>
      <c r="C2" s="383"/>
      <c r="D2" s="383"/>
      <c r="E2" s="384"/>
      <c r="F2" s="383"/>
      <c r="G2" s="384"/>
      <c r="H2" s="7"/>
      <c r="I2" s="385"/>
      <c r="J2" s="385"/>
      <c r="K2" s="7"/>
      <c r="L2" s="7"/>
      <c r="M2" s="7"/>
      <c r="N2" s="8"/>
      <c r="O2" s="7"/>
    </row>
    <row r="3" spans="1:256" s="5" customFormat="1" ht="29.25" customHeight="1">
      <c r="A3" s="997" t="s">
        <v>16</v>
      </c>
      <c r="B3" s="997"/>
      <c r="C3" s="997"/>
      <c r="D3" s="997"/>
      <c r="E3" s="997"/>
      <c r="F3" s="997"/>
      <c r="G3" s="997"/>
      <c r="H3" s="997"/>
      <c r="I3" s="997"/>
      <c r="J3" s="997"/>
      <c r="K3" s="997"/>
      <c r="L3" s="997"/>
      <c r="M3" s="997"/>
      <c r="N3" s="997"/>
      <c r="O3" s="997"/>
      <c r="P3" s="386"/>
    </row>
    <row r="4" spans="1:256" s="5" customFormat="1" ht="29.25" customHeight="1">
      <c r="A4" s="1091" t="s">
        <v>2070</v>
      </c>
      <c r="B4" s="1091"/>
      <c r="C4" s="1091"/>
      <c r="D4" s="1091"/>
      <c r="E4" s="1091"/>
      <c r="F4" s="1091"/>
      <c r="G4" s="1091"/>
      <c r="H4" s="1091"/>
      <c r="I4" s="1091"/>
      <c r="J4" s="1091"/>
      <c r="K4" s="1091"/>
      <c r="L4" s="1091"/>
      <c r="M4" s="1091"/>
      <c r="N4" s="1091"/>
      <c r="O4" s="1091"/>
      <c r="P4" s="386"/>
    </row>
    <row r="5" spans="1:256" s="2" customFormat="1" ht="15.35">
      <c r="A5" s="9"/>
      <c r="B5" s="9"/>
      <c r="C5" s="9"/>
      <c r="D5" s="9"/>
      <c r="E5" s="387"/>
      <c r="F5" s="9"/>
      <c r="G5" s="387"/>
      <c r="H5" s="9"/>
      <c r="I5" s="9"/>
      <c r="J5" s="9"/>
      <c r="K5" s="9"/>
      <c r="L5" s="998" t="s">
        <v>10</v>
      </c>
      <c r="M5" s="998"/>
      <c r="N5" s="998"/>
      <c r="O5" s="998"/>
      <c r="P5" s="9"/>
    </row>
    <row r="6" spans="1:256" ht="37.5" customHeight="1">
      <c r="A6" s="1090" t="s">
        <v>1</v>
      </c>
      <c r="B6" s="1090" t="s">
        <v>3</v>
      </c>
      <c r="C6" s="1092" t="s">
        <v>13</v>
      </c>
      <c r="D6" s="1090" t="s">
        <v>4</v>
      </c>
      <c r="E6" s="1092" t="s">
        <v>14</v>
      </c>
      <c r="F6" s="1090" t="s">
        <v>2</v>
      </c>
      <c r="G6" s="1090" t="s">
        <v>17</v>
      </c>
      <c r="H6" s="1090" t="s">
        <v>7</v>
      </c>
      <c r="I6" s="1090"/>
      <c r="J6" s="1090" t="s">
        <v>18</v>
      </c>
      <c r="K6" s="1090"/>
      <c r="L6" s="1090" t="s">
        <v>19</v>
      </c>
      <c r="M6" s="1090"/>
      <c r="N6" s="1090" t="s">
        <v>6</v>
      </c>
      <c r="O6" s="1090" t="s">
        <v>5</v>
      </c>
      <c r="P6" s="388"/>
    </row>
    <row r="7" spans="1:256" ht="76.95" customHeight="1">
      <c r="A7" s="1090"/>
      <c r="B7" s="1090"/>
      <c r="C7" s="1001"/>
      <c r="D7" s="1090"/>
      <c r="E7" s="1001"/>
      <c r="F7" s="1090"/>
      <c r="G7" s="1090"/>
      <c r="H7" s="389" t="s">
        <v>29</v>
      </c>
      <c r="I7" s="390" t="s">
        <v>15</v>
      </c>
      <c r="J7" s="389" t="s">
        <v>29</v>
      </c>
      <c r="K7" s="390" t="s">
        <v>15</v>
      </c>
      <c r="L7" s="389" t="s">
        <v>29</v>
      </c>
      <c r="M7" s="390" t="s">
        <v>15</v>
      </c>
      <c r="N7" s="1090"/>
      <c r="O7" s="1090"/>
      <c r="P7" s="388"/>
    </row>
    <row r="8" spans="1:256" s="4" customFormat="1" ht="30" customHeight="1">
      <c r="A8" s="1090" t="s">
        <v>8</v>
      </c>
      <c r="B8" s="1090"/>
      <c r="C8" s="389"/>
      <c r="D8" s="391"/>
      <c r="E8" s="389"/>
      <c r="F8" s="391"/>
      <c r="G8" s="389"/>
      <c r="H8" s="392"/>
      <c r="I8" s="392"/>
      <c r="J8" s="392"/>
      <c r="K8" s="392"/>
      <c r="L8" s="392"/>
      <c r="M8" s="392"/>
      <c r="N8" s="389"/>
      <c r="O8" s="391"/>
      <c r="P8" s="393"/>
    </row>
    <row r="9" spans="1:256" s="4" customFormat="1" ht="54" customHeight="1">
      <c r="A9" s="394" t="s">
        <v>9</v>
      </c>
      <c r="B9" s="395" t="s">
        <v>11</v>
      </c>
      <c r="C9" s="395"/>
      <c r="D9" s="395"/>
      <c r="E9" s="394"/>
      <c r="F9" s="395"/>
      <c r="G9" s="394"/>
      <c r="H9" s="396">
        <f t="shared" ref="H9:M9" si="0">H10+H21+H22+H24+H97+H113+H126+H127</f>
        <v>103489</v>
      </c>
      <c r="I9" s="396">
        <f t="shared" si="0"/>
        <v>103489</v>
      </c>
      <c r="J9" s="396">
        <f t="shared" si="0"/>
        <v>103489</v>
      </c>
      <c r="K9" s="396">
        <f t="shared" si="0"/>
        <v>103489</v>
      </c>
      <c r="L9" s="396">
        <f t="shared" si="0"/>
        <v>19700</v>
      </c>
      <c r="M9" s="396">
        <f t="shared" si="0"/>
        <v>19700</v>
      </c>
      <c r="N9" s="395"/>
      <c r="O9" s="395"/>
      <c r="P9" s="397"/>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398"/>
      <c r="DG9" s="398"/>
      <c r="DH9" s="398"/>
      <c r="DI9" s="398"/>
      <c r="DJ9" s="398"/>
      <c r="DK9" s="398"/>
      <c r="DL9" s="398"/>
      <c r="DM9" s="398"/>
      <c r="DN9" s="398"/>
      <c r="DO9" s="398"/>
      <c r="DP9" s="398"/>
      <c r="DQ9" s="398"/>
      <c r="DR9" s="398"/>
      <c r="DS9" s="398"/>
      <c r="DT9" s="398"/>
      <c r="DU9" s="398"/>
      <c r="DV9" s="398"/>
      <c r="DW9" s="398"/>
      <c r="DX9" s="398"/>
      <c r="DY9" s="398"/>
      <c r="DZ9" s="398"/>
      <c r="EA9" s="398"/>
      <c r="EB9" s="398"/>
      <c r="EC9" s="398"/>
      <c r="ED9" s="398"/>
      <c r="EE9" s="398"/>
      <c r="EF9" s="398"/>
      <c r="EG9" s="398"/>
      <c r="EH9" s="398"/>
      <c r="EI9" s="398"/>
      <c r="EJ9" s="398"/>
      <c r="EK9" s="398"/>
      <c r="EL9" s="398"/>
      <c r="EM9" s="398"/>
      <c r="EN9" s="398"/>
      <c r="EO9" s="398"/>
      <c r="EP9" s="398"/>
      <c r="EQ9" s="398"/>
      <c r="ER9" s="398"/>
      <c r="ES9" s="398"/>
      <c r="ET9" s="398"/>
      <c r="EU9" s="398"/>
      <c r="EV9" s="398"/>
      <c r="EW9" s="398"/>
      <c r="EX9" s="398"/>
      <c r="EY9" s="398"/>
      <c r="EZ9" s="398"/>
      <c r="FA9" s="398"/>
      <c r="FB9" s="398"/>
      <c r="FC9" s="398"/>
      <c r="FD9" s="398"/>
      <c r="FE9" s="398"/>
      <c r="FF9" s="398"/>
      <c r="FG9" s="398"/>
      <c r="FH9" s="398"/>
      <c r="FI9" s="398"/>
      <c r="FJ9" s="398"/>
      <c r="FK9" s="398"/>
      <c r="FL9" s="398"/>
      <c r="FM9" s="398"/>
      <c r="FN9" s="398"/>
      <c r="FO9" s="398"/>
      <c r="FP9" s="398"/>
      <c r="FQ9" s="398"/>
      <c r="FR9" s="398"/>
      <c r="FS9" s="398"/>
      <c r="FT9" s="398"/>
      <c r="FU9" s="398"/>
      <c r="FV9" s="398"/>
      <c r="FW9" s="398"/>
      <c r="FX9" s="398"/>
      <c r="FY9" s="398"/>
      <c r="FZ9" s="398"/>
      <c r="GA9" s="398"/>
      <c r="GB9" s="398"/>
      <c r="GC9" s="398"/>
      <c r="GD9" s="398"/>
      <c r="GE9" s="398"/>
      <c r="GF9" s="398"/>
      <c r="GG9" s="398"/>
      <c r="GH9" s="398"/>
      <c r="GI9" s="398"/>
      <c r="GJ9" s="398"/>
      <c r="GK9" s="398"/>
      <c r="GL9" s="398"/>
      <c r="GM9" s="398"/>
      <c r="GN9" s="398"/>
      <c r="GO9" s="398"/>
      <c r="GP9" s="398"/>
      <c r="GQ9" s="398"/>
      <c r="GR9" s="398"/>
      <c r="GS9" s="398"/>
      <c r="GT9" s="398"/>
      <c r="GU9" s="398"/>
      <c r="GV9" s="398"/>
      <c r="GW9" s="398"/>
      <c r="GX9" s="398"/>
      <c r="GY9" s="398"/>
      <c r="GZ9" s="398"/>
      <c r="HA9" s="398"/>
      <c r="HB9" s="398"/>
      <c r="HC9" s="398"/>
      <c r="HD9" s="398"/>
      <c r="HE9" s="398"/>
      <c r="HF9" s="398"/>
      <c r="HG9" s="398"/>
      <c r="HH9" s="398"/>
      <c r="HI9" s="398"/>
      <c r="HJ9" s="398"/>
      <c r="HK9" s="398"/>
      <c r="HL9" s="398"/>
      <c r="HM9" s="398"/>
      <c r="HN9" s="398"/>
      <c r="HO9" s="398"/>
      <c r="HP9" s="398"/>
      <c r="HQ9" s="398"/>
      <c r="HR9" s="398"/>
      <c r="HS9" s="398"/>
      <c r="HT9" s="398"/>
      <c r="HU9" s="398"/>
      <c r="HV9" s="398"/>
      <c r="HW9" s="398"/>
      <c r="HX9" s="398"/>
      <c r="HY9" s="398"/>
      <c r="HZ9" s="398"/>
      <c r="IA9" s="398"/>
      <c r="IB9" s="398"/>
      <c r="IC9" s="398"/>
      <c r="ID9" s="398"/>
      <c r="IE9" s="398"/>
      <c r="IF9" s="398"/>
      <c r="IG9" s="398"/>
      <c r="IH9" s="398"/>
      <c r="II9" s="398"/>
      <c r="IJ9" s="398"/>
      <c r="IK9" s="398"/>
      <c r="IL9" s="398"/>
      <c r="IM9" s="398"/>
      <c r="IN9" s="398"/>
      <c r="IO9" s="398"/>
      <c r="IP9" s="398"/>
      <c r="IQ9" s="398"/>
      <c r="IR9" s="398"/>
      <c r="IS9" s="398"/>
      <c r="IT9" s="398"/>
      <c r="IU9" s="398"/>
      <c r="IV9" s="398"/>
    </row>
    <row r="10" spans="1:256" s="4" customFormat="1" ht="22.2" customHeight="1">
      <c r="A10" s="399">
        <v>1</v>
      </c>
      <c r="B10" s="400" t="s">
        <v>34</v>
      </c>
      <c r="C10" s="400"/>
      <c r="D10" s="400"/>
      <c r="E10" s="399"/>
      <c r="F10" s="400"/>
      <c r="G10" s="399"/>
      <c r="H10" s="401">
        <f>+H14+H15</f>
        <v>9815</v>
      </c>
      <c r="I10" s="401">
        <f t="shared" ref="I10:M10" si="1">+I14+I15</f>
        <v>9815</v>
      </c>
      <c r="J10" s="401">
        <f t="shared" si="1"/>
        <v>9815</v>
      </c>
      <c r="K10" s="401">
        <f t="shared" si="1"/>
        <v>9815</v>
      </c>
      <c r="L10" s="401">
        <f t="shared" si="1"/>
        <v>2837</v>
      </c>
      <c r="M10" s="401">
        <f t="shared" si="1"/>
        <v>2837</v>
      </c>
      <c r="N10" s="401"/>
      <c r="O10" s="401"/>
      <c r="P10" s="402"/>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3"/>
      <c r="CG10" s="403"/>
      <c r="CH10" s="403"/>
      <c r="CI10" s="403"/>
      <c r="CJ10" s="403"/>
      <c r="CK10" s="403"/>
      <c r="CL10" s="403"/>
      <c r="CM10" s="403"/>
      <c r="CN10" s="403"/>
      <c r="CO10" s="403"/>
      <c r="CP10" s="403"/>
      <c r="CQ10" s="403"/>
      <c r="CR10" s="403"/>
      <c r="CS10" s="403"/>
      <c r="CT10" s="403"/>
      <c r="CU10" s="403"/>
      <c r="CV10" s="403"/>
      <c r="CW10" s="403"/>
      <c r="CX10" s="403"/>
      <c r="CY10" s="403"/>
      <c r="CZ10" s="403"/>
      <c r="DA10" s="403"/>
      <c r="DB10" s="403"/>
      <c r="DC10" s="403"/>
      <c r="DD10" s="403"/>
      <c r="DE10" s="403"/>
      <c r="DF10" s="403"/>
      <c r="DG10" s="403"/>
      <c r="DH10" s="403"/>
      <c r="DI10" s="403"/>
      <c r="DJ10" s="403"/>
      <c r="DK10" s="403"/>
      <c r="DL10" s="403"/>
      <c r="DM10" s="403"/>
      <c r="DN10" s="403"/>
      <c r="DO10" s="403"/>
      <c r="DP10" s="403"/>
      <c r="DQ10" s="403"/>
      <c r="DR10" s="403"/>
      <c r="DS10" s="403"/>
      <c r="DT10" s="403"/>
      <c r="DU10" s="403"/>
      <c r="DV10" s="403"/>
      <c r="DW10" s="403"/>
      <c r="DX10" s="403"/>
      <c r="DY10" s="403"/>
      <c r="DZ10" s="403"/>
      <c r="EA10" s="403"/>
      <c r="EB10" s="403"/>
      <c r="EC10" s="403"/>
      <c r="ED10" s="403"/>
      <c r="EE10" s="403"/>
      <c r="EF10" s="403"/>
      <c r="EG10" s="403"/>
      <c r="EH10" s="403"/>
      <c r="EI10" s="403"/>
      <c r="EJ10" s="403"/>
      <c r="EK10" s="403"/>
      <c r="EL10" s="403"/>
      <c r="EM10" s="403"/>
      <c r="EN10" s="403"/>
      <c r="EO10" s="403"/>
      <c r="EP10" s="403"/>
      <c r="EQ10" s="403"/>
      <c r="ER10" s="403"/>
      <c r="ES10" s="403"/>
      <c r="ET10" s="403"/>
      <c r="EU10" s="403"/>
      <c r="EV10" s="403"/>
      <c r="EW10" s="403"/>
      <c r="EX10" s="403"/>
      <c r="EY10" s="403"/>
      <c r="EZ10" s="403"/>
      <c r="FA10" s="403"/>
      <c r="FB10" s="403"/>
      <c r="FC10" s="403"/>
      <c r="FD10" s="403"/>
      <c r="FE10" s="403"/>
      <c r="FF10" s="403"/>
      <c r="FG10" s="403"/>
      <c r="FH10" s="403"/>
      <c r="FI10" s="403"/>
      <c r="FJ10" s="403"/>
      <c r="FK10" s="403"/>
      <c r="FL10" s="403"/>
      <c r="FM10" s="403"/>
      <c r="FN10" s="403"/>
      <c r="FO10" s="403"/>
      <c r="FP10" s="403"/>
      <c r="FQ10" s="403"/>
      <c r="FR10" s="403"/>
      <c r="FS10" s="403"/>
      <c r="FT10" s="403"/>
      <c r="FU10" s="403"/>
      <c r="FV10" s="403"/>
      <c r="FW10" s="403"/>
      <c r="FX10" s="403"/>
      <c r="FY10" s="403"/>
      <c r="FZ10" s="403"/>
      <c r="GA10" s="403"/>
      <c r="GB10" s="403"/>
      <c r="GC10" s="403"/>
      <c r="GD10" s="403"/>
      <c r="GE10" s="403"/>
      <c r="GF10" s="403"/>
      <c r="GG10" s="403"/>
      <c r="GH10" s="403"/>
      <c r="GI10" s="403"/>
      <c r="GJ10" s="403"/>
      <c r="GK10" s="403"/>
      <c r="GL10" s="403"/>
      <c r="GM10" s="403"/>
      <c r="GN10" s="403"/>
      <c r="GO10" s="403"/>
      <c r="GP10" s="403"/>
      <c r="GQ10" s="403"/>
      <c r="GR10" s="403"/>
      <c r="GS10" s="403"/>
      <c r="GT10" s="403"/>
      <c r="GU10" s="403"/>
      <c r="GV10" s="403"/>
      <c r="GW10" s="403"/>
      <c r="GX10" s="403"/>
      <c r="GY10" s="403"/>
      <c r="GZ10" s="403"/>
      <c r="HA10" s="403"/>
      <c r="HB10" s="403"/>
      <c r="HC10" s="403"/>
      <c r="HD10" s="403"/>
      <c r="HE10" s="403"/>
      <c r="HF10" s="403"/>
      <c r="HG10" s="403"/>
      <c r="HH10" s="403"/>
      <c r="HI10" s="403"/>
      <c r="HJ10" s="403"/>
      <c r="HK10" s="403"/>
      <c r="HL10" s="403"/>
      <c r="HM10" s="403"/>
      <c r="HN10" s="403"/>
      <c r="HO10" s="403"/>
      <c r="HP10" s="403"/>
      <c r="HQ10" s="403"/>
      <c r="HR10" s="403"/>
      <c r="HS10" s="403"/>
      <c r="HT10" s="403"/>
      <c r="HU10" s="403"/>
      <c r="HV10" s="403"/>
      <c r="HW10" s="403"/>
      <c r="HX10" s="403"/>
      <c r="HY10" s="403"/>
      <c r="HZ10" s="403"/>
      <c r="IA10" s="403"/>
      <c r="IB10" s="403"/>
      <c r="IC10" s="403"/>
      <c r="ID10" s="403"/>
      <c r="IE10" s="403"/>
      <c r="IF10" s="403"/>
      <c r="IG10" s="403"/>
      <c r="IH10" s="403"/>
      <c r="II10" s="403"/>
      <c r="IJ10" s="403"/>
      <c r="IK10" s="403"/>
      <c r="IL10" s="403"/>
      <c r="IM10" s="403"/>
      <c r="IN10" s="403"/>
      <c r="IO10" s="403"/>
      <c r="IP10" s="403"/>
      <c r="IQ10" s="403"/>
      <c r="IR10" s="403"/>
      <c r="IS10" s="403"/>
      <c r="IT10" s="403"/>
      <c r="IU10" s="403"/>
      <c r="IV10" s="403"/>
    </row>
    <row r="11" spans="1:256" s="4" customFormat="1" ht="22.2" hidden="1" customHeight="1" outlineLevel="1">
      <c r="A11" s="404" t="s">
        <v>122</v>
      </c>
      <c r="B11" s="405" t="s">
        <v>192</v>
      </c>
      <c r="C11" s="405"/>
      <c r="D11" s="405"/>
      <c r="E11" s="404"/>
      <c r="F11" s="404" t="s">
        <v>2071</v>
      </c>
      <c r="G11" s="404"/>
      <c r="H11" s="406">
        <f>14*40</f>
        <v>560</v>
      </c>
      <c r="I11" s="406">
        <f>14*40</f>
        <v>560</v>
      </c>
      <c r="J11" s="406">
        <f>14*40</f>
        <v>560</v>
      </c>
      <c r="K11" s="406">
        <f>14*40</f>
        <v>560</v>
      </c>
      <c r="L11" s="406">
        <f>4*40</f>
        <v>160</v>
      </c>
      <c r="M11" s="406">
        <f>4*40</f>
        <v>160</v>
      </c>
      <c r="N11" s="407"/>
      <c r="O11" s="407"/>
      <c r="P11" s="402"/>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c r="DZ11" s="403"/>
      <c r="EA11" s="403"/>
      <c r="EB11" s="403"/>
      <c r="EC11" s="403"/>
      <c r="ED11" s="403"/>
      <c r="EE11" s="403"/>
      <c r="EF11" s="403"/>
      <c r="EG11" s="403"/>
      <c r="EH11" s="403"/>
      <c r="EI11" s="403"/>
      <c r="EJ11" s="403"/>
      <c r="EK11" s="403"/>
      <c r="EL11" s="403"/>
      <c r="EM11" s="403"/>
      <c r="EN11" s="403"/>
      <c r="EO11" s="403"/>
      <c r="EP11" s="403"/>
      <c r="EQ11" s="403"/>
      <c r="ER11" s="403"/>
      <c r="ES11" s="403"/>
      <c r="ET11" s="403"/>
      <c r="EU11" s="403"/>
      <c r="EV11" s="403"/>
      <c r="EW11" s="403"/>
      <c r="EX11" s="403"/>
      <c r="EY11" s="403"/>
      <c r="EZ11" s="403"/>
      <c r="FA11" s="403"/>
      <c r="FB11" s="403"/>
      <c r="FC11" s="403"/>
      <c r="FD11" s="403"/>
      <c r="FE11" s="403"/>
      <c r="FF11" s="403"/>
      <c r="FG11" s="403"/>
      <c r="FH11" s="403"/>
      <c r="FI11" s="403"/>
      <c r="FJ11" s="403"/>
      <c r="FK11" s="403"/>
      <c r="FL11" s="403"/>
      <c r="FM11" s="403"/>
      <c r="FN11" s="403"/>
      <c r="FO11" s="403"/>
      <c r="FP11" s="403"/>
      <c r="FQ11" s="403"/>
      <c r="FR11" s="403"/>
      <c r="FS11" s="403"/>
      <c r="FT11" s="403"/>
      <c r="FU11" s="403"/>
      <c r="FV11" s="403"/>
      <c r="FW11" s="403"/>
      <c r="FX11" s="403"/>
      <c r="FY11" s="403"/>
      <c r="FZ11" s="403"/>
      <c r="GA11" s="403"/>
      <c r="GB11" s="403"/>
      <c r="GC11" s="403"/>
      <c r="GD11" s="403"/>
      <c r="GE11" s="403"/>
      <c r="GF11" s="403"/>
      <c r="GG11" s="403"/>
      <c r="GH11" s="403"/>
      <c r="GI11" s="403"/>
      <c r="GJ11" s="403"/>
      <c r="GK11" s="403"/>
      <c r="GL11" s="403"/>
      <c r="GM11" s="403"/>
      <c r="GN11" s="403"/>
      <c r="GO11" s="403"/>
      <c r="GP11" s="403"/>
      <c r="GQ11" s="403"/>
      <c r="GR11" s="403"/>
      <c r="GS11" s="403"/>
      <c r="GT11" s="403"/>
      <c r="GU11" s="403"/>
      <c r="GV11" s="403"/>
      <c r="GW11" s="403"/>
      <c r="GX11" s="403"/>
      <c r="GY11" s="403"/>
      <c r="GZ11" s="403"/>
      <c r="HA11" s="403"/>
      <c r="HB11" s="403"/>
      <c r="HC11" s="403"/>
      <c r="HD11" s="403"/>
      <c r="HE11" s="403"/>
      <c r="HF11" s="403"/>
      <c r="HG11" s="403"/>
      <c r="HH11" s="403"/>
      <c r="HI11" s="403"/>
      <c r="HJ11" s="403"/>
      <c r="HK11" s="403"/>
      <c r="HL11" s="403"/>
      <c r="HM11" s="403"/>
      <c r="HN11" s="403"/>
      <c r="HO11" s="403"/>
      <c r="HP11" s="403"/>
      <c r="HQ11" s="403"/>
      <c r="HR11" s="403"/>
      <c r="HS11" s="403"/>
      <c r="HT11" s="403"/>
      <c r="HU11" s="403"/>
      <c r="HV11" s="403"/>
      <c r="HW11" s="403"/>
      <c r="HX11" s="403"/>
      <c r="HY11" s="403"/>
      <c r="HZ11" s="403"/>
      <c r="IA11" s="403"/>
      <c r="IB11" s="403"/>
      <c r="IC11" s="403"/>
      <c r="ID11" s="403"/>
      <c r="IE11" s="403"/>
      <c r="IF11" s="403"/>
      <c r="IG11" s="403"/>
      <c r="IH11" s="403"/>
      <c r="II11" s="403"/>
      <c r="IJ11" s="403"/>
      <c r="IK11" s="403"/>
      <c r="IL11" s="403"/>
      <c r="IM11" s="403"/>
      <c r="IN11" s="403"/>
      <c r="IO11" s="403"/>
      <c r="IP11" s="403"/>
      <c r="IQ11" s="403"/>
      <c r="IR11" s="403"/>
      <c r="IS11" s="403"/>
      <c r="IT11" s="403"/>
      <c r="IU11" s="403"/>
      <c r="IV11" s="403"/>
    </row>
    <row r="12" spans="1:256" s="4" customFormat="1" ht="22.2" hidden="1" customHeight="1" outlineLevel="1">
      <c r="A12" s="404" t="s">
        <v>123</v>
      </c>
      <c r="B12" s="405" t="s">
        <v>168</v>
      </c>
      <c r="C12" s="405"/>
      <c r="D12" s="405"/>
      <c r="E12" s="404"/>
      <c r="F12" s="404" t="s">
        <v>2072</v>
      </c>
      <c r="G12" s="404"/>
      <c r="H12" s="406">
        <f>40*40</f>
        <v>1600</v>
      </c>
      <c r="I12" s="406">
        <f>40*40</f>
        <v>1600</v>
      </c>
      <c r="J12" s="406">
        <f>40*40</f>
        <v>1600</v>
      </c>
      <c r="K12" s="406">
        <f>40*40</f>
        <v>1600</v>
      </c>
      <c r="L12" s="406">
        <f>12*40</f>
        <v>480</v>
      </c>
      <c r="M12" s="406">
        <f>12*40</f>
        <v>480</v>
      </c>
      <c r="N12" s="407"/>
      <c r="O12" s="407"/>
      <c r="P12" s="402"/>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c r="DZ12" s="403"/>
      <c r="EA12" s="403"/>
      <c r="EB12" s="403"/>
      <c r="EC12" s="403"/>
      <c r="ED12" s="403"/>
      <c r="EE12" s="403"/>
      <c r="EF12" s="403"/>
      <c r="EG12" s="403"/>
      <c r="EH12" s="403"/>
      <c r="EI12" s="403"/>
      <c r="EJ12" s="403"/>
      <c r="EK12" s="403"/>
      <c r="EL12" s="403"/>
      <c r="EM12" s="403"/>
      <c r="EN12" s="403"/>
      <c r="EO12" s="403"/>
      <c r="EP12" s="403"/>
      <c r="EQ12" s="403"/>
      <c r="ER12" s="403"/>
      <c r="ES12" s="403"/>
      <c r="ET12" s="403"/>
      <c r="EU12" s="403"/>
      <c r="EV12" s="403"/>
      <c r="EW12" s="403"/>
      <c r="EX12" s="403"/>
      <c r="EY12" s="403"/>
      <c r="EZ12" s="403"/>
      <c r="FA12" s="403"/>
      <c r="FB12" s="403"/>
      <c r="FC12" s="403"/>
      <c r="FD12" s="403"/>
      <c r="FE12" s="403"/>
      <c r="FF12" s="403"/>
      <c r="FG12" s="403"/>
      <c r="FH12" s="403"/>
      <c r="FI12" s="403"/>
      <c r="FJ12" s="403"/>
      <c r="FK12" s="403"/>
      <c r="FL12" s="403"/>
      <c r="FM12" s="403"/>
      <c r="FN12" s="403"/>
      <c r="FO12" s="403"/>
      <c r="FP12" s="403"/>
      <c r="FQ12" s="403"/>
      <c r="FR12" s="403"/>
      <c r="FS12" s="403"/>
      <c r="FT12" s="403"/>
      <c r="FU12" s="403"/>
      <c r="FV12" s="403"/>
      <c r="FW12" s="403"/>
      <c r="FX12" s="403"/>
      <c r="FY12" s="403"/>
      <c r="FZ12" s="403"/>
      <c r="GA12" s="403"/>
      <c r="GB12" s="403"/>
      <c r="GC12" s="403"/>
      <c r="GD12" s="403"/>
      <c r="GE12" s="403"/>
      <c r="GF12" s="403"/>
      <c r="GG12" s="403"/>
      <c r="GH12" s="403"/>
      <c r="GI12" s="403"/>
      <c r="GJ12" s="403"/>
      <c r="GK12" s="403"/>
      <c r="GL12" s="403"/>
      <c r="GM12" s="403"/>
      <c r="GN12" s="403"/>
      <c r="GO12" s="403"/>
      <c r="GP12" s="403"/>
      <c r="GQ12" s="403"/>
      <c r="GR12" s="403"/>
      <c r="GS12" s="403"/>
      <c r="GT12" s="403"/>
      <c r="GU12" s="403"/>
      <c r="GV12" s="403"/>
      <c r="GW12" s="403"/>
      <c r="GX12" s="403"/>
      <c r="GY12" s="403"/>
      <c r="GZ12" s="403"/>
      <c r="HA12" s="403"/>
      <c r="HB12" s="403"/>
      <c r="HC12" s="403"/>
      <c r="HD12" s="403"/>
      <c r="HE12" s="403"/>
      <c r="HF12" s="403"/>
      <c r="HG12" s="403"/>
      <c r="HH12" s="403"/>
      <c r="HI12" s="403"/>
      <c r="HJ12" s="403"/>
      <c r="HK12" s="403"/>
      <c r="HL12" s="403"/>
      <c r="HM12" s="403"/>
      <c r="HN12" s="403"/>
      <c r="HO12" s="403"/>
      <c r="HP12" s="403"/>
      <c r="HQ12" s="403"/>
      <c r="HR12" s="403"/>
      <c r="HS12" s="403"/>
      <c r="HT12" s="403"/>
      <c r="HU12" s="403"/>
      <c r="HV12" s="403"/>
      <c r="HW12" s="403"/>
      <c r="HX12" s="403"/>
      <c r="HY12" s="403"/>
      <c r="HZ12" s="403"/>
      <c r="IA12" s="403"/>
      <c r="IB12" s="403"/>
      <c r="IC12" s="403"/>
      <c r="ID12" s="403"/>
      <c r="IE12" s="403"/>
      <c r="IF12" s="403"/>
      <c r="IG12" s="403"/>
      <c r="IH12" s="403"/>
      <c r="II12" s="403"/>
      <c r="IJ12" s="403"/>
      <c r="IK12" s="403"/>
      <c r="IL12" s="403"/>
      <c r="IM12" s="403"/>
      <c r="IN12" s="403"/>
      <c r="IO12" s="403"/>
      <c r="IP12" s="403"/>
      <c r="IQ12" s="403"/>
      <c r="IR12" s="403"/>
      <c r="IS12" s="403"/>
      <c r="IT12" s="403"/>
      <c r="IU12" s="403"/>
      <c r="IV12" s="403"/>
    </row>
    <row r="13" spans="1:256" s="4" customFormat="1" ht="22.2" hidden="1" customHeight="1" outlineLevel="1">
      <c r="A13" s="404" t="s">
        <v>124</v>
      </c>
      <c r="B13" s="405" t="s">
        <v>197</v>
      </c>
      <c r="C13" s="405"/>
      <c r="D13" s="405"/>
      <c r="E13" s="404"/>
      <c r="F13" s="404" t="s">
        <v>2073</v>
      </c>
      <c r="G13" s="404"/>
      <c r="H13" s="406">
        <v>1701</v>
      </c>
      <c r="I13" s="406">
        <v>1701</v>
      </c>
      <c r="J13" s="406">
        <v>1701</v>
      </c>
      <c r="K13" s="406">
        <v>1701</v>
      </c>
      <c r="L13" s="406">
        <v>476</v>
      </c>
      <c r="M13" s="406">
        <v>476</v>
      </c>
      <c r="N13" s="407"/>
      <c r="O13" s="407"/>
      <c r="P13" s="402"/>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c r="DZ13" s="403"/>
      <c r="EA13" s="403"/>
      <c r="EB13" s="403"/>
      <c r="EC13" s="403"/>
      <c r="ED13" s="403"/>
      <c r="EE13" s="403"/>
      <c r="EF13" s="403"/>
      <c r="EG13" s="403"/>
      <c r="EH13" s="403"/>
      <c r="EI13" s="403"/>
      <c r="EJ13" s="403"/>
      <c r="EK13" s="403"/>
      <c r="EL13" s="403"/>
      <c r="EM13" s="403"/>
      <c r="EN13" s="403"/>
      <c r="EO13" s="403"/>
      <c r="EP13" s="403"/>
      <c r="EQ13" s="403"/>
      <c r="ER13" s="403"/>
      <c r="ES13" s="403"/>
      <c r="ET13" s="403"/>
      <c r="EU13" s="403"/>
      <c r="EV13" s="403"/>
      <c r="EW13" s="403"/>
      <c r="EX13" s="403"/>
      <c r="EY13" s="403"/>
      <c r="EZ13" s="403"/>
      <c r="FA13" s="403"/>
      <c r="FB13" s="403"/>
      <c r="FC13" s="403"/>
      <c r="FD13" s="403"/>
      <c r="FE13" s="403"/>
      <c r="FF13" s="403"/>
      <c r="FG13" s="403"/>
      <c r="FH13" s="403"/>
      <c r="FI13" s="403"/>
      <c r="FJ13" s="403"/>
      <c r="FK13" s="403"/>
      <c r="FL13" s="403"/>
      <c r="FM13" s="403"/>
      <c r="FN13" s="403"/>
      <c r="FO13" s="403"/>
      <c r="FP13" s="403"/>
      <c r="FQ13" s="403"/>
      <c r="FR13" s="403"/>
      <c r="FS13" s="403"/>
      <c r="FT13" s="403"/>
      <c r="FU13" s="403"/>
      <c r="FV13" s="403"/>
      <c r="FW13" s="403"/>
      <c r="FX13" s="403"/>
      <c r="FY13" s="403"/>
      <c r="FZ13" s="403"/>
      <c r="GA13" s="403"/>
      <c r="GB13" s="403"/>
      <c r="GC13" s="403"/>
      <c r="GD13" s="403"/>
      <c r="GE13" s="403"/>
      <c r="GF13" s="403"/>
      <c r="GG13" s="403"/>
      <c r="GH13" s="403"/>
      <c r="GI13" s="403"/>
      <c r="GJ13" s="403"/>
      <c r="GK13" s="403"/>
      <c r="GL13" s="403"/>
      <c r="GM13" s="403"/>
      <c r="GN13" s="403"/>
      <c r="GO13" s="403"/>
      <c r="GP13" s="403"/>
      <c r="GQ13" s="403"/>
      <c r="GR13" s="403"/>
      <c r="GS13" s="403"/>
      <c r="GT13" s="403"/>
      <c r="GU13" s="403"/>
      <c r="GV13" s="403"/>
      <c r="GW13" s="403"/>
      <c r="GX13" s="403"/>
      <c r="GY13" s="403"/>
      <c r="GZ13" s="403"/>
      <c r="HA13" s="403"/>
      <c r="HB13" s="403"/>
      <c r="HC13" s="403"/>
      <c r="HD13" s="403"/>
      <c r="HE13" s="403"/>
      <c r="HF13" s="403"/>
      <c r="HG13" s="403"/>
      <c r="HH13" s="403"/>
      <c r="HI13" s="403"/>
      <c r="HJ13" s="403"/>
      <c r="HK13" s="403"/>
      <c r="HL13" s="403"/>
      <c r="HM13" s="403"/>
      <c r="HN13" s="403"/>
      <c r="HO13" s="403"/>
      <c r="HP13" s="403"/>
      <c r="HQ13" s="403"/>
      <c r="HR13" s="403"/>
      <c r="HS13" s="403"/>
      <c r="HT13" s="403"/>
      <c r="HU13" s="403"/>
      <c r="HV13" s="403"/>
      <c r="HW13" s="403"/>
      <c r="HX13" s="403"/>
      <c r="HY13" s="403"/>
      <c r="HZ13" s="403"/>
      <c r="IA13" s="403"/>
      <c r="IB13" s="403"/>
      <c r="IC13" s="403"/>
      <c r="ID13" s="403"/>
      <c r="IE13" s="403"/>
      <c r="IF13" s="403"/>
      <c r="IG13" s="403"/>
      <c r="IH13" s="403"/>
      <c r="II13" s="403"/>
      <c r="IJ13" s="403"/>
      <c r="IK13" s="403"/>
      <c r="IL13" s="403"/>
      <c r="IM13" s="403"/>
      <c r="IN13" s="403"/>
      <c r="IO13" s="403"/>
      <c r="IP13" s="403"/>
      <c r="IQ13" s="403"/>
      <c r="IR13" s="403"/>
      <c r="IS13" s="403"/>
      <c r="IT13" s="403"/>
      <c r="IU13" s="403"/>
      <c r="IV13" s="403"/>
    </row>
    <row r="14" spans="1:256" s="4" customFormat="1" ht="45.75" customHeight="1" collapsed="1">
      <c r="A14" s="404" t="s">
        <v>521</v>
      </c>
      <c r="B14" s="405" t="s">
        <v>2061</v>
      </c>
      <c r="C14" s="404" t="s">
        <v>2537</v>
      </c>
      <c r="D14" s="404" t="s">
        <v>3149</v>
      </c>
      <c r="E14" s="404"/>
      <c r="F14" s="404" t="s">
        <v>2074</v>
      </c>
      <c r="G14" s="404"/>
      <c r="H14" s="406">
        <f>SUM(H11:H13)</f>
        <v>3861</v>
      </c>
      <c r="I14" s="406">
        <f t="shared" ref="I14:M14" si="2">SUM(I11:I13)</f>
        <v>3861</v>
      </c>
      <c r="J14" s="406">
        <f t="shared" si="2"/>
        <v>3861</v>
      </c>
      <c r="K14" s="406">
        <f t="shared" si="2"/>
        <v>3861</v>
      </c>
      <c r="L14" s="406">
        <f t="shared" si="2"/>
        <v>1116</v>
      </c>
      <c r="M14" s="406">
        <f t="shared" si="2"/>
        <v>1116</v>
      </c>
      <c r="N14" s="407"/>
      <c r="O14" s="407"/>
      <c r="P14" s="402"/>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c r="FE14" s="403"/>
      <c r="FF14" s="403"/>
      <c r="FG14" s="403"/>
      <c r="FH14" s="403"/>
      <c r="FI14" s="403"/>
      <c r="FJ14" s="403"/>
      <c r="FK14" s="403"/>
      <c r="FL14" s="403"/>
      <c r="FM14" s="403"/>
      <c r="FN14" s="403"/>
      <c r="FO14" s="403"/>
      <c r="FP14" s="403"/>
      <c r="FQ14" s="403"/>
      <c r="FR14" s="403"/>
      <c r="FS14" s="403"/>
      <c r="FT14" s="403"/>
      <c r="FU14" s="403"/>
      <c r="FV14" s="403"/>
      <c r="FW14" s="403"/>
      <c r="FX14" s="403"/>
      <c r="FY14" s="403"/>
      <c r="FZ14" s="403"/>
      <c r="GA14" s="403"/>
      <c r="GB14" s="403"/>
      <c r="GC14" s="403"/>
      <c r="GD14" s="403"/>
      <c r="GE14" s="403"/>
      <c r="GF14" s="403"/>
      <c r="GG14" s="403"/>
      <c r="GH14" s="403"/>
      <c r="GI14" s="403"/>
      <c r="GJ14" s="403"/>
      <c r="GK14" s="403"/>
      <c r="GL14" s="403"/>
      <c r="GM14" s="403"/>
      <c r="GN14" s="403"/>
      <c r="GO14" s="403"/>
      <c r="GP14" s="403"/>
      <c r="GQ14" s="403"/>
      <c r="GR14" s="403"/>
      <c r="GS14" s="403"/>
      <c r="GT14" s="403"/>
      <c r="GU14" s="403"/>
      <c r="GV14" s="403"/>
      <c r="GW14" s="403"/>
      <c r="GX14" s="403"/>
      <c r="GY14" s="403"/>
      <c r="GZ14" s="403"/>
      <c r="HA14" s="403"/>
      <c r="HB14" s="403"/>
      <c r="HC14" s="403"/>
      <c r="HD14" s="403"/>
      <c r="HE14" s="403"/>
      <c r="HF14" s="403"/>
      <c r="HG14" s="403"/>
      <c r="HH14" s="403"/>
      <c r="HI14" s="403"/>
      <c r="HJ14" s="403"/>
      <c r="HK14" s="403"/>
      <c r="HL14" s="403"/>
      <c r="HM14" s="403"/>
      <c r="HN14" s="403"/>
      <c r="HO14" s="403"/>
      <c r="HP14" s="403"/>
      <c r="HQ14" s="403"/>
      <c r="HR14" s="403"/>
      <c r="HS14" s="403"/>
      <c r="HT14" s="403"/>
      <c r="HU14" s="403"/>
      <c r="HV14" s="403"/>
      <c r="HW14" s="403"/>
      <c r="HX14" s="403"/>
      <c r="HY14" s="403"/>
      <c r="HZ14" s="403"/>
      <c r="IA14" s="403"/>
      <c r="IB14" s="403"/>
      <c r="IC14" s="403"/>
      <c r="ID14" s="403"/>
      <c r="IE14" s="403"/>
      <c r="IF14" s="403"/>
      <c r="IG14" s="403"/>
      <c r="IH14" s="403"/>
      <c r="II14" s="403"/>
      <c r="IJ14" s="403"/>
      <c r="IK14" s="403"/>
      <c r="IL14" s="403"/>
      <c r="IM14" s="403"/>
      <c r="IN14" s="403"/>
      <c r="IO14" s="403"/>
      <c r="IP14" s="403"/>
      <c r="IQ14" s="403"/>
      <c r="IR14" s="403"/>
      <c r="IS14" s="403"/>
      <c r="IT14" s="403"/>
      <c r="IU14" s="403"/>
      <c r="IV14" s="403"/>
    </row>
    <row r="15" spans="1:256" s="4" customFormat="1" ht="31.5" customHeight="1">
      <c r="A15" s="404" t="s">
        <v>125</v>
      </c>
      <c r="B15" s="405" t="s">
        <v>2075</v>
      </c>
      <c r="C15" s="405"/>
      <c r="D15" s="405"/>
      <c r="E15" s="404"/>
      <c r="F15" s="405"/>
      <c r="G15" s="404"/>
      <c r="H15" s="406">
        <f>'[8]Dự án 1'!$N$6</f>
        <v>5954</v>
      </c>
      <c r="I15" s="406">
        <f>'[8]Dự án 1'!$N$6</f>
        <v>5954</v>
      </c>
      <c r="J15" s="406">
        <f>'[8]Dự án 1'!$N$6</f>
        <v>5954</v>
      </c>
      <c r="K15" s="406">
        <f>'[8]Dự án 1'!$N$6</f>
        <v>5954</v>
      </c>
      <c r="L15" s="406">
        <f>'[9]Dự án 1'!$N$6</f>
        <v>1721</v>
      </c>
      <c r="M15" s="406">
        <f>'[9]Dự án 1'!$N$6</f>
        <v>1721</v>
      </c>
      <c r="N15" s="407"/>
      <c r="O15" s="407"/>
      <c r="P15" s="402"/>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c r="FE15" s="403"/>
      <c r="FF15" s="403"/>
      <c r="FG15" s="403"/>
      <c r="FH15" s="403"/>
      <c r="FI15" s="403"/>
      <c r="FJ15" s="403"/>
      <c r="FK15" s="403"/>
      <c r="FL15" s="403"/>
      <c r="FM15" s="403"/>
      <c r="FN15" s="403"/>
      <c r="FO15" s="403"/>
      <c r="FP15" s="403"/>
      <c r="FQ15" s="403"/>
      <c r="FR15" s="403"/>
      <c r="FS15" s="403"/>
      <c r="FT15" s="403"/>
      <c r="FU15" s="403"/>
      <c r="FV15" s="403"/>
      <c r="FW15" s="403"/>
      <c r="FX15" s="403"/>
      <c r="FY15" s="403"/>
      <c r="FZ15" s="403"/>
      <c r="GA15" s="403"/>
      <c r="GB15" s="403"/>
      <c r="GC15" s="403"/>
      <c r="GD15" s="403"/>
      <c r="GE15" s="403"/>
      <c r="GF15" s="403"/>
      <c r="GG15" s="403"/>
      <c r="GH15" s="403"/>
      <c r="GI15" s="403"/>
      <c r="GJ15" s="403"/>
      <c r="GK15" s="403"/>
      <c r="GL15" s="403"/>
      <c r="GM15" s="403"/>
      <c r="GN15" s="403"/>
      <c r="GO15" s="403"/>
      <c r="GP15" s="403"/>
      <c r="GQ15" s="403"/>
      <c r="GR15" s="403"/>
      <c r="GS15" s="403"/>
      <c r="GT15" s="403"/>
      <c r="GU15" s="403"/>
      <c r="GV15" s="403"/>
      <c r="GW15" s="403"/>
      <c r="GX15" s="403"/>
      <c r="GY15" s="403"/>
      <c r="GZ15" s="403"/>
      <c r="HA15" s="403"/>
      <c r="HB15" s="403"/>
      <c r="HC15" s="403"/>
      <c r="HD15" s="403"/>
      <c r="HE15" s="403"/>
      <c r="HF15" s="403"/>
      <c r="HG15" s="403"/>
      <c r="HH15" s="403"/>
      <c r="HI15" s="403"/>
      <c r="HJ15" s="403"/>
      <c r="HK15" s="403"/>
      <c r="HL15" s="403"/>
      <c r="HM15" s="403"/>
      <c r="HN15" s="403"/>
      <c r="HO15" s="403"/>
      <c r="HP15" s="403"/>
      <c r="HQ15" s="403"/>
      <c r="HR15" s="403"/>
      <c r="HS15" s="403"/>
      <c r="HT15" s="403"/>
      <c r="HU15" s="403"/>
      <c r="HV15" s="403"/>
      <c r="HW15" s="403"/>
      <c r="HX15" s="403"/>
      <c r="HY15" s="403"/>
      <c r="HZ15" s="403"/>
      <c r="IA15" s="403"/>
      <c r="IB15" s="403"/>
      <c r="IC15" s="403"/>
      <c r="ID15" s="403"/>
      <c r="IE15" s="403"/>
      <c r="IF15" s="403"/>
      <c r="IG15" s="403"/>
      <c r="IH15" s="403"/>
      <c r="II15" s="403"/>
      <c r="IJ15" s="403"/>
      <c r="IK15" s="403"/>
      <c r="IL15" s="403"/>
      <c r="IM15" s="403"/>
      <c r="IN15" s="403"/>
      <c r="IO15" s="403"/>
      <c r="IP15" s="403"/>
      <c r="IQ15" s="403"/>
      <c r="IR15" s="403"/>
      <c r="IS15" s="403"/>
      <c r="IT15" s="403"/>
      <c r="IU15" s="403"/>
      <c r="IV15" s="403"/>
    </row>
    <row r="16" spans="1:256" s="4" customFormat="1" ht="56">
      <c r="A16" s="408" t="s">
        <v>211</v>
      </c>
      <c r="B16" s="409" t="s">
        <v>2076</v>
      </c>
      <c r="C16" s="924" t="s">
        <v>546</v>
      </c>
      <c r="D16" s="404" t="s">
        <v>2077</v>
      </c>
      <c r="E16" s="404">
        <v>2022</v>
      </c>
      <c r="F16" s="404" t="s">
        <v>2078</v>
      </c>
      <c r="G16" s="410" t="s">
        <v>2079</v>
      </c>
      <c r="H16" s="406">
        <v>1000</v>
      </c>
      <c r="I16" s="406">
        <v>1000</v>
      </c>
      <c r="J16" s="406">
        <v>1000</v>
      </c>
      <c r="K16" s="406">
        <v>1000</v>
      </c>
      <c r="L16" s="406">
        <v>1000</v>
      </c>
      <c r="M16" s="406">
        <v>1000</v>
      </c>
      <c r="N16" s="404"/>
      <c r="O16" s="405"/>
      <c r="P16" s="411"/>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c r="BW16" s="412"/>
      <c r="BX16" s="412"/>
      <c r="BY16" s="412"/>
      <c r="BZ16" s="412"/>
      <c r="CA16" s="412"/>
      <c r="CB16" s="412"/>
      <c r="CC16" s="412"/>
      <c r="CD16" s="412"/>
      <c r="CE16" s="412"/>
      <c r="CF16" s="412"/>
      <c r="CG16" s="412"/>
      <c r="CH16" s="412"/>
      <c r="CI16" s="412"/>
      <c r="CJ16" s="412"/>
      <c r="CK16" s="412"/>
      <c r="CL16" s="412"/>
      <c r="CM16" s="412"/>
      <c r="CN16" s="412"/>
      <c r="CO16" s="412"/>
      <c r="CP16" s="412"/>
      <c r="CQ16" s="412"/>
      <c r="CR16" s="412"/>
      <c r="CS16" s="412"/>
      <c r="CT16" s="412"/>
      <c r="CU16" s="412"/>
      <c r="CV16" s="412"/>
      <c r="CW16" s="412"/>
      <c r="CX16" s="412"/>
      <c r="CY16" s="412"/>
      <c r="CZ16" s="412"/>
      <c r="DA16" s="412"/>
      <c r="DB16" s="412"/>
      <c r="DC16" s="412"/>
      <c r="DD16" s="412"/>
      <c r="DE16" s="412"/>
      <c r="DF16" s="412"/>
      <c r="DG16" s="412"/>
      <c r="DH16" s="412"/>
      <c r="DI16" s="412"/>
      <c r="DJ16" s="412"/>
      <c r="DK16" s="412"/>
      <c r="DL16" s="412"/>
      <c r="DM16" s="412"/>
      <c r="DN16" s="412"/>
      <c r="DO16" s="412"/>
      <c r="DP16" s="412"/>
      <c r="DQ16" s="412"/>
      <c r="DR16" s="412"/>
      <c r="DS16" s="412"/>
      <c r="DT16" s="412"/>
      <c r="DU16" s="412"/>
      <c r="DV16" s="412"/>
      <c r="DW16" s="412"/>
      <c r="DX16" s="412"/>
      <c r="DY16" s="412"/>
      <c r="DZ16" s="412"/>
      <c r="EA16" s="412"/>
      <c r="EB16" s="412"/>
      <c r="EC16" s="412"/>
      <c r="ED16" s="412"/>
      <c r="EE16" s="412"/>
      <c r="EF16" s="412"/>
      <c r="EG16" s="412"/>
      <c r="EH16" s="412"/>
      <c r="EI16" s="412"/>
      <c r="EJ16" s="412"/>
      <c r="EK16" s="412"/>
      <c r="EL16" s="412"/>
      <c r="EM16" s="412"/>
      <c r="EN16" s="412"/>
      <c r="EO16" s="412"/>
      <c r="EP16" s="412"/>
      <c r="EQ16" s="412"/>
      <c r="ER16" s="412"/>
      <c r="ES16" s="412"/>
      <c r="ET16" s="412"/>
      <c r="EU16" s="412"/>
      <c r="EV16" s="412"/>
      <c r="EW16" s="412"/>
      <c r="EX16" s="412"/>
      <c r="EY16" s="412"/>
      <c r="EZ16" s="412"/>
      <c r="FA16" s="412"/>
      <c r="FB16" s="412"/>
      <c r="FC16" s="412"/>
      <c r="FD16" s="412"/>
      <c r="FE16" s="412"/>
      <c r="FF16" s="412"/>
      <c r="FG16" s="412"/>
      <c r="FH16" s="412"/>
      <c r="FI16" s="412"/>
      <c r="FJ16" s="412"/>
      <c r="FK16" s="412"/>
      <c r="FL16" s="412"/>
      <c r="FM16" s="412"/>
      <c r="FN16" s="412"/>
      <c r="FO16" s="412"/>
      <c r="FP16" s="412"/>
      <c r="FQ16" s="412"/>
      <c r="FR16" s="412"/>
      <c r="FS16" s="412"/>
      <c r="FT16" s="412"/>
      <c r="FU16" s="412"/>
      <c r="FV16" s="412"/>
      <c r="FW16" s="412"/>
      <c r="FX16" s="412"/>
      <c r="FY16" s="412"/>
      <c r="FZ16" s="412"/>
      <c r="GA16" s="412"/>
      <c r="GB16" s="412"/>
      <c r="GC16" s="412"/>
      <c r="GD16" s="412"/>
      <c r="GE16" s="412"/>
      <c r="GF16" s="412"/>
      <c r="GG16" s="412"/>
      <c r="GH16" s="412"/>
      <c r="GI16" s="412"/>
      <c r="GJ16" s="412"/>
      <c r="GK16" s="412"/>
      <c r="GL16" s="412"/>
      <c r="GM16" s="412"/>
      <c r="GN16" s="412"/>
      <c r="GO16" s="412"/>
      <c r="GP16" s="412"/>
      <c r="GQ16" s="412"/>
      <c r="GR16" s="412"/>
      <c r="GS16" s="412"/>
      <c r="GT16" s="412"/>
      <c r="GU16" s="412"/>
      <c r="GV16" s="412"/>
      <c r="GW16" s="412"/>
      <c r="GX16" s="412"/>
      <c r="GY16" s="412"/>
      <c r="GZ16" s="412"/>
      <c r="HA16" s="412"/>
      <c r="HB16" s="412"/>
      <c r="HC16" s="412"/>
      <c r="HD16" s="412"/>
      <c r="HE16" s="412"/>
      <c r="HF16" s="412"/>
      <c r="HG16" s="412"/>
      <c r="HH16" s="412"/>
      <c r="HI16" s="412"/>
      <c r="HJ16" s="412"/>
      <c r="HK16" s="412"/>
      <c r="HL16" s="412"/>
      <c r="HM16" s="412"/>
      <c r="HN16" s="412"/>
      <c r="HO16" s="412"/>
      <c r="HP16" s="412"/>
      <c r="HQ16" s="412"/>
      <c r="HR16" s="412"/>
      <c r="HS16" s="412"/>
      <c r="HT16" s="412"/>
      <c r="HU16" s="412"/>
      <c r="HV16" s="412"/>
      <c r="HW16" s="412"/>
      <c r="HX16" s="412"/>
      <c r="HY16" s="412"/>
      <c r="HZ16" s="412"/>
      <c r="IA16" s="412"/>
      <c r="IB16" s="412"/>
      <c r="IC16" s="412"/>
      <c r="ID16" s="412"/>
      <c r="IE16" s="412"/>
      <c r="IF16" s="412"/>
      <c r="IG16" s="412"/>
      <c r="IH16" s="412"/>
      <c r="II16" s="412"/>
      <c r="IJ16" s="412"/>
      <c r="IK16" s="412"/>
      <c r="IL16" s="412"/>
      <c r="IM16" s="412"/>
      <c r="IN16" s="412"/>
      <c r="IO16" s="412"/>
      <c r="IP16" s="412"/>
      <c r="IQ16" s="412"/>
      <c r="IR16" s="412"/>
      <c r="IS16" s="412"/>
      <c r="IT16" s="412"/>
      <c r="IU16" s="412"/>
      <c r="IV16" s="412"/>
    </row>
    <row r="17" spans="1:256" s="4" customFormat="1" ht="54" customHeight="1">
      <c r="A17" s="408" t="s">
        <v>216</v>
      </c>
      <c r="B17" s="409" t="s">
        <v>2080</v>
      </c>
      <c r="C17" s="924" t="s">
        <v>546</v>
      </c>
      <c r="D17" s="404" t="s">
        <v>2081</v>
      </c>
      <c r="E17" s="404">
        <v>2022</v>
      </c>
      <c r="F17" s="404" t="s">
        <v>2082</v>
      </c>
      <c r="G17" s="404" t="s">
        <v>2083</v>
      </c>
      <c r="H17" s="406">
        <v>721</v>
      </c>
      <c r="I17" s="406">
        <v>721</v>
      </c>
      <c r="J17" s="406">
        <v>721</v>
      </c>
      <c r="K17" s="406">
        <v>721</v>
      </c>
      <c r="L17" s="406">
        <v>721</v>
      </c>
      <c r="M17" s="406">
        <v>721</v>
      </c>
      <c r="N17" s="404"/>
      <c r="O17" s="405"/>
      <c r="P17" s="411"/>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412"/>
      <c r="BD17" s="412"/>
      <c r="BE17" s="412"/>
      <c r="BF17" s="412"/>
      <c r="BG17" s="412"/>
      <c r="BH17" s="412"/>
      <c r="BI17" s="412"/>
      <c r="BJ17" s="412"/>
      <c r="BK17" s="412"/>
      <c r="BL17" s="412"/>
      <c r="BM17" s="412"/>
      <c r="BN17" s="412"/>
      <c r="BO17" s="412"/>
      <c r="BP17" s="412"/>
      <c r="BQ17" s="412"/>
      <c r="BR17" s="412"/>
      <c r="BS17" s="412"/>
      <c r="BT17" s="412"/>
      <c r="BU17" s="412"/>
      <c r="BV17" s="412"/>
      <c r="BW17" s="412"/>
      <c r="BX17" s="412"/>
      <c r="BY17" s="412"/>
      <c r="BZ17" s="412"/>
      <c r="CA17" s="412"/>
      <c r="CB17" s="412"/>
      <c r="CC17" s="412"/>
      <c r="CD17" s="412"/>
      <c r="CE17" s="412"/>
      <c r="CF17" s="412"/>
      <c r="CG17" s="412"/>
      <c r="CH17" s="412"/>
      <c r="CI17" s="412"/>
      <c r="CJ17" s="412"/>
      <c r="CK17" s="412"/>
      <c r="CL17" s="412"/>
      <c r="CM17" s="412"/>
      <c r="CN17" s="412"/>
      <c r="CO17" s="412"/>
      <c r="CP17" s="412"/>
      <c r="CQ17" s="412"/>
      <c r="CR17" s="412"/>
      <c r="CS17" s="412"/>
      <c r="CT17" s="412"/>
      <c r="CU17" s="412"/>
      <c r="CV17" s="412"/>
      <c r="CW17" s="412"/>
      <c r="CX17" s="412"/>
      <c r="CY17" s="412"/>
      <c r="CZ17" s="412"/>
      <c r="DA17" s="412"/>
      <c r="DB17" s="412"/>
      <c r="DC17" s="412"/>
      <c r="DD17" s="412"/>
      <c r="DE17" s="412"/>
      <c r="DF17" s="412"/>
      <c r="DG17" s="412"/>
      <c r="DH17" s="412"/>
      <c r="DI17" s="412"/>
      <c r="DJ17" s="412"/>
      <c r="DK17" s="412"/>
      <c r="DL17" s="412"/>
      <c r="DM17" s="412"/>
      <c r="DN17" s="412"/>
      <c r="DO17" s="412"/>
      <c r="DP17" s="412"/>
      <c r="DQ17" s="412"/>
      <c r="DR17" s="412"/>
      <c r="DS17" s="412"/>
      <c r="DT17" s="412"/>
      <c r="DU17" s="412"/>
      <c r="DV17" s="412"/>
      <c r="DW17" s="412"/>
      <c r="DX17" s="412"/>
      <c r="DY17" s="412"/>
      <c r="DZ17" s="412"/>
      <c r="EA17" s="412"/>
      <c r="EB17" s="412"/>
      <c r="EC17" s="412"/>
      <c r="ED17" s="412"/>
      <c r="EE17" s="412"/>
      <c r="EF17" s="412"/>
      <c r="EG17" s="412"/>
      <c r="EH17" s="412"/>
      <c r="EI17" s="412"/>
      <c r="EJ17" s="412"/>
      <c r="EK17" s="412"/>
      <c r="EL17" s="412"/>
      <c r="EM17" s="412"/>
      <c r="EN17" s="412"/>
      <c r="EO17" s="412"/>
      <c r="EP17" s="412"/>
      <c r="EQ17" s="412"/>
      <c r="ER17" s="412"/>
      <c r="ES17" s="412"/>
      <c r="ET17" s="412"/>
      <c r="EU17" s="412"/>
      <c r="EV17" s="412"/>
      <c r="EW17" s="412"/>
      <c r="EX17" s="412"/>
      <c r="EY17" s="412"/>
      <c r="EZ17" s="412"/>
      <c r="FA17" s="412"/>
      <c r="FB17" s="412"/>
      <c r="FC17" s="412"/>
      <c r="FD17" s="412"/>
      <c r="FE17" s="412"/>
      <c r="FF17" s="412"/>
      <c r="FG17" s="412"/>
      <c r="FH17" s="412"/>
      <c r="FI17" s="412"/>
      <c r="FJ17" s="412"/>
      <c r="FK17" s="412"/>
      <c r="FL17" s="412"/>
      <c r="FM17" s="412"/>
      <c r="FN17" s="412"/>
      <c r="FO17" s="412"/>
      <c r="FP17" s="412"/>
      <c r="FQ17" s="412"/>
      <c r="FR17" s="412"/>
      <c r="FS17" s="412"/>
      <c r="FT17" s="412"/>
      <c r="FU17" s="412"/>
      <c r="FV17" s="412"/>
      <c r="FW17" s="412"/>
      <c r="FX17" s="412"/>
      <c r="FY17" s="412"/>
      <c r="FZ17" s="412"/>
      <c r="GA17" s="412"/>
      <c r="GB17" s="412"/>
      <c r="GC17" s="412"/>
      <c r="GD17" s="412"/>
      <c r="GE17" s="412"/>
      <c r="GF17" s="412"/>
      <c r="GG17" s="412"/>
      <c r="GH17" s="412"/>
      <c r="GI17" s="412"/>
      <c r="GJ17" s="412"/>
      <c r="GK17" s="412"/>
      <c r="GL17" s="412"/>
      <c r="GM17" s="412"/>
      <c r="GN17" s="412"/>
      <c r="GO17" s="412"/>
      <c r="GP17" s="412"/>
      <c r="GQ17" s="412"/>
      <c r="GR17" s="412"/>
      <c r="GS17" s="412"/>
      <c r="GT17" s="412"/>
      <c r="GU17" s="412"/>
      <c r="GV17" s="412"/>
      <c r="GW17" s="412"/>
      <c r="GX17" s="412"/>
      <c r="GY17" s="412"/>
      <c r="GZ17" s="412"/>
      <c r="HA17" s="412"/>
      <c r="HB17" s="412"/>
      <c r="HC17" s="412"/>
      <c r="HD17" s="412"/>
      <c r="HE17" s="412"/>
      <c r="HF17" s="412"/>
      <c r="HG17" s="412"/>
      <c r="HH17" s="412"/>
      <c r="HI17" s="412"/>
      <c r="HJ17" s="412"/>
      <c r="HK17" s="412"/>
      <c r="HL17" s="412"/>
      <c r="HM17" s="412"/>
      <c r="HN17" s="412"/>
      <c r="HO17" s="412"/>
      <c r="HP17" s="412"/>
      <c r="HQ17" s="412"/>
      <c r="HR17" s="412"/>
      <c r="HS17" s="412"/>
      <c r="HT17" s="412"/>
      <c r="HU17" s="412"/>
      <c r="HV17" s="412"/>
      <c r="HW17" s="412"/>
      <c r="HX17" s="412"/>
      <c r="HY17" s="412"/>
      <c r="HZ17" s="412"/>
      <c r="IA17" s="412"/>
      <c r="IB17" s="412"/>
      <c r="IC17" s="412"/>
      <c r="ID17" s="412"/>
      <c r="IE17" s="412"/>
      <c r="IF17" s="412"/>
      <c r="IG17" s="412"/>
      <c r="IH17" s="412"/>
      <c r="II17" s="412"/>
      <c r="IJ17" s="412"/>
      <c r="IK17" s="412"/>
      <c r="IL17" s="412"/>
      <c r="IM17" s="412"/>
      <c r="IN17" s="412"/>
      <c r="IO17" s="412"/>
      <c r="IP17" s="412"/>
      <c r="IQ17" s="412"/>
      <c r="IR17" s="412"/>
      <c r="IS17" s="412"/>
      <c r="IT17" s="412"/>
      <c r="IU17" s="412"/>
      <c r="IV17" s="412"/>
    </row>
    <row r="18" spans="1:256" s="4" customFormat="1" ht="42">
      <c r="A18" s="408" t="s">
        <v>219</v>
      </c>
      <c r="B18" s="409" t="s">
        <v>2084</v>
      </c>
      <c r="C18" s="924" t="s">
        <v>546</v>
      </c>
      <c r="D18" s="404" t="s">
        <v>2077</v>
      </c>
      <c r="E18" s="404">
        <v>2023</v>
      </c>
      <c r="F18" s="404" t="s">
        <v>2085</v>
      </c>
      <c r="G18" s="410" t="s">
        <v>2086</v>
      </c>
      <c r="H18" s="406">
        <v>3000</v>
      </c>
      <c r="I18" s="406">
        <v>3000</v>
      </c>
      <c r="J18" s="406">
        <v>3000</v>
      </c>
      <c r="K18" s="406">
        <v>3000</v>
      </c>
      <c r="L18" s="406"/>
      <c r="M18" s="406"/>
      <c r="N18" s="404"/>
      <c r="O18" s="405"/>
      <c r="P18" s="411"/>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412"/>
      <c r="BD18" s="412"/>
      <c r="BE18" s="412"/>
      <c r="BF18" s="412"/>
      <c r="BG18" s="412"/>
      <c r="BH18" s="412"/>
      <c r="BI18" s="412"/>
      <c r="BJ18" s="412"/>
      <c r="BK18" s="412"/>
      <c r="BL18" s="412"/>
      <c r="BM18" s="412"/>
      <c r="BN18" s="412"/>
      <c r="BO18" s="412"/>
      <c r="BP18" s="412"/>
      <c r="BQ18" s="412"/>
      <c r="BR18" s="412"/>
      <c r="BS18" s="412"/>
      <c r="BT18" s="412"/>
      <c r="BU18" s="412"/>
      <c r="BV18" s="412"/>
      <c r="BW18" s="412"/>
      <c r="BX18" s="412"/>
      <c r="BY18" s="412"/>
      <c r="BZ18" s="412"/>
      <c r="CA18" s="412"/>
      <c r="CB18" s="412"/>
      <c r="CC18" s="412"/>
      <c r="CD18" s="412"/>
      <c r="CE18" s="412"/>
      <c r="CF18" s="412"/>
      <c r="CG18" s="412"/>
      <c r="CH18" s="412"/>
      <c r="CI18" s="412"/>
      <c r="CJ18" s="412"/>
      <c r="CK18" s="412"/>
      <c r="CL18" s="412"/>
      <c r="CM18" s="412"/>
      <c r="CN18" s="412"/>
      <c r="CO18" s="412"/>
      <c r="CP18" s="412"/>
      <c r="CQ18" s="412"/>
      <c r="CR18" s="412"/>
      <c r="CS18" s="412"/>
      <c r="CT18" s="412"/>
      <c r="CU18" s="412"/>
      <c r="CV18" s="412"/>
      <c r="CW18" s="412"/>
      <c r="CX18" s="412"/>
      <c r="CY18" s="412"/>
      <c r="CZ18" s="412"/>
      <c r="DA18" s="412"/>
      <c r="DB18" s="412"/>
      <c r="DC18" s="412"/>
      <c r="DD18" s="412"/>
      <c r="DE18" s="412"/>
      <c r="DF18" s="412"/>
      <c r="DG18" s="412"/>
      <c r="DH18" s="412"/>
      <c r="DI18" s="412"/>
      <c r="DJ18" s="412"/>
      <c r="DK18" s="412"/>
      <c r="DL18" s="412"/>
      <c r="DM18" s="412"/>
      <c r="DN18" s="412"/>
      <c r="DO18" s="412"/>
      <c r="DP18" s="412"/>
      <c r="DQ18" s="412"/>
      <c r="DR18" s="412"/>
      <c r="DS18" s="412"/>
      <c r="DT18" s="412"/>
      <c r="DU18" s="412"/>
      <c r="DV18" s="412"/>
      <c r="DW18" s="412"/>
      <c r="DX18" s="412"/>
      <c r="DY18" s="412"/>
      <c r="DZ18" s="412"/>
      <c r="EA18" s="412"/>
      <c r="EB18" s="412"/>
      <c r="EC18" s="412"/>
      <c r="ED18" s="412"/>
      <c r="EE18" s="412"/>
      <c r="EF18" s="412"/>
      <c r="EG18" s="412"/>
      <c r="EH18" s="412"/>
      <c r="EI18" s="412"/>
      <c r="EJ18" s="412"/>
      <c r="EK18" s="412"/>
      <c r="EL18" s="412"/>
      <c r="EM18" s="412"/>
      <c r="EN18" s="412"/>
      <c r="EO18" s="412"/>
      <c r="EP18" s="412"/>
      <c r="EQ18" s="412"/>
      <c r="ER18" s="412"/>
      <c r="ES18" s="412"/>
      <c r="ET18" s="412"/>
      <c r="EU18" s="412"/>
      <c r="EV18" s="412"/>
      <c r="EW18" s="412"/>
      <c r="EX18" s="412"/>
      <c r="EY18" s="412"/>
      <c r="EZ18" s="412"/>
      <c r="FA18" s="412"/>
      <c r="FB18" s="412"/>
      <c r="FC18" s="412"/>
      <c r="FD18" s="412"/>
      <c r="FE18" s="412"/>
      <c r="FF18" s="412"/>
      <c r="FG18" s="412"/>
      <c r="FH18" s="412"/>
      <c r="FI18" s="412"/>
      <c r="FJ18" s="412"/>
      <c r="FK18" s="412"/>
      <c r="FL18" s="412"/>
      <c r="FM18" s="412"/>
      <c r="FN18" s="412"/>
      <c r="FO18" s="412"/>
      <c r="FP18" s="412"/>
      <c r="FQ18" s="412"/>
      <c r="FR18" s="412"/>
      <c r="FS18" s="412"/>
      <c r="FT18" s="412"/>
      <c r="FU18" s="412"/>
      <c r="FV18" s="412"/>
      <c r="FW18" s="412"/>
      <c r="FX18" s="412"/>
      <c r="FY18" s="412"/>
      <c r="FZ18" s="412"/>
      <c r="GA18" s="412"/>
      <c r="GB18" s="412"/>
      <c r="GC18" s="412"/>
      <c r="GD18" s="412"/>
      <c r="GE18" s="412"/>
      <c r="GF18" s="412"/>
      <c r="GG18" s="412"/>
      <c r="GH18" s="412"/>
      <c r="GI18" s="412"/>
      <c r="GJ18" s="412"/>
      <c r="GK18" s="412"/>
      <c r="GL18" s="412"/>
      <c r="GM18" s="412"/>
      <c r="GN18" s="412"/>
      <c r="GO18" s="412"/>
      <c r="GP18" s="412"/>
      <c r="GQ18" s="412"/>
      <c r="GR18" s="412"/>
      <c r="GS18" s="412"/>
      <c r="GT18" s="412"/>
      <c r="GU18" s="412"/>
      <c r="GV18" s="412"/>
      <c r="GW18" s="412"/>
      <c r="GX18" s="412"/>
      <c r="GY18" s="412"/>
      <c r="GZ18" s="412"/>
      <c r="HA18" s="412"/>
      <c r="HB18" s="412"/>
      <c r="HC18" s="412"/>
      <c r="HD18" s="412"/>
      <c r="HE18" s="412"/>
      <c r="HF18" s="412"/>
      <c r="HG18" s="412"/>
      <c r="HH18" s="412"/>
      <c r="HI18" s="412"/>
      <c r="HJ18" s="412"/>
      <c r="HK18" s="412"/>
      <c r="HL18" s="412"/>
      <c r="HM18" s="412"/>
      <c r="HN18" s="412"/>
      <c r="HO18" s="412"/>
      <c r="HP18" s="412"/>
      <c r="HQ18" s="412"/>
      <c r="HR18" s="412"/>
      <c r="HS18" s="412"/>
      <c r="HT18" s="412"/>
      <c r="HU18" s="412"/>
      <c r="HV18" s="412"/>
      <c r="HW18" s="412"/>
      <c r="HX18" s="412"/>
      <c r="HY18" s="412"/>
      <c r="HZ18" s="412"/>
      <c r="IA18" s="412"/>
      <c r="IB18" s="412"/>
      <c r="IC18" s="412"/>
      <c r="ID18" s="412"/>
      <c r="IE18" s="412"/>
      <c r="IF18" s="412"/>
      <c r="IG18" s="412"/>
      <c r="IH18" s="412"/>
      <c r="II18" s="412"/>
      <c r="IJ18" s="412"/>
      <c r="IK18" s="412"/>
      <c r="IL18" s="412"/>
      <c r="IM18" s="412"/>
      <c r="IN18" s="412"/>
      <c r="IO18" s="412"/>
      <c r="IP18" s="412"/>
      <c r="IQ18" s="412"/>
      <c r="IR18" s="412"/>
      <c r="IS18" s="412"/>
      <c r="IT18" s="412"/>
      <c r="IU18" s="412"/>
      <c r="IV18" s="412"/>
    </row>
    <row r="19" spans="1:256" s="4" customFormat="1" ht="56">
      <c r="A19" s="408" t="s">
        <v>221</v>
      </c>
      <c r="B19" s="413" t="s">
        <v>2087</v>
      </c>
      <c r="C19" s="924" t="s">
        <v>546</v>
      </c>
      <c r="D19" s="404" t="s">
        <v>2088</v>
      </c>
      <c r="E19" s="404">
        <v>2023</v>
      </c>
      <c r="F19" s="404" t="s">
        <v>2089</v>
      </c>
      <c r="G19" s="410" t="s">
        <v>2090</v>
      </c>
      <c r="H19" s="406">
        <v>733</v>
      </c>
      <c r="I19" s="406">
        <v>733</v>
      </c>
      <c r="J19" s="406">
        <v>733</v>
      </c>
      <c r="K19" s="406">
        <v>733</v>
      </c>
      <c r="L19" s="406"/>
      <c r="M19" s="406"/>
      <c r="N19" s="404"/>
      <c r="O19" s="405"/>
      <c r="P19" s="411"/>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2"/>
      <c r="CC19" s="412"/>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2"/>
      <c r="DC19" s="412"/>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2"/>
      <c r="EC19" s="412"/>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2"/>
      <c r="FC19" s="412"/>
      <c r="FD19" s="412"/>
      <c r="FE19" s="412"/>
      <c r="FF19" s="412"/>
      <c r="FG19" s="412"/>
      <c r="FH19" s="412"/>
      <c r="FI19" s="412"/>
      <c r="FJ19" s="412"/>
      <c r="FK19" s="412"/>
      <c r="FL19" s="412"/>
      <c r="FM19" s="412"/>
      <c r="FN19" s="412"/>
      <c r="FO19" s="412"/>
      <c r="FP19" s="412"/>
      <c r="FQ19" s="412"/>
      <c r="FR19" s="412"/>
      <c r="FS19" s="412"/>
      <c r="FT19" s="412"/>
      <c r="FU19" s="412"/>
      <c r="FV19" s="412"/>
      <c r="FW19" s="412"/>
      <c r="FX19" s="412"/>
      <c r="FY19" s="412"/>
      <c r="FZ19" s="412"/>
      <c r="GA19" s="412"/>
      <c r="GB19" s="412"/>
      <c r="GC19" s="412"/>
      <c r="GD19" s="412"/>
      <c r="GE19" s="412"/>
      <c r="GF19" s="412"/>
      <c r="GG19" s="412"/>
      <c r="GH19" s="412"/>
      <c r="GI19" s="412"/>
      <c r="GJ19" s="412"/>
      <c r="GK19" s="412"/>
      <c r="GL19" s="412"/>
      <c r="GM19" s="412"/>
      <c r="GN19" s="412"/>
      <c r="GO19" s="412"/>
      <c r="GP19" s="412"/>
      <c r="GQ19" s="412"/>
      <c r="GR19" s="412"/>
      <c r="GS19" s="412"/>
      <c r="GT19" s="412"/>
      <c r="GU19" s="412"/>
      <c r="GV19" s="412"/>
      <c r="GW19" s="412"/>
      <c r="GX19" s="412"/>
      <c r="GY19" s="412"/>
      <c r="GZ19" s="412"/>
      <c r="HA19" s="412"/>
      <c r="HB19" s="412"/>
      <c r="HC19" s="412"/>
      <c r="HD19" s="412"/>
      <c r="HE19" s="412"/>
      <c r="HF19" s="412"/>
      <c r="HG19" s="412"/>
      <c r="HH19" s="412"/>
      <c r="HI19" s="412"/>
      <c r="HJ19" s="412"/>
      <c r="HK19" s="412"/>
      <c r="HL19" s="412"/>
      <c r="HM19" s="412"/>
      <c r="HN19" s="412"/>
      <c r="HO19" s="412"/>
      <c r="HP19" s="412"/>
      <c r="HQ19" s="412"/>
      <c r="HR19" s="412"/>
      <c r="HS19" s="412"/>
      <c r="HT19" s="412"/>
      <c r="HU19" s="412"/>
      <c r="HV19" s="412"/>
      <c r="HW19" s="412"/>
      <c r="HX19" s="412"/>
      <c r="HY19" s="412"/>
      <c r="HZ19" s="412"/>
      <c r="IA19" s="412"/>
      <c r="IB19" s="412"/>
      <c r="IC19" s="412"/>
      <c r="ID19" s="412"/>
      <c r="IE19" s="412"/>
      <c r="IF19" s="412"/>
      <c r="IG19" s="412"/>
      <c r="IH19" s="412"/>
      <c r="II19" s="412"/>
      <c r="IJ19" s="412"/>
      <c r="IK19" s="412"/>
      <c r="IL19" s="412"/>
      <c r="IM19" s="412"/>
      <c r="IN19" s="412"/>
      <c r="IO19" s="412"/>
      <c r="IP19" s="412"/>
      <c r="IQ19" s="412"/>
      <c r="IR19" s="412"/>
      <c r="IS19" s="412"/>
      <c r="IT19" s="412"/>
      <c r="IU19" s="412"/>
      <c r="IV19" s="412"/>
    </row>
    <row r="20" spans="1:256" s="4" customFormat="1" ht="57.6" customHeight="1">
      <c r="A20" s="408" t="s">
        <v>2091</v>
      </c>
      <c r="B20" s="409" t="s">
        <v>2092</v>
      </c>
      <c r="C20" s="924" t="s">
        <v>546</v>
      </c>
      <c r="D20" s="404" t="s">
        <v>2093</v>
      </c>
      <c r="E20" s="404">
        <v>2023</v>
      </c>
      <c r="F20" s="404" t="s">
        <v>2094</v>
      </c>
      <c r="G20" s="404" t="s">
        <v>2083</v>
      </c>
      <c r="H20" s="406">
        <v>500</v>
      </c>
      <c r="I20" s="406">
        <v>500</v>
      </c>
      <c r="J20" s="406">
        <v>500</v>
      </c>
      <c r="K20" s="406">
        <v>500</v>
      </c>
      <c r="L20" s="406"/>
      <c r="M20" s="406"/>
      <c r="N20" s="404"/>
      <c r="O20" s="405"/>
      <c r="P20" s="411"/>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c r="BX20" s="412"/>
      <c r="BY20" s="412"/>
      <c r="BZ20" s="412"/>
      <c r="CA20" s="412"/>
      <c r="CB20" s="412"/>
      <c r="CC20" s="412"/>
      <c r="CD20" s="412"/>
      <c r="CE20" s="412"/>
      <c r="CF20" s="412"/>
      <c r="CG20" s="412"/>
      <c r="CH20" s="412"/>
      <c r="CI20" s="412"/>
      <c r="CJ20" s="412"/>
      <c r="CK20" s="412"/>
      <c r="CL20" s="412"/>
      <c r="CM20" s="412"/>
      <c r="CN20" s="412"/>
      <c r="CO20" s="412"/>
      <c r="CP20" s="412"/>
      <c r="CQ20" s="412"/>
      <c r="CR20" s="412"/>
      <c r="CS20" s="412"/>
      <c r="CT20" s="412"/>
      <c r="CU20" s="412"/>
      <c r="CV20" s="412"/>
      <c r="CW20" s="412"/>
      <c r="CX20" s="412"/>
      <c r="CY20" s="412"/>
      <c r="CZ20" s="412"/>
      <c r="DA20" s="412"/>
      <c r="DB20" s="412"/>
      <c r="DC20" s="412"/>
      <c r="DD20" s="412"/>
      <c r="DE20" s="412"/>
      <c r="DF20" s="412"/>
      <c r="DG20" s="412"/>
      <c r="DH20" s="412"/>
      <c r="DI20" s="412"/>
      <c r="DJ20" s="412"/>
      <c r="DK20" s="412"/>
      <c r="DL20" s="412"/>
      <c r="DM20" s="412"/>
      <c r="DN20" s="412"/>
      <c r="DO20" s="412"/>
      <c r="DP20" s="412"/>
      <c r="DQ20" s="412"/>
      <c r="DR20" s="412"/>
      <c r="DS20" s="412"/>
      <c r="DT20" s="412"/>
      <c r="DU20" s="412"/>
      <c r="DV20" s="412"/>
      <c r="DW20" s="412"/>
      <c r="DX20" s="412"/>
      <c r="DY20" s="412"/>
      <c r="DZ20" s="412"/>
      <c r="EA20" s="412"/>
      <c r="EB20" s="412"/>
      <c r="EC20" s="412"/>
      <c r="ED20" s="412"/>
      <c r="EE20" s="412"/>
      <c r="EF20" s="412"/>
      <c r="EG20" s="412"/>
      <c r="EH20" s="412"/>
      <c r="EI20" s="412"/>
      <c r="EJ20" s="412"/>
      <c r="EK20" s="412"/>
      <c r="EL20" s="412"/>
      <c r="EM20" s="412"/>
      <c r="EN20" s="412"/>
      <c r="EO20" s="412"/>
      <c r="EP20" s="412"/>
      <c r="EQ20" s="412"/>
      <c r="ER20" s="412"/>
      <c r="ES20" s="412"/>
      <c r="ET20" s="412"/>
      <c r="EU20" s="412"/>
      <c r="EV20" s="412"/>
      <c r="EW20" s="412"/>
      <c r="EX20" s="412"/>
      <c r="EY20" s="412"/>
      <c r="EZ20" s="412"/>
      <c r="FA20" s="412"/>
      <c r="FB20" s="412"/>
      <c r="FC20" s="412"/>
      <c r="FD20" s="412"/>
      <c r="FE20" s="412"/>
      <c r="FF20" s="412"/>
      <c r="FG20" s="412"/>
      <c r="FH20" s="412"/>
      <c r="FI20" s="412"/>
      <c r="FJ20" s="412"/>
      <c r="FK20" s="412"/>
      <c r="FL20" s="412"/>
      <c r="FM20" s="412"/>
      <c r="FN20" s="412"/>
      <c r="FO20" s="412"/>
      <c r="FP20" s="412"/>
      <c r="FQ20" s="412"/>
      <c r="FR20" s="412"/>
      <c r="FS20" s="412"/>
      <c r="FT20" s="412"/>
      <c r="FU20" s="412"/>
      <c r="FV20" s="412"/>
      <c r="FW20" s="412"/>
      <c r="FX20" s="412"/>
      <c r="FY20" s="412"/>
      <c r="FZ20" s="412"/>
      <c r="GA20" s="412"/>
      <c r="GB20" s="412"/>
      <c r="GC20" s="412"/>
      <c r="GD20" s="412"/>
      <c r="GE20" s="412"/>
      <c r="GF20" s="412"/>
      <c r="GG20" s="412"/>
      <c r="GH20" s="412"/>
      <c r="GI20" s="412"/>
      <c r="GJ20" s="412"/>
      <c r="GK20" s="412"/>
      <c r="GL20" s="412"/>
      <c r="GM20" s="412"/>
      <c r="GN20" s="412"/>
      <c r="GO20" s="412"/>
      <c r="GP20" s="412"/>
      <c r="GQ20" s="412"/>
      <c r="GR20" s="412"/>
      <c r="GS20" s="412"/>
      <c r="GT20" s="412"/>
      <c r="GU20" s="412"/>
      <c r="GV20" s="412"/>
      <c r="GW20" s="412"/>
      <c r="GX20" s="412"/>
      <c r="GY20" s="412"/>
      <c r="GZ20" s="412"/>
      <c r="HA20" s="412"/>
      <c r="HB20" s="412"/>
      <c r="HC20" s="412"/>
      <c r="HD20" s="412"/>
      <c r="HE20" s="412"/>
      <c r="HF20" s="412"/>
      <c r="HG20" s="412"/>
      <c r="HH20" s="412"/>
      <c r="HI20" s="412"/>
      <c r="HJ20" s="412"/>
      <c r="HK20" s="412"/>
      <c r="HL20" s="412"/>
      <c r="HM20" s="412"/>
      <c r="HN20" s="412"/>
      <c r="HO20" s="412"/>
      <c r="HP20" s="412"/>
      <c r="HQ20" s="412"/>
      <c r="HR20" s="412"/>
      <c r="HS20" s="412"/>
      <c r="HT20" s="412"/>
      <c r="HU20" s="412"/>
      <c r="HV20" s="412"/>
      <c r="HW20" s="412"/>
      <c r="HX20" s="412"/>
      <c r="HY20" s="412"/>
      <c r="HZ20" s="412"/>
      <c r="IA20" s="412"/>
      <c r="IB20" s="412"/>
      <c r="IC20" s="412"/>
      <c r="ID20" s="412"/>
      <c r="IE20" s="412"/>
      <c r="IF20" s="412"/>
      <c r="IG20" s="412"/>
      <c r="IH20" s="412"/>
      <c r="II20" s="412"/>
      <c r="IJ20" s="412"/>
      <c r="IK20" s="412"/>
      <c r="IL20" s="412"/>
      <c r="IM20" s="412"/>
      <c r="IN20" s="412"/>
      <c r="IO20" s="412"/>
      <c r="IP20" s="412"/>
      <c r="IQ20" s="412"/>
      <c r="IR20" s="412"/>
      <c r="IS20" s="412"/>
      <c r="IT20" s="412"/>
      <c r="IU20" s="412"/>
      <c r="IV20" s="412"/>
    </row>
    <row r="21" spans="1:256" s="4" customFormat="1" ht="21" customHeight="1">
      <c r="A21" s="414">
        <v>2</v>
      </c>
      <c r="B21" s="415" t="s">
        <v>2095</v>
      </c>
      <c r="C21" s="415"/>
      <c r="D21" s="415"/>
      <c r="E21" s="414"/>
      <c r="F21" s="415"/>
      <c r="G21" s="414"/>
      <c r="H21" s="407"/>
      <c r="I21" s="407"/>
      <c r="J21" s="407"/>
      <c r="K21" s="407"/>
      <c r="L21" s="407"/>
      <c r="M21" s="407"/>
      <c r="N21" s="414"/>
      <c r="O21" s="415"/>
      <c r="P21" s="402"/>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c r="EX21" s="403"/>
      <c r="EY21" s="403"/>
      <c r="EZ21" s="403"/>
      <c r="FA21" s="403"/>
      <c r="FB21" s="403"/>
      <c r="FC21" s="403"/>
      <c r="FD21" s="403"/>
      <c r="FE21" s="403"/>
      <c r="FF21" s="403"/>
      <c r="FG21" s="403"/>
      <c r="FH21" s="403"/>
      <c r="FI21" s="403"/>
      <c r="FJ21" s="403"/>
      <c r="FK21" s="403"/>
      <c r="FL21" s="403"/>
      <c r="FM21" s="403"/>
      <c r="FN21" s="403"/>
      <c r="FO21" s="403"/>
      <c r="FP21" s="403"/>
      <c r="FQ21" s="403"/>
      <c r="FR21" s="403"/>
      <c r="FS21" s="403"/>
      <c r="FT21" s="403"/>
      <c r="FU21" s="403"/>
      <c r="FV21" s="403"/>
      <c r="FW21" s="403"/>
      <c r="FX21" s="403"/>
      <c r="FY21" s="403"/>
      <c r="FZ21" s="403"/>
      <c r="GA21" s="403"/>
      <c r="GB21" s="403"/>
      <c r="GC21" s="403"/>
      <c r="GD21" s="403"/>
      <c r="GE21" s="403"/>
      <c r="GF21" s="403"/>
      <c r="GG21" s="403"/>
      <c r="GH21" s="403"/>
      <c r="GI21" s="403"/>
      <c r="GJ21" s="403"/>
      <c r="GK21" s="403"/>
      <c r="GL21" s="403"/>
      <c r="GM21" s="403"/>
      <c r="GN21" s="403"/>
      <c r="GO21" s="403"/>
      <c r="GP21" s="403"/>
      <c r="GQ21" s="403"/>
      <c r="GR21" s="403"/>
      <c r="GS21" s="403"/>
      <c r="GT21" s="403"/>
      <c r="GU21" s="403"/>
      <c r="GV21" s="403"/>
      <c r="GW21" s="403"/>
      <c r="GX21" s="403"/>
      <c r="GY21" s="403"/>
      <c r="GZ21" s="403"/>
      <c r="HA21" s="403"/>
      <c r="HB21" s="403"/>
      <c r="HC21" s="403"/>
      <c r="HD21" s="403"/>
      <c r="HE21" s="403"/>
      <c r="HF21" s="403"/>
      <c r="HG21" s="403"/>
      <c r="HH21" s="403"/>
      <c r="HI21" s="403"/>
      <c r="HJ21" s="403"/>
      <c r="HK21" s="403"/>
      <c r="HL21" s="403"/>
      <c r="HM21" s="403"/>
      <c r="HN21" s="403"/>
      <c r="HO21" s="403"/>
      <c r="HP21" s="403"/>
      <c r="HQ21" s="403"/>
      <c r="HR21" s="403"/>
      <c r="HS21" s="403"/>
      <c r="HT21" s="403"/>
      <c r="HU21" s="403"/>
      <c r="HV21" s="403"/>
      <c r="HW21" s="403"/>
      <c r="HX21" s="403"/>
      <c r="HY21" s="403"/>
      <c r="HZ21" s="403"/>
      <c r="IA21" s="403"/>
      <c r="IB21" s="403"/>
      <c r="IC21" s="403"/>
      <c r="ID21" s="403"/>
      <c r="IE21" s="403"/>
      <c r="IF21" s="403"/>
      <c r="IG21" s="403"/>
      <c r="IH21" s="403"/>
      <c r="II21" s="403"/>
      <c r="IJ21" s="403"/>
      <c r="IK21" s="403"/>
      <c r="IL21" s="403"/>
      <c r="IM21" s="403"/>
      <c r="IN21" s="403"/>
      <c r="IO21" s="403"/>
      <c r="IP21" s="403"/>
      <c r="IQ21" s="403"/>
      <c r="IR21" s="403"/>
      <c r="IS21" s="403"/>
      <c r="IT21" s="403"/>
      <c r="IU21" s="403"/>
      <c r="IV21" s="403"/>
    </row>
    <row r="22" spans="1:256" s="4" customFormat="1" ht="21" customHeight="1">
      <c r="A22" s="414">
        <v>3</v>
      </c>
      <c r="B22" s="415" t="s">
        <v>2096</v>
      </c>
      <c r="C22" s="415"/>
      <c r="D22" s="415"/>
      <c r="E22" s="414"/>
      <c r="F22" s="415"/>
      <c r="G22" s="414"/>
      <c r="H22" s="407"/>
      <c r="I22" s="407"/>
      <c r="J22" s="407"/>
      <c r="K22" s="407"/>
      <c r="L22" s="407"/>
      <c r="M22" s="407"/>
      <c r="N22" s="414"/>
      <c r="O22" s="415"/>
      <c r="P22" s="402"/>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3"/>
      <c r="CA22" s="403"/>
      <c r="CB22" s="403"/>
      <c r="CC22" s="403"/>
      <c r="CD22" s="403"/>
      <c r="CE22" s="403"/>
      <c r="CF22" s="403"/>
      <c r="CG22" s="403"/>
      <c r="CH22" s="403"/>
      <c r="CI22" s="403"/>
      <c r="CJ22" s="403"/>
      <c r="CK22" s="403"/>
      <c r="CL22" s="403"/>
      <c r="CM22" s="403"/>
      <c r="CN22" s="403"/>
      <c r="CO22" s="403"/>
      <c r="CP22" s="403"/>
      <c r="CQ22" s="403"/>
      <c r="CR22" s="403"/>
      <c r="CS22" s="403"/>
      <c r="CT22" s="403"/>
      <c r="CU22" s="403"/>
      <c r="CV22" s="403"/>
      <c r="CW22" s="403"/>
      <c r="CX22" s="403"/>
      <c r="CY22" s="403"/>
      <c r="CZ22" s="403"/>
      <c r="DA22" s="403"/>
      <c r="DB22" s="403"/>
      <c r="DC22" s="403"/>
      <c r="DD22" s="403"/>
      <c r="DE22" s="403"/>
      <c r="DF22" s="403"/>
      <c r="DG22" s="403"/>
      <c r="DH22" s="403"/>
      <c r="DI22" s="403"/>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c r="FO22" s="403"/>
      <c r="FP22" s="403"/>
      <c r="FQ22" s="403"/>
      <c r="FR22" s="403"/>
      <c r="FS22" s="403"/>
      <c r="FT22" s="403"/>
      <c r="FU22" s="403"/>
      <c r="FV22" s="403"/>
      <c r="FW22" s="403"/>
      <c r="FX22" s="403"/>
      <c r="FY22" s="403"/>
      <c r="FZ22" s="403"/>
      <c r="GA22" s="403"/>
      <c r="GB22" s="403"/>
      <c r="GC22" s="403"/>
      <c r="GD22" s="403"/>
      <c r="GE22" s="403"/>
      <c r="GF22" s="403"/>
      <c r="GG22" s="403"/>
      <c r="GH22" s="403"/>
      <c r="GI22" s="403"/>
      <c r="GJ22" s="403"/>
      <c r="GK22" s="403"/>
      <c r="GL22" s="403"/>
      <c r="GM22" s="403"/>
      <c r="GN22" s="403"/>
      <c r="GO22" s="403"/>
      <c r="GP22" s="403"/>
      <c r="GQ22" s="403"/>
      <c r="GR22" s="403"/>
      <c r="GS22" s="403"/>
      <c r="GT22" s="403"/>
      <c r="GU22" s="403"/>
      <c r="GV22" s="403"/>
      <c r="GW22" s="403"/>
      <c r="GX22" s="403"/>
      <c r="GY22" s="403"/>
      <c r="GZ22" s="403"/>
      <c r="HA22" s="403"/>
      <c r="HB22" s="403"/>
      <c r="HC22" s="403"/>
      <c r="HD22" s="403"/>
      <c r="HE22" s="403"/>
      <c r="HF22" s="403"/>
      <c r="HG22" s="403"/>
      <c r="HH22" s="403"/>
      <c r="HI22" s="403"/>
      <c r="HJ22" s="403"/>
      <c r="HK22" s="403"/>
      <c r="HL22" s="403"/>
      <c r="HM22" s="403"/>
      <c r="HN22" s="403"/>
      <c r="HO22" s="403"/>
      <c r="HP22" s="403"/>
      <c r="HQ22" s="403"/>
      <c r="HR22" s="403"/>
      <c r="HS22" s="403"/>
      <c r="HT22" s="403"/>
      <c r="HU22" s="403"/>
      <c r="HV22" s="403"/>
      <c r="HW22" s="403"/>
      <c r="HX22" s="403"/>
      <c r="HY22" s="403"/>
      <c r="HZ22" s="403"/>
      <c r="IA22" s="403"/>
      <c r="IB22" s="403"/>
      <c r="IC22" s="403"/>
      <c r="ID22" s="403"/>
      <c r="IE22" s="403"/>
      <c r="IF22" s="403"/>
      <c r="IG22" s="403"/>
      <c r="IH22" s="403"/>
      <c r="II22" s="403"/>
      <c r="IJ22" s="403"/>
      <c r="IK22" s="403"/>
      <c r="IL22" s="403"/>
      <c r="IM22" s="403"/>
      <c r="IN22" s="403"/>
      <c r="IO22" s="403"/>
      <c r="IP22" s="403"/>
      <c r="IQ22" s="403"/>
      <c r="IR22" s="403"/>
      <c r="IS22" s="403"/>
      <c r="IT22" s="403"/>
      <c r="IU22" s="403"/>
      <c r="IV22" s="403"/>
    </row>
    <row r="23" spans="1:256" s="4" customFormat="1" ht="21" customHeight="1">
      <c r="A23" s="399">
        <v>4</v>
      </c>
      <c r="B23" s="400" t="s">
        <v>42</v>
      </c>
      <c r="C23" s="400"/>
      <c r="D23" s="400"/>
      <c r="E23" s="399"/>
      <c r="F23" s="400"/>
      <c r="G23" s="399"/>
      <c r="H23" s="401">
        <f t="shared" ref="H23:M23" si="3">H24</f>
        <v>80289</v>
      </c>
      <c r="I23" s="401">
        <f t="shared" si="3"/>
        <v>80289</v>
      </c>
      <c r="J23" s="401">
        <f t="shared" si="3"/>
        <v>80289</v>
      </c>
      <c r="K23" s="401">
        <f t="shared" si="3"/>
        <v>80289</v>
      </c>
      <c r="L23" s="401">
        <f t="shared" si="3"/>
        <v>14452</v>
      </c>
      <c r="M23" s="401">
        <f t="shared" si="3"/>
        <v>14452</v>
      </c>
      <c r="N23" s="399"/>
      <c r="O23" s="400"/>
      <c r="P23" s="402"/>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c r="BT23" s="403"/>
      <c r="BU23" s="403"/>
      <c r="BV23" s="403"/>
      <c r="BW23" s="403"/>
      <c r="BX23" s="403"/>
      <c r="BY23" s="403"/>
      <c r="BZ23" s="403"/>
      <c r="CA23" s="403"/>
      <c r="CB23" s="403"/>
      <c r="CC23" s="403"/>
      <c r="CD23" s="403"/>
      <c r="CE23" s="403"/>
      <c r="CF23" s="403"/>
      <c r="CG23" s="403"/>
      <c r="CH23" s="403"/>
      <c r="CI23" s="403"/>
      <c r="CJ23" s="403"/>
      <c r="CK23" s="403"/>
      <c r="CL23" s="403"/>
      <c r="CM23" s="403"/>
      <c r="CN23" s="403"/>
      <c r="CO23" s="403"/>
      <c r="CP23" s="403"/>
      <c r="CQ23" s="403"/>
      <c r="CR23" s="403"/>
      <c r="CS23" s="403"/>
      <c r="CT23" s="403"/>
      <c r="CU23" s="403"/>
      <c r="CV23" s="403"/>
      <c r="CW23" s="403"/>
      <c r="CX23" s="403"/>
      <c r="CY23" s="403"/>
      <c r="CZ23" s="403"/>
      <c r="DA23" s="403"/>
      <c r="DB23" s="403"/>
      <c r="DC23" s="403"/>
      <c r="DD23" s="403"/>
      <c r="DE23" s="403"/>
      <c r="DF23" s="403"/>
      <c r="DG23" s="403"/>
      <c r="DH23" s="403"/>
      <c r="DI23" s="403"/>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03"/>
      <c r="EJ23" s="403"/>
      <c r="EK23" s="403"/>
      <c r="EL23" s="403"/>
      <c r="EM23" s="403"/>
      <c r="EN23" s="403"/>
      <c r="EO23" s="403"/>
      <c r="EP23" s="403"/>
      <c r="EQ23" s="403"/>
      <c r="ER23" s="403"/>
      <c r="ES23" s="403"/>
      <c r="ET23" s="403"/>
      <c r="EU23" s="403"/>
      <c r="EV23" s="403"/>
      <c r="EW23" s="403"/>
      <c r="EX23" s="403"/>
      <c r="EY23" s="403"/>
      <c r="EZ23" s="403"/>
      <c r="FA23" s="403"/>
      <c r="FB23" s="403"/>
      <c r="FC23" s="403"/>
      <c r="FD23" s="403"/>
      <c r="FE23" s="403"/>
      <c r="FF23" s="403"/>
      <c r="FG23" s="403"/>
      <c r="FH23" s="403"/>
      <c r="FI23" s="403"/>
      <c r="FJ23" s="403"/>
      <c r="FK23" s="403"/>
      <c r="FL23" s="403"/>
      <c r="FM23" s="403"/>
      <c r="FN23" s="403"/>
      <c r="FO23" s="403"/>
      <c r="FP23" s="403"/>
      <c r="FQ23" s="403"/>
      <c r="FR23" s="403"/>
      <c r="FS23" s="403"/>
      <c r="FT23" s="403"/>
      <c r="FU23" s="403"/>
      <c r="FV23" s="403"/>
      <c r="FW23" s="403"/>
      <c r="FX23" s="403"/>
      <c r="FY23" s="403"/>
      <c r="FZ23" s="403"/>
      <c r="GA23" s="403"/>
      <c r="GB23" s="403"/>
      <c r="GC23" s="403"/>
      <c r="GD23" s="403"/>
      <c r="GE23" s="403"/>
      <c r="GF23" s="403"/>
      <c r="GG23" s="403"/>
      <c r="GH23" s="403"/>
      <c r="GI23" s="403"/>
      <c r="GJ23" s="403"/>
      <c r="GK23" s="403"/>
      <c r="GL23" s="403"/>
      <c r="GM23" s="403"/>
      <c r="GN23" s="403"/>
      <c r="GO23" s="403"/>
      <c r="GP23" s="403"/>
      <c r="GQ23" s="403"/>
      <c r="GR23" s="403"/>
      <c r="GS23" s="403"/>
      <c r="GT23" s="403"/>
      <c r="GU23" s="403"/>
      <c r="GV23" s="403"/>
      <c r="GW23" s="403"/>
      <c r="GX23" s="403"/>
      <c r="GY23" s="403"/>
      <c r="GZ23" s="403"/>
      <c r="HA23" s="403"/>
      <c r="HB23" s="403"/>
      <c r="HC23" s="403"/>
      <c r="HD23" s="403"/>
      <c r="HE23" s="403"/>
      <c r="HF23" s="403"/>
      <c r="HG23" s="403"/>
      <c r="HH23" s="403"/>
      <c r="HI23" s="403"/>
      <c r="HJ23" s="403"/>
      <c r="HK23" s="403"/>
      <c r="HL23" s="403"/>
      <c r="HM23" s="403"/>
      <c r="HN23" s="403"/>
      <c r="HO23" s="403"/>
      <c r="HP23" s="403"/>
      <c r="HQ23" s="403"/>
      <c r="HR23" s="403"/>
      <c r="HS23" s="403"/>
      <c r="HT23" s="403"/>
      <c r="HU23" s="403"/>
      <c r="HV23" s="403"/>
      <c r="HW23" s="403"/>
      <c r="HX23" s="403"/>
      <c r="HY23" s="403"/>
      <c r="HZ23" s="403"/>
      <c r="IA23" s="403"/>
      <c r="IB23" s="403"/>
      <c r="IC23" s="403"/>
      <c r="ID23" s="403"/>
      <c r="IE23" s="403"/>
      <c r="IF23" s="403"/>
      <c r="IG23" s="403"/>
      <c r="IH23" s="403"/>
      <c r="II23" s="403"/>
      <c r="IJ23" s="403"/>
      <c r="IK23" s="403"/>
      <c r="IL23" s="403"/>
      <c r="IM23" s="403"/>
      <c r="IN23" s="403"/>
      <c r="IO23" s="403"/>
      <c r="IP23" s="403"/>
      <c r="IQ23" s="403"/>
      <c r="IR23" s="403"/>
      <c r="IS23" s="403"/>
      <c r="IT23" s="403"/>
      <c r="IU23" s="403"/>
      <c r="IV23" s="403"/>
    </row>
    <row r="24" spans="1:256" s="4" customFormat="1" ht="25.5" customHeight="1">
      <c r="A24" s="416" t="s">
        <v>43</v>
      </c>
      <c r="B24" s="417" t="s">
        <v>44</v>
      </c>
      <c r="C24" s="417"/>
      <c r="D24" s="417"/>
      <c r="E24" s="416"/>
      <c r="F24" s="417"/>
      <c r="G24" s="416"/>
      <c r="H24" s="418">
        <f t="shared" ref="H24:O24" si="4">H25+H27</f>
        <v>80289</v>
      </c>
      <c r="I24" s="418">
        <f t="shared" si="4"/>
        <v>80289</v>
      </c>
      <c r="J24" s="418">
        <f t="shared" si="4"/>
        <v>80289</v>
      </c>
      <c r="K24" s="418">
        <f t="shared" si="4"/>
        <v>80289</v>
      </c>
      <c r="L24" s="418">
        <f t="shared" si="4"/>
        <v>14452</v>
      </c>
      <c r="M24" s="418">
        <f t="shared" si="4"/>
        <v>14452</v>
      </c>
      <c r="N24" s="418">
        <f t="shared" si="4"/>
        <v>0</v>
      </c>
      <c r="O24" s="418">
        <f t="shared" si="4"/>
        <v>0</v>
      </c>
      <c r="P24" s="419"/>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c r="IN24" s="420"/>
      <c r="IO24" s="420"/>
      <c r="IP24" s="420"/>
      <c r="IQ24" s="420"/>
      <c r="IR24" s="420"/>
      <c r="IS24" s="420"/>
      <c r="IT24" s="420"/>
      <c r="IU24" s="420"/>
      <c r="IV24" s="420"/>
    </row>
    <row r="25" spans="1:256" s="4" customFormat="1" ht="25.5" customHeight="1">
      <c r="A25" s="416" t="s">
        <v>386</v>
      </c>
      <c r="B25" s="417" t="s">
        <v>2097</v>
      </c>
      <c r="C25" s="417"/>
      <c r="D25" s="417"/>
      <c r="E25" s="416"/>
      <c r="F25" s="417"/>
      <c r="G25" s="416"/>
      <c r="H25" s="418">
        <f t="shared" ref="H25:O25" si="5">H26</f>
        <v>26873</v>
      </c>
      <c r="I25" s="418">
        <f t="shared" si="5"/>
        <v>26873</v>
      </c>
      <c r="J25" s="418">
        <f t="shared" si="5"/>
        <v>26873</v>
      </c>
      <c r="K25" s="418">
        <f t="shared" si="5"/>
        <v>26873</v>
      </c>
      <c r="L25" s="418">
        <f t="shared" si="5"/>
        <v>4836</v>
      </c>
      <c r="M25" s="418">
        <f t="shared" si="5"/>
        <v>4836</v>
      </c>
      <c r="N25" s="418">
        <f t="shared" si="5"/>
        <v>0</v>
      </c>
      <c r="O25" s="418">
        <f t="shared" si="5"/>
        <v>0</v>
      </c>
      <c r="P25" s="419"/>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c r="BU25" s="420"/>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0"/>
      <c r="CR25" s="420"/>
      <c r="CS25" s="420"/>
      <c r="CT25" s="420"/>
      <c r="CU25" s="420"/>
      <c r="CV25" s="420"/>
      <c r="CW25" s="420"/>
      <c r="CX25" s="420"/>
      <c r="CY25" s="420"/>
      <c r="CZ25" s="420"/>
      <c r="DA25" s="420"/>
      <c r="DB25" s="420"/>
      <c r="DC25" s="420"/>
      <c r="DD25" s="420"/>
      <c r="DE25" s="420"/>
      <c r="DF25" s="420"/>
      <c r="DG25" s="420"/>
      <c r="DH25" s="420"/>
      <c r="DI25" s="420"/>
      <c r="DJ25" s="420"/>
      <c r="DK25" s="420"/>
      <c r="DL25" s="420"/>
      <c r="DM25" s="420"/>
      <c r="DN25" s="420"/>
      <c r="DO25" s="420"/>
      <c r="DP25" s="420"/>
      <c r="DQ25" s="420"/>
      <c r="DR25" s="420"/>
      <c r="DS25" s="420"/>
      <c r="DT25" s="420"/>
      <c r="DU25" s="420"/>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0"/>
      <c r="GD25" s="420"/>
      <c r="GE25" s="420"/>
      <c r="GF25" s="420"/>
      <c r="GG25" s="420"/>
      <c r="GH25" s="420"/>
      <c r="GI25" s="420"/>
      <c r="GJ25" s="420"/>
      <c r="GK25" s="420"/>
      <c r="GL25" s="420"/>
      <c r="GM25" s="420"/>
      <c r="GN25" s="420"/>
      <c r="GO25" s="420"/>
      <c r="GP25" s="420"/>
      <c r="GQ25" s="420"/>
      <c r="GR25" s="420"/>
      <c r="GS25" s="420"/>
      <c r="GT25" s="420"/>
      <c r="GU25" s="420"/>
      <c r="GV25" s="420"/>
      <c r="GW25" s="420"/>
      <c r="GX25" s="420"/>
      <c r="GY25" s="420"/>
      <c r="GZ25" s="420"/>
      <c r="HA25" s="420"/>
      <c r="HB25" s="420"/>
      <c r="HC25" s="420"/>
      <c r="HD25" s="420"/>
      <c r="HE25" s="420"/>
      <c r="HF25" s="420"/>
      <c r="HG25" s="420"/>
      <c r="HH25" s="420"/>
      <c r="HI25" s="420"/>
      <c r="HJ25" s="420"/>
      <c r="HK25" s="420"/>
      <c r="HL25" s="420"/>
      <c r="HM25" s="420"/>
      <c r="HN25" s="420"/>
      <c r="HO25" s="420"/>
      <c r="HP25" s="420"/>
      <c r="HQ25" s="420"/>
      <c r="HR25" s="420"/>
      <c r="HS25" s="420"/>
      <c r="HT25" s="420"/>
      <c r="HU25" s="420"/>
      <c r="HV25" s="420"/>
      <c r="HW25" s="420"/>
      <c r="HX25" s="420"/>
      <c r="HY25" s="420"/>
      <c r="HZ25" s="420"/>
      <c r="IA25" s="420"/>
      <c r="IB25" s="420"/>
      <c r="IC25" s="420"/>
      <c r="ID25" s="420"/>
      <c r="IE25" s="420"/>
      <c r="IF25" s="420"/>
      <c r="IG25" s="420"/>
      <c r="IH25" s="420"/>
      <c r="II25" s="420"/>
      <c r="IJ25" s="420"/>
      <c r="IK25" s="420"/>
      <c r="IL25" s="420"/>
      <c r="IM25" s="420"/>
      <c r="IN25" s="420"/>
      <c r="IO25" s="420"/>
      <c r="IP25" s="420"/>
      <c r="IQ25" s="420"/>
      <c r="IR25" s="420"/>
      <c r="IS25" s="420"/>
      <c r="IT25" s="420"/>
      <c r="IU25" s="420"/>
      <c r="IV25" s="420"/>
    </row>
    <row r="26" spans="1:256" s="4" customFormat="1" ht="41.25" customHeight="1">
      <c r="A26" s="408" t="s">
        <v>2098</v>
      </c>
      <c r="B26" s="405" t="s">
        <v>2099</v>
      </c>
      <c r="C26" s="924" t="s">
        <v>546</v>
      </c>
      <c r="D26" s="404" t="s">
        <v>2100</v>
      </c>
      <c r="E26" s="404" t="s">
        <v>74</v>
      </c>
      <c r="F26" s="404" t="s">
        <v>2101</v>
      </c>
      <c r="G26" s="404" t="s">
        <v>2102</v>
      </c>
      <c r="H26" s="406">
        <f>'[8]Dự án 4'!$AA$7</f>
        <v>26873</v>
      </c>
      <c r="I26" s="406">
        <f>'[8]Dự án 4'!$AA$7</f>
        <v>26873</v>
      </c>
      <c r="J26" s="406">
        <f>'[8]Dự án 4'!$AA$7</f>
        <v>26873</v>
      </c>
      <c r="K26" s="406">
        <f>'[8]Dự án 4'!$AA$7</f>
        <v>26873</v>
      </c>
      <c r="L26" s="406">
        <f>'[9]Dự án 4'!$AA$6</f>
        <v>4836</v>
      </c>
      <c r="M26" s="406">
        <f>'[9]Dự án 4'!$AA$6</f>
        <v>4836</v>
      </c>
      <c r="N26" s="404"/>
      <c r="O26" s="405"/>
      <c r="P26" s="411"/>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c r="BV26" s="412"/>
      <c r="BW26" s="412"/>
      <c r="BX26" s="412"/>
      <c r="BY26" s="412"/>
      <c r="BZ26" s="412"/>
      <c r="CA26" s="412"/>
      <c r="CB26" s="412"/>
      <c r="CC26" s="412"/>
      <c r="CD26" s="412"/>
      <c r="CE26" s="412"/>
      <c r="CF26" s="412"/>
      <c r="CG26" s="412"/>
      <c r="CH26" s="412"/>
      <c r="CI26" s="412"/>
      <c r="CJ26" s="412"/>
      <c r="CK26" s="412"/>
      <c r="CL26" s="412"/>
      <c r="CM26" s="412"/>
      <c r="CN26" s="412"/>
      <c r="CO26" s="412"/>
      <c r="CP26" s="412"/>
      <c r="CQ26" s="412"/>
      <c r="CR26" s="412"/>
      <c r="CS26" s="412"/>
      <c r="CT26" s="412"/>
      <c r="CU26" s="412"/>
      <c r="CV26" s="412"/>
      <c r="CW26" s="412"/>
      <c r="CX26" s="412"/>
      <c r="CY26" s="412"/>
      <c r="CZ26" s="412"/>
      <c r="DA26" s="412"/>
      <c r="DB26" s="412"/>
      <c r="DC26" s="412"/>
      <c r="DD26" s="412"/>
      <c r="DE26" s="412"/>
      <c r="DF26" s="412"/>
      <c r="DG26" s="412"/>
      <c r="DH26" s="412"/>
      <c r="DI26" s="412"/>
      <c r="DJ26" s="412"/>
      <c r="DK26" s="412"/>
      <c r="DL26" s="412"/>
      <c r="DM26" s="412"/>
      <c r="DN26" s="412"/>
      <c r="DO26" s="412"/>
      <c r="DP26" s="412"/>
      <c r="DQ26" s="412"/>
      <c r="DR26" s="412"/>
      <c r="DS26" s="412"/>
      <c r="DT26" s="412"/>
      <c r="DU26" s="412"/>
      <c r="DV26" s="412"/>
      <c r="DW26" s="412"/>
      <c r="DX26" s="412"/>
      <c r="DY26" s="412"/>
      <c r="DZ26" s="412"/>
      <c r="EA26" s="412"/>
      <c r="EB26" s="412"/>
      <c r="EC26" s="412"/>
      <c r="ED26" s="412"/>
      <c r="EE26" s="412"/>
      <c r="EF26" s="412"/>
      <c r="EG26" s="412"/>
      <c r="EH26" s="412"/>
      <c r="EI26" s="412"/>
      <c r="EJ26" s="412"/>
      <c r="EK26" s="412"/>
      <c r="EL26" s="412"/>
      <c r="EM26" s="412"/>
      <c r="EN26" s="412"/>
      <c r="EO26" s="412"/>
      <c r="EP26" s="412"/>
      <c r="EQ26" s="412"/>
      <c r="ER26" s="412"/>
      <c r="ES26" s="412"/>
      <c r="ET26" s="412"/>
      <c r="EU26" s="412"/>
      <c r="EV26" s="412"/>
      <c r="EW26" s="412"/>
      <c r="EX26" s="412"/>
      <c r="EY26" s="412"/>
      <c r="EZ26" s="412"/>
      <c r="FA26" s="412"/>
      <c r="FB26" s="412"/>
      <c r="FC26" s="412"/>
      <c r="FD26" s="412"/>
      <c r="FE26" s="412"/>
      <c r="FF26" s="412"/>
      <c r="FG26" s="412"/>
      <c r="FH26" s="412"/>
      <c r="FI26" s="412"/>
      <c r="FJ26" s="412"/>
      <c r="FK26" s="412"/>
      <c r="FL26" s="412"/>
      <c r="FM26" s="412"/>
      <c r="FN26" s="412"/>
      <c r="FO26" s="412"/>
      <c r="FP26" s="412"/>
      <c r="FQ26" s="412"/>
      <c r="FR26" s="412"/>
      <c r="FS26" s="412"/>
      <c r="FT26" s="412"/>
      <c r="FU26" s="412"/>
      <c r="FV26" s="412"/>
      <c r="FW26" s="412"/>
      <c r="FX26" s="412"/>
      <c r="FY26" s="412"/>
      <c r="FZ26" s="412"/>
      <c r="GA26" s="412"/>
      <c r="GB26" s="412"/>
      <c r="GC26" s="412"/>
      <c r="GD26" s="412"/>
      <c r="GE26" s="412"/>
      <c r="GF26" s="412"/>
      <c r="GG26" s="412"/>
      <c r="GH26" s="412"/>
      <c r="GI26" s="412"/>
      <c r="GJ26" s="412"/>
      <c r="GK26" s="412"/>
      <c r="GL26" s="412"/>
      <c r="GM26" s="412"/>
      <c r="GN26" s="412"/>
      <c r="GO26" s="412"/>
      <c r="GP26" s="412"/>
      <c r="GQ26" s="412"/>
      <c r="GR26" s="412"/>
      <c r="GS26" s="412"/>
      <c r="GT26" s="412"/>
      <c r="GU26" s="412"/>
      <c r="GV26" s="412"/>
      <c r="GW26" s="412"/>
      <c r="GX26" s="412"/>
      <c r="GY26" s="412"/>
      <c r="GZ26" s="412"/>
      <c r="HA26" s="412"/>
      <c r="HB26" s="412"/>
      <c r="HC26" s="412"/>
      <c r="HD26" s="412"/>
      <c r="HE26" s="412"/>
      <c r="HF26" s="412"/>
      <c r="HG26" s="412"/>
      <c r="HH26" s="412"/>
      <c r="HI26" s="412"/>
      <c r="HJ26" s="412"/>
      <c r="HK26" s="412"/>
      <c r="HL26" s="412"/>
      <c r="HM26" s="412"/>
      <c r="HN26" s="412"/>
      <c r="HO26" s="412"/>
      <c r="HP26" s="412"/>
      <c r="HQ26" s="412"/>
      <c r="HR26" s="412"/>
      <c r="HS26" s="412"/>
      <c r="HT26" s="412"/>
      <c r="HU26" s="412"/>
      <c r="HV26" s="412"/>
      <c r="HW26" s="412"/>
      <c r="HX26" s="412"/>
      <c r="HY26" s="412"/>
      <c r="HZ26" s="412"/>
      <c r="IA26" s="412"/>
      <c r="IB26" s="412"/>
      <c r="IC26" s="412"/>
      <c r="ID26" s="412"/>
      <c r="IE26" s="412"/>
      <c r="IF26" s="412"/>
      <c r="IG26" s="412"/>
      <c r="IH26" s="412"/>
      <c r="II26" s="412"/>
      <c r="IJ26" s="412"/>
      <c r="IK26" s="412"/>
      <c r="IL26" s="412"/>
      <c r="IM26" s="412"/>
      <c r="IN26" s="412"/>
      <c r="IO26" s="412"/>
      <c r="IP26" s="412"/>
      <c r="IQ26" s="412"/>
      <c r="IR26" s="412"/>
      <c r="IS26" s="412"/>
      <c r="IT26" s="412"/>
      <c r="IU26" s="412"/>
      <c r="IV26" s="412"/>
    </row>
    <row r="27" spans="1:256" s="4" customFormat="1" ht="30.75" customHeight="1">
      <c r="A27" s="421" t="s">
        <v>391</v>
      </c>
      <c r="B27" s="417" t="s">
        <v>2103</v>
      </c>
      <c r="C27" s="417"/>
      <c r="D27" s="417"/>
      <c r="E27" s="416"/>
      <c r="F27" s="417"/>
      <c r="G27" s="416"/>
      <c r="H27" s="418">
        <f t="shared" ref="H27:O27" si="6">H28+H61</f>
        <v>53416</v>
      </c>
      <c r="I27" s="418">
        <f t="shared" si="6"/>
        <v>53416</v>
      </c>
      <c r="J27" s="418">
        <f t="shared" si="6"/>
        <v>53416</v>
      </c>
      <c r="K27" s="418">
        <f t="shared" si="6"/>
        <v>53416</v>
      </c>
      <c r="L27" s="418">
        <f t="shared" si="6"/>
        <v>9616</v>
      </c>
      <c r="M27" s="418">
        <f t="shared" si="6"/>
        <v>9616</v>
      </c>
      <c r="N27" s="418">
        <f t="shared" si="6"/>
        <v>0</v>
      </c>
      <c r="O27" s="418">
        <f t="shared" si="6"/>
        <v>0</v>
      </c>
      <c r="P27" s="419"/>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c r="BU27" s="420"/>
      <c r="BV27" s="420"/>
      <c r="BW27" s="420"/>
      <c r="BX27" s="420"/>
      <c r="BY27" s="420"/>
      <c r="BZ27" s="420"/>
      <c r="CA27" s="420"/>
      <c r="CB27" s="420"/>
      <c r="CC27" s="420"/>
      <c r="CD27" s="420"/>
      <c r="CE27" s="420"/>
      <c r="CF27" s="420"/>
      <c r="CG27" s="420"/>
      <c r="CH27" s="420"/>
      <c r="CI27" s="420"/>
      <c r="CJ27" s="420"/>
      <c r="CK27" s="420"/>
      <c r="CL27" s="420"/>
      <c r="CM27" s="420"/>
      <c r="CN27" s="420"/>
      <c r="CO27" s="420"/>
      <c r="CP27" s="420"/>
      <c r="CQ27" s="420"/>
      <c r="CR27" s="420"/>
      <c r="CS27" s="420"/>
      <c r="CT27" s="420"/>
      <c r="CU27" s="420"/>
      <c r="CV27" s="420"/>
      <c r="CW27" s="420"/>
      <c r="CX27" s="420"/>
      <c r="CY27" s="420"/>
      <c r="CZ27" s="420"/>
      <c r="DA27" s="420"/>
      <c r="DB27" s="420"/>
      <c r="DC27" s="420"/>
      <c r="DD27" s="420"/>
      <c r="DE27" s="420"/>
      <c r="DF27" s="420"/>
      <c r="DG27" s="420"/>
      <c r="DH27" s="420"/>
      <c r="DI27" s="420"/>
      <c r="DJ27" s="420"/>
      <c r="DK27" s="420"/>
      <c r="DL27" s="420"/>
      <c r="DM27" s="420"/>
      <c r="DN27" s="420"/>
      <c r="DO27" s="420"/>
      <c r="DP27" s="420"/>
      <c r="DQ27" s="420"/>
      <c r="DR27" s="420"/>
      <c r="DS27" s="420"/>
      <c r="DT27" s="420"/>
      <c r="DU27" s="420"/>
      <c r="DV27" s="420"/>
      <c r="DW27" s="420"/>
      <c r="DX27" s="420"/>
      <c r="DY27" s="420"/>
      <c r="DZ27" s="420"/>
      <c r="EA27" s="420"/>
      <c r="EB27" s="420"/>
      <c r="EC27" s="420"/>
      <c r="ED27" s="420"/>
      <c r="EE27" s="420"/>
      <c r="EF27" s="420"/>
      <c r="EG27" s="420"/>
      <c r="EH27" s="420"/>
      <c r="EI27" s="420"/>
      <c r="EJ27" s="420"/>
      <c r="EK27" s="420"/>
      <c r="EL27" s="420"/>
      <c r="EM27" s="420"/>
      <c r="EN27" s="420"/>
      <c r="EO27" s="420"/>
      <c r="EP27" s="420"/>
      <c r="EQ27" s="420"/>
      <c r="ER27" s="420"/>
      <c r="ES27" s="420"/>
      <c r="ET27" s="420"/>
      <c r="EU27" s="420"/>
      <c r="EV27" s="420"/>
      <c r="EW27" s="420"/>
      <c r="EX27" s="420"/>
      <c r="EY27" s="420"/>
      <c r="EZ27" s="420"/>
      <c r="FA27" s="420"/>
      <c r="FB27" s="420"/>
      <c r="FC27" s="420"/>
      <c r="FD27" s="420"/>
      <c r="FE27" s="420"/>
      <c r="FF27" s="420"/>
      <c r="FG27" s="420"/>
      <c r="FH27" s="420"/>
      <c r="FI27" s="420"/>
      <c r="FJ27" s="420"/>
      <c r="FK27" s="420"/>
      <c r="FL27" s="420"/>
      <c r="FM27" s="420"/>
      <c r="FN27" s="420"/>
      <c r="FO27" s="420"/>
      <c r="FP27" s="420"/>
      <c r="FQ27" s="420"/>
      <c r="FR27" s="420"/>
      <c r="FS27" s="420"/>
      <c r="FT27" s="420"/>
      <c r="FU27" s="420"/>
      <c r="FV27" s="420"/>
      <c r="FW27" s="420"/>
      <c r="FX27" s="420"/>
      <c r="FY27" s="420"/>
      <c r="FZ27" s="420"/>
      <c r="GA27" s="420"/>
      <c r="GB27" s="420"/>
      <c r="GC27" s="420"/>
      <c r="GD27" s="420"/>
      <c r="GE27" s="420"/>
      <c r="GF27" s="420"/>
      <c r="GG27" s="420"/>
      <c r="GH27" s="420"/>
      <c r="GI27" s="420"/>
      <c r="GJ27" s="420"/>
      <c r="GK27" s="420"/>
      <c r="GL27" s="420"/>
      <c r="GM27" s="420"/>
      <c r="GN27" s="420"/>
      <c r="GO27" s="420"/>
      <c r="GP27" s="420"/>
      <c r="GQ27" s="420"/>
      <c r="GR27" s="420"/>
      <c r="GS27" s="420"/>
      <c r="GT27" s="420"/>
      <c r="GU27" s="420"/>
      <c r="GV27" s="420"/>
      <c r="GW27" s="420"/>
      <c r="GX27" s="420"/>
      <c r="GY27" s="420"/>
      <c r="GZ27" s="420"/>
      <c r="HA27" s="420"/>
      <c r="HB27" s="420"/>
      <c r="HC27" s="420"/>
      <c r="HD27" s="420"/>
      <c r="HE27" s="420"/>
      <c r="HF27" s="420"/>
      <c r="HG27" s="420"/>
      <c r="HH27" s="420"/>
      <c r="HI27" s="420"/>
      <c r="HJ27" s="420"/>
      <c r="HK27" s="420"/>
      <c r="HL27" s="420"/>
      <c r="HM27" s="420"/>
      <c r="HN27" s="420"/>
      <c r="HO27" s="420"/>
      <c r="HP27" s="420"/>
      <c r="HQ27" s="420"/>
      <c r="HR27" s="420"/>
      <c r="HS27" s="420"/>
      <c r="HT27" s="420"/>
      <c r="HU27" s="420"/>
      <c r="HV27" s="420"/>
      <c r="HW27" s="420"/>
      <c r="HX27" s="420"/>
      <c r="HY27" s="420"/>
      <c r="HZ27" s="420"/>
      <c r="IA27" s="420"/>
      <c r="IB27" s="420"/>
      <c r="IC27" s="420"/>
      <c r="ID27" s="420"/>
      <c r="IE27" s="420"/>
      <c r="IF27" s="420"/>
      <c r="IG27" s="420"/>
      <c r="IH27" s="420"/>
      <c r="II27" s="420"/>
      <c r="IJ27" s="420"/>
      <c r="IK27" s="420"/>
      <c r="IL27" s="420"/>
      <c r="IM27" s="420"/>
      <c r="IN27" s="420"/>
      <c r="IO27" s="420"/>
      <c r="IP27" s="420"/>
      <c r="IQ27" s="420"/>
      <c r="IR27" s="420"/>
      <c r="IS27" s="420"/>
      <c r="IT27" s="420"/>
      <c r="IU27" s="420"/>
      <c r="IV27" s="420"/>
    </row>
    <row r="28" spans="1:256" s="4" customFormat="1" ht="19.5" customHeight="1">
      <c r="A28" s="422" t="s">
        <v>521</v>
      </c>
      <c r="B28" s="423" t="s">
        <v>2104</v>
      </c>
      <c r="C28" s="423"/>
      <c r="D28" s="423"/>
      <c r="E28" s="422"/>
      <c r="F28" s="405"/>
      <c r="G28" s="404"/>
      <c r="H28" s="406">
        <f t="shared" ref="H28:O28" si="7">H29+H38+H48+H55</f>
        <v>42219</v>
      </c>
      <c r="I28" s="406">
        <f t="shared" si="7"/>
        <v>42219</v>
      </c>
      <c r="J28" s="406">
        <f t="shared" si="7"/>
        <v>42219</v>
      </c>
      <c r="K28" s="406">
        <f t="shared" si="7"/>
        <v>42219</v>
      </c>
      <c r="L28" s="406">
        <f t="shared" si="7"/>
        <v>7600</v>
      </c>
      <c r="M28" s="406">
        <f t="shared" si="7"/>
        <v>7600</v>
      </c>
      <c r="N28" s="406">
        <f t="shared" si="7"/>
        <v>0</v>
      </c>
      <c r="O28" s="406">
        <f t="shared" si="7"/>
        <v>0</v>
      </c>
      <c r="P28" s="411"/>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2"/>
      <c r="BH28" s="412"/>
      <c r="BI28" s="412"/>
      <c r="BJ28" s="412"/>
      <c r="BK28" s="412"/>
      <c r="BL28" s="412"/>
      <c r="BM28" s="412"/>
      <c r="BN28" s="412"/>
      <c r="BO28" s="412"/>
      <c r="BP28" s="412"/>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2"/>
      <c r="DK28" s="412"/>
      <c r="DL28" s="412"/>
      <c r="DM28" s="412"/>
      <c r="DN28" s="412"/>
      <c r="DO28" s="412"/>
      <c r="DP28" s="412"/>
      <c r="DQ28" s="412"/>
      <c r="DR28" s="412"/>
      <c r="DS28" s="412"/>
      <c r="DT28" s="412"/>
      <c r="DU28" s="412"/>
      <c r="DV28" s="412"/>
      <c r="DW28" s="412"/>
      <c r="DX28" s="412"/>
      <c r="DY28" s="412"/>
      <c r="DZ28" s="412"/>
      <c r="EA28" s="412"/>
      <c r="EB28" s="412"/>
      <c r="EC28" s="412"/>
      <c r="ED28" s="412"/>
      <c r="EE28" s="412"/>
      <c r="EF28" s="412"/>
      <c r="EG28" s="412"/>
      <c r="EH28" s="412"/>
      <c r="EI28" s="412"/>
      <c r="EJ28" s="412"/>
      <c r="EK28" s="412"/>
      <c r="EL28" s="412"/>
      <c r="EM28" s="412"/>
      <c r="EN28" s="412"/>
      <c r="EO28" s="412"/>
      <c r="EP28" s="412"/>
      <c r="EQ28" s="412"/>
      <c r="ER28" s="412"/>
      <c r="ES28" s="412"/>
      <c r="ET28" s="412"/>
      <c r="EU28" s="412"/>
      <c r="EV28" s="412"/>
      <c r="EW28" s="412"/>
      <c r="EX28" s="412"/>
      <c r="EY28" s="412"/>
      <c r="EZ28" s="412"/>
      <c r="FA28" s="412"/>
      <c r="FB28" s="412"/>
      <c r="FC28" s="412"/>
      <c r="FD28" s="412"/>
      <c r="FE28" s="412"/>
      <c r="FF28" s="412"/>
      <c r="FG28" s="412"/>
      <c r="FH28" s="412"/>
      <c r="FI28" s="412"/>
      <c r="FJ28" s="412"/>
      <c r="FK28" s="412"/>
      <c r="FL28" s="412"/>
      <c r="FM28" s="412"/>
      <c r="FN28" s="412"/>
      <c r="FO28" s="412"/>
      <c r="FP28" s="412"/>
      <c r="FQ28" s="412"/>
      <c r="FR28" s="412"/>
      <c r="FS28" s="412"/>
      <c r="FT28" s="412"/>
      <c r="FU28" s="412"/>
      <c r="FV28" s="412"/>
      <c r="FW28" s="412"/>
      <c r="FX28" s="412"/>
      <c r="FY28" s="412"/>
      <c r="FZ28" s="412"/>
      <c r="GA28" s="412"/>
      <c r="GB28" s="412"/>
      <c r="GC28" s="412"/>
      <c r="GD28" s="412"/>
      <c r="GE28" s="412"/>
      <c r="GF28" s="412"/>
      <c r="GG28" s="412"/>
      <c r="GH28" s="412"/>
      <c r="GI28" s="412"/>
      <c r="GJ28" s="412"/>
      <c r="GK28" s="412"/>
      <c r="GL28" s="412"/>
      <c r="GM28" s="412"/>
      <c r="GN28" s="412"/>
      <c r="GO28" s="412"/>
      <c r="GP28" s="412"/>
      <c r="GQ28" s="412"/>
      <c r="GR28" s="412"/>
      <c r="GS28" s="412"/>
      <c r="GT28" s="412"/>
      <c r="GU28" s="412"/>
      <c r="GV28" s="412"/>
      <c r="GW28" s="412"/>
      <c r="GX28" s="412"/>
      <c r="GY28" s="412"/>
      <c r="GZ28" s="412"/>
      <c r="HA28" s="412"/>
      <c r="HB28" s="412"/>
      <c r="HC28" s="412"/>
      <c r="HD28" s="412"/>
      <c r="HE28" s="412"/>
      <c r="HF28" s="412"/>
      <c r="HG28" s="412"/>
      <c r="HH28" s="412"/>
      <c r="HI28" s="412"/>
      <c r="HJ28" s="412"/>
      <c r="HK28" s="412"/>
      <c r="HL28" s="412"/>
      <c r="HM28" s="412"/>
      <c r="HN28" s="412"/>
      <c r="HO28" s="412"/>
      <c r="HP28" s="412"/>
      <c r="HQ28" s="412"/>
      <c r="HR28" s="412"/>
      <c r="HS28" s="412"/>
      <c r="HT28" s="412"/>
      <c r="HU28" s="412"/>
      <c r="HV28" s="412"/>
      <c r="HW28" s="412"/>
      <c r="HX28" s="412"/>
      <c r="HY28" s="412"/>
      <c r="HZ28" s="412"/>
      <c r="IA28" s="412"/>
      <c r="IB28" s="412"/>
      <c r="IC28" s="412"/>
      <c r="ID28" s="412"/>
      <c r="IE28" s="412"/>
      <c r="IF28" s="412"/>
      <c r="IG28" s="412"/>
      <c r="IH28" s="412"/>
      <c r="II28" s="412"/>
      <c r="IJ28" s="412"/>
      <c r="IK28" s="412"/>
      <c r="IL28" s="412"/>
      <c r="IM28" s="412"/>
      <c r="IN28" s="412"/>
      <c r="IO28" s="412"/>
      <c r="IP28" s="412"/>
      <c r="IQ28" s="412"/>
      <c r="IR28" s="412"/>
      <c r="IS28" s="412"/>
      <c r="IT28" s="412"/>
      <c r="IU28" s="412"/>
      <c r="IV28" s="412"/>
    </row>
    <row r="29" spans="1:256" s="4" customFormat="1" ht="24.75" customHeight="1">
      <c r="A29" s="424">
        <v>1</v>
      </c>
      <c r="B29" s="425" t="s">
        <v>2093</v>
      </c>
      <c r="C29" s="425"/>
      <c r="D29" s="425"/>
      <c r="E29" s="424"/>
      <c r="F29" s="426"/>
      <c r="G29" s="427"/>
      <c r="H29" s="428">
        <f t="shared" ref="H29:M29" si="8">SUM(H30:H37)</f>
        <v>10505</v>
      </c>
      <c r="I29" s="428">
        <f t="shared" si="8"/>
        <v>10505</v>
      </c>
      <c r="J29" s="428">
        <f t="shared" si="8"/>
        <v>10505</v>
      </c>
      <c r="K29" s="428">
        <f t="shared" si="8"/>
        <v>10505</v>
      </c>
      <c r="L29" s="428">
        <f t="shared" si="8"/>
        <v>1891</v>
      </c>
      <c r="M29" s="428">
        <f t="shared" si="8"/>
        <v>1891</v>
      </c>
      <c r="N29" s="427"/>
      <c r="O29" s="426"/>
      <c r="P29" s="429"/>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412"/>
      <c r="BJ29" s="412"/>
      <c r="BK29" s="412"/>
      <c r="BL29" s="412"/>
      <c r="BM29" s="412"/>
      <c r="BN29" s="412"/>
      <c r="BO29" s="412"/>
      <c r="BP29" s="412"/>
      <c r="BQ29" s="412"/>
      <c r="BR29" s="412"/>
      <c r="BS29" s="412"/>
      <c r="BT29" s="412"/>
      <c r="BU29" s="412"/>
      <c r="BV29" s="412"/>
      <c r="BW29" s="412"/>
      <c r="BX29" s="412"/>
      <c r="BY29" s="412"/>
      <c r="BZ29" s="412"/>
      <c r="CA29" s="412"/>
      <c r="CB29" s="412"/>
      <c r="CC29" s="412"/>
      <c r="CD29" s="412"/>
      <c r="CE29" s="412"/>
      <c r="CF29" s="412"/>
      <c r="CG29" s="412"/>
      <c r="CH29" s="412"/>
      <c r="CI29" s="412"/>
      <c r="CJ29" s="412"/>
      <c r="CK29" s="412"/>
      <c r="CL29" s="412"/>
      <c r="CM29" s="412"/>
      <c r="CN29" s="412"/>
      <c r="CO29" s="412"/>
      <c r="CP29" s="412"/>
      <c r="CQ29" s="412"/>
      <c r="CR29" s="412"/>
      <c r="CS29" s="412"/>
      <c r="CT29" s="412"/>
      <c r="CU29" s="412"/>
      <c r="CV29" s="412"/>
      <c r="CW29" s="412"/>
      <c r="CX29" s="412"/>
      <c r="CY29" s="412"/>
      <c r="CZ29" s="412"/>
      <c r="DA29" s="412"/>
      <c r="DB29" s="412"/>
      <c r="DC29" s="412"/>
      <c r="DD29" s="412"/>
      <c r="DE29" s="412"/>
      <c r="DF29" s="412"/>
      <c r="DG29" s="412"/>
      <c r="DH29" s="412"/>
      <c r="DI29" s="412"/>
      <c r="DJ29" s="412"/>
      <c r="DK29" s="412"/>
      <c r="DL29" s="412"/>
      <c r="DM29" s="412"/>
      <c r="DN29" s="412"/>
      <c r="DO29" s="412"/>
      <c r="DP29" s="412"/>
      <c r="DQ29" s="412"/>
      <c r="DR29" s="412"/>
      <c r="DS29" s="412"/>
      <c r="DT29" s="412"/>
      <c r="DU29" s="412"/>
      <c r="DV29" s="412"/>
      <c r="DW29" s="412"/>
      <c r="DX29" s="412"/>
      <c r="DY29" s="412"/>
      <c r="DZ29" s="412"/>
      <c r="EA29" s="412"/>
      <c r="EB29" s="412"/>
      <c r="EC29" s="412"/>
      <c r="ED29" s="412"/>
      <c r="EE29" s="412"/>
      <c r="EF29" s="412"/>
      <c r="EG29" s="412"/>
      <c r="EH29" s="412"/>
      <c r="EI29" s="412"/>
      <c r="EJ29" s="412"/>
      <c r="EK29" s="412"/>
      <c r="EL29" s="412"/>
      <c r="EM29" s="412"/>
      <c r="EN29" s="412"/>
      <c r="EO29" s="412"/>
      <c r="EP29" s="412"/>
      <c r="EQ29" s="412"/>
      <c r="ER29" s="412"/>
      <c r="ES29" s="412"/>
      <c r="ET29" s="412"/>
      <c r="EU29" s="412"/>
      <c r="EV29" s="412"/>
      <c r="EW29" s="412"/>
      <c r="EX29" s="412"/>
      <c r="EY29" s="412"/>
      <c r="EZ29" s="412"/>
      <c r="FA29" s="412"/>
      <c r="FB29" s="412"/>
      <c r="FC29" s="412"/>
      <c r="FD29" s="412"/>
      <c r="FE29" s="412"/>
      <c r="FF29" s="412"/>
      <c r="FG29" s="412"/>
      <c r="FH29" s="412"/>
      <c r="FI29" s="412"/>
      <c r="FJ29" s="412"/>
      <c r="FK29" s="412"/>
      <c r="FL29" s="412"/>
      <c r="FM29" s="412"/>
      <c r="FN29" s="412"/>
      <c r="FO29" s="412"/>
      <c r="FP29" s="412"/>
      <c r="FQ29" s="412"/>
      <c r="FR29" s="412"/>
      <c r="FS29" s="412"/>
      <c r="FT29" s="412"/>
      <c r="FU29" s="412"/>
      <c r="FV29" s="412"/>
      <c r="FW29" s="412"/>
      <c r="FX29" s="412"/>
      <c r="FY29" s="412"/>
      <c r="FZ29" s="412"/>
      <c r="GA29" s="412"/>
      <c r="GB29" s="412"/>
      <c r="GC29" s="412"/>
      <c r="GD29" s="412"/>
      <c r="GE29" s="412"/>
      <c r="GF29" s="412"/>
      <c r="GG29" s="412"/>
      <c r="GH29" s="412"/>
      <c r="GI29" s="412"/>
      <c r="GJ29" s="412"/>
      <c r="GK29" s="412"/>
      <c r="GL29" s="412"/>
      <c r="GM29" s="412"/>
      <c r="GN29" s="412"/>
      <c r="GO29" s="412"/>
      <c r="GP29" s="412"/>
      <c r="GQ29" s="412"/>
      <c r="GR29" s="412"/>
      <c r="GS29" s="412"/>
      <c r="GT29" s="412"/>
      <c r="GU29" s="412"/>
      <c r="GV29" s="412"/>
      <c r="GW29" s="412"/>
      <c r="GX29" s="412"/>
      <c r="GY29" s="412"/>
      <c r="GZ29" s="412"/>
      <c r="HA29" s="412"/>
      <c r="HB29" s="412"/>
      <c r="HC29" s="412"/>
      <c r="HD29" s="412"/>
      <c r="HE29" s="412"/>
      <c r="HF29" s="412"/>
      <c r="HG29" s="412"/>
      <c r="HH29" s="412"/>
      <c r="HI29" s="412"/>
      <c r="HJ29" s="412"/>
      <c r="HK29" s="412"/>
      <c r="HL29" s="412"/>
      <c r="HM29" s="412"/>
      <c r="HN29" s="412"/>
      <c r="HO29" s="412"/>
      <c r="HP29" s="412"/>
      <c r="HQ29" s="412"/>
      <c r="HR29" s="412"/>
      <c r="HS29" s="412"/>
      <c r="HT29" s="412"/>
      <c r="HU29" s="412"/>
      <c r="HV29" s="412"/>
      <c r="HW29" s="412"/>
      <c r="HX29" s="412"/>
      <c r="HY29" s="412"/>
      <c r="HZ29" s="412"/>
      <c r="IA29" s="412"/>
      <c r="IB29" s="412"/>
      <c r="IC29" s="412"/>
      <c r="ID29" s="412"/>
      <c r="IE29" s="412"/>
      <c r="IF29" s="412"/>
      <c r="IG29" s="412"/>
      <c r="IH29" s="412"/>
      <c r="II29" s="412"/>
      <c r="IJ29" s="412"/>
      <c r="IK29" s="412"/>
      <c r="IL29" s="412"/>
      <c r="IM29" s="412"/>
      <c r="IN29" s="412"/>
      <c r="IO29" s="412"/>
      <c r="IP29" s="412"/>
      <c r="IQ29" s="412"/>
      <c r="IR29" s="412"/>
      <c r="IS29" s="412"/>
      <c r="IT29" s="412"/>
      <c r="IU29" s="412"/>
      <c r="IV29" s="412"/>
    </row>
    <row r="30" spans="1:256" s="4" customFormat="1" ht="42.6" customHeight="1">
      <c r="A30" s="430" t="s">
        <v>122</v>
      </c>
      <c r="B30" s="431" t="s">
        <v>2105</v>
      </c>
      <c r="C30" s="432" t="str">
        <f>+'[10]2021-2025'!C29</f>
        <v>UBND xã Đăk Tờ Re</v>
      </c>
      <c r="D30" s="432" t="s">
        <v>2106</v>
      </c>
      <c r="E30" s="432">
        <v>2022</v>
      </c>
      <c r="F30" s="405"/>
      <c r="G30" s="433" t="s">
        <v>2107</v>
      </c>
      <c r="H30" s="434">
        <f>J30</f>
        <v>1891</v>
      </c>
      <c r="I30" s="434">
        <f>K30</f>
        <v>1891</v>
      </c>
      <c r="J30" s="434">
        <f>L30</f>
        <v>1891</v>
      </c>
      <c r="K30" s="434">
        <f>M30</f>
        <v>1891</v>
      </c>
      <c r="L30" s="434">
        <f>'[9]Dự án 4'!$AA$10</f>
        <v>1891</v>
      </c>
      <c r="M30" s="434">
        <f>'[9]Dự án 4'!$AA$10</f>
        <v>1891</v>
      </c>
      <c r="N30" s="404" t="s">
        <v>36</v>
      </c>
      <c r="O30" s="405"/>
      <c r="P30" s="435"/>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2"/>
      <c r="BP30" s="412"/>
      <c r="BQ30" s="412"/>
      <c r="BR30" s="412"/>
      <c r="BS30" s="412"/>
      <c r="BT30" s="412"/>
      <c r="BU30" s="412"/>
      <c r="BV30" s="412"/>
      <c r="BW30" s="412"/>
      <c r="BX30" s="412"/>
      <c r="BY30" s="412"/>
      <c r="BZ30" s="412"/>
      <c r="CA30" s="412"/>
      <c r="CB30" s="412"/>
      <c r="CC30" s="412"/>
      <c r="CD30" s="412"/>
      <c r="CE30" s="412"/>
      <c r="CF30" s="412"/>
      <c r="CG30" s="412"/>
      <c r="CH30" s="412"/>
      <c r="CI30" s="412"/>
      <c r="CJ30" s="412"/>
      <c r="CK30" s="412"/>
      <c r="CL30" s="412"/>
      <c r="CM30" s="412"/>
      <c r="CN30" s="412"/>
      <c r="CO30" s="412"/>
      <c r="CP30" s="412"/>
      <c r="CQ30" s="412"/>
      <c r="CR30" s="412"/>
      <c r="CS30" s="412"/>
      <c r="CT30" s="412"/>
      <c r="CU30" s="412"/>
      <c r="CV30" s="412"/>
      <c r="CW30" s="412"/>
      <c r="CX30" s="412"/>
      <c r="CY30" s="412"/>
      <c r="CZ30" s="412"/>
      <c r="DA30" s="412"/>
      <c r="DB30" s="412"/>
      <c r="DC30" s="412"/>
      <c r="DD30" s="412"/>
      <c r="DE30" s="412"/>
      <c r="DF30" s="412"/>
      <c r="DG30" s="412"/>
      <c r="DH30" s="412"/>
      <c r="DI30" s="412"/>
      <c r="DJ30" s="412"/>
      <c r="DK30" s="412"/>
      <c r="DL30" s="412"/>
      <c r="DM30" s="412"/>
      <c r="DN30" s="412"/>
      <c r="DO30" s="412"/>
      <c r="DP30" s="412"/>
      <c r="DQ30" s="412"/>
      <c r="DR30" s="412"/>
      <c r="DS30" s="412"/>
      <c r="DT30" s="412"/>
      <c r="DU30" s="412"/>
      <c r="DV30" s="412"/>
      <c r="DW30" s="412"/>
      <c r="DX30" s="412"/>
      <c r="DY30" s="412"/>
      <c r="DZ30" s="412"/>
      <c r="EA30" s="412"/>
      <c r="EB30" s="412"/>
      <c r="EC30" s="412"/>
      <c r="ED30" s="412"/>
      <c r="EE30" s="412"/>
      <c r="EF30" s="412"/>
      <c r="EG30" s="412"/>
      <c r="EH30" s="412"/>
      <c r="EI30" s="412"/>
      <c r="EJ30" s="412"/>
      <c r="EK30" s="412"/>
      <c r="EL30" s="412"/>
      <c r="EM30" s="412"/>
      <c r="EN30" s="412"/>
      <c r="EO30" s="412"/>
      <c r="EP30" s="412"/>
      <c r="EQ30" s="412"/>
      <c r="ER30" s="412"/>
      <c r="ES30" s="412"/>
      <c r="ET30" s="412"/>
      <c r="EU30" s="412"/>
      <c r="EV30" s="412"/>
      <c r="EW30" s="412"/>
      <c r="EX30" s="412"/>
      <c r="EY30" s="412"/>
      <c r="EZ30" s="412"/>
      <c r="FA30" s="412"/>
      <c r="FB30" s="412"/>
      <c r="FC30" s="412"/>
      <c r="FD30" s="412"/>
      <c r="FE30" s="412"/>
      <c r="FF30" s="412"/>
      <c r="FG30" s="412"/>
      <c r="FH30" s="412"/>
      <c r="FI30" s="412"/>
      <c r="FJ30" s="412"/>
      <c r="FK30" s="412"/>
      <c r="FL30" s="412"/>
      <c r="FM30" s="412"/>
      <c r="FN30" s="412"/>
      <c r="FO30" s="412"/>
      <c r="FP30" s="412"/>
      <c r="FQ30" s="412"/>
      <c r="FR30" s="412"/>
      <c r="FS30" s="412"/>
      <c r="FT30" s="412"/>
      <c r="FU30" s="412"/>
      <c r="FV30" s="412"/>
      <c r="FW30" s="412"/>
      <c r="FX30" s="412"/>
      <c r="FY30" s="412"/>
      <c r="FZ30" s="412"/>
      <c r="GA30" s="412"/>
      <c r="GB30" s="412"/>
      <c r="GC30" s="412"/>
      <c r="GD30" s="412"/>
      <c r="GE30" s="412"/>
      <c r="GF30" s="412"/>
      <c r="GG30" s="412"/>
      <c r="GH30" s="412"/>
      <c r="GI30" s="412"/>
      <c r="GJ30" s="412"/>
      <c r="GK30" s="412"/>
      <c r="GL30" s="412"/>
      <c r="GM30" s="412"/>
      <c r="GN30" s="412"/>
      <c r="GO30" s="412"/>
      <c r="GP30" s="412"/>
      <c r="GQ30" s="412"/>
      <c r="GR30" s="412"/>
      <c r="GS30" s="412"/>
      <c r="GT30" s="412"/>
      <c r="GU30" s="412"/>
      <c r="GV30" s="412"/>
      <c r="GW30" s="412"/>
      <c r="GX30" s="412"/>
      <c r="GY30" s="412"/>
      <c r="GZ30" s="412"/>
      <c r="HA30" s="412"/>
      <c r="HB30" s="412"/>
      <c r="HC30" s="412"/>
      <c r="HD30" s="412"/>
      <c r="HE30" s="412"/>
      <c r="HF30" s="412"/>
      <c r="HG30" s="412"/>
      <c r="HH30" s="412"/>
      <c r="HI30" s="412"/>
      <c r="HJ30" s="412"/>
      <c r="HK30" s="412"/>
      <c r="HL30" s="412"/>
      <c r="HM30" s="412"/>
      <c r="HN30" s="412"/>
      <c r="HO30" s="412"/>
      <c r="HP30" s="412"/>
      <c r="HQ30" s="412"/>
      <c r="HR30" s="412"/>
      <c r="HS30" s="412"/>
      <c r="HT30" s="412"/>
      <c r="HU30" s="412"/>
      <c r="HV30" s="412"/>
      <c r="HW30" s="412"/>
      <c r="HX30" s="412"/>
      <c r="HY30" s="412"/>
      <c r="HZ30" s="412"/>
      <c r="IA30" s="412"/>
      <c r="IB30" s="412"/>
      <c r="IC30" s="412"/>
      <c r="ID30" s="412"/>
      <c r="IE30" s="412"/>
      <c r="IF30" s="412"/>
      <c r="IG30" s="412"/>
      <c r="IH30" s="412"/>
      <c r="II30" s="412"/>
      <c r="IJ30" s="412"/>
      <c r="IK30" s="412"/>
      <c r="IL30" s="412"/>
      <c r="IM30" s="412"/>
      <c r="IN30" s="412"/>
      <c r="IO30" s="412"/>
      <c r="IP30" s="412"/>
      <c r="IQ30" s="412"/>
      <c r="IR30" s="412"/>
      <c r="IS30" s="412"/>
      <c r="IT30" s="412"/>
      <c r="IU30" s="412"/>
      <c r="IV30" s="412"/>
    </row>
    <row r="31" spans="1:256" s="4" customFormat="1" ht="42.6" customHeight="1">
      <c r="A31" s="430" t="s">
        <v>123</v>
      </c>
      <c r="B31" s="436" t="s">
        <v>2108</v>
      </c>
      <c r="C31" s="432" t="str">
        <f>+'[10]2021-2025'!C30</f>
        <v>UBND xã Đăk Tờ Re</v>
      </c>
      <c r="D31" s="432" t="s">
        <v>2109</v>
      </c>
      <c r="E31" s="432">
        <v>2023</v>
      </c>
      <c r="F31" s="405"/>
      <c r="G31" s="433" t="s">
        <v>2107</v>
      </c>
      <c r="H31" s="434">
        <v>1894</v>
      </c>
      <c r="I31" s="434">
        <v>1894</v>
      </c>
      <c r="J31" s="434">
        <v>1894</v>
      </c>
      <c r="K31" s="434">
        <v>1894</v>
      </c>
      <c r="L31" s="434"/>
      <c r="M31" s="434"/>
      <c r="N31" s="404"/>
      <c r="O31" s="405"/>
      <c r="P31" s="435"/>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c r="BS31" s="412"/>
      <c r="BT31" s="412"/>
      <c r="BU31" s="412"/>
      <c r="BV31" s="412"/>
      <c r="BW31" s="412"/>
      <c r="BX31" s="412"/>
      <c r="BY31" s="412"/>
      <c r="BZ31" s="412"/>
      <c r="CA31" s="412"/>
      <c r="CB31" s="412"/>
      <c r="CC31" s="412"/>
      <c r="CD31" s="412"/>
      <c r="CE31" s="412"/>
      <c r="CF31" s="412"/>
      <c r="CG31" s="412"/>
      <c r="CH31" s="412"/>
      <c r="CI31" s="412"/>
      <c r="CJ31" s="412"/>
      <c r="CK31" s="412"/>
      <c r="CL31" s="412"/>
      <c r="CM31" s="412"/>
      <c r="CN31" s="412"/>
      <c r="CO31" s="412"/>
      <c r="CP31" s="412"/>
      <c r="CQ31" s="412"/>
      <c r="CR31" s="412"/>
      <c r="CS31" s="412"/>
      <c r="CT31" s="412"/>
      <c r="CU31" s="412"/>
      <c r="CV31" s="412"/>
      <c r="CW31" s="412"/>
      <c r="CX31" s="412"/>
      <c r="CY31" s="412"/>
      <c r="CZ31" s="412"/>
      <c r="DA31" s="412"/>
      <c r="DB31" s="412"/>
      <c r="DC31" s="412"/>
      <c r="DD31" s="412"/>
      <c r="DE31" s="412"/>
      <c r="DF31" s="412"/>
      <c r="DG31" s="412"/>
      <c r="DH31" s="412"/>
      <c r="DI31" s="412"/>
      <c r="DJ31" s="412"/>
      <c r="DK31" s="412"/>
      <c r="DL31" s="412"/>
      <c r="DM31" s="412"/>
      <c r="DN31" s="412"/>
      <c r="DO31" s="412"/>
      <c r="DP31" s="412"/>
      <c r="DQ31" s="412"/>
      <c r="DR31" s="412"/>
      <c r="DS31" s="412"/>
      <c r="DT31" s="412"/>
      <c r="DU31" s="412"/>
      <c r="DV31" s="412"/>
      <c r="DW31" s="412"/>
      <c r="DX31" s="412"/>
      <c r="DY31" s="412"/>
      <c r="DZ31" s="412"/>
      <c r="EA31" s="412"/>
      <c r="EB31" s="412"/>
      <c r="EC31" s="412"/>
      <c r="ED31" s="412"/>
      <c r="EE31" s="412"/>
      <c r="EF31" s="412"/>
      <c r="EG31" s="412"/>
      <c r="EH31" s="412"/>
      <c r="EI31" s="412"/>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2"/>
      <c r="FU31" s="412"/>
      <c r="FV31" s="412"/>
      <c r="FW31" s="412"/>
      <c r="FX31" s="412"/>
      <c r="FY31" s="412"/>
      <c r="FZ31" s="412"/>
      <c r="GA31" s="412"/>
      <c r="GB31" s="412"/>
      <c r="GC31" s="412"/>
      <c r="GD31" s="412"/>
      <c r="GE31" s="412"/>
      <c r="GF31" s="412"/>
      <c r="GG31" s="412"/>
      <c r="GH31" s="412"/>
      <c r="GI31" s="412"/>
      <c r="GJ31" s="412"/>
      <c r="GK31" s="412"/>
      <c r="GL31" s="412"/>
      <c r="GM31" s="412"/>
      <c r="GN31" s="412"/>
      <c r="GO31" s="412"/>
      <c r="GP31" s="412"/>
      <c r="GQ31" s="412"/>
      <c r="GR31" s="412"/>
      <c r="GS31" s="412"/>
      <c r="GT31" s="412"/>
      <c r="GU31" s="412"/>
      <c r="GV31" s="412"/>
      <c r="GW31" s="412"/>
      <c r="GX31" s="412"/>
      <c r="GY31" s="412"/>
      <c r="GZ31" s="412"/>
      <c r="HA31" s="412"/>
      <c r="HB31" s="412"/>
      <c r="HC31" s="412"/>
      <c r="HD31" s="412"/>
      <c r="HE31" s="412"/>
      <c r="HF31" s="412"/>
      <c r="HG31" s="412"/>
      <c r="HH31" s="412"/>
      <c r="HI31" s="412"/>
      <c r="HJ31" s="412"/>
      <c r="HK31" s="412"/>
      <c r="HL31" s="412"/>
      <c r="HM31" s="412"/>
      <c r="HN31" s="412"/>
      <c r="HO31" s="412"/>
      <c r="HP31" s="412"/>
      <c r="HQ31" s="412"/>
      <c r="HR31" s="412"/>
      <c r="HS31" s="412"/>
      <c r="HT31" s="412"/>
      <c r="HU31" s="412"/>
      <c r="HV31" s="412"/>
      <c r="HW31" s="412"/>
      <c r="HX31" s="412"/>
      <c r="HY31" s="412"/>
      <c r="HZ31" s="412"/>
      <c r="IA31" s="412"/>
      <c r="IB31" s="412"/>
      <c r="IC31" s="412"/>
      <c r="ID31" s="412"/>
      <c r="IE31" s="412"/>
      <c r="IF31" s="412"/>
      <c r="IG31" s="412"/>
      <c r="IH31" s="412"/>
      <c r="II31" s="412"/>
      <c r="IJ31" s="412"/>
      <c r="IK31" s="412"/>
      <c r="IL31" s="412"/>
      <c r="IM31" s="412"/>
      <c r="IN31" s="412"/>
      <c r="IO31" s="412"/>
      <c r="IP31" s="412"/>
      <c r="IQ31" s="412"/>
      <c r="IR31" s="412"/>
      <c r="IS31" s="412"/>
      <c r="IT31" s="412"/>
      <c r="IU31" s="412"/>
      <c r="IV31" s="412"/>
    </row>
    <row r="32" spans="1:256" s="4" customFormat="1" ht="42.6" customHeight="1">
      <c r="A32" s="430" t="s">
        <v>125</v>
      </c>
      <c r="B32" s="436" t="s">
        <v>2110</v>
      </c>
      <c r="C32" s="432" t="str">
        <f>+'[10]2021-2025'!C31</f>
        <v>UBND xã Đăk Tờ Re</v>
      </c>
      <c r="D32" s="432" t="s">
        <v>2111</v>
      </c>
      <c r="E32" s="432">
        <v>2023</v>
      </c>
      <c r="F32" s="405"/>
      <c r="G32" s="433" t="s">
        <v>2112</v>
      </c>
      <c r="H32" s="434">
        <v>450</v>
      </c>
      <c r="I32" s="434">
        <v>450</v>
      </c>
      <c r="J32" s="434">
        <v>450</v>
      </c>
      <c r="K32" s="434">
        <v>450</v>
      </c>
      <c r="L32" s="434"/>
      <c r="M32" s="434"/>
      <c r="N32" s="404"/>
      <c r="O32" s="405"/>
      <c r="P32" s="411"/>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c r="BS32" s="412"/>
      <c r="BT32" s="412"/>
      <c r="BU32" s="412"/>
      <c r="BV32" s="412"/>
      <c r="BW32" s="412"/>
      <c r="BX32" s="412"/>
      <c r="BY32" s="412"/>
      <c r="BZ32" s="412"/>
      <c r="CA32" s="412"/>
      <c r="CB32" s="412"/>
      <c r="CC32" s="412"/>
      <c r="CD32" s="412"/>
      <c r="CE32" s="412"/>
      <c r="CF32" s="412"/>
      <c r="CG32" s="412"/>
      <c r="CH32" s="412"/>
      <c r="CI32" s="412"/>
      <c r="CJ32" s="412"/>
      <c r="CK32" s="412"/>
      <c r="CL32" s="412"/>
      <c r="CM32" s="412"/>
      <c r="CN32" s="412"/>
      <c r="CO32" s="412"/>
      <c r="CP32" s="412"/>
      <c r="CQ32" s="412"/>
      <c r="CR32" s="412"/>
      <c r="CS32" s="412"/>
      <c r="CT32" s="412"/>
      <c r="CU32" s="412"/>
      <c r="CV32" s="412"/>
      <c r="CW32" s="412"/>
      <c r="CX32" s="412"/>
      <c r="CY32" s="412"/>
      <c r="CZ32" s="412"/>
      <c r="DA32" s="412"/>
      <c r="DB32" s="412"/>
      <c r="DC32" s="412"/>
      <c r="DD32" s="412"/>
      <c r="DE32" s="412"/>
      <c r="DF32" s="412"/>
      <c r="DG32" s="412"/>
      <c r="DH32" s="412"/>
      <c r="DI32" s="412"/>
      <c r="DJ32" s="412"/>
      <c r="DK32" s="412"/>
      <c r="DL32" s="412"/>
      <c r="DM32" s="412"/>
      <c r="DN32" s="412"/>
      <c r="DO32" s="412"/>
      <c r="DP32" s="412"/>
      <c r="DQ32" s="412"/>
      <c r="DR32" s="412"/>
      <c r="DS32" s="412"/>
      <c r="DT32" s="412"/>
      <c r="DU32" s="412"/>
      <c r="DV32" s="412"/>
      <c r="DW32" s="412"/>
      <c r="DX32" s="412"/>
      <c r="DY32" s="412"/>
      <c r="DZ32" s="412"/>
      <c r="EA32" s="412"/>
      <c r="EB32" s="412"/>
      <c r="EC32" s="412"/>
      <c r="ED32" s="412"/>
      <c r="EE32" s="412"/>
      <c r="EF32" s="412"/>
      <c r="EG32" s="412"/>
      <c r="EH32" s="412"/>
      <c r="EI32" s="412"/>
      <c r="EJ32" s="412"/>
      <c r="EK32" s="412"/>
      <c r="EL32" s="412"/>
      <c r="EM32" s="412"/>
      <c r="EN32" s="412"/>
      <c r="EO32" s="412"/>
      <c r="EP32" s="412"/>
      <c r="EQ32" s="412"/>
      <c r="ER32" s="412"/>
      <c r="ES32" s="412"/>
      <c r="ET32" s="412"/>
      <c r="EU32" s="412"/>
      <c r="EV32" s="412"/>
      <c r="EW32" s="412"/>
      <c r="EX32" s="412"/>
      <c r="EY32" s="412"/>
      <c r="EZ32" s="412"/>
      <c r="FA32" s="412"/>
      <c r="FB32" s="412"/>
      <c r="FC32" s="412"/>
      <c r="FD32" s="412"/>
      <c r="FE32" s="412"/>
      <c r="FF32" s="412"/>
      <c r="FG32" s="412"/>
      <c r="FH32" s="412"/>
      <c r="FI32" s="412"/>
      <c r="FJ32" s="412"/>
      <c r="FK32" s="412"/>
      <c r="FL32" s="412"/>
      <c r="FM32" s="412"/>
      <c r="FN32" s="412"/>
      <c r="FO32" s="412"/>
      <c r="FP32" s="412"/>
      <c r="FQ32" s="412"/>
      <c r="FR32" s="412"/>
      <c r="FS32" s="412"/>
      <c r="FT32" s="412"/>
      <c r="FU32" s="412"/>
      <c r="FV32" s="412"/>
      <c r="FW32" s="412"/>
      <c r="FX32" s="412"/>
      <c r="FY32" s="412"/>
      <c r="FZ32" s="412"/>
      <c r="GA32" s="412"/>
      <c r="GB32" s="412"/>
      <c r="GC32" s="412"/>
      <c r="GD32" s="412"/>
      <c r="GE32" s="412"/>
      <c r="GF32" s="412"/>
      <c r="GG32" s="412"/>
      <c r="GH32" s="412"/>
      <c r="GI32" s="412"/>
      <c r="GJ32" s="412"/>
      <c r="GK32" s="412"/>
      <c r="GL32" s="412"/>
      <c r="GM32" s="412"/>
      <c r="GN32" s="412"/>
      <c r="GO32" s="412"/>
      <c r="GP32" s="412"/>
      <c r="GQ32" s="412"/>
      <c r="GR32" s="412"/>
      <c r="GS32" s="412"/>
      <c r="GT32" s="412"/>
      <c r="GU32" s="412"/>
      <c r="GV32" s="412"/>
      <c r="GW32" s="412"/>
      <c r="GX32" s="412"/>
      <c r="GY32" s="412"/>
      <c r="GZ32" s="412"/>
      <c r="HA32" s="412"/>
      <c r="HB32" s="412"/>
      <c r="HC32" s="412"/>
      <c r="HD32" s="412"/>
      <c r="HE32" s="412"/>
      <c r="HF32" s="412"/>
      <c r="HG32" s="412"/>
      <c r="HH32" s="412"/>
      <c r="HI32" s="412"/>
      <c r="HJ32" s="412"/>
      <c r="HK32" s="412"/>
      <c r="HL32" s="412"/>
      <c r="HM32" s="412"/>
      <c r="HN32" s="412"/>
      <c r="HO32" s="412"/>
      <c r="HP32" s="412"/>
      <c r="HQ32" s="412"/>
      <c r="HR32" s="412"/>
      <c r="HS32" s="412"/>
      <c r="HT32" s="412"/>
      <c r="HU32" s="412"/>
      <c r="HV32" s="412"/>
      <c r="HW32" s="412"/>
      <c r="HX32" s="412"/>
      <c r="HY32" s="412"/>
      <c r="HZ32" s="412"/>
      <c r="IA32" s="412"/>
      <c r="IB32" s="412"/>
      <c r="IC32" s="412"/>
      <c r="ID32" s="412"/>
      <c r="IE32" s="412"/>
      <c r="IF32" s="412"/>
      <c r="IG32" s="412"/>
      <c r="IH32" s="412"/>
      <c r="II32" s="412"/>
      <c r="IJ32" s="412"/>
      <c r="IK32" s="412"/>
      <c r="IL32" s="412"/>
      <c r="IM32" s="412"/>
      <c r="IN32" s="412"/>
      <c r="IO32" s="412"/>
      <c r="IP32" s="412"/>
      <c r="IQ32" s="412"/>
      <c r="IR32" s="412"/>
      <c r="IS32" s="412"/>
      <c r="IT32" s="412"/>
      <c r="IU32" s="412"/>
      <c r="IV32" s="412"/>
    </row>
    <row r="33" spans="1:256" s="4" customFormat="1" ht="42.6" customHeight="1">
      <c r="A33" s="430" t="s">
        <v>932</v>
      </c>
      <c r="B33" s="436" t="s">
        <v>2113</v>
      </c>
      <c r="C33" s="432" t="str">
        <f>+'[10]2021-2025'!C32</f>
        <v>UBND xã Đăk Tờ Re</v>
      </c>
      <c r="D33" s="432" t="s">
        <v>2114</v>
      </c>
      <c r="E33" s="432">
        <v>2023</v>
      </c>
      <c r="F33" s="405"/>
      <c r="G33" s="433" t="s">
        <v>2107</v>
      </c>
      <c r="H33" s="434">
        <v>1890</v>
      </c>
      <c r="I33" s="434">
        <v>1890</v>
      </c>
      <c r="J33" s="434">
        <v>1890</v>
      </c>
      <c r="K33" s="434">
        <v>1890</v>
      </c>
      <c r="L33" s="434"/>
      <c r="M33" s="434"/>
      <c r="N33" s="404"/>
      <c r="O33" s="405"/>
      <c r="P33" s="411"/>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c r="BY33" s="412"/>
      <c r="BZ33" s="412"/>
      <c r="CA33" s="412"/>
      <c r="CB33" s="412"/>
      <c r="CC33" s="412"/>
      <c r="CD33" s="412"/>
      <c r="CE33" s="412"/>
      <c r="CF33" s="412"/>
      <c r="CG33" s="412"/>
      <c r="CH33" s="412"/>
      <c r="CI33" s="412"/>
      <c r="CJ33" s="412"/>
      <c r="CK33" s="412"/>
      <c r="CL33" s="412"/>
      <c r="CM33" s="412"/>
      <c r="CN33" s="412"/>
      <c r="CO33" s="412"/>
      <c r="CP33" s="412"/>
      <c r="CQ33" s="412"/>
      <c r="CR33" s="412"/>
      <c r="CS33" s="412"/>
      <c r="CT33" s="412"/>
      <c r="CU33" s="412"/>
      <c r="CV33" s="412"/>
      <c r="CW33" s="412"/>
      <c r="CX33" s="412"/>
      <c r="CY33" s="412"/>
      <c r="CZ33" s="412"/>
      <c r="DA33" s="412"/>
      <c r="DB33" s="412"/>
      <c r="DC33" s="412"/>
      <c r="DD33" s="412"/>
      <c r="DE33" s="412"/>
      <c r="DF33" s="412"/>
      <c r="DG33" s="412"/>
      <c r="DH33" s="412"/>
      <c r="DI33" s="412"/>
      <c r="DJ33" s="412"/>
      <c r="DK33" s="412"/>
      <c r="DL33" s="412"/>
      <c r="DM33" s="412"/>
      <c r="DN33" s="412"/>
      <c r="DO33" s="412"/>
      <c r="DP33" s="412"/>
      <c r="DQ33" s="412"/>
      <c r="DR33" s="412"/>
      <c r="DS33" s="412"/>
      <c r="DT33" s="412"/>
      <c r="DU33" s="412"/>
      <c r="DV33" s="412"/>
      <c r="DW33" s="412"/>
      <c r="DX33" s="412"/>
      <c r="DY33" s="412"/>
      <c r="DZ33" s="412"/>
      <c r="EA33" s="412"/>
      <c r="EB33" s="412"/>
      <c r="EC33" s="412"/>
      <c r="ED33" s="412"/>
      <c r="EE33" s="412"/>
      <c r="EF33" s="412"/>
      <c r="EG33" s="412"/>
      <c r="EH33" s="412"/>
      <c r="EI33" s="412"/>
      <c r="EJ33" s="412"/>
      <c r="EK33" s="412"/>
      <c r="EL33" s="412"/>
      <c r="EM33" s="412"/>
      <c r="EN33" s="412"/>
      <c r="EO33" s="412"/>
      <c r="EP33" s="412"/>
      <c r="EQ33" s="412"/>
      <c r="ER33" s="412"/>
      <c r="ES33" s="412"/>
      <c r="ET33" s="412"/>
      <c r="EU33" s="412"/>
      <c r="EV33" s="412"/>
      <c r="EW33" s="412"/>
      <c r="EX33" s="412"/>
      <c r="EY33" s="412"/>
      <c r="EZ33" s="412"/>
      <c r="FA33" s="412"/>
      <c r="FB33" s="412"/>
      <c r="FC33" s="412"/>
      <c r="FD33" s="412"/>
      <c r="FE33" s="412"/>
      <c r="FF33" s="412"/>
      <c r="FG33" s="412"/>
      <c r="FH33" s="412"/>
      <c r="FI33" s="412"/>
      <c r="FJ33" s="412"/>
      <c r="FK33" s="412"/>
      <c r="FL33" s="412"/>
      <c r="FM33" s="412"/>
      <c r="FN33" s="412"/>
      <c r="FO33" s="412"/>
      <c r="FP33" s="412"/>
      <c r="FQ33" s="412"/>
      <c r="FR33" s="412"/>
      <c r="FS33" s="412"/>
      <c r="FT33" s="412"/>
      <c r="FU33" s="412"/>
      <c r="FV33" s="412"/>
      <c r="FW33" s="412"/>
      <c r="FX33" s="412"/>
      <c r="FY33" s="412"/>
      <c r="FZ33" s="412"/>
      <c r="GA33" s="412"/>
      <c r="GB33" s="412"/>
      <c r="GC33" s="412"/>
      <c r="GD33" s="412"/>
      <c r="GE33" s="412"/>
      <c r="GF33" s="412"/>
      <c r="GG33" s="412"/>
      <c r="GH33" s="412"/>
      <c r="GI33" s="412"/>
      <c r="GJ33" s="412"/>
      <c r="GK33" s="412"/>
      <c r="GL33" s="412"/>
      <c r="GM33" s="412"/>
      <c r="GN33" s="412"/>
      <c r="GO33" s="412"/>
      <c r="GP33" s="412"/>
      <c r="GQ33" s="412"/>
      <c r="GR33" s="412"/>
      <c r="GS33" s="412"/>
      <c r="GT33" s="412"/>
      <c r="GU33" s="412"/>
      <c r="GV33" s="412"/>
      <c r="GW33" s="412"/>
      <c r="GX33" s="412"/>
      <c r="GY33" s="412"/>
      <c r="GZ33" s="412"/>
      <c r="HA33" s="412"/>
      <c r="HB33" s="412"/>
      <c r="HC33" s="412"/>
      <c r="HD33" s="412"/>
      <c r="HE33" s="412"/>
      <c r="HF33" s="412"/>
      <c r="HG33" s="412"/>
      <c r="HH33" s="412"/>
      <c r="HI33" s="412"/>
      <c r="HJ33" s="412"/>
      <c r="HK33" s="412"/>
      <c r="HL33" s="412"/>
      <c r="HM33" s="412"/>
      <c r="HN33" s="412"/>
      <c r="HO33" s="412"/>
      <c r="HP33" s="412"/>
      <c r="HQ33" s="412"/>
      <c r="HR33" s="412"/>
      <c r="HS33" s="412"/>
      <c r="HT33" s="412"/>
      <c r="HU33" s="412"/>
      <c r="HV33" s="412"/>
      <c r="HW33" s="412"/>
      <c r="HX33" s="412"/>
      <c r="HY33" s="412"/>
      <c r="HZ33" s="412"/>
      <c r="IA33" s="412"/>
      <c r="IB33" s="412"/>
      <c r="IC33" s="412"/>
      <c r="ID33" s="412"/>
      <c r="IE33" s="412"/>
      <c r="IF33" s="412"/>
      <c r="IG33" s="412"/>
      <c r="IH33" s="412"/>
      <c r="II33" s="412"/>
      <c r="IJ33" s="412"/>
      <c r="IK33" s="412"/>
      <c r="IL33" s="412"/>
      <c r="IM33" s="412"/>
      <c r="IN33" s="412"/>
      <c r="IO33" s="412"/>
      <c r="IP33" s="412"/>
      <c r="IQ33" s="412"/>
      <c r="IR33" s="412"/>
      <c r="IS33" s="412"/>
      <c r="IT33" s="412"/>
      <c r="IU33" s="412"/>
      <c r="IV33" s="412"/>
    </row>
    <row r="34" spans="1:256" s="4" customFormat="1" ht="42.6" customHeight="1">
      <c r="A34" s="430" t="s">
        <v>1660</v>
      </c>
      <c r="B34" s="436" t="s">
        <v>2115</v>
      </c>
      <c r="C34" s="432" t="str">
        <f>+'[10]2021-2025'!C33</f>
        <v>UBND xã Đăk Tờ Re</v>
      </c>
      <c r="D34" s="432" t="s">
        <v>2116</v>
      </c>
      <c r="E34" s="432">
        <v>2023</v>
      </c>
      <c r="F34" s="432"/>
      <c r="G34" s="433" t="s">
        <v>2112</v>
      </c>
      <c r="H34" s="434">
        <v>350</v>
      </c>
      <c r="I34" s="434">
        <v>350</v>
      </c>
      <c r="J34" s="434">
        <v>350</v>
      </c>
      <c r="K34" s="434">
        <v>350</v>
      </c>
      <c r="L34" s="434"/>
      <c r="M34" s="434"/>
      <c r="N34" s="404"/>
      <c r="O34" s="405"/>
      <c r="P34" s="411"/>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2"/>
      <c r="AY34" s="412"/>
      <c r="AZ34" s="412"/>
      <c r="BA34" s="412"/>
      <c r="BB34" s="412"/>
      <c r="BC34" s="412"/>
      <c r="BD34" s="412"/>
      <c r="BE34" s="412"/>
      <c r="BF34" s="412"/>
      <c r="BG34" s="412"/>
      <c r="BH34" s="412"/>
      <c r="BI34" s="412"/>
      <c r="BJ34" s="412"/>
      <c r="BK34" s="412"/>
      <c r="BL34" s="412"/>
      <c r="BM34" s="412"/>
      <c r="BN34" s="412"/>
      <c r="BO34" s="412"/>
      <c r="BP34" s="412"/>
      <c r="BQ34" s="412"/>
      <c r="BR34" s="412"/>
      <c r="BS34" s="412"/>
      <c r="BT34" s="412"/>
      <c r="BU34" s="412"/>
      <c r="BV34" s="412"/>
      <c r="BW34" s="412"/>
      <c r="BX34" s="412"/>
      <c r="BY34" s="412"/>
      <c r="BZ34" s="412"/>
      <c r="CA34" s="412"/>
      <c r="CB34" s="412"/>
      <c r="CC34" s="412"/>
      <c r="CD34" s="412"/>
      <c r="CE34" s="412"/>
      <c r="CF34" s="412"/>
      <c r="CG34" s="412"/>
      <c r="CH34" s="412"/>
      <c r="CI34" s="412"/>
      <c r="CJ34" s="412"/>
      <c r="CK34" s="412"/>
      <c r="CL34" s="412"/>
      <c r="CM34" s="412"/>
      <c r="CN34" s="412"/>
      <c r="CO34" s="412"/>
      <c r="CP34" s="412"/>
      <c r="CQ34" s="412"/>
      <c r="CR34" s="412"/>
      <c r="CS34" s="412"/>
      <c r="CT34" s="412"/>
      <c r="CU34" s="412"/>
      <c r="CV34" s="412"/>
      <c r="CW34" s="412"/>
      <c r="CX34" s="412"/>
      <c r="CY34" s="412"/>
      <c r="CZ34" s="412"/>
      <c r="DA34" s="412"/>
      <c r="DB34" s="412"/>
      <c r="DC34" s="412"/>
      <c r="DD34" s="412"/>
      <c r="DE34" s="412"/>
      <c r="DF34" s="412"/>
      <c r="DG34" s="412"/>
      <c r="DH34" s="412"/>
      <c r="DI34" s="412"/>
      <c r="DJ34" s="412"/>
      <c r="DK34" s="412"/>
      <c r="DL34" s="412"/>
      <c r="DM34" s="412"/>
      <c r="DN34" s="412"/>
      <c r="DO34" s="412"/>
      <c r="DP34" s="412"/>
      <c r="DQ34" s="412"/>
      <c r="DR34" s="412"/>
      <c r="DS34" s="412"/>
      <c r="DT34" s="412"/>
      <c r="DU34" s="412"/>
      <c r="DV34" s="412"/>
      <c r="DW34" s="412"/>
      <c r="DX34" s="412"/>
      <c r="DY34" s="412"/>
      <c r="DZ34" s="412"/>
      <c r="EA34" s="412"/>
      <c r="EB34" s="412"/>
      <c r="EC34" s="412"/>
      <c r="ED34" s="412"/>
      <c r="EE34" s="412"/>
      <c r="EF34" s="412"/>
      <c r="EG34" s="412"/>
      <c r="EH34" s="412"/>
      <c r="EI34" s="412"/>
      <c r="EJ34" s="412"/>
      <c r="EK34" s="412"/>
      <c r="EL34" s="412"/>
      <c r="EM34" s="412"/>
      <c r="EN34" s="412"/>
      <c r="EO34" s="412"/>
      <c r="EP34" s="412"/>
      <c r="EQ34" s="412"/>
      <c r="ER34" s="412"/>
      <c r="ES34" s="412"/>
      <c r="ET34" s="412"/>
      <c r="EU34" s="412"/>
      <c r="EV34" s="412"/>
      <c r="EW34" s="412"/>
      <c r="EX34" s="412"/>
      <c r="EY34" s="412"/>
      <c r="EZ34" s="412"/>
      <c r="FA34" s="412"/>
      <c r="FB34" s="412"/>
      <c r="FC34" s="412"/>
      <c r="FD34" s="412"/>
      <c r="FE34" s="412"/>
      <c r="FF34" s="412"/>
      <c r="FG34" s="412"/>
      <c r="FH34" s="412"/>
      <c r="FI34" s="412"/>
      <c r="FJ34" s="412"/>
      <c r="FK34" s="412"/>
      <c r="FL34" s="412"/>
      <c r="FM34" s="412"/>
      <c r="FN34" s="412"/>
      <c r="FO34" s="412"/>
      <c r="FP34" s="412"/>
      <c r="FQ34" s="412"/>
      <c r="FR34" s="412"/>
      <c r="FS34" s="412"/>
      <c r="FT34" s="412"/>
      <c r="FU34" s="412"/>
      <c r="FV34" s="412"/>
      <c r="FW34" s="412"/>
      <c r="FX34" s="412"/>
      <c r="FY34" s="412"/>
      <c r="FZ34" s="412"/>
      <c r="GA34" s="412"/>
      <c r="GB34" s="412"/>
      <c r="GC34" s="412"/>
      <c r="GD34" s="412"/>
      <c r="GE34" s="412"/>
      <c r="GF34" s="412"/>
      <c r="GG34" s="412"/>
      <c r="GH34" s="412"/>
      <c r="GI34" s="412"/>
      <c r="GJ34" s="412"/>
      <c r="GK34" s="412"/>
      <c r="GL34" s="412"/>
      <c r="GM34" s="412"/>
      <c r="GN34" s="412"/>
      <c r="GO34" s="412"/>
      <c r="GP34" s="412"/>
      <c r="GQ34" s="412"/>
      <c r="GR34" s="412"/>
      <c r="GS34" s="412"/>
      <c r="GT34" s="412"/>
      <c r="GU34" s="412"/>
      <c r="GV34" s="412"/>
      <c r="GW34" s="412"/>
      <c r="GX34" s="412"/>
      <c r="GY34" s="412"/>
      <c r="GZ34" s="412"/>
      <c r="HA34" s="412"/>
      <c r="HB34" s="412"/>
      <c r="HC34" s="412"/>
      <c r="HD34" s="412"/>
      <c r="HE34" s="412"/>
      <c r="HF34" s="412"/>
      <c r="HG34" s="412"/>
      <c r="HH34" s="412"/>
      <c r="HI34" s="412"/>
      <c r="HJ34" s="412"/>
      <c r="HK34" s="412"/>
      <c r="HL34" s="412"/>
      <c r="HM34" s="412"/>
      <c r="HN34" s="412"/>
      <c r="HO34" s="412"/>
      <c r="HP34" s="412"/>
      <c r="HQ34" s="412"/>
      <c r="HR34" s="412"/>
      <c r="HS34" s="412"/>
      <c r="HT34" s="412"/>
      <c r="HU34" s="412"/>
      <c r="HV34" s="412"/>
      <c r="HW34" s="412"/>
      <c r="HX34" s="412"/>
      <c r="HY34" s="412"/>
      <c r="HZ34" s="412"/>
      <c r="IA34" s="412"/>
      <c r="IB34" s="412"/>
      <c r="IC34" s="412"/>
      <c r="ID34" s="412"/>
      <c r="IE34" s="412"/>
      <c r="IF34" s="412"/>
      <c r="IG34" s="412"/>
      <c r="IH34" s="412"/>
      <c r="II34" s="412"/>
      <c r="IJ34" s="412"/>
      <c r="IK34" s="412"/>
      <c r="IL34" s="412"/>
      <c r="IM34" s="412"/>
      <c r="IN34" s="412"/>
      <c r="IO34" s="412"/>
      <c r="IP34" s="412"/>
      <c r="IQ34" s="412"/>
      <c r="IR34" s="412"/>
      <c r="IS34" s="412"/>
      <c r="IT34" s="412"/>
      <c r="IU34" s="412"/>
      <c r="IV34" s="412"/>
    </row>
    <row r="35" spans="1:256" s="4" customFormat="1" ht="42.6" customHeight="1">
      <c r="A35" s="430" t="s">
        <v>2117</v>
      </c>
      <c r="B35" s="436" t="s">
        <v>2118</v>
      </c>
      <c r="C35" s="432" t="str">
        <f>+'[10]2021-2025'!C34</f>
        <v>UBND xã Đăk Tờ Re</v>
      </c>
      <c r="D35" s="432" t="s">
        <v>2119</v>
      </c>
      <c r="E35" s="432">
        <v>2023</v>
      </c>
      <c r="F35" s="405"/>
      <c r="G35" s="433" t="s">
        <v>2112</v>
      </c>
      <c r="H35" s="434">
        <v>250</v>
      </c>
      <c r="I35" s="434">
        <v>250</v>
      </c>
      <c r="J35" s="434">
        <v>250</v>
      </c>
      <c r="K35" s="434">
        <v>250</v>
      </c>
      <c r="L35" s="434"/>
      <c r="M35" s="434"/>
      <c r="N35" s="404"/>
      <c r="O35" s="405"/>
      <c r="P35" s="411"/>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412"/>
      <c r="BC35" s="412"/>
      <c r="BD35" s="412"/>
      <c r="BE35" s="412"/>
      <c r="BF35" s="412"/>
      <c r="BG35" s="412"/>
      <c r="BH35" s="412"/>
      <c r="BI35" s="412"/>
      <c r="BJ35" s="412"/>
      <c r="BK35" s="412"/>
      <c r="BL35" s="412"/>
      <c r="BM35" s="412"/>
      <c r="BN35" s="412"/>
      <c r="BO35" s="412"/>
      <c r="BP35" s="412"/>
      <c r="BQ35" s="412"/>
      <c r="BR35" s="412"/>
      <c r="BS35" s="412"/>
      <c r="BT35" s="412"/>
      <c r="BU35" s="412"/>
      <c r="BV35" s="412"/>
      <c r="BW35" s="412"/>
      <c r="BX35" s="412"/>
      <c r="BY35" s="412"/>
      <c r="BZ35" s="412"/>
      <c r="CA35" s="412"/>
      <c r="CB35" s="412"/>
      <c r="CC35" s="412"/>
      <c r="CD35" s="412"/>
      <c r="CE35" s="412"/>
      <c r="CF35" s="412"/>
      <c r="CG35" s="412"/>
      <c r="CH35" s="412"/>
      <c r="CI35" s="412"/>
      <c r="CJ35" s="412"/>
      <c r="CK35" s="412"/>
      <c r="CL35" s="412"/>
      <c r="CM35" s="412"/>
      <c r="CN35" s="412"/>
      <c r="CO35" s="412"/>
      <c r="CP35" s="412"/>
      <c r="CQ35" s="412"/>
      <c r="CR35" s="412"/>
      <c r="CS35" s="412"/>
      <c r="CT35" s="412"/>
      <c r="CU35" s="412"/>
      <c r="CV35" s="412"/>
      <c r="CW35" s="412"/>
      <c r="CX35" s="412"/>
      <c r="CY35" s="412"/>
      <c r="CZ35" s="412"/>
      <c r="DA35" s="412"/>
      <c r="DB35" s="412"/>
      <c r="DC35" s="412"/>
      <c r="DD35" s="412"/>
      <c r="DE35" s="412"/>
      <c r="DF35" s="412"/>
      <c r="DG35" s="412"/>
      <c r="DH35" s="412"/>
      <c r="DI35" s="412"/>
      <c r="DJ35" s="412"/>
      <c r="DK35" s="412"/>
      <c r="DL35" s="412"/>
      <c r="DM35" s="412"/>
      <c r="DN35" s="412"/>
      <c r="DO35" s="412"/>
      <c r="DP35" s="412"/>
      <c r="DQ35" s="412"/>
      <c r="DR35" s="412"/>
      <c r="DS35" s="412"/>
      <c r="DT35" s="412"/>
      <c r="DU35" s="412"/>
      <c r="DV35" s="412"/>
      <c r="DW35" s="412"/>
      <c r="DX35" s="412"/>
      <c r="DY35" s="412"/>
      <c r="DZ35" s="412"/>
      <c r="EA35" s="412"/>
      <c r="EB35" s="412"/>
      <c r="EC35" s="412"/>
      <c r="ED35" s="412"/>
      <c r="EE35" s="412"/>
      <c r="EF35" s="412"/>
      <c r="EG35" s="412"/>
      <c r="EH35" s="412"/>
      <c r="EI35" s="412"/>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2"/>
      <c r="FU35" s="412"/>
      <c r="FV35" s="412"/>
      <c r="FW35" s="412"/>
      <c r="FX35" s="412"/>
      <c r="FY35" s="412"/>
      <c r="FZ35" s="412"/>
      <c r="GA35" s="412"/>
      <c r="GB35" s="412"/>
      <c r="GC35" s="412"/>
      <c r="GD35" s="412"/>
      <c r="GE35" s="412"/>
      <c r="GF35" s="412"/>
      <c r="GG35" s="412"/>
      <c r="GH35" s="412"/>
      <c r="GI35" s="412"/>
      <c r="GJ35" s="412"/>
      <c r="GK35" s="412"/>
      <c r="GL35" s="412"/>
      <c r="GM35" s="412"/>
      <c r="GN35" s="412"/>
      <c r="GO35" s="412"/>
      <c r="GP35" s="412"/>
      <c r="GQ35" s="412"/>
      <c r="GR35" s="412"/>
      <c r="GS35" s="412"/>
      <c r="GT35" s="412"/>
      <c r="GU35" s="412"/>
      <c r="GV35" s="412"/>
      <c r="GW35" s="412"/>
      <c r="GX35" s="412"/>
      <c r="GY35" s="412"/>
      <c r="GZ35" s="412"/>
      <c r="HA35" s="412"/>
      <c r="HB35" s="412"/>
      <c r="HC35" s="412"/>
      <c r="HD35" s="412"/>
      <c r="HE35" s="412"/>
      <c r="HF35" s="412"/>
      <c r="HG35" s="412"/>
      <c r="HH35" s="412"/>
      <c r="HI35" s="412"/>
      <c r="HJ35" s="412"/>
      <c r="HK35" s="412"/>
      <c r="HL35" s="412"/>
      <c r="HM35" s="412"/>
      <c r="HN35" s="412"/>
      <c r="HO35" s="412"/>
      <c r="HP35" s="412"/>
      <c r="HQ35" s="412"/>
      <c r="HR35" s="412"/>
      <c r="HS35" s="412"/>
      <c r="HT35" s="412"/>
      <c r="HU35" s="412"/>
      <c r="HV35" s="412"/>
      <c r="HW35" s="412"/>
      <c r="HX35" s="412"/>
      <c r="HY35" s="412"/>
      <c r="HZ35" s="412"/>
      <c r="IA35" s="412"/>
      <c r="IB35" s="412"/>
      <c r="IC35" s="412"/>
      <c r="ID35" s="412"/>
      <c r="IE35" s="412"/>
      <c r="IF35" s="412"/>
      <c r="IG35" s="412"/>
      <c r="IH35" s="412"/>
      <c r="II35" s="412"/>
      <c r="IJ35" s="412"/>
      <c r="IK35" s="412"/>
      <c r="IL35" s="412"/>
      <c r="IM35" s="412"/>
      <c r="IN35" s="412"/>
      <c r="IO35" s="412"/>
      <c r="IP35" s="412"/>
      <c r="IQ35" s="412"/>
      <c r="IR35" s="412"/>
      <c r="IS35" s="412"/>
      <c r="IT35" s="412"/>
      <c r="IU35" s="412"/>
      <c r="IV35" s="412"/>
    </row>
    <row r="36" spans="1:256" s="4" customFormat="1" ht="42.6" customHeight="1">
      <c r="A36" s="430" t="s">
        <v>2120</v>
      </c>
      <c r="B36" s="436" t="s">
        <v>2121</v>
      </c>
      <c r="C36" s="432" t="str">
        <f>+'[10]2021-2025'!C35</f>
        <v>UBND xã Đăk Tờ Re</v>
      </c>
      <c r="D36" s="432" t="s">
        <v>2111</v>
      </c>
      <c r="E36" s="432">
        <v>2024</v>
      </c>
      <c r="F36" s="405"/>
      <c r="G36" s="433" t="s">
        <v>2107</v>
      </c>
      <c r="H36" s="434">
        <v>1890</v>
      </c>
      <c r="I36" s="434">
        <v>1890</v>
      </c>
      <c r="J36" s="434">
        <v>1890</v>
      </c>
      <c r="K36" s="434">
        <v>1890</v>
      </c>
      <c r="L36" s="434"/>
      <c r="M36" s="434"/>
      <c r="N36" s="404"/>
      <c r="O36" s="405"/>
      <c r="P36" s="411"/>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2"/>
      <c r="AY36" s="412"/>
      <c r="AZ36" s="412"/>
      <c r="BA36" s="412"/>
      <c r="BB36" s="412"/>
      <c r="BC36" s="412"/>
      <c r="BD36" s="412"/>
      <c r="BE36" s="412"/>
      <c r="BF36" s="412"/>
      <c r="BG36" s="412"/>
      <c r="BH36" s="412"/>
      <c r="BI36" s="412"/>
      <c r="BJ36" s="412"/>
      <c r="BK36" s="412"/>
      <c r="BL36" s="412"/>
      <c r="BM36" s="412"/>
      <c r="BN36" s="412"/>
      <c r="BO36" s="412"/>
      <c r="BP36" s="412"/>
      <c r="BQ36" s="412"/>
      <c r="BR36" s="412"/>
      <c r="BS36" s="412"/>
      <c r="BT36" s="412"/>
      <c r="BU36" s="412"/>
      <c r="BV36" s="412"/>
      <c r="BW36" s="412"/>
      <c r="BX36" s="412"/>
      <c r="BY36" s="412"/>
      <c r="BZ36" s="412"/>
      <c r="CA36" s="412"/>
      <c r="CB36" s="412"/>
      <c r="CC36" s="412"/>
      <c r="CD36" s="412"/>
      <c r="CE36" s="412"/>
      <c r="CF36" s="412"/>
      <c r="CG36" s="412"/>
      <c r="CH36" s="412"/>
      <c r="CI36" s="412"/>
      <c r="CJ36" s="412"/>
      <c r="CK36" s="412"/>
      <c r="CL36" s="412"/>
      <c r="CM36" s="412"/>
      <c r="CN36" s="412"/>
      <c r="CO36" s="412"/>
      <c r="CP36" s="412"/>
      <c r="CQ36" s="412"/>
      <c r="CR36" s="412"/>
      <c r="CS36" s="412"/>
      <c r="CT36" s="412"/>
      <c r="CU36" s="412"/>
      <c r="CV36" s="412"/>
      <c r="CW36" s="412"/>
      <c r="CX36" s="412"/>
      <c r="CY36" s="412"/>
      <c r="CZ36" s="412"/>
      <c r="DA36" s="412"/>
      <c r="DB36" s="412"/>
      <c r="DC36" s="412"/>
      <c r="DD36" s="412"/>
      <c r="DE36" s="412"/>
      <c r="DF36" s="412"/>
      <c r="DG36" s="412"/>
      <c r="DH36" s="412"/>
      <c r="DI36" s="412"/>
      <c r="DJ36" s="412"/>
      <c r="DK36" s="412"/>
      <c r="DL36" s="412"/>
      <c r="DM36" s="412"/>
      <c r="DN36" s="412"/>
      <c r="DO36" s="412"/>
      <c r="DP36" s="412"/>
      <c r="DQ36" s="412"/>
      <c r="DR36" s="412"/>
      <c r="DS36" s="412"/>
      <c r="DT36" s="412"/>
      <c r="DU36" s="412"/>
      <c r="DV36" s="412"/>
      <c r="DW36" s="412"/>
      <c r="DX36" s="412"/>
      <c r="DY36" s="412"/>
      <c r="DZ36" s="412"/>
      <c r="EA36" s="412"/>
      <c r="EB36" s="412"/>
      <c r="EC36" s="412"/>
      <c r="ED36" s="412"/>
      <c r="EE36" s="412"/>
      <c r="EF36" s="412"/>
      <c r="EG36" s="412"/>
      <c r="EH36" s="412"/>
      <c r="EI36" s="412"/>
      <c r="EJ36" s="412"/>
      <c r="EK36" s="412"/>
      <c r="EL36" s="412"/>
      <c r="EM36" s="412"/>
      <c r="EN36" s="412"/>
      <c r="EO36" s="412"/>
      <c r="EP36" s="412"/>
      <c r="EQ36" s="412"/>
      <c r="ER36" s="412"/>
      <c r="ES36" s="412"/>
      <c r="ET36" s="412"/>
      <c r="EU36" s="412"/>
      <c r="EV36" s="412"/>
      <c r="EW36" s="412"/>
      <c r="EX36" s="412"/>
      <c r="EY36" s="412"/>
      <c r="EZ36" s="412"/>
      <c r="FA36" s="412"/>
      <c r="FB36" s="412"/>
      <c r="FC36" s="412"/>
      <c r="FD36" s="412"/>
      <c r="FE36" s="412"/>
      <c r="FF36" s="412"/>
      <c r="FG36" s="412"/>
      <c r="FH36" s="412"/>
      <c r="FI36" s="412"/>
      <c r="FJ36" s="412"/>
      <c r="FK36" s="412"/>
      <c r="FL36" s="412"/>
      <c r="FM36" s="412"/>
      <c r="FN36" s="412"/>
      <c r="FO36" s="412"/>
      <c r="FP36" s="412"/>
      <c r="FQ36" s="412"/>
      <c r="FR36" s="412"/>
      <c r="FS36" s="412"/>
      <c r="FT36" s="412"/>
      <c r="FU36" s="412"/>
      <c r="FV36" s="412"/>
      <c r="FW36" s="412"/>
      <c r="FX36" s="412"/>
      <c r="FY36" s="412"/>
      <c r="FZ36" s="412"/>
      <c r="GA36" s="412"/>
      <c r="GB36" s="412"/>
      <c r="GC36" s="412"/>
      <c r="GD36" s="412"/>
      <c r="GE36" s="412"/>
      <c r="GF36" s="412"/>
      <c r="GG36" s="412"/>
      <c r="GH36" s="412"/>
      <c r="GI36" s="412"/>
      <c r="GJ36" s="412"/>
      <c r="GK36" s="412"/>
      <c r="GL36" s="412"/>
      <c r="GM36" s="412"/>
      <c r="GN36" s="412"/>
      <c r="GO36" s="412"/>
      <c r="GP36" s="412"/>
      <c r="GQ36" s="412"/>
      <c r="GR36" s="412"/>
      <c r="GS36" s="412"/>
      <c r="GT36" s="412"/>
      <c r="GU36" s="412"/>
      <c r="GV36" s="412"/>
      <c r="GW36" s="412"/>
      <c r="GX36" s="412"/>
      <c r="GY36" s="412"/>
      <c r="GZ36" s="412"/>
      <c r="HA36" s="412"/>
      <c r="HB36" s="412"/>
      <c r="HC36" s="412"/>
      <c r="HD36" s="412"/>
      <c r="HE36" s="412"/>
      <c r="HF36" s="412"/>
      <c r="HG36" s="412"/>
      <c r="HH36" s="412"/>
      <c r="HI36" s="412"/>
      <c r="HJ36" s="412"/>
      <c r="HK36" s="412"/>
      <c r="HL36" s="412"/>
      <c r="HM36" s="412"/>
      <c r="HN36" s="412"/>
      <c r="HO36" s="412"/>
      <c r="HP36" s="412"/>
      <c r="HQ36" s="412"/>
      <c r="HR36" s="412"/>
      <c r="HS36" s="412"/>
      <c r="HT36" s="412"/>
      <c r="HU36" s="412"/>
      <c r="HV36" s="412"/>
      <c r="HW36" s="412"/>
      <c r="HX36" s="412"/>
      <c r="HY36" s="412"/>
      <c r="HZ36" s="412"/>
      <c r="IA36" s="412"/>
      <c r="IB36" s="412"/>
      <c r="IC36" s="412"/>
      <c r="ID36" s="412"/>
      <c r="IE36" s="412"/>
      <c r="IF36" s="412"/>
      <c r="IG36" s="412"/>
      <c r="IH36" s="412"/>
      <c r="II36" s="412"/>
      <c r="IJ36" s="412"/>
      <c r="IK36" s="412"/>
      <c r="IL36" s="412"/>
      <c r="IM36" s="412"/>
      <c r="IN36" s="412"/>
      <c r="IO36" s="412"/>
      <c r="IP36" s="412"/>
      <c r="IQ36" s="412"/>
      <c r="IR36" s="412"/>
      <c r="IS36" s="412"/>
      <c r="IT36" s="412"/>
      <c r="IU36" s="412"/>
      <c r="IV36" s="412"/>
    </row>
    <row r="37" spans="1:256" s="4" customFormat="1" ht="42.6" customHeight="1">
      <c r="A37" s="430" t="s">
        <v>2122</v>
      </c>
      <c r="B37" s="436" t="s">
        <v>2123</v>
      </c>
      <c r="C37" s="432" t="str">
        <f>+'[10]2021-2025'!C36</f>
        <v>UBND xã Đăk Tờ Re</v>
      </c>
      <c r="D37" s="432" t="s">
        <v>2116</v>
      </c>
      <c r="E37" s="432">
        <v>2025</v>
      </c>
      <c r="F37" s="405"/>
      <c r="G37" s="433" t="s">
        <v>2107</v>
      </c>
      <c r="H37" s="434">
        <v>1890</v>
      </c>
      <c r="I37" s="434">
        <v>1890</v>
      </c>
      <c r="J37" s="434">
        <v>1890</v>
      </c>
      <c r="K37" s="434">
        <v>1890</v>
      </c>
      <c r="L37" s="434"/>
      <c r="M37" s="434"/>
      <c r="N37" s="404"/>
      <c r="O37" s="405"/>
      <c r="P37" s="411"/>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2"/>
      <c r="AY37" s="412"/>
      <c r="AZ37" s="412"/>
      <c r="BA37" s="412"/>
      <c r="BB37" s="412"/>
      <c r="BC37" s="412"/>
      <c r="BD37" s="412"/>
      <c r="BE37" s="412"/>
      <c r="BF37" s="412"/>
      <c r="BG37" s="412"/>
      <c r="BH37" s="412"/>
      <c r="BI37" s="412"/>
      <c r="BJ37" s="412"/>
      <c r="BK37" s="412"/>
      <c r="BL37" s="412"/>
      <c r="BM37" s="412"/>
      <c r="BN37" s="412"/>
      <c r="BO37" s="412"/>
      <c r="BP37" s="412"/>
      <c r="BQ37" s="412"/>
      <c r="BR37" s="412"/>
      <c r="BS37" s="412"/>
      <c r="BT37" s="412"/>
      <c r="BU37" s="412"/>
      <c r="BV37" s="412"/>
      <c r="BW37" s="412"/>
      <c r="BX37" s="412"/>
      <c r="BY37" s="412"/>
      <c r="BZ37" s="412"/>
      <c r="CA37" s="412"/>
      <c r="CB37" s="412"/>
      <c r="CC37" s="412"/>
      <c r="CD37" s="412"/>
      <c r="CE37" s="412"/>
      <c r="CF37" s="412"/>
      <c r="CG37" s="412"/>
      <c r="CH37" s="412"/>
      <c r="CI37" s="412"/>
      <c r="CJ37" s="412"/>
      <c r="CK37" s="412"/>
      <c r="CL37" s="412"/>
      <c r="CM37" s="412"/>
      <c r="CN37" s="412"/>
      <c r="CO37" s="412"/>
      <c r="CP37" s="412"/>
      <c r="CQ37" s="412"/>
      <c r="CR37" s="412"/>
      <c r="CS37" s="412"/>
      <c r="CT37" s="412"/>
      <c r="CU37" s="412"/>
      <c r="CV37" s="412"/>
      <c r="CW37" s="412"/>
      <c r="CX37" s="412"/>
      <c r="CY37" s="412"/>
      <c r="CZ37" s="412"/>
      <c r="DA37" s="412"/>
      <c r="DB37" s="412"/>
      <c r="DC37" s="412"/>
      <c r="DD37" s="412"/>
      <c r="DE37" s="412"/>
      <c r="DF37" s="412"/>
      <c r="DG37" s="412"/>
      <c r="DH37" s="412"/>
      <c r="DI37" s="412"/>
      <c r="DJ37" s="412"/>
      <c r="DK37" s="412"/>
      <c r="DL37" s="412"/>
      <c r="DM37" s="412"/>
      <c r="DN37" s="412"/>
      <c r="DO37" s="412"/>
      <c r="DP37" s="412"/>
      <c r="DQ37" s="412"/>
      <c r="DR37" s="412"/>
      <c r="DS37" s="412"/>
      <c r="DT37" s="412"/>
      <c r="DU37" s="412"/>
      <c r="DV37" s="412"/>
      <c r="DW37" s="412"/>
      <c r="DX37" s="412"/>
      <c r="DY37" s="412"/>
      <c r="DZ37" s="412"/>
      <c r="EA37" s="412"/>
      <c r="EB37" s="412"/>
      <c r="EC37" s="412"/>
      <c r="ED37" s="412"/>
      <c r="EE37" s="412"/>
      <c r="EF37" s="412"/>
      <c r="EG37" s="412"/>
      <c r="EH37" s="412"/>
      <c r="EI37" s="412"/>
      <c r="EJ37" s="412"/>
      <c r="EK37" s="412"/>
      <c r="EL37" s="412"/>
      <c r="EM37" s="412"/>
      <c r="EN37" s="412"/>
      <c r="EO37" s="412"/>
      <c r="EP37" s="412"/>
      <c r="EQ37" s="412"/>
      <c r="ER37" s="412"/>
      <c r="ES37" s="412"/>
      <c r="ET37" s="412"/>
      <c r="EU37" s="412"/>
      <c r="EV37" s="412"/>
      <c r="EW37" s="412"/>
      <c r="EX37" s="412"/>
      <c r="EY37" s="412"/>
      <c r="EZ37" s="412"/>
      <c r="FA37" s="412"/>
      <c r="FB37" s="412"/>
      <c r="FC37" s="412"/>
      <c r="FD37" s="412"/>
      <c r="FE37" s="412"/>
      <c r="FF37" s="412"/>
      <c r="FG37" s="412"/>
      <c r="FH37" s="412"/>
      <c r="FI37" s="412"/>
      <c r="FJ37" s="412"/>
      <c r="FK37" s="412"/>
      <c r="FL37" s="412"/>
      <c r="FM37" s="412"/>
      <c r="FN37" s="412"/>
      <c r="FO37" s="412"/>
      <c r="FP37" s="412"/>
      <c r="FQ37" s="412"/>
      <c r="FR37" s="412"/>
      <c r="FS37" s="412"/>
      <c r="FT37" s="412"/>
      <c r="FU37" s="412"/>
      <c r="FV37" s="412"/>
      <c r="FW37" s="412"/>
      <c r="FX37" s="412"/>
      <c r="FY37" s="412"/>
      <c r="FZ37" s="412"/>
      <c r="GA37" s="412"/>
      <c r="GB37" s="412"/>
      <c r="GC37" s="412"/>
      <c r="GD37" s="412"/>
      <c r="GE37" s="412"/>
      <c r="GF37" s="412"/>
      <c r="GG37" s="412"/>
      <c r="GH37" s="412"/>
      <c r="GI37" s="412"/>
      <c r="GJ37" s="412"/>
      <c r="GK37" s="412"/>
      <c r="GL37" s="412"/>
      <c r="GM37" s="412"/>
      <c r="GN37" s="412"/>
      <c r="GO37" s="412"/>
      <c r="GP37" s="412"/>
      <c r="GQ37" s="412"/>
      <c r="GR37" s="412"/>
      <c r="GS37" s="412"/>
      <c r="GT37" s="412"/>
      <c r="GU37" s="412"/>
      <c r="GV37" s="412"/>
      <c r="GW37" s="412"/>
      <c r="GX37" s="412"/>
      <c r="GY37" s="412"/>
      <c r="GZ37" s="412"/>
      <c r="HA37" s="412"/>
      <c r="HB37" s="412"/>
      <c r="HC37" s="412"/>
      <c r="HD37" s="412"/>
      <c r="HE37" s="412"/>
      <c r="HF37" s="412"/>
      <c r="HG37" s="412"/>
      <c r="HH37" s="412"/>
      <c r="HI37" s="412"/>
      <c r="HJ37" s="412"/>
      <c r="HK37" s="412"/>
      <c r="HL37" s="412"/>
      <c r="HM37" s="412"/>
      <c r="HN37" s="412"/>
      <c r="HO37" s="412"/>
      <c r="HP37" s="412"/>
      <c r="HQ37" s="412"/>
      <c r="HR37" s="412"/>
      <c r="HS37" s="412"/>
      <c r="HT37" s="412"/>
      <c r="HU37" s="412"/>
      <c r="HV37" s="412"/>
      <c r="HW37" s="412"/>
      <c r="HX37" s="412"/>
      <c r="HY37" s="412"/>
      <c r="HZ37" s="412"/>
      <c r="IA37" s="412"/>
      <c r="IB37" s="412"/>
      <c r="IC37" s="412"/>
      <c r="ID37" s="412"/>
      <c r="IE37" s="412"/>
      <c r="IF37" s="412"/>
      <c r="IG37" s="412"/>
      <c r="IH37" s="412"/>
      <c r="II37" s="412"/>
      <c r="IJ37" s="412"/>
      <c r="IK37" s="412"/>
      <c r="IL37" s="412"/>
      <c r="IM37" s="412"/>
      <c r="IN37" s="412"/>
      <c r="IO37" s="412"/>
      <c r="IP37" s="412"/>
      <c r="IQ37" s="412"/>
      <c r="IR37" s="412"/>
      <c r="IS37" s="412"/>
      <c r="IT37" s="412"/>
      <c r="IU37" s="412"/>
      <c r="IV37" s="412"/>
    </row>
    <row r="38" spans="1:256" s="397" customFormat="1" ht="22.2" customHeight="1">
      <c r="A38" s="437">
        <v>2</v>
      </c>
      <c r="B38" s="438" t="s">
        <v>2124</v>
      </c>
      <c r="C38" s="424"/>
      <c r="D38" s="424"/>
      <c r="E38" s="424"/>
      <c r="F38" s="439"/>
      <c r="G38" s="424"/>
      <c r="H38" s="440">
        <f t="shared" ref="H38:O38" si="9">SUM(H39:H47)</f>
        <v>10804</v>
      </c>
      <c r="I38" s="440">
        <f t="shared" si="9"/>
        <v>10804</v>
      </c>
      <c r="J38" s="440">
        <f t="shared" si="9"/>
        <v>10804</v>
      </c>
      <c r="K38" s="440">
        <f t="shared" si="9"/>
        <v>10804</v>
      </c>
      <c r="L38" s="440">
        <f t="shared" si="9"/>
        <v>1945</v>
      </c>
      <c r="M38" s="440">
        <f t="shared" si="9"/>
        <v>1945</v>
      </c>
      <c r="N38" s="440">
        <f t="shared" si="9"/>
        <v>0</v>
      </c>
      <c r="O38" s="440">
        <f t="shared" si="9"/>
        <v>0</v>
      </c>
      <c r="P38" s="441"/>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c r="BP38" s="419"/>
      <c r="BQ38" s="419"/>
      <c r="BR38" s="419"/>
      <c r="BS38" s="419"/>
      <c r="BT38" s="419"/>
      <c r="BU38" s="419"/>
      <c r="BV38" s="419"/>
      <c r="BW38" s="419"/>
      <c r="BX38" s="419"/>
      <c r="BY38" s="419"/>
      <c r="BZ38" s="419"/>
      <c r="CA38" s="419"/>
      <c r="CB38" s="419"/>
      <c r="CC38" s="419"/>
      <c r="CD38" s="419"/>
      <c r="CE38" s="419"/>
      <c r="CF38" s="419"/>
      <c r="CG38" s="419"/>
      <c r="CH38" s="419"/>
      <c r="CI38" s="419"/>
      <c r="CJ38" s="419"/>
      <c r="CK38" s="419"/>
      <c r="CL38" s="419"/>
      <c r="CM38" s="419"/>
      <c r="CN38" s="419"/>
      <c r="CO38" s="419"/>
      <c r="CP38" s="419"/>
      <c r="CQ38" s="419"/>
      <c r="CR38" s="419"/>
      <c r="CS38" s="419"/>
      <c r="CT38" s="419"/>
      <c r="CU38" s="419"/>
      <c r="CV38" s="419"/>
      <c r="CW38" s="419"/>
      <c r="CX38" s="419"/>
      <c r="CY38" s="419"/>
      <c r="CZ38" s="419"/>
      <c r="DA38" s="419"/>
      <c r="DB38" s="419"/>
      <c r="DC38" s="419"/>
      <c r="DD38" s="419"/>
      <c r="DE38" s="419"/>
      <c r="DF38" s="419"/>
      <c r="DG38" s="419"/>
      <c r="DH38" s="419"/>
      <c r="DI38" s="419"/>
      <c r="DJ38" s="419"/>
      <c r="DK38" s="419"/>
      <c r="DL38" s="419"/>
      <c r="DM38" s="419"/>
      <c r="DN38" s="419"/>
      <c r="DO38" s="419"/>
      <c r="DP38" s="419"/>
      <c r="DQ38" s="419"/>
      <c r="DR38" s="419"/>
      <c r="DS38" s="419"/>
      <c r="DT38" s="419"/>
      <c r="DU38" s="419"/>
      <c r="DV38" s="419"/>
      <c r="DW38" s="419"/>
      <c r="DX38" s="419"/>
      <c r="DY38" s="419"/>
      <c r="DZ38" s="419"/>
      <c r="EA38" s="419"/>
      <c r="EB38" s="419"/>
      <c r="EC38" s="419"/>
      <c r="ED38" s="419"/>
      <c r="EE38" s="419"/>
      <c r="EF38" s="419"/>
      <c r="EG38" s="419"/>
      <c r="EH38" s="419"/>
      <c r="EI38" s="419"/>
      <c r="EJ38" s="419"/>
      <c r="EK38" s="419"/>
      <c r="EL38" s="419"/>
      <c r="EM38" s="419"/>
      <c r="EN38" s="419"/>
      <c r="EO38" s="419"/>
      <c r="EP38" s="419"/>
      <c r="EQ38" s="419"/>
      <c r="ER38" s="419"/>
      <c r="ES38" s="419"/>
      <c r="ET38" s="419"/>
      <c r="EU38" s="419"/>
      <c r="EV38" s="419"/>
      <c r="EW38" s="419"/>
      <c r="EX38" s="419"/>
      <c r="EY38" s="419"/>
      <c r="EZ38" s="419"/>
      <c r="FA38" s="419"/>
      <c r="FB38" s="419"/>
      <c r="FC38" s="419"/>
      <c r="FD38" s="419"/>
      <c r="FE38" s="419"/>
      <c r="FF38" s="419"/>
      <c r="FG38" s="419"/>
      <c r="FH38" s="419"/>
      <c r="FI38" s="419"/>
      <c r="FJ38" s="419"/>
      <c r="FK38" s="419"/>
      <c r="FL38" s="419"/>
      <c r="FM38" s="419"/>
      <c r="FN38" s="419"/>
      <c r="FO38" s="419"/>
      <c r="FP38" s="419"/>
      <c r="FQ38" s="419"/>
      <c r="FR38" s="419"/>
      <c r="FS38" s="419"/>
      <c r="FT38" s="419"/>
      <c r="FU38" s="419"/>
      <c r="FV38" s="419"/>
      <c r="FW38" s="419"/>
      <c r="FX38" s="419"/>
      <c r="FY38" s="419"/>
      <c r="FZ38" s="419"/>
      <c r="GA38" s="419"/>
      <c r="GB38" s="419"/>
      <c r="GC38" s="419"/>
      <c r="GD38" s="419"/>
      <c r="GE38" s="419"/>
      <c r="GF38" s="419"/>
      <c r="GG38" s="419"/>
      <c r="GH38" s="419"/>
      <c r="GI38" s="419"/>
      <c r="GJ38" s="419"/>
      <c r="GK38" s="419"/>
      <c r="GL38" s="419"/>
      <c r="GM38" s="419"/>
      <c r="GN38" s="419"/>
      <c r="GO38" s="419"/>
      <c r="GP38" s="419"/>
      <c r="GQ38" s="419"/>
      <c r="GR38" s="419"/>
      <c r="GS38" s="419"/>
      <c r="GT38" s="419"/>
      <c r="GU38" s="419"/>
      <c r="GV38" s="419"/>
      <c r="GW38" s="419"/>
      <c r="GX38" s="419"/>
      <c r="GY38" s="419"/>
      <c r="GZ38" s="419"/>
      <c r="HA38" s="419"/>
      <c r="HB38" s="419"/>
      <c r="HC38" s="419"/>
      <c r="HD38" s="419"/>
      <c r="HE38" s="419"/>
      <c r="HF38" s="419"/>
      <c r="HG38" s="419"/>
      <c r="HH38" s="419"/>
      <c r="HI38" s="419"/>
      <c r="HJ38" s="419"/>
      <c r="HK38" s="419"/>
      <c r="HL38" s="419"/>
      <c r="HM38" s="419"/>
      <c r="HN38" s="419"/>
      <c r="HO38" s="419"/>
      <c r="HP38" s="419"/>
      <c r="HQ38" s="419"/>
      <c r="HR38" s="419"/>
      <c r="HS38" s="419"/>
      <c r="HT38" s="419"/>
      <c r="HU38" s="419"/>
      <c r="HV38" s="419"/>
      <c r="HW38" s="419"/>
      <c r="HX38" s="419"/>
      <c r="HY38" s="419"/>
      <c r="HZ38" s="419"/>
      <c r="IA38" s="419"/>
      <c r="IB38" s="419"/>
      <c r="IC38" s="419"/>
      <c r="ID38" s="419"/>
      <c r="IE38" s="419"/>
      <c r="IF38" s="419"/>
      <c r="IG38" s="419"/>
      <c r="IH38" s="419"/>
      <c r="II38" s="419"/>
      <c r="IJ38" s="419"/>
      <c r="IK38" s="419"/>
      <c r="IL38" s="419"/>
      <c r="IM38" s="419"/>
      <c r="IN38" s="419"/>
      <c r="IO38" s="419"/>
      <c r="IP38" s="419"/>
      <c r="IQ38" s="419"/>
      <c r="IR38" s="419"/>
      <c r="IS38" s="419"/>
      <c r="IT38" s="419"/>
      <c r="IU38" s="419"/>
      <c r="IV38" s="419"/>
    </row>
    <row r="39" spans="1:256" s="4" customFormat="1" ht="28">
      <c r="A39" s="430" t="s">
        <v>126</v>
      </c>
      <c r="B39" s="442" t="s">
        <v>2125</v>
      </c>
      <c r="C39" s="432" t="str">
        <f>+'[10]2021-2025'!C38</f>
        <v>UBND xã Đăk Kôi</v>
      </c>
      <c r="D39" s="443" t="s">
        <v>2126</v>
      </c>
      <c r="E39" s="432">
        <v>2022</v>
      </c>
      <c r="F39" s="432"/>
      <c r="G39" s="433" t="s">
        <v>2107</v>
      </c>
      <c r="H39" s="444">
        <f>J39</f>
        <v>1945</v>
      </c>
      <c r="I39" s="444">
        <f>K39</f>
        <v>1945</v>
      </c>
      <c r="J39" s="444">
        <f>L39</f>
        <v>1945</v>
      </c>
      <c r="K39" s="444">
        <f>M39</f>
        <v>1945</v>
      </c>
      <c r="L39" s="434">
        <f>'[9]Dự án 4'!$AA$11</f>
        <v>1945</v>
      </c>
      <c r="M39" s="434">
        <f>'[9]Dự án 4'!$AA$11</f>
        <v>1945</v>
      </c>
      <c r="N39" s="404" t="s">
        <v>36</v>
      </c>
      <c r="O39" s="405"/>
      <c r="P39" s="435"/>
      <c r="Q39" s="412"/>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2"/>
      <c r="BH39" s="412"/>
      <c r="BI39" s="412"/>
      <c r="BJ39" s="412"/>
      <c r="BK39" s="412"/>
      <c r="BL39" s="412"/>
      <c r="BM39" s="412"/>
      <c r="BN39" s="412"/>
      <c r="BO39" s="412"/>
      <c r="BP39" s="412"/>
      <c r="BQ39" s="412"/>
      <c r="BR39" s="412"/>
      <c r="BS39" s="412"/>
      <c r="BT39" s="412"/>
      <c r="BU39" s="412"/>
      <c r="BV39" s="412"/>
      <c r="BW39" s="412"/>
      <c r="BX39" s="412"/>
      <c r="BY39" s="412"/>
      <c r="BZ39" s="412"/>
      <c r="CA39" s="412"/>
      <c r="CB39" s="412"/>
      <c r="CC39" s="412"/>
      <c r="CD39" s="412"/>
      <c r="CE39" s="412"/>
      <c r="CF39" s="412"/>
      <c r="CG39" s="412"/>
      <c r="CH39" s="412"/>
      <c r="CI39" s="412"/>
      <c r="CJ39" s="412"/>
      <c r="CK39" s="412"/>
      <c r="CL39" s="412"/>
      <c r="CM39" s="412"/>
      <c r="CN39" s="412"/>
      <c r="CO39" s="412"/>
      <c r="CP39" s="412"/>
      <c r="CQ39" s="412"/>
      <c r="CR39" s="412"/>
      <c r="CS39" s="412"/>
      <c r="CT39" s="412"/>
      <c r="CU39" s="412"/>
      <c r="CV39" s="412"/>
      <c r="CW39" s="412"/>
      <c r="CX39" s="412"/>
      <c r="CY39" s="412"/>
      <c r="CZ39" s="412"/>
      <c r="DA39" s="412"/>
      <c r="DB39" s="412"/>
      <c r="DC39" s="412"/>
      <c r="DD39" s="412"/>
      <c r="DE39" s="412"/>
      <c r="DF39" s="412"/>
      <c r="DG39" s="412"/>
      <c r="DH39" s="412"/>
      <c r="DI39" s="412"/>
      <c r="DJ39" s="412"/>
      <c r="DK39" s="412"/>
      <c r="DL39" s="412"/>
      <c r="DM39" s="412"/>
      <c r="DN39" s="412"/>
      <c r="DO39" s="412"/>
      <c r="DP39" s="412"/>
      <c r="DQ39" s="412"/>
      <c r="DR39" s="412"/>
      <c r="DS39" s="412"/>
      <c r="DT39" s="412"/>
      <c r="DU39" s="412"/>
      <c r="DV39" s="412"/>
      <c r="DW39" s="412"/>
      <c r="DX39" s="412"/>
      <c r="DY39" s="412"/>
      <c r="DZ39" s="412"/>
      <c r="EA39" s="412"/>
      <c r="EB39" s="412"/>
      <c r="EC39" s="412"/>
      <c r="ED39" s="412"/>
      <c r="EE39" s="412"/>
      <c r="EF39" s="412"/>
      <c r="EG39" s="412"/>
      <c r="EH39" s="412"/>
      <c r="EI39" s="412"/>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2"/>
      <c r="FU39" s="412"/>
      <c r="FV39" s="412"/>
      <c r="FW39" s="412"/>
      <c r="FX39" s="412"/>
      <c r="FY39" s="412"/>
      <c r="FZ39" s="412"/>
      <c r="GA39" s="412"/>
      <c r="GB39" s="412"/>
      <c r="GC39" s="412"/>
      <c r="GD39" s="412"/>
      <c r="GE39" s="412"/>
      <c r="GF39" s="412"/>
      <c r="GG39" s="412"/>
      <c r="GH39" s="412"/>
      <c r="GI39" s="412"/>
      <c r="GJ39" s="412"/>
      <c r="GK39" s="412"/>
      <c r="GL39" s="412"/>
      <c r="GM39" s="412"/>
      <c r="GN39" s="412"/>
      <c r="GO39" s="412"/>
      <c r="GP39" s="412"/>
      <c r="GQ39" s="412"/>
      <c r="GR39" s="412"/>
      <c r="GS39" s="412"/>
      <c r="GT39" s="412"/>
      <c r="GU39" s="412"/>
      <c r="GV39" s="412"/>
      <c r="GW39" s="412"/>
      <c r="GX39" s="412"/>
      <c r="GY39" s="412"/>
      <c r="GZ39" s="412"/>
      <c r="HA39" s="412"/>
      <c r="HB39" s="412"/>
      <c r="HC39" s="412"/>
      <c r="HD39" s="412"/>
      <c r="HE39" s="412"/>
      <c r="HF39" s="412"/>
      <c r="HG39" s="412"/>
      <c r="HH39" s="412"/>
      <c r="HI39" s="412"/>
      <c r="HJ39" s="412"/>
      <c r="HK39" s="412"/>
      <c r="HL39" s="412"/>
      <c r="HM39" s="412"/>
      <c r="HN39" s="412"/>
      <c r="HO39" s="412"/>
      <c r="HP39" s="412"/>
      <c r="HQ39" s="412"/>
      <c r="HR39" s="412"/>
      <c r="HS39" s="412"/>
      <c r="HT39" s="412"/>
      <c r="HU39" s="412"/>
      <c r="HV39" s="412"/>
      <c r="HW39" s="412"/>
      <c r="HX39" s="412"/>
      <c r="HY39" s="412"/>
      <c r="HZ39" s="412"/>
      <c r="IA39" s="412"/>
      <c r="IB39" s="412"/>
      <c r="IC39" s="412"/>
      <c r="ID39" s="412"/>
      <c r="IE39" s="412"/>
      <c r="IF39" s="412"/>
      <c r="IG39" s="412"/>
      <c r="IH39" s="412"/>
      <c r="II39" s="412"/>
      <c r="IJ39" s="412"/>
      <c r="IK39" s="412"/>
      <c r="IL39" s="412"/>
      <c r="IM39" s="412"/>
      <c r="IN39" s="412"/>
      <c r="IO39" s="412"/>
      <c r="IP39" s="412"/>
      <c r="IQ39" s="412"/>
      <c r="IR39" s="412"/>
      <c r="IS39" s="412"/>
      <c r="IT39" s="412"/>
      <c r="IU39" s="412"/>
      <c r="IV39" s="412"/>
    </row>
    <row r="40" spans="1:256" s="4" customFormat="1" ht="28">
      <c r="A40" s="430" t="s">
        <v>127</v>
      </c>
      <c r="B40" s="431" t="s">
        <v>2127</v>
      </c>
      <c r="C40" s="432" t="str">
        <f>+'[10]2021-2025'!C39</f>
        <v>UBND xã Đăk Kôi</v>
      </c>
      <c r="D40" s="443" t="s">
        <v>2128</v>
      </c>
      <c r="E40" s="432">
        <v>2023</v>
      </c>
      <c r="F40" s="405"/>
      <c r="G40" s="433" t="s">
        <v>2129</v>
      </c>
      <c r="H40" s="434">
        <v>700</v>
      </c>
      <c r="I40" s="434">
        <v>700</v>
      </c>
      <c r="J40" s="434">
        <v>700</v>
      </c>
      <c r="K40" s="434">
        <v>700</v>
      </c>
      <c r="L40" s="434"/>
      <c r="M40" s="434"/>
      <c r="N40" s="404"/>
      <c r="O40" s="405"/>
      <c r="P40" s="435"/>
      <c r="Q40" s="412"/>
      <c r="R40" s="412"/>
      <c r="S40" s="412"/>
      <c r="T40" s="412"/>
      <c r="U40" s="412"/>
      <c r="V40" s="412"/>
      <c r="W40" s="412"/>
      <c r="X40" s="412"/>
      <c r="Y40" s="412"/>
      <c r="Z40" s="412"/>
      <c r="AA40" s="412"/>
      <c r="AB40" s="412"/>
      <c r="AC40" s="412"/>
      <c r="AD40" s="412"/>
      <c r="AE40" s="412"/>
      <c r="AF40" s="412"/>
      <c r="AG40" s="412"/>
      <c r="AH40" s="412"/>
      <c r="AI40" s="412"/>
      <c r="AJ40" s="412"/>
      <c r="AK40" s="412"/>
      <c r="AL40" s="412"/>
      <c r="AM40" s="412"/>
      <c r="AN40" s="412"/>
      <c r="AO40" s="412"/>
      <c r="AP40" s="412"/>
      <c r="AQ40" s="412"/>
      <c r="AR40" s="412"/>
      <c r="AS40" s="412"/>
      <c r="AT40" s="412"/>
      <c r="AU40" s="412"/>
      <c r="AV40" s="412"/>
      <c r="AW40" s="412"/>
      <c r="AX40" s="412"/>
      <c r="AY40" s="412"/>
      <c r="AZ40" s="412"/>
      <c r="BA40" s="412"/>
      <c r="BB40" s="412"/>
      <c r="BC40" s="412"/>
      <c r="BD40" s="412"/>
      <c r="BE40" s="412"/>
      <c r="BF40" s="412"/>
      <c r="BG40" s="412"/>
      <c r="BH40" s="412"/>
      <c r="BI40" s="412"/>
      <c r="BJ40" s="412"/>
      <c r="BK40" s="412"/>
      <c r="BL40" s="412"/>
      <c r="BM40" s="412"/>
      <c r="BN40" s="412"/>
      <c r="BO40" s="412"/>
      <c r="BP40" s="412"/>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2"/>
      <c r="DK40" s="412"/>
      <c r="DL40" s="412"/>
      <c r="DM40" s="412"/>
      <c r="DN40" s="412"/>
      <c r="DO40" s="412"/>
      <c r="DP40" s="412"/>
      <c r="DQ40" s="412"/>
      <c r="DR40" s="412"/>
      <c r="DS40" s="412"/>
      <c r="DT40" s="412"/>
      <c r="DU40" s="412"/>
      <c r="DV40" s="412"/>
      <c r="DW40" s="412"/>
      <c r="DX40" s="412"/>
      <c r="DY40" s="412"/>
      <c r="DZ40" s="412"/>
      <c r="EA40" s="412"/>
      <c r="EB40" s="412"/>
      <c r="EC40" s="412"/>
      <c r="ED40" s="412"/>
      <c r="EE40" s="412"/>
      <c r="EF40" s="412"/>
      <c r="EG40" s="412"/>
      <c r="EH40" s="412"/>
      <c r="EI40" s="412"/>
      <c r="EJ40" s="412"/>
      <c r="EK40" s="412"/>
      <c r="EL40" s="412"/>
      <c r="EM40" s="412"/>
      <c r="EN40" s="412"/>
      <c r="EO40" s="412"/>
      <c r="EP40" s="412"/>
      <c r="EQ40" s="412"/>
      <c r="ER40" s="412"/>
      <c r="ES40" s="412"/>
      <c r="ET40" s="412"/>
      <c r="EU40" s="412"/>
      <c r="EV40" s="412"/>
      <c r="EW40" s="412"/>
      <c r="EX40" s="412"/>
      <c r="EY40" s="412"/>
      <c r="EZ40" s="412"/>
      <c r="FA40" s="412"/>
      <c r="FB40" s="412"/>
      <c r="FC40" s="412"/>
      <c r="FD40" s="412"/>
      <c r="FE40" s="412"/>
      <c r="FF40" s="412"/>
      <c r="FG40" s="412"/>
      <c r="FH40" s="412"/>
      <c r="FI40" s="412"/>
      <c r="FJ40" s="412"/>
      <c r="FK40" s="412"/>
      <c r="FL40" s="412"/>
      <c r="FM40" s="412"/>
      <c r="FN40" s="412"/>
      <c r="FO40" s="412"/>
      <c r="FP40" s="412"/>
      <c r="FQ40" s="412"/>
      <c r="FR40" s="412"/>
      <c r="FS40" s="412"/>
      <c r="FT40" s="412"/>
      <c r="FU40" s="412"/>
      <c r="FV40" s="412"/>
      <c r="FW40" s="412"/>
      <c r="FX40" s="412"/>
      <c r="FY40" s="412"/>
      <c r="FZ40" s="412"/>
      <c r="GA40" s="412"/>
      <c r="GB40" s="412"/>
      <c r="GC40" s="412"/>
      <c r="GD40" s="412"/>
      <c r="GE40" s="412"/>
      <c r="GF40" s="412"/>
      <c r="GG40" s="412"/>
      <c r="GH40" s="412"/>
      <c r="GI40" s="412"/>
      <c r="GJ40" s="412"/>
      <c r="GK40" s="412"/>
      <c r="GL40" s="412"/>
      <c r="GM40" s="412"/>
      <c r="GN40" s="412"/>
      <c r="GO40" s="412"/>
      <c r="GP40" s="412"/>
      <c r="GQ40" s="412"/>
      <c r="GR40" s="412"/>
      <c r="GS40" s="412"/>
      <c r="GT40" s="412"/>
      <c r="GU40" s="412"/>
      <c r="GV40" s="412"/>
      <c r="GW40" s="412"/>
      <c r="GX40" s="412"/>
      <c r="GY40" s="412"/>
      <c r="GZ40" s="412"/>
      <c r="HA40" s="412"/>
      <c r="HB40" s="412"/>
      <c r="HC40" s="412"/>
      <c r="HD40" s="412"/>
      <c r="HE40" s="412"/>
      <c r="HF40" s="412"/>
      <c r="HG40" s="412"/>
      <c r="HH40" s="412"/>
      <c r="HI40" s="412"/>
      <c r="HJ40" s="412"/>
      <c r="HK40" s="412"/>
      <c r="HL40" s="412"/>
      <c r="HM40" s="412"/>
      <c r="HN40" s="412"/>
      <c r="HO40" s="412"/>
      <c r="HP40" s="412"/>
      <c r="HQ40" s="412"/>
      <c r="HR40" s="412"/>
      <c r="HS40" s="412"/>
      <c r="HT40" s="412"/>
      <c r="HU40" s="412"/>
      <c r="HV40" s="412"/>
      <c r="HW40" s="412"/>
      <c r="HX40" s="412"/>
      <c r="HY40" s="412"/>
      <c r="HZ40" s="412"/>
      <c r="IA40" s="412"/>
      <c r="IB40" s="412"/>
      <c r="IC40" s="412"/>
      <c r="ID40" s="412"/>
      <c r="IE40" s="412"/>
      <c r="IF40" s="412"/>
      <c r="IG40" s="412"/>
      <c r="IH40" s="412"/>
      <c r="II40" s="412"/>
      <c r="IJ40" s="412"/>
      <c r="IK40" s="412"/>
      <c r="IL40" s="412"/>
      <c r="IM40" s="412"/>
      <c r="IN40" s="412"/>
      <c r="IO40" s="412"/>
      <c r="IP40" s="412"/>
      <c r="IQ40" s="412"/>
      <c r="IR40" s="412"/>
      <c r="IS40" s="412"/>
      <c r="IT40" s="412"/>
      <c r="IU40" s="412"/>
      <c r="IV40" s="412"/>
    </row>
    <row r="41" spans="1:256" s="4" customFormat="1" ht="28">
      <c r="A41" s="430" t="s">
        <v>128</v>
      </c>
      <c r="B41" s="431" t="s">
        <v>2130</v>
      </c>
      <c r="C41" s="432" t="str">
        <f>+'[10]2021-2025'!C40</f>
        <v>UBND xã Đăk Kôi</v>
      </c>
      <c r="D41" s="443" t="s">
        <v>2131</v>
      </c>
      <c r="E41" s="432">
        <v>2023</v>
      </c>
      <c r="F41" s="405"/>
      <c r="G41" s="433" t="s">
        <v>2129</v>
      </c>
      <c r="H41" s="434">
        <v>550</v>
      </c>
      <c r="I41" s="434">
        <v>550</v>
      </c>
      <c r="J41" s="434">
        <v>550</v>
      </c>
      <c r="K41" s="434">
        <v>550</v>
      </c>
      <c r="L41" s="434"/>
      <c r="M41" s="434"/>
      <c r="N41" s="404"/>
      <c r="O41" s="405"/>
      <c r="P41" s="411"/>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2"/>
      <c r="DD41" s="412"/>
      <c r="DE41" s="412"/>
      <c r="DF41" s="412"/>
      <c r="DG41" s="412"/>
      <c r="DH41" s="412"/>
      <c r="DI41" s="412"/>
      <c r="DJ41" s="412"/>
      <c r="DK41" s="412"/>
      <c r="DL41" s="412"/>
      <c r="DM41" s="412"/>
      <c r="DN41" s="412"/>
      <c r="DO41" s="412"/>
      <c r="DP41" s="412"/>
      <c r="DQ41" s="412"/>
      <c r="DR41" s="412"/>
      <c r="DS41" s="412"/>
      <c r="DT41" s="412"/>
      <c r="DU41" s="412"/>
      <c r="DV41" s="412"/>
      <c r="DW41" s="412"/>
      <c r="DX41" s="412"/>
      <c r="DY41" s="412"/>
      <c r="DZ41" s="412"/>
      <c r="EA41" s="412"/>
      <c r="EB41" s="412"/>
      <c r="EC41" s="412"/>
      <c r="ED41" s="412"/>
      <c r="EE41" s="412"/>
      <c r="EF41" s="412"/>
      <c r="EG41" s="412"/>
      <c r="EH41" s="412"/>
      <c r="EI41" s="412"/>
      <c r="EJ41" s="412"/>
      <c r="EK41" s="412"/>
      <c r="EL41" s="412"/>
      <c r="EM41" s="412"/>
      <c r="EN41" s="412"/>
      <c r="EO41" s="412"/>
      <c r="EP41" s="412"/>
      <c r="EQ41" s="412"/>
      <c r="ER41" s="412"/>
      <c r="ES41" s="412"/>
      <c r="ET41" s="412"/>
      <c r="EU41" s="412"/>
      <c r="EV41" s="412"/>
      <c r="EW41" s="412"/>
      <c r="EX41" s="412"/>
      <c r="EY41" s="412"/>
      <c r="EZ41" s="412"/>
      <c r="FA41" s="412"/>
      <c r="FB41" s="412"/>
      <c r="FC41" s="412"/>
      <c r="FD41" s="412"/>
      <c r="FE41" s="412"/>
      <c r="FF41" s="412"/>
      <c r="FG41" s="412"/>
      <c r="FH41" s="412"/>
      <c r="FI41" s="412"/>
      <c r="FJ41" s="412"/>
      <c r="FK41" s="412"/>
      <c r="FL41" s="412"/>
      <c r="FM41" s="412"/>
      <c r="FN41" s="412"/>
      <c r="FO41" s="412"/>
      <c r="FP41" s="412"/>
      <c r="FQ41" s="412"/>
      <c r="FR41" s="412"/>
      <c r="FS41" s="412"/>
      <c r="FT41" s="412"/>
      <c r="FU41" s="412"/>
      <c r="FV41" s="412"/>
      <c r="FW41" s="412"/>
      <c r="FX41" s="412"/>
      <c r="FY41" s="412"/>
      <c r="FZ41" s="412"/>
      <c r="GA41" s="412"/>
      <c r="GB41" s="412"/>
      <c r="GC41" s="412"/>
      <c r="GD41" s="412"/>
      <c r="GE41" s="412"/>
      <c r="GF41" s="412"/>
      <c r="GG41" s="412"/>
      <c r="GH41" s="412"/>
      <c r="GI41" s="412"/>
      <c r="GJ41" s="412"/>
      <c r="GK41" s="412"/>
      <c r="GL41" s="412"/>
      <c r="GM41" s="412"/>
      <c r="GN41" s="412"/>
      <c r="GO41" s="412"/>
      <c r="GP41" s="412"/>
      <c r="GQ41" s="412"/>
      <c r="GR41" s="412"/>
      <c r="GS41" s="412"/>
      <c r="GT41" s="412"/>
      <c r="GU41" s="412"/>
      <c r="GV41" s="412"/>
      <c r="GW41" s="412"/>
      <c r="GX41" s="412"/>
      <c r="GY41" s="412"/>
      <c r="GZ41" s="412"/>
      <c r="HA41" s="412"/>
      <c r="HB41" s="412"/>
      <c r="HC41" s="412"/>
      <c r="HD41" s="412"/>
      <c r="HE41" s="412"/>
      <c r="HF41" s="412"/>
      <c r="HG41" s="412"/>
      <c r="HH41" s="412"/>
      <c r="HI41" s="412"/>
      <c r="HJ41" s="412"/>
      <c r="HK41" s="412"/>
      <c r="HL41" s="412"/>
      <c r="HM41" s="412"/>
      <c r="HN41" s="412"/>
      <c r="HO41" s="412"/>
      <c r="HP41" s="412"/>
      <c r="HQ41" s="412"/>
      <c r="HR41" s="412"/>
      <c r="HS41" s="412"/>
      <c r="HT41" s="412"/>
      <c r="HU41" s="412"/>
      <c r="HV41" s="412"/>
      <c r="HW41" s="412"/>
      <c r="HX41" s="412"/>
      <c r="HY41" s="412"/>
      <c r="HZ41" s="412"/>
      <c r="IA41" s="412"/>
      <c r="IB41" s="412"/>
      <c r="IC41" s="412"/>
      <c r="ID41" s="412"/>
      <c r="IE41" s="412"/>
      <c r="IF41" s="412"/>
      <c r="IG41" s="412"/>
      <c r="IH41" s="412"/>
      <c r="II41" s="412"/>
      <c r="IJ41" s="412"/>
      <c r="IK41" s="412"/>
      <c r="IL41" s="412"/>
      <c r="IM41" s="412"/>
      <c r="IN41" s="412"/>
      <c r="IO41" s="412"/>
      <c r="IP41" s="412"/>
      <c r="IQ41" s="412"/>
      <c r="IR41" s="412"/>
      <c r="IS41" s="412"/>
      <c r="IT41" s="412"/>
      <c r="IU41" s="412"/>
      <c r="IV41" s="412"/>
    </row>
    <row r="42" spans="1:256" s="4" customFormat="1" ht="28">
      <c r="A42" s="430" t="s">
        <v>129</v>
      </c>
      <c r="B42" s="431" t="s">
        <v>2132</v>
      </c>
      <c r="C42" s="432" t="str">
        <f>+'[10]2021-2025'!C41</f>
        <v>UBND xã Đăk Kôi</v>
      </c>
      <c r="D42" s="443" t="s">
        <v>2133</v>
      </c>
      <c r="E42" s="432">
        <v>2023</v>
      </c>
      <c r="F42" s="405"/>
      <c r="G42" s="433" t="s">
        <v>2129</v>
      </c>
      <c r="H42" s="434">
        <v>550</v>
      </c>
      <c r="I42" s="434">
        <v>550</v>
      </c>
      <c r="J42" s="434">
        <v>550</v>
      </c>
      <c r="K42" s="434">
        <v>550</v>
      </c>
      <c r="L42" s="434"/>
      <c r="M42" s="434"/>
      <c r="N42" s="404"/>
      <c r="O42" s="405"/>
      <c r="P42" s="411"/>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12"/>
      <c r="BC42" s="412"/>
      <c r="BD42" s="412"/>
      <c r="BE42" s="412"/>
      <c r="BF42" s="412"/>
      <c r="BG42" s="412"/>
      <c r="BH42" s="412"/>
      <c r="BI42" s="412"/>
      <c r="BJ42" s="412"/>
      <c r="BK42" s="412"/>
      <c r="BL42" s="412"/>
      <c r="BM42" s="412"/>
      <c r="BN42" s="412"/>
      <c r="BO42" s="412"/>
      <c r="BP42" s="412"/>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412"/>
      <c r="DA42" s="412"/>
      <c r="DB42" s="412"/>
      <c r="DC42" s="412"/>
      <c r="DD42" s="412"/>
      <c r="DE42" s="412"/>
      <c r="DF42" s="412"/>
      <c r="DG42" s="412"/>
      <c r="DH42" s="412"/>
      <c r="DI42" s="412"/>
      <c r="DJ42" s="412"/>
      <c r="DK42" s="412"/>
      <c r="DL42" s="412"/>
      <c r="DM42" s="412"/>
      <c r="DN42" s="412"/>
      <c r="DO42" s="412"/>
      <c r="DP42" s="412"/>
      <c r="DQ42" s="412"/>
      <c r="DR42" s="412"/>
      <c r="DS42" s="412"/>
      <c r="DT42" s="412"/>
      <c r="DU42" s="412"/>
      <c r="DV42" s="412"/>
      <c r="DW42" s="412"/>
      <c r="DX42" s="412"/>
      <c r="DY42" s="412"/>
      <c r="DZ42" s="412"/>
      <c r="EA42" s="412"/>
      <c r="EB42" s="412"/>
      <c r="EC42" s="412"/>
      <c r="ED42" s="412"/>
      <c r="EE42" s="412"/>
      <c r="EF42" s="412"/>
      <c r="EG42" s="412"/>
      <c r="EH42" s="412"/>
      <c r="EI42" s="412"/>
      <c r="EJ42" s="412"/>
      <c r="EK42" s="412"/>
      <c r="EL42" s="412"/>
      <c r="EM42" s="412"/>
      <c r="EN42" s="412"/>
      <c r="EO42" s="412"/>
      <c r="EP42" s="412"/>
      <c r="EQ42" s="412"/>
      <c r="ER42" s="412"/>
      <c r="ES42" s="412"/>
      <c r="ET42" s="412"/>
      <c r="EU42" s="412"/>
      <c r="EV42" s="412"/>
      <c r="EW42" s="412"/>
      <c r="EX42" s="412"/>
      <c r="EY42" s="412"/>
      <c r="EZ42" s="412"/>
      <c r="FA42" s="412"/>
      <c r="FB42" s="412"/>
      <c r="FC42" s="412"/>
      <c r="FD42" s="412"/>
      <c r="FE42" s="412"/>
      <c r="FF42" s="412"/>
      <c r="FG42" s="412"/>
      <c r="FH42" s="412"/>
      <c r="FI42" s="412"/>
      <c r="FJ42" s="412"/>
      <c r="FK42" s="412"/>
      <c r="FL42" s="412"/>
      <c r="FM42" s="412"/>
      <c r="FN42" s="412"/>
      <c r="FO42" s="412"/>
      <c r="FP42" s="412"/>
      <c r="FQ42" s="412"/>
      <c r="FR42" s="412"/>
      <c r="FS42" s="412"/>
      <c r="FT42" s="412"/>
      <c r="FU42" s="412"/>
      <c r="FV42" s="412"/>
      <c r="FW42" s="412"/>
      <c r="FX42" s="412"/>
      <c r="FY42" s="412"/>
      <c r="FZ42" s="412"/>
      <c r="GA42" s="412"/>
      <c r="GB42" s="412"/>
      <c r="GC42" s="412"/>
      <c r="GD42" s="412"/>
      <c r="GE42" s="412"/>
      <c r="GF42" s="412"/>
      <c r="GG42" s="412"/>
      <c r="GH42" s="412"/>
      <c r="GI42" s="412"/>
      <c r="GJ42" s="412"/>
      <c r="GK42" s="412"/>
      <c r="GL42" s="412"/>
      <c r="GM42" s="412"/>
      <c r="GN42" s="412"/>
      <c r="GO42" s="412"/>
      <c r="GP42" s="412"/>
      <c r="GQ42" s="412"/>
      <c r="GR42" s="412"/>
      <c r="GS42" s="412"/>
      <c r="GT42" s="412"/>
      <c r="GU42" s="412"/>
      <c r="GV42" s="412"/>
      <c r="GW42" s="412"/>
      <c r="GX42" s="412"/>
      <c r="GY42" s="412"/>
      <c r="GZ42" s="412"/>
      <c r="HA42" s="412"/>
      <c r="HB42" s="412"/>
      <c r="HC42" s="412"/>
      <c r="HD42" s="412"/>
      <c r="HE42" s="412"/>
      <c r="HF42" s="412"/>
      <c r="HG42" s="412"/>
      <c r="HH42" s="412"/>
      <c r="HI42" s="412"/>
      <c r="HJ42" s="412"/>
      <c r="HK42" s="412"/>
      <c r="HL42" s="412"/>
      <c r="HM42" s="412"/>
      <c r="HN42" s="412"/>
      <c r="HO42" s="412"/>
      <c r="HP42" s="412"/>
      <c r="HQ42" s="412"/>
      <c r="HR42" s="412"/>
      <c r="HS42" s="412"/>
      <c r="HT42" s="412"/>
      <c r="HU42" s="412"/>
      <c r="HV42" s="412"/>
      <c r="HW42" s="412"/>
      <c r="HX42" s="412"/>
      <c r="HY42" s="412"/>
      <c r="HZ42" s="412"/>
      <c r="IA42" s="412"/>
      <c r="IB42" s="412"/>
      <c r="IC42" s="412"/>
      <c r="ID42" s="412"/>
      <c r="IE42" s="412"/>
      <c r="IF42" s="412"/>
      <c r="IG42" s="412"/>
      <c r="IH42" s="412"/>
      <c r="II42" s="412"/>
      <c r="IJ42" s="412"/>
      <c r="IK42" s="412"/>
      <c r="IL42" s="412"/>
      <c r="IM42" s="412"/>
      <c r="IN42" s="412"/>
      <c r="IO42" s="412"/>
      <c r="IP42" s="412"/>
      <c r="IQ42" s="412"/>
      <c r="IR42" s="412"/>
      <c r="IS42" s="412"/>
      <c r="IT42" s="412"/>
      <c r="IU42" s="412"/>
      <c r="IV42" s="412"/>
    </row>
    <row r="43" spans="1:256" s="4" customFormat="1" ht="28">
      <c r="A43" s="430" t="s">
        <v>949</v>
      </c>
      <c r="B43" s="431" t="s">
        <v>2134</v>
      </c>
      <c r="C43" s="432" t="str">
        <f>+'[10]2021-2025'!C42</f>
        <v>UBND xã Đăk Kôi</v>
      </c>
      <c r="D43" s="443" t="s">
        <v>2135</v>
      </c>
      <c r="E43" s="432">
        <v>2023</v>
      </c>
      <c r="F43" s="405"/>
      <c r="G43" s="433" t="s">
        <v>2129</v>
      </c>
      <c r="H43" s="434">
        <v>709</v>
      </c>
      <c r="I43" s="434">
        <v>709</v>
      </c>
      <c r="J43" s="434">
        <v>709</v>
      </c>
      <c r="K43" s="434">
        <v>709</v>
      </c>
      <c r="L43" s="434"/>
      <c r="M43" s="434"/>
      <c r="N43" s="404"/>
      <c r="O43" s="405"/>
      <c r="P43" s="411"/>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12"/>
      <c r="BB43" s="412"/>
      <c r="BC43" s="412"/>
      <c r="BD43" s="412"/>
      <c r="BE43" s="412"/>
      <c r="BF43" s="412"/>
      <c r="BG43" s="412"/>
      <c r="BH43" s="412"/>
      <c r="BI43" s="412"/>
      <c r="BJ43" s="412"/>
      <c r="BK43" s="412"/>
      <c r="BL43" s="412"/>
      <c r="BM43" s="412"/>
      <c r="BN43" s="412"/>
      <c r="BO43" s="412"/>
      <c r="BP43" s="412"/>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412"/>
      <c r="DA43" s="412"/>
      <c r="DB43" s="412"/>
      <c r="DC43" s="412"/>
      <c r="DD43" s="412"/>
      <c r="DE43" s="412"/>
      <c r="DF43" s="412"/>
      <c r="DG43" s="412"/>
      <c r="DH43" s="412"/>
      <c r="DI43" s="412"/>
      <c r="DJ43" s="412"/>
      <c r="DK43" s="412"/>
      <c r="DL43" s="412"/>
      <c r="DM43" s="412"/>
      <c r="DN43" s="412"/>
      <c r="DO43" s="412"/>
      <c r="DP43" s="412"/>
      <c r="DQ43" s="412"/>
      <c r="DR43" s="412"/>
      <c r="DS43" s="412"/>
      <c r="DT43" s="412"/>
      <c r="DU43" s="412"/>
      <c r="DV43" s="412"/>
      <c r="DW43" s="412"/>
      <c r="DX43" s="412"/>
      <c r="DY43" s="412"/>
      <c r="DZ43" s="412"/>
      <c r="EA43" s="412"/>
      <c r="EB43" s="412"/>
      <c r="EC43" s="412"/>
      <c r="ED43" s="412"/>
      <c r="EE43" s="412"/>
      <c r="EF43" s="412"/>
      <c r="EG43" s="412"/>
      <c r="EH43" s="412"/>
      <c r="EI43" s="412"/>
      <c r="EJ43" s="412"/>
      <c r="EK43" s="412"/>
      <c r="EL43" s="412"/>
      <c r="EM43" s="412"/>
      <c r="EN43" s="412"/>
      <c r="EO43" s="412"/>
      <c r="EP43" s="412"/>
      <c r="EQ43" s="412"/>
      <c r="ER43" s="412"/>
      <c r="ES43" s="412"/>
      <c r="ET43" s="412"/>
      <c r="EU43" s="412"/>
      <c r="EV43" s="412"/>
      <c r="EW43" s="412"/>
      <c r="EX43" s="412"/>
      <c r="EY43" s="412"/>
      <c r="EZ43" s="412"/>
      <c r="FA43" s="412"/>
      <c r="FB43" s="412"/>
      <c r="FC43" s="412"/>
      <c r="FD43" s="412"/>
      <c r="FE43" s="412"/>
      <c r="FF43" s="412"/>
      <c r="FG43" s="412"/>
      <c r="FH43" s="412"/>
      <c r="FI43" s="412"/>
      <c r="FJ43" s="412"/>
      <c r="FK43" s="412"/>
      <c r="FL43" s="412"/>
      <c r="FM43" s="412"/>
      <c r="FN43" s="412"/>
      <c r="FO43" s="412"/>
      <c r="FP43" s="412"/>
      <c r="FQ43" s="412"/>
      <c r="FR43" s="412"/>
      <c r="FS43" s="412"/>
      <c r="FT43" s="412"/>
      <c r="FU43" s="412"/>
      <c r="FV43" s="412"/>
      <c r="FW43" s="412"/>
      <c r="FX43" s="412"/>
      <c r="FY43" s="412"/>
      <c r="FZ43" s="412"/>
      <c r="GA43" s="412"/>
      <c r="GB43" s="412"/>
      <c r="GC43" s="412"/>
      <c r="GD43" s="412"/>
      <c r="GE43" s="412"/>
      <c r="GF43" s="412"/>
      <c r="GG43" s="412"/>
      <c r="GH43" s="412"/>
      <c r="GI43" s="412"/>
      <c r="GJ43" s="412"/>
      <c r="GK43" s="412"/>
      <c r="GL43" s="412"/>
      <c r="GM43" s="412"/>
      <c r="GN43" s="412"/>
      <c r="GO43" s="412"/>
      <c r="GP43" s="412"/>
      <c r="GQ43" s="412"/>
      <c r="GR43" s="412"/>
      <c r="GS43" s="412"/>
      <c r="GT43" s="412"/>
      <c r="GU43" s="412"/>
      <c r="GV43" s="412"/>
      <c r="GW43" s="412"/>
      <c r="GX43" s="412"/>
      <c r="GY43" s="412"/>
      <c r="GZ43" s="412"/>
      <c r="HA43" s="412"/>
      <c r="HB43" s="412"/>
      <c r="HC43" s="412"/>
      <c r="HD43" s="412"/>
      <c r="HE43" s="412"/>
      <c r="HF43" s="412"/>
      <c r="HG43" s="412"/>
      <c r="HH43" s="412"/>
      <c r="HI43" s="412"/>
      <c r="HJ43" s="412"/>
      <c r="HK43" s="412"/>
      <c r="HL43" s="412"/>
      <c r="HM43" s="412"/>
      <c r="HN43" s="412"/>
      <c r="HO43" s="412"/>
      <c r="HP43" s="412"/>
      <c r="HQ43" s="412"/>
      <c r="HR43" s="412"/>
      <c r="HS43" s="412"/>
      <c r="HT43" s="412"/>
      <c r="HU43" s="412"/>
      <c r="HV43" s="412"/>
      <c r="HW43" s="412"/>
      <c r="HX43" s="412"/>
      <c r="HY43" s="412"/>
      <c r="HZ43" s="412"/>
      <c r="IA43" s="412"/>
      <c r="IB43" s="412"/>
      <c r="IC43" s="412"/>
      <c r="ID43" s="412"/>
      <c r="IE43" s="412"/>
      <c r="IF43" s="412"/>
      <c r="IG43" s="412"/>
      <c r="IH43" s="412"/>
      <c r="II43" s="412"/>
      <c r="IJ43" s="412"/>
      <c r="IK43" s="412"/>
      <c r="IL43" s="412"/>
      <c r="IM43" s="412"/>
      <c r="IN43" s="412"/>
      <c r="IO43" s="412"/>
      <c r="IP43" s="412"/>
      <c r="IQ43" s="412"/>
      <c r="IR43" s="412"/>
      <c r="IS43" s="412"/>
      <c r="IT43" s="412"/>
      <c r="IU43" s="412"/>
      <c r="IV43" s="412"/>
    </row>
    <row r="44" spans="1:256" s="4" customFormat="1" ht="42">
      <c r="A44" s="430" t="s">
        <v>952</v>
      </c>
      <c r="B44" s="442" t="s">
        <v>2136</v>
      </c>
      <c r="C44" s="432" t="str">
        <f>+'[10]2021-2025'!C43</f>
        <v>UBND xã Đăk Kôi</v>
      </c>
      <c r="D44" s="443" t="s">
        <v>2137</v>
      </c>
      <c r="E44" s="432">
        <v>2023</v>
      </c>
      <c r="F44" s="432"/>
      <c r="G44" s="433" t="s">
        <v>2138</v>
      </c>
      <c r="H44" s="444">
        <v>500</v>
      </c>
      <c r="I44" s="444">
        <v>500</v>
      </c>
      <c r="J44" s="444">
        <v>500</v>
      </c>
      <c r="K44" s="444">
        <v>500</v>
      </c>
      <c r="L44" s="434"/>
      <c r="M44" s="434"/>
      <c r="N44" s="404"/>
      <c r="O44" s="405"/>
      <c r="P44" s="411"/>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c r="DJ44" s="412"/>
      <c r="DK44" s="412"/>
      <c r="DL44" s="412"/>
      <c r="DM44" s="412"/>
      <c r="DN44" s="412"/>
      <c r="DO44" s="412"/>
      <c r="DP44" s="412"/>
      <c r="DQ44" s="412"/>
      <c r="DR44" s="412"/>
      <c r="DS44" s="412"/>
      <c r="DT44" s="412"/>
      <c r="DU44" s="412"/>
      <c r="DV44" s="412"/>
      <c r="DW44" s="412"/>
      <c r="DX44" s="412"/>
      <c r="DY44" s="412"/>
      <c r="DZ44" s="412"/>
      <c r="EA44" s="412"/>
      <c r="EB44" s="412"/>
      <c r="EC44" s="412"/>
      <c r="ED44" s="412"/>
      <c r="EE44" s="412"/>
      <c r="EF44" s="412"/>
      <c r="EG44" s="412"/>
      <c r="EH44" s="412"/>
      <c r="EI44" s="412"/>
      <c r="EJ44" s="412"/>
      <c r="EK44" s="412"/>
      <c r="EL44" s="412"/>
      <c r="EM44" s="412"/>
      <c r="EN44" s="412"/>
      <c r="EO44" s="412"/>
      <c r="EP44" s="412"/>
      <c r="EQ44" s="412"/>
      <c r="ER44" s="412"/>
      <c r="ES44" s="412"/>
      <c r="ET44" s="412"/>
      <c r="EU44" s="412"/>
      <c r="EV44" s="412"/>
      <c r="EW44" s="412"/>
      <c r="EX44" s="412"/>
      <c r="EY44" s="412"/>
      <c r="EZ44" s="412"/>
      <c r="FA44" s="412"/>
      <c r="FB44" s="412"/>
      <c r="FC44" s="412"/>
      <c r="FD44" s="412"/>
      <c r="FE44" s="412"/>
      <c r="FF44" s="412"/>
      <c r="FG44" s="412"/>
      <c r="FH44" s="412"/>
      <c r="FI44" s="412"/>
      <c r="FJ44" s="412"/>
      <c r="FK44" s="412"/>
      <c r="FL44" s="412"/>
      <c r="FM44" s="412"/>
      <c r="FN44" s="412"/>
      <c r="FO44" s="412"/>
      <c r="FP44" s="412"/>
      <c r="FQ44" s="412"/>
      <c r="FR44" s="412"/>
      <c r="FS44" s="412"/>
      <c r="FT44" s="412"/>
      <c r="FU44" s="412"/>
      <c r="FV44" s="412"/>
      <c r="FW44" s="412"/>
      <c r="FX44" s="412"/>
      <c r="FY44" s="412"/>
      <c r="FZ44" s="412"/>
      <c r="GA44" s="412"/>
      <c r="GB44" s="412"/>
      <c r="GC44" s="412"/>
      <c r="GD44" s="412"/>
      <c r="GE44" s="412"/>
      <c r="GF44" s="412"/>
      <c r="GG44" s="412"/>
      <c r="GH44" s="412"/>
      <c r="GI44" s="412"/>
      <c r="GJ44" s="412"/>
      <c r="GK44" s="412"/>
      <c r="GL44" s="412"/>
      <c r="GM44" s="412"/>
      <c r="GN44" s="412"/>
      <c r="GO44" s="412"/>
      <c r="GP44" s="412"/>
      <c r="GQ44" s="412"/>
      <c r="GR44" s="412"/>
      <c r="GS44" s="412"/>
      <c r="GT44" s="412"/>
      <c r="GU44" s="412"/>
      <c r="GV44" s="412"/>
      <c r="GW44" s="412"/>
      <c r="GX44" s="412"/>
      <c r="GY44" s="412"/>
      <c r="GZ44" s="412"/>
      <c r="HA44" s="412"/>
      <c r="HB44" s="412"/>
      <c r="HC44" s="412"/>
      <c r="HD44" s="412"/>
      <c r="HE44" s="412"/>
      <c r="HF44" s="412"/>
      <c r="HG44" s="412"/>
      <c r="HH44" s="412"/>
      <c r="HI44" s="412"/>
      <c r="HJ44" s="412"/>
      <c r="HK44" s="412"/>
      <c r="HL44" s="412"/>
      <c r="HM44" s="412"/>
      <c r="HN44" s="412"/>
      <c r="HO44" s="412"/>
      <c r="HP44" s="412"/>
      <c r="HQ44" s="412"/>
      <c r="HR44" s="412"/>
      <c r="HS44" s="412"/>
      <c r="HT44" s="412"/>
      <c r="HU44" s="412"/>
      <c r="HV44" s="412"/>
      <c r="HW44" s="412"/>
      <c r="HX44" s="412"/>
      <c r="HY44" s="412"/>
      <c r="HZ44" s="412"/>
      <c r="IA44" s="412"/>
      <c r="IB44" s="412"/>
      <c r="IC44" s="412"/>
      <c r="ID44" s="412"/>
      <c r="IE44" s="412"/>
      <c r="IF44" s="412"/>
      <c r="IG44" s="412"/>
      <c r="IH44" s="412"/>
      <c r="II44" s="412"/>
      <c r="IJ44" s="412"/>
      <c r="IK44" s="412"/>
      <c r="IL44" s="412"/>
      <c r="IM44" s="412"/>
      <c r="IN44" s="412"/>
      <c r="IO44" s="412"/>
      <c r="IP44" s="412"/>
      <c r="IQ44" s="412"/>
      <c r="IR44" s="412"/>
      <c r="IS44" s="412"/>
      <c r="IT44" s="412"/>
      <c r="IU44" s="412"/>
      <c r="IV44" s="412"/>
    </row>
    <row r="45" spans="1:256" s="4" customFormat="1" ht="42">
      <c r="A45" s="430" t="s">
        <v>957</v>
      </c>
      <c r="B45" s="442" t="s">
        <v>2139</v>
      </c>
      <c r="C45" s="432" t="str">
        <f>+'[10]2021-2025'!C44</f>
        <v>UBND xã Đăk Kôi</v>
      </c>
      <c r="D45" s="443" t="s">
        <v>2140</v>
      </c>
      <c r="E45" s="432">
        <v>2023</v>
      </c>
      <c r="F45" s="432"/>
      <c r="G45" s="433" t="s">
        <v>2141</v>
      </c>
      <c r="H45" s="444">
        <v>1950</v>
      </c>
      <c r="I45" s="444">
        <v>1950</v>
      </c>
      <c r="J45" s="444">
        <v>1950</v>
      </c>
      <c r="K45" s="444">
        <v>1950</v>
      </c>
      <c r="L45" s="434"/>
      <c r="M45" s="434"/>
      <c r="N45" s="404"/>
      <c r="O45" s="405"/>
      <c r="P45" s="411"/>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c r="DJ45" s="412"/>
      <c r="DK45" s="412"/>
      <c r="DL45" s="412"/>
      <c r="DM45" s="412"/>
      <c r="DN45" s="412"/>
      <c r="DO45" s="412"/>
      <c r="DP45" s="412"/>
      <c r="DQ45" s="412"/>
      <c r="DR45" s="412"/>
      <c r="DS45" s="412"/>
      <c r="DT45" s="412"/>
      <c r="DU45" s="412"/>
      <c r="DV45" s="412"/>
      <c r="DW45" s="412"/>
      <c r="DX45" s="412"/>
      <c r="DY45" s="412"/>
      <c r="DZ45" s="412"/>
      <c r="EA45" s="412"/>
      <c r="EB45" s="412"/>
      <c r="EC45" s="412"/>
      <c r="ED45" s="412"/>
      <c r="EE45" s="412"/>
      <c r="EF45" s="412"/>
      <c r="EG45" s="412"/>
      <c r="EH45" s="412"/>
      <c r="EI45" s="412"/>
      <c r="EJ45" s="412"/>
      <c r="EK45" s="412"/>
      <c r="EL45" s="412"/>
      <c r="EM45" s="412"/>
      <c r="EN45" s="412"/>
      <c r="EO45" s="412"/>
      <c r="EP45" s="412"/>
      <c r="EQ45" s="412"/>
      <c r="ER45" s="412"/>
      <c r="ES45" s="412"/>
      <c r="ET45" s="412"/>
      <c r="EU45" s="412"/>
      <c r="EV45" s="412"/>
      <c r="EW45" s="412"/>
      <c r="EX45" s="412"/>
      <c r="EY45" s="412"/>
      <c r="EZ45" s="412"/>
      <c r="FA45" s="412"/>
      <c r="FB45" s="412"/>
      <c r="FC45" s="412"/>
      <c r="FD45" s="412"/>
      <c r="FE45" s="412"/>
      <c r="FF45" s="412"/>
      <c r="FG45" s="412"/>
      <c r="FH45" s="412"/>
      <c r="FI45" s="412"/>
      <c r="FJ45" s="412"/>
      <c r="FK45" s="412"/>
      <c r="FL45" s="412"/>
      <c r="FM45" s="412"/>
      <c r="FN45" s="412"/>
      <c r="FO45" s="412"/>
      <c r="FP45" s="412"/>
      <c r="FQ45" s="412"/>
      <c r="FR45" s="412"/>
      <c r="FS45" s="412"/>
      <c r="FT45" s="412"/>
      <c r="FU45" s="412"/>
      <c r="FV45" s="412"/>
      <c r="FW45" s="412"/>
      <c r="FX45" s="412"/>
      <c r="FY45" s="412"/>
      <c r="FZ45" s="412"/>
      <c r="GA45" s="412"/>
      <c r="GB45" s="412"/>
      <c r="GC45" s="412"/>
      <c r="GD45" s="412"/>
      <c r="GE45" s="412"/>
      <c r="GF45" s="412"/>
      <c r="GG45" s="412"/>
      <c r="GH45" s="412"/>
      <c r="GI45" s="412"/>
      <c r="GJ45" s="412"/>
      <c r="GK45" s="412"/>
      <c r="GL45" s="412"/>
      <c r="GM45" s="412"/>
      <c r="GN45" s="412"/>
      <c r="GO45" s="412"/>
      <c r="GP45" s="412"/>
      <c r="GQ45" s="412"/>
      <c r="GR45" s="412"/>
      <c r="GS45" s="412"/>
      <c r="GT45" s="412"/>
      <c r="GU45" s="412"/>
      <c r="GV45" s="412"/>
      <c r="GW45" s="412"/>
      <c r="GX45" s="412"/>
      <c r="GY45" s="412"/>
      <c r="GZ45" s="412"/>
      <c r="HA45" s="412"/>
      <c r="HB45" s="412"/>
      <c r="HC45" s="412"/>
      <c r="HD45" s="412"/>
      <c r="HE45" s="412"/>
      <c r="HF45" s="412"/>
      <c r="HG45" s="412"/>
      <c r="HH45" s="412"/>
      <c r="HI45" s="412"/>
      <c r="HJ45" s="412"/>
      <c r="HK45" s="412"/>
      <c r="HL45" s="412"/>
      <c r="HM45" s="412"/>
      <c r="HN45" s="412"/>
      <c r="HO45" s="412"/>
      <c r="HP45" s="412"/>
      <c r="HQ45" s="412"/>
      <c r="HR45" s="412"/>
      <c r="HS45" s="412"/>
      <c r="HT45" s="412"/>
      <c r="HU45" s="412"/>
      <c r="HV45" s="412"/>
      <c r="HW45" s="412"/>
      <c r="HX45" s="412"/>
      <c r="HY45" s="412"/>
      <c r="HZ45" s="412"/>
      <c r="IA45" s="412"/>
      <c r="IB45" s="412"/>
      <c r="IC45" s="412"/>
      <c r="ID45" s="412"/>
      <c r="IE45" s="412"/>
      <c r="IF45" s="412"/>
      <c r="IG45" s="412"/>
      <c r="IH45" s="412"/>
      <c r="II45" s="412"/>
      <c r="IJ45" s="412"/>
      <c r="IK45" s="412"/>
      <c r="IL45" s="412"/>
      <c r="IM45" s="412"/>
      <c r="IN45" s="412"/>
      <c r="IO45" s="412"/>
      <c r="IP45" s="412"/>
      <c r="IQ45" s="412"/>
      <c r="IR45" s="412"/>
      <c r="IS45" s="412"/>
      <c r="IT45" s="412"/>
      <c r="IU45" s="412"/>
      <c r="IV45" s="412"/>
    </row>
    <row r="46" spans="1:256" s="4" customFormat="1" ht="28">
      <c r="A46" s="430" t="s">
        <v>962</v>
      </c>
      <c r="B46" s="442" t="s">
        <v>2142</v>
      </c>
      <c r="C46" s="432" t="str">
        <f>+'[10]2021-2025'!C45</f>
        <v>UBND xã Đăk Kôi</v>
      </c>
      <c r="D46" s="443" t="s">
        <v>2128</v>
      </c>
      <c r="E46" s="432">
        <v>2024</v>
      </c>
      <c r="F46" s="405"/>
      <c r="G46" s="433" t="s">
        <v>2107</v>
      </c>
      <c r="H46" s="434">
        <v>1950</v>
      </c>
      <c r="I46" s="434">
        <v>1950</v>
      </c>
      <c r="J46" s="434">
        <v>1950</v>
      </c>
      <c r="K46" s="434">
        <v>1950</v>
      </c>
      <c r="L46" s="434"/>
      <c r="M46" s="434"/>
      <c r="N46" s="404"/>
      <c r="O46" s="405"/>
      <c r="P46" s="411"/>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c r="DJ46" s="412"/>
      <c r="DK46" s="412"/>
      <c r="DL46" s="412"/>
      <c r="DM46" s="412"/>
      <c r="DN46" s="412"/>
      <c r="DO46" s="412"/>
      <c r="DP46" s="412"/>
      <c r="DQ46" s="412"/>
      <c r="DR46" s="412"/>
      <c r="DS46" s="412"/>
      <c r="DT46" s="412"/>
      <c r="DU46" s="412"/>
      <c r="DV46" s="412"/>
      <c r="DW46" s="412"/>
      <c r="DX46" s="412"/>
      <c r="DY46" s="412"/>
      <c r="DZ46" s="412"/>
      <c r="EA46" s="412"/>
      <c r="EB46" s="412"/>
      <c r="EC46" s="412"/>
      <c r="ED46" s="412"/>
      <c r="EE46" s="412"/>
      <c r="EF46" s="412"/>
      <c r="EG46" s="412"/>
      <c r="EH46" s="412"/>
      <c r="EI46" s="412"/>
      <c r="EJ46" s="412"/>
      <c r="EK46" s="412"/>
      <c r="EL46" s="412"/>
      <c r="EM46" s="412"/>
      <c r="EN46" s="412"/>
      <c r="EO46" s="412"/>
      <c r="EP46" s="412"/>
      <c r="EQ46" s="412"/>
      <c r="ER46" s="412"/>
      <c r="ES46" s="412"/>
      <c r="ET46" s="412"/>
      <c r="EU46" s="412"/>
      <c r="EV46" s="412"/>
      <c r="EW46" s="412"/>
      <c r="EX46" s="412"/>
      <c r="EY46" s="412"/>
      <c r="EZ46" s="412"/>
      <c r="FA46" s="412"/>
      <c r="FB46" s="412"/>
      <c r="FC46" s="412"/>
      <c r="FD46" s="412"/>
      <c r="FE46" s="412"/>
      <c r="FF46" s="412"/>
      <c r="FG46" s="412"/>
      <c r="FH46" s="412"/>
      <c r="FI46" s="412"/>
      <c r="FJ46" s="412"/>
      <c r="FK46" s="412"/>
      <c r="FL46" s="412"/>
      <c r="FM46" s="412"/>
      <c r="FN46" s="412"/>
      <c r="FO46" s="412"/>
      <c r="FP46" s="412"/>
      <c r="FQ46" s="412"/>
      <c r="FR46" s="412"/>
      <c r="FS46" s="412"/>
      <c r="FT46" s="412"/>
      <c r="FU46" s="412"/>
      <c r="FV46" s="412"/>
      <c r="FW46" s="412"/>
      <c r="FX46" s="412"/>
      <c r="FY46" s="412"/>
      <c r="FZ46" s="412"/>
      <c r="GA46" s="412"/>
      <c r="GB46" s="412"/>
      <c r="GC46" s="412"/>
      <c r="GD46" s="412"/>
      <c r="GE46" s="412"/>
      <c r="GF46" s="412"/>
      <c r="GG46" s="412"/>
      <c r="GH46" s="412"/>
      <c r="GI46" s="412"/>
      <c r="GJ46" s="412"/>
      <c r="GK46" s="412"/>
      <c r="GL46" s="412"/>
      <c r="GM46" s="412"/>
      <c r="GN46" s="412"/>
      <c r="GO46" s="412"/>
      <c r="GP46" s="412"/>
      <c r="GQ46" s="412"/>
      <c r="GR46" s="412"/>
      <c r="GS46" s="412"/>
      <c r="GT46" s="412"/>
      <c r="GU46" s="412"/>
      <c r="GV46" s="412"/>
      <c r="GW46" s="412"/>
      <c r="GX46" s="412"/>
      <c r="GY46" s="412"/>
      <c r="GZ46" s="412"/>
      <c r="HA46" s="412"/>
      <c r="HB46" s="412"/>
      <c r="HC46" s="412"/>
      <c r="HD46" s="412"/>
      <c r="HE46" s="412"/>
      <c r="HF46" s="412"/>
      <c r="HG46" s="412"/>
      <c r="HH46" s="412"/>
      <c r="HI46" s="412"/>
      <c r="HJ46" s="412"/>
      <c r="HK46" s="412"/>
      <c r="HL46" s="412"/>
      <c r="HM46" s="412"/>
      <c r="HN46" s="412"/>
      <c r="HO46" s="412"/>
      <c r="HP46" s="412"/>
      <c r="HQ46" s="412"/>
      <c r="HR46" s="412"/>
      <c r="HS46" s="412"/>
      <c r="HT46" s="412"/>
      <c r="HU46" s="412"/>
      <c r="HV46" s="412"/>
      <c r="HW46" s="412"/>
      <c r="HX46" s="412"/>
      <c r="HY46" s="412"/>
      <c r="HZ46" s="412"/>
      <c r="IA46" s="412"/>
      <c r="IB46" s="412"/>
      <c r="IC46" s="412"/>
      <c r="ID46" s="412"/>
      <c r="IE46" s="412"/>
      <c r="IF46" s="412"/>
      <c r="IG46" s="412"/>
      <c r="IH46" s="412"/>
      <c r="II46" s="412"/>
      <c r="IJ46" s="412"/>
      <c r="IK46" s="412"/>
      <c r="IL46" s="412"/>
      <c r="IM46" s="412"/>
      <c r="IN46" s="412"/>
      <c r="IO46" s="412"/>
      <c r="IP46" s="412"/>
      <c r="IQ46" s="412"/>
      <c r="IR46" s="412"/>
      <c r="IS46" s="412"/>
      <c r="IT46" s="412"/>
      <c r="IU46" s="412"/>
      <c r="IV46" s="412"/>
    </row>
    <row r="47" spans="1:256" s="4" customFormat="1" ht="28">
      <c r="A47" s="430" t="s">
        <v>967</v>
      </c>
      <c r="B47" s="442" t="s">
        <v>2143</v>
      </c>
      <c r="C47" s="432" t="str">
        <f>+'[10]2021-2025'!C46</f>
        <v>UBND xã Đăk Kôi</v>
      </c>
      <c r="D47" s="443" t="s">
        <v>2144</v>
      </c>
      <c r="E47" s="432">
        <v>2025</v>
      </c>
      <c r="F47" s="405"/>
      <c r="G47" s="433" t="s">
        <v>2107</v>
      </c>
      <c r="H47" s="434">
        <v>1950</v>
      </c>
      <c r="I47" s="434">
        <v>1950</v>
      </c>
      <c r="J47" s="434">
        <v>1950</v>
      </c>
      <c r="K47" s="434">
        <v>1950</v>
      </c>
      <c r="L47" s="434"/>
      <c r="M47" s="434"/>
      <c r="N47" s="404"/>
      <c r="O47" s="405"/>
      <c r="P47" s="411"/>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c r="DJ47" s="412"/>
      <c r="DK47" s="412"/>
      <c r="DL47" s="412"/>
      <c r="DM47" s="412"/>
      <c r="DN47" s="412"/>
      <c r="DO47" s="412"/>
      <c r="DP47" s="412"/>
      <c r="DQ47" s="412"/>
      <c r="DR47" s="412"/>
      <c r="DS47" s="412"/>
      <c r="DT47" s="412"/>
      <c r="DU47" s="412"/>
      <c r="DV47" s="412"/>
      <c r="DW47" s="412"/>
      <c r="DX47" s="412"/>
      <c r="DY47" s="412"/>
      <c r="DZ47" s="412"/>
      <c r="EA47" s="412"/>
      <c r="EB47" s="412"/>
      <c r="EC47" s="412"/>
      <c r="ED47" s="412"/>
      <c r="EE47" s="412"/>
      <c r="EF47" s="412"/>
      <c r="EG47" s="412"/>
      <c r="EH47" s="412"/>
      <c r="EI47" s="412"/>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2"/>
      <c r="FU47" s="412"/>
      <c r="FV47" s="412"/>
      <c r="FW47" s="412"/>
      <c r="FX47" s="412"/>
      <c r="FY47" s="412"/>
      <c r="FZ47" s="412"/>
      <c r="GA47" s="412"/>
      <c r="GB47" s="412"/>
      <c r="GC47" s="412"/>
      <c r="GD47" s="412"/>
      <c r="GE47" s="412"/>
      <c r="GF47" s="412"/>
      <c r="GG47" s="412"/>
      <c r="GH47" s="412"/>
      <c r="GI47" s="412"/>
      <c r="GJ47" s="412"/>
      <c r="GK47" s="412"/>
      <c r="GL47" s="412"/>
      <c r="GM47" s="412"/>
      <c r="GN47" s="412"/>
      <c r="GO47" s="412"/>
      <c r="GP47" s="412"/>
      <c r="GQ47" s="412"/>
      <c r="GR47" s="412"/>
      <c r="GS47" s="412"/>
      <c r="GT47" s="412"/>
      <c r="GU47" s="412"/>
      <c r="GV47" s="412"/>
      <c r="GW47" s="412"/>
      <c r="GX47" s="412"/>
      <c r="GY47" s="412"/>
      <c r="GZ47" s="412"/>
      <c r="HA47" s="412"/>
      <c r="HB47" s="412"/>
      <c r="HC47" s="412"/>
      <c r="HD47" s="412"/>
      <c r="HE47" s="412"/>
      <c r="HF47" s="412"/>
      <c r="HG47" s="412"/>
      <c r="HH47" s="412"/>
      <c r="HI47" s="412"/>
      <c r="HJ47" s="412"/>
      <c r="HK47" s="412"/>
      <c r="HL47" s="412"/>
      <c r="HM47" s="412"/>
      <c r="HN47" s="412"/>
      <c r="HO47" s="412"/>
      <c r="HP47" s="412"/>
      <c r="HQ47" s="412"/>
      <c r="HR47" s="412"/>
      <c r="HS47" s="412"/>
      <c r="HT47" s="412"/>
      <c r="HU47" s="412"/>
      <c r="HV47" s="412"/>
      <c r="HW47" s="412"/>
      <c r="HX47" s="412"/>
      <c r="HY47" s="412"/>
      <c r="HZ47" s="412"/>
      <c r="IA47" s="412"/>
      <c r="IB47" s="412"/>
      <c r="IC47" s="412"/>
      <c r="ID47" s="412"/>
      <c r="IE47" s="412"/>
      <c r="IF47" s="412"/>
      <c r="IG47" s="412"/>
      <c r="IH47" s="412"/>
      <c r="II47" s="412"/>
      <c r="IJ47" s="412"/>
      <c r="IK47" s="412"/>
      <c r="IL47" s="412"/>
      <c r="IM47" s="412"/>
      <c r="IN47" s="412"/>
      <c r="IO47" s="412"/>
      <c r="IP47" s="412"/>
      <c r="IQ47" s="412"/>
      <c r="IR47" s="412"/>
      <c r="IS47" s="412"/>
      <c r="IT47" s="412"/>
      <c r="IU47" s="412"/>
      <c r="IV47" s="412"/>
    </row>
    <row r="48" spans="1:256" s="449" customFormat="1" ht="19.2" customHeight="1">
      <c r="A48" s="437">
        <v>3</v>
      </c>
      <c r="B48" s="438" t="s">
        <v>2145</v>
      </c>
      <c r="C48" s="424"/>
      <c r="D48" s="445"/>
      <c r="E48" s="424"/>
      <c r="F48" s="439"/>
      <c r="G48" s="424"/>
      <c r="H48" s="446">
        <f t="shared" ref="H48:O48" si="10">SUM(H49:H54)</f>
        <v>10070</v>
      </c>
      <c r="I48" s="446">
        <f t="shared" si="10"/>
        <v>10070</v>
      </c>
      <c r="J48" s="446">
        <f t="shared" si="10"/>
        <v>10070</v>
      </c>
      <c r="K48" s="446">
        <f t="shared" si="10"/>
        <v>10070</v>
      </c>
      <c r="L48" s="446">
        <f t="shared" si="10"/>
        <v>1813</v>
      </c>
      <c r="M48" s="446">
        <f t="shared" si="10"/>
        <v>1813</v>
      </c>
      <c r="N48" s="446">
        <f t="shared" si="10"/>
        <v>0</v>
      </c>
      <c r="O48" s="446">
        <f t="shared" si="10"/>
        <v>0</v>
      </c>
      <c r="P48" s="447"/>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48"/>
      <c r="IK48" s="448"/>
      <c r="IL48" s="448"/>
      <c r="IM48" s="448"/>
      <c r="IN48" s="448"/>
      <c r="IO48" s="448"/>
      <c r="IP48" s="448"/>
      <c r="IQ48" s="448"/>
      <c r="IR48" s="448"/>
      <c r="IS48" s="448"/>
      <c r="IT48" s="448"/>
      <c r="IU48" s="448"/>
      <c r="IV48" s="448"/>
    </row>
    <row r="49" spans="1:256" s="4" customFormat="1" ht="42">
      <c r="A49" s="430" t="s">
        <v>40</v>
      </c>
      <c r="B49" s="431" t="s">
        <v>2146</v>
      </c>
      <c r="C49" s="432" t="str">
        <f>+'[10]2021-2025'!C48</f>
        <v>UBND thị trấn Đăk Rve</v>
      </c>
      <c r="D49" s="443" t="s">
        <v>1602</v>
      </c>
      <c r="E49" s="432">
        <v>2022</v>
      </c>
      <c r="F49" s="405"/>
      <c r="G49" s="433" t="s">
        <v>2107</v>
      </c>
      <c r="H49" s="434">
        <f>J49</f>
        <v>1813</v>
      </c>
      <c r="I49" s="434">
        <f>K49</f>
        <v>1813</v>
      </c>
      <c r="J49" s="434">
        <f>L49</f>
        <v>1813</v>
      </c>
      <c r="K49" s="434">
        <f>M49</f>
        <v>1813</v>
      </c>
      <c r="L49" s="434">
        <f>'[9]Dự án 4'!$AA$9</f>
        <v>1813</v>
      </c>
      <c r="M49" s="434">
        <f>'[9]Dự án 4'!$AA$9</f>
        <v>1813</v>
      </c>
      <c r="N49" s="404" t="s">
        <v>36</v>
      </c>
      <c r="O49" s="405"/>
      <c r="P49" s="411"/>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c r="EN49" s="412"/>
      <c r="EO49" s="412"/>
      <c r="EP49" s="412"/>
      <c r="EQ49" s="412"/>
      <c r="ER49" s="412"/>
      <c r="ES49" s="412"/>
      <c r="ET49" s="412"/>
      <c r="EU49" s="412"/>
      <c r="EV49" s="412"/>
      <c r="EW49" s="412"/>
      <c r="EX49" s="412"/>
      <c r="EY49" s="412"/>
      <c r="EZ49" s="412"/>
      <c r="FA49" s="412"/>
      <c r="FB49" s="412"/>
      <c r="FC49" s="412"/>
      <c r="FD49" s="412"/>
      <c r="FE49" s="412"/>
      <c r="FF49" s="412"/>
      <c r="FG49" s="412"/>
      <c r="FH49" s="412"/>
      <c r="FI49" s="412"/>
      <c r="FJ49" s="412"/>
      <c r="FK49" s="412"/>
      <c r="FL49" s="412"/>
      <c r="FM49" s="412"/>
      <c r="FN49" s="412"/>
      <c r="FO49" s="412"/>
      <c r="FP49" s="412"/>
      <c r="FQ49" s="412"/>
      <c r="FR49" s="412"/>
      <c r="FS49" s="412"/>
      <c r="FT49" s="412"/>
      <c r="FU49" s="412"/>
      <c r="FV49" s="412"/>
      <c r="FW49" s="412"/>
      <c r="FX49" s="412"/>
      <c r="FY49" s="412"/>
      <c r="FZ49" s="412"/>
      <c r="GA49" s="412"/>
      <c r="GB49" s="412"/>
      <c r="GC49" s="412"/>
      <c r="GD49" s="412"/>
      <c r="GE49" s="412"/>
      <c r="GF49" s="412"/>
      <c r="GG49" s="412"/>
      <c r="GH49" s="412"/>
      <c r="GI49" s="412"/>
      <c r="GJ49" s="412"/>
      <c r="GK49" s="412"/>
      <c r="GL49" s="412"/>
      <c r="GM49" s="412"/>
      <c r="GN49" s="412"/>
      <c r="GO49" s="412"/>
      <c r="GP49" s="412"/>
      <c r="GQ49" s="412"/>
      <c r="GR49" s="412"/>
      <c r="GS49" s="412"/>
      <c r="GT49" s="412"/>
      <c r="GU49" s="412"/>
      <c r="GV49" s="412"/>
      <c r="GW49" s="412"/>
      <c r="GX49" s="412"/>
      <c r="GY49" s="412"/>
      <c r="GZ49" s="412"/>
      <c r="HA49" s="412"/>
      <c r="HB49" s="412"/>
      <c r="HC49" s="412"/>
      <c r="HD49" s="412"/>
      <c r="HE49" s="412"/>
      <c r="HF49" s="412"/>
      <c r="HG49" s="412"/>
      <c r="HH49" s="412"/>
      <c r="HI49" s="412"/>
      <c r="HJ49" s="412"/>
      <c r="HK49" s="412"/>
      <c r="HL49" s="412"/>
      <c r="HM49" s="412"/>
      <c r="HN49" s="412"/>
      <c r="HO49" s="412"/>
      <c r="HP49" s="412"/>
      <c r="HQ49" s="412"/>
      <c r="HR49" s="412"/>
      <c r="HS49" s="412"/>
      <c r="HT49" s="412"/>
      <c r="HU49" s="412"/>
      <c r="HV49" s="412"/>
      <c r="HW49" s="412"/>
      <c r="HX49" s="412"/>
      <c r="HY49" s="412"/>
      <c r="HZ49" s="412"/>
      <c r="IA49" s="412"/>
      <c r="IB49" s="412"/>
      <c r="IC49" s="412"/>
      <c r="ID49" s="412"/>
      <c r="IE49" s="412"/>
      <c r="IF49" s="412"/>
      <c r="IG49" s="412"/>
      <c r="IH49" s="412"/>
      <c r="II49" s="412"/>
      <c r="IJ49" s="412"/>
      <c r="IK49" s="412"/>
      <c r="IL49" s="412"/>
      <c r="IM49" s="412"/>
      <c r="IN49" s="412"/>
      <c r="IO49" s="412"/>
      <c r="IP49" s="412"/>
      <c r="IQ49" s="412"/>
      <c r="IR49" s="412"/>
      <c r="IS49" s="412"/>
      <c r="IT49" s="412"/>
      <c r="IU49" s="412"/>
      <c r="IV49" s="412"/>
    </row>
    <row r="50" spans="1:256" s="4" customFormat="1" ht="42">
      <c r="A50" s="430" t="s">
        <v>130</v>
      </c>
      <c r="B50" s="450" t="s">
        <v>2147</v>
      </c>
      <c r="C50" s="432" t="str">
        <f>+'[10]2021-2025'!C49</f>
        <v>UBND thị trấn Đăk Rve</v>
      </c>
      <c r="D50" s="451" t="s">
        <v>2148</v>
      </c>
      <c r="E50" s="432">
        <v>2023</v>
      </c>
      <c r="F50" s="405"/>
      <c r="G50" s="433" t="s">
        <v>2149</v>
      </c>
      <c r="H50" s="434">
        <f>700+297</f>
        <v>997</v>
      </c>
      <c r="I50" s="434">
        <f>700+297</f>
        <v>997</v>
      </c>
      <c r="J50" s="434">
        <f>700+297</f>
        <v>997</v>
      </c>
      <c r="K50" s="434">
        <f>700+297</f>
        <v>997</v>
      </c>
      <c r="L50" s="434"/>
      <c r="M50" s="434"/>
      <c r="N50" s="404"/>
      <c r="O50" s="405"/>
      <c r="P50" s="45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c r="BB50" s="412"/>
      <c r="BC50" s="412"/>
      <c r="BD50" s="412"/>
      <c r="BE50" s="412"/>
      <c r="BF50" s="412"/>
      <c r="BG50" s="412"/>
      <c r="BH50" s="412"/>
      <c r="BI50" s="412"/>
      <c r="BJ50" s="412"/>
      <c r="BK50" s="412"/>
      <c r="BL50" s="412"/>
      <c r="BM50" s="412"/>
      <c r="BN50" s="412"/>
      <c r="BO50" s="412"/>
      <c r="BP50" s="412"/>
      <c r="BQ50" s="412"/>
      <c r="BR50" s="412"/>
      <c r="BS50" s="412"/>
      <c r="BT50" s="412"/>
      <c r="BU50" s="412"/>
      <c r="BV50" s="412"/>
      <c r="BW50" s="412"/>
      <c r="BX50" s="412"/>
      <c r="BY50" s="412"/>
      <c r="BZ50" s="412"/>
      <c r="CA50" s="412"/>
      <c r="CB50" s="412"/>
      <c r="CC50" s="412"/>
      <c r="CD50" s="412"/>
      <c r="CE50" s="412"/>
      <c r="CF50" s="412"/>
      <c r="CG50" s="412"/>
      <c r="CH50" s="412"/>
      <c r="CI50" s="412"/>
      <c r="CJ50" s="412"/>
      <c r="CK50" s="412"/>
      <c r="CL50" s="412"/>
      <c r="CM50" s="412"/>
      <c r="CN50" s="412"/>
      <c r="CO50" s="412"/>
      <c r="CP50" s="412"/>
      <c r="CQ50" s="412"/>
      <c r="CR50" s="412"/>
      <c r="CS50" s="412"/>
      <c r="CT50" s="412"/>
      <c r="CU50" s="412"/>
      <c r="CV50" s="412"/>
      <c r="CW50" s="412"/>
      <c r="CX50" s="412"/>
      <c r="CY50" s="412"/>
      <c r="CZ50" s="412"/>
      <c r="DA50" s="412"/>
      <c r="DB50" s="412"/>
      <c r="DC50" s="412"/>
      <c r="DD50" s="412"/>
      <c r="DE50" s="412"/>
      <c r="DF50" s="412"/>
      <c r="DG50" s="412"/>
      <c r="DH50" s="412"/>
      <c r="DI50" s="412"/>
      <c r="DJ50" s="412"/>
      <c r="DK50" s="412"/>
      <c r="DL50" s="412"/>
      <c r="DM50" s="412"/>
      <c r="DN50" s="412"/>
      <c r="DO50" s="412"/>
      <c r="DP50" s="412"/>
      <c r="DQ50" s="412"/>
      <c r="DR50" s="412"/>
      <c r="DS50" s="412"/>
      <c r="DT50" s="412"/>
      <c r="DU50" s="412"/>
      <c r="DV50" s="412"/>
      <c r="DW50" s="412"/>
      <c r="DX50" s="412"/>
      <c r="DY50" s="412"/>
      <c r="DZ50" s="412"/>
      <c r="EA50" s="412"/>
      <c r="EB50" s="412"/>
      <c r="EC50" s="412"/>
      <c r="ED50" s="412"/>
      <c r="EE50" s="412"/>
      <c r="EF50" s="412"/>
      <c r="EG50" s="412"/>
      <c r="EH50" s="412"/>
      <c r="EI50" s="412"/>
      <c r="EJ50" s="412"/>
      <c r="EK50" s="412"/>
      <c r="EL50" s="412"/>
      <c r="EM50" s="412"/>
      <c r="EN50" s="412"/>
      <c r="EO50" s="412"/>
      <c r="EP50" s="412"/>
      <c r="EQ50" s="412"/>
      <c r="ER50" s="412"/>
      <c r="ES50" s="412"/>
      <c r="ET50" s="412"/>
      <c r="EU50" s="412"/>
      <c r="EV50" s="412"/>
      <c r="EW50" s="412"/>
      <c r="EX50" s="412"/>
      <c r="EY50" s="412"/>
      <c r="EZ50" s="412"/>
      <c r="FA50" s="412"/>
      <c r="FB50" s="412"/>
      <c r="FC50" s="412"/>
      <c r="FD50" s="412"/>
      <c r="FE50" s="412"/>
      <c r="FF50" s="412"/>
      <c r="FG50" s="412"/>
      <c r="FH50" s="412"/>
      <c r="FI50" s="412"/>
      <c r="FJ50" s="412"/>
      <c r="FK50" s="412"/>
      <c r="FL50" s="412"/>
      <c r="FM50" s="412"/>
      <c r="FN50" s="412"/>
      <c r="FO50" s="412"/>
      <c r="FP50" s="412"/>
      <c r="FQ50" s="412"/>
      <c r="FR50" s="412"/>
      <c r="FS50" s="412"/>
      <c r="FT50" s="412"/>
      <c r="FU50" s="412"/>
      <c r="FV50" s="412"/>
      <c r="FW50" s="412"/>
      <c r="FX50" s="412"/>
      <c r="FY50" s="412"/>
      <c r="FZ50" s="412"/>
      <c r="GA50" s="412"/>
      <c r="GB50" s="412"/>
      <c r="GC50" s="412"/>
      <c r="GD50" s="412"/>
      <c r="GE50" s="412"/>
      <c r="GF50" s="412"/>
      <c r="GG50" s="412"/>
      <c r="GH50" s="412"/>
      <c r="GI50" s="412"/>
      <c r="GJ50" s="412"/>
      <c r="GK50" s="412"/>
      <c r="GL50" s="412"/>
      <c r="GM50" s="412"/>
      <c r="GN50" s="412"/>
      <c r="GO50" s="412"/>
      <c r="GP50" s="412"/>
      <c r="GQ50" s="412"/>
      <c r="GR50" s="412"/>
      <c r="GS50" s="412"/>
      <c r="GT50" s="412"/>
      <c r="GU50" s="412"/>
      <c r="GV50" s="412"/>
      <c r="GW50" s="412"/>
      <c r="GX50" s="412"/>
      <c r="GY50" s="412"/>
      <c r="GZ50" s="412"/>
      <c r="HA50" s="412"/>
      <c r="HB50" s="412"/>
      <c r="HC50" s="412"/>
      <c r="HD50" s="412"/>
      <c r="HE50" s="412"/>
      <c r="HF50" s="412"/>
      <c r="HG50" s="412"/>
      <c r="HH50" s="412"/>
      <c r="HI50" s="412"/>
      <c r="HJ50" s="412"/>
      <c r="HK50" s="412"/>
      <c r="HL50" s="412"/>
      <c r="HM50" s="412"/>
      <c r="HN50" s="412"/>
      <c r="HO50" s="412"/>
      <c r="HP50" s="412"/>
      <c r="HQ50" s="412"/>
      <c r="HR50" s="412"/>
      <c r="HS50" s="412"/>
      <c r="HT50" s="412"/>
      <c r="HU50" s="412"/>
      <c r="HV50" s="412"/>
      <c r="HW50" s="412"/>
      <c r="HX50" s="412"/>
      <c r="HY50" s="412"/>
      <c r="HZ50" s="412"/>
      <c r="IA50" s="412"/>
      <c r="IB50" s="412"/>
      <c r="IC50" s="412"/>
      <c r="ID50" s="412"/>
      <c r="IE50" s="412"/>
      <c r="IF50" s="412"/>
      <c r="IG50" s="412"/>
      <c r="IH50" s="412"/>
      <c r="II50" s="412"/>
      <c r="IJ50" s="412"/>
      <c r="IK50" s="412"/>
      <c r="IL50" s="412"/>
      <c r="IM50" s="412"/>
      <c r="IN50" s="412"/>
      <c r="IO50" s="412"/>
      <c r="IP50" s="412"/>
      <c r="IQ50" s="412"/>
      <c r="IR50" s="412"/>
      <c r="IS50" s="412"/>
      <c r="IT50" s="412"/>
      <c r="IU50" s="412"/>
      <c r="IV50" s="412"/>
    </row>
    <row r="51" spans="1:256" s="4" customFormat="1" ht="42">
      <c r="A51" s="430" t="s">
        <v>131</v>
      </c>
      <c r="B51" s="450" t="s">
        <v>2150</v>
      </c>
      <c r="C51" s="432" t="str">
        <f>+'[10]2021-2025'!C50</f>
        <v>UBND thị trấn Đăk Rve</v>
      </c>
      <c r="D51" s="451" t="s">
        <v>2151</v>
      </c>
      <c r="E51" s="432">
        <v>2023</v>
      </c>
      <c r="F51" s="405"/>
      <c r="G51" s="433" t="s">
        <v>2107</v>
      </c>
      <c r="H51" s="444">
        <v>1815</v>
      </c>
      <c r="I51" s="444">
        <v>1815</v>
      </c>
      <c r="J51" s="444">
        <v>1815</v>
      </c>
      <c r="K51" s="444">
        <v>1815</v>
      </c>
      <c r="L51" s="434"/>
      <c r="M51" s="434"/>
      <c r="N51" s="404"/>
      <c r="O51" s="405"/>
      <c r="P51" s="411"/>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2"/>
      <c r="BR51" s="412"/>
      <c r="BS51" s="412"/>
      <c r="BT51" s="412"/>
      <c r="BU51" s="412"/>
      <c r="BV51" s="412"/>
      <c r="BW51" s="412"/>
      <c r="BX51" s="412"/>
      <c r="BY51" s="412"/>
      <c r="BZ51" s="412"/>
      <c r="CA51" s="412"/>
      <c r="CB51" s="412"/>
      <c r="CC51" s="412"/>
      <c r="CD51" s="412"/>
      <c r="CE51" s="412"/>
      <c r="CF51" s="412"/>
      <c r="CG51" s="412"/>
      <c r="CH51" s="412"/>
      <c r="CI51" s="412"/>
      <c r="CJ51" s="412"/>
      <c r="CK51" s="412"/>
      <c r="CL51" s="412"/>
      <c r="CM51" s="412"/>
      <c r="CN51" s="412"/>
      <c r="CO51" s="412"/>
      <c r="CP51" s="412"/>
      <c r="CQ51" s="412"/>
      <c r="CR51" s="412"/>
      <c r="CS51" s="412"/>
      <c r="CT51" s="412"/>
      <c r="CU51" s="412"/>
      <c r="CV51" s="412"/>
      <c r="CW51" s="412"/>
      <c r="CX51" s="412"/>
      <c r="CY51" s="412"/>
      <c r="CZ51" s="412"/>
      <c r="DA51" s="412"/>
      <c r="DB51" s="412"/>
      <c r="DC51" s="412"/>
      <c r="DD51" s="412"/>
      <c r="DE51" s="412"/>
      <c r="DF51" s="412"/>
      <c r="DG51" s="412"/>
      <c r="DH51" s="412"/>
      <c r="DI51" s="412"/>
      <c r="DJ51" s="412"/>
      <c r="DK51" s="412"/>
      <c r="DL51" s="412"/>
      <c r="DM51" s="412"/>
      <c r="DN51" s="412"/>
      <c r="DO51" s="412"/>
      <c r="DP51" s="412"/>
      <c r="DQ51" s="412"/>
      <c r="DR51" s="412"/>
      <c r="DS51" s="412"/>
      <c r="DT51" s="412"/>
      <c r="DU51" s="412"/>
      <c r="DV51" s="412"/>
      <c r="DW51" s="412"/>
      <c r="DX51" s="412"/>
      <c r="DY51" s="412"/>
      <c r="DZ51" s="412"/>
      <c r="EA51" s="412"/>
      <c r="EB51" s="412"/>
      <c r="EC51" s="412"/>
      <c r="ED51" s="412"/>
      <c r="EE51" s="412"/>
      <c r="EF51" s="412"/>
      <c r="EG51" s="412"/>
      <c r="EH51" s="412"/>
      <c r="EI51" s="412"/>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2"/>
      <c r="FU51" s="412"/>
      <c r="FV51" s="412"/>
      <c r="FW51" s="412"/>
      <c r="FX51" s="412"/>
      <c r="FY51" s="412"/>
      <c r="FZ51" s="412"/>
      <c r="GA51" s="412"/>
      <c r="GB51" s="412"/>
      <c r="GC51" s="412"/>
      <c r="GD51" s="412"/>
      <c r="GE51" s="412"/>
      <c r="GF51" s="412"/>
      <c r="GG51" s="412"/>
      <c r="GH51" s="412"/>
      <c r="GI51" s="412"/>
      <c r="GJ51" s="412"/>
      <c r="GK51" s="412"/>
      <c r="GL51" s="412"/>
      <c r="GM51" s="412"/>
      <c r="GN51" s="412"/>
      <c r="GO51" s="412"/>
      <c r="GP51" s="412"/>
      <c r="GQ51" s="412"/>
      <c r="GR51" s="412"/>
      <c r="GS51" s="412"/>
      <c r="GT51" s="412"/>
      <c r="GU51" s="412"/>
      <c r="GV51" s="412"/>
      <c r="GW51" s="412"/>
      <c r="GX51" s="412"/>
      <c r="GY51" s="412"/>
      <c r="GZ51" s="412"/>
      <c r="HA51" s="412"/>
      <c r="HB51" s="412"/>
      <c r="HC51" s="412"/>
      <c r="HD51" s="412"/>
      <c r="HE51" s="412"/>
      <c r="HF51" s="412"/>
      <c r="HG51" s="412"/>
      <c r="HH51" s="412"/>
      <c r="HI51" s="412"/>
      <c r="HJ51" s="412"/>
      <c r="HK51" s="412"/>
      <c r="HL51" s="412"/>
      <c r="HM51" s="412"/>
      <c r="HN51" s="412"/>
      <c r="HO51" s="412"/>
      <c r="HP51" s="412"/>
      <c r="HQ51" s="412"/>
      <c r="HR51" s="412"/>
      <c r="HS51" s="412"/>
      <c r="HT51" s="412"/>
      <c r="HU51" s="412"/>
      <c r="HV51" s="412"/>
      <c r="HW51" s="412"/>
      <c r="HX51" s="412"/>
      <c r="HY51" s="412"/>
      <c r="HZ51" s="412"/>
      <c r="IA51" s="412"/>
      <c r="IB51" s="412"/>
      <c r="IC51" s="412"/>
      <c r="ID51" s="412"/>
      <c r="IE51" s="412"/>
      <c r="IF51" s="412"/>
      <c r="IG51" s="412"/>
      <c r="IH51" s="412"/>
      <c r="II51" s="412"/>
      <c r="IJ51" s="412"/>
      <c r="IK51" s="412"/>
      <c r="IL51" s="412"/>
      <c r="IM51" s="412"/>
      <c r="IN51" s="412"/>
      <c r="IO51" s="412"/>
      <c r="IP51" s="412"/>
      <c r="IQ51" s="412"/>
      <c r="IR51" s="412"/>
      <c r="IS51" s="412"/>
      <c r="IT51" s="412"/>
      <c r="IU51" s="412"/>
      <c r="IV51" s="412"/>
    </row>
    <row r="52" spans="1:256" s="4" customFormat="1" ht="42">
      <c r="A52" s="430" t="s">
        <v>132</v>
      </c>
      <c r="B52" s="450" t="s">
        <v>2152</v>
      </c>
      <c r="C52" s="432" t="str">
        <f>+'[10]2021-2025'!C51</f>
        <v>UBND thị trấn Đăk Rve</v>
      </c>
      <c r="D52" s="451" t="s">
        <v>1586</v>
      </c>
      <c r="E52" s="432">
        <v>2023</v>
      </c>
      <c r="F52" s="405"/>
      <c r="G52" s="433" t="s">
        <v>2107</v>
      </c>
      <c r="H52" s="444">
        <v>1815</v>
      </c>
      <c r="I52" s="444">
        <v>1815</v>
      </c>
      <c r="J52" s="444">
        <v>1815</v>
      </c>
      <c r="K52" s="444">
        <v>1815</v>
      </c>
      <c r="L52" s="434"/>
      <c r="M52" s="434"/>
      <c r="N52" s="404"/>
      <c r="O52" s="405"/>
      <c r="P52" s="411"/>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c r="CJ52" s="412"/>
      <c r="CK52" s="412"/>
      <c r="CL52" s="412"/>
      <c r="CM52" s="412"/>
      <c r="CN52" s="412"/>
      <c r="CO52" s="412"/>
      <c r="CP52" s="412"/>
      <c r="CQ52" s="412"/>
      <c r="CR52" s="412"/>
      <c r="CS52" s="412"/>
      <c r="CT52" s="412"/>
      <c r="CU52" s="412"/>
      <c r="CV52" s="412"/>
      <c r="CW52" s="412"/>
      <c r="CX52" s="412"/>
      <c r="CY52" s="412"/>
      <c r="CZ52" s="412"/>
      <c r="DA52" s="412"/>
      <c r="DB52" s="412"/>
      <c r="DC52" s="412"/>
      <c r="DD52" s="412"/>
      <c r="DE52" s="412"/>
      <c r="DF52" s="412"/>
      <c r="DG52" s="412"/>
      <c r="DH52" s="412"/>
      <c r="DI52" s="412"/>
      <c r="DJ52" s="412"/>
      <c r="DK52" s="412"/>
      <c r="DL52" s="412"/>
      <c r="DM52" s="412"/>
      <c r="DN52" s="412"/>
      <c r="DO52" s="412"/>
      <c r="DP52" s="412"/>
      <c r="DQ52" s="412"/>
      <c r="DR52" s="412"/>
      <c r="DS52" s="412"/>
      <c r="DT52" s="412"/>
      <c r="DU52" s="412"/>
      <c r="DV52" s="412"/>
      <c r="DW52" s="412"/>
      <c r="DX52" s="412"/>
      <c r="DY52" s="412"/>
      <c r="DZ52" s="412"/>
      <c r="EA52" s="412"/>
      <c r="EB52" s="412"/>
      <c r="EC52" s="412"/>
      <c r="ED52" s="412"/>
      <c r="EE52" s="412"/>
      <c r="EF52" s="412"/>
      <c r="EG52" s="412"/>
      <c r="EH52" s="412"/>
      <c r="EI52" s="412"/>
      <c r="EJ52" s="412"/>
      <c r="EK52" s="412"/>
      <c r="EL52" s="412"/>
      <c r="EM52" s="412"/>
      <c r="EN52" s="412"/>
      <c r="EO52" s="412"/>
      <c r="EP52" s="412"/>
      <c r="EQ52" s="412"/>
      <c r="ER52" s="412"/>
      <c r="ES52" s="412"/>
      <c r="ET52" s="412"/>
      <c r="EU52" s="412"/>
      <c r="EV52" s="412"/>
      <c r="EW52" s="412"/>
      <c r="EX52" s="412"/>
      <c r="EY52" s="412"/>
      <c r="EZ52" s="412"/>
      <c r="FA52" s="412"/>
      <c r="FB52" s="412"/>
      <c r="FC52" s="412"/>
      <c r="FD52" s="412"/>
      <c r="FE52" s="412"/>
      <c r="FF52" s="412"/>
      <c r="FG52" s="412"/>
      <c r="FH52" s="412"/>
      <c r="FI52" s="412"/>
      <c r="FJ52" s="412"/>
      <c r="FK52" s="412"/>
      <c r="FL52" s="412"/>
      <c r="FM52" s="412"/>
      <c r="FN52" s="412"/>
      <c r="FO52" s="412"/>
      <c r="FP52" s="412"/>
      <c r="FQ52" s="412"/>
      <c r="FR52" s="412"/>
      <c r="FS52" s="412"/>
      <c r="FT52" s="412"/>
      <c r="FU52" s="412"/>
      <c r="FV52" s="412"/>
      <c r="FW52" s="412"/>
      <c r="FX52" s="412"/>
      <c r="FY52" s="412"/>
      <c r="FZ52" s="412"/>
      <c r="GA52" s="412"/>
      <c r="GB52" s="412"/>
      <c r="GC52" s="412"/>
      <c r="GD52" s="412"/>
      <c r="GE52" s="412"/>
      <c r="GF52" s="412"/>
      <c r="GG52" s="412"/>
      <c r="GH52" s="412"/>
      <c r="GI52" s="412"/>
      <c r="GJ52" s="412"/>
      <c r="GK52" s="412"/>
      <c r="GL52" s="412"/>
      <c r="GM52" s="412"/>
      <c r="GN52" s="412"/>
      <c r="GO52" s="412"/>
      <c r="GP52" s="412"/>
      <c r="GQ52" s="412"/>
      <c r="GR52" s="412"/>
      <c r="GS52" s="412"/>
      <c r="GT52" s="412"/>
      <c r="GU52" s="412"/>
      <c r="GV52" s="412"/>
      <c r="GW52" s="412"/>
      <c r="GX52" s="412"/>
      <c r="GY52" s="412"/>
      <c r="GZ52" s="412"/>
      <c r="HA52" s="412"/>
      <c r="HB52" s="412"/>
      <c r="HC52" s="412"/>
      <c r="HD52" s="412"/>
      <c r="HE52" s="412"/>
      <c r="HF52" s="412"/>
      <c r="HG52" s="412"/>
      <c r="HH52" s="412"/>
      <c r="HI52" s="412"/>
      <c r="HJ52" s="412"/>
      <c r="HK52" s="412"/>
      <c r="HL52" s="412"/>
      <c r="HM52" s="412"/>
      <c r="HN52" s="412"/>
      <c r="HO52" s="412"/>
      <c r="HP52" s="412"/>
      <c r="HQ52" s="412"/>
      <c r="HR52" s="412"/>
      <c r="HS52" s="412"/>
      <c r="HT52" s="412"/>
      <c r="HU52" s="412"/>
      <c r="HV52" s="412"/>
      <c r="HW52" s="412"/>
      <c r="HX52" s="412"/>
      <c r="HY52" s="412"/>
      <c r="HZ52" s="412"/>
      <c r="IA52" s="412"/>
      <c r="IB52" s="412"/>
      <c r="IC52" s="412"/>
      <c r="ID52" s="412"/>
      <c r="IE52" s="412"/>
      <c r="IF52" s="412"/>
      <c r="IG52" s="412"/>
      <c r="IH52" s="412"/>
      <c r="II52" s="412"/>
      <c r="IJ52" s="412"/>
      <c r="IK52" s="412"/>
      <c r="IL52" s="412"/>
      <c r="IM52" s="412"/>
      <c r="IN52" s="412"/>
      <c r="IO52" s="412"/>
      <c r="IP52" s="412"/>
      <c r="IQ52" s="412"/>
      <c r="IR52" s="412"/>
      <c r="IS52" s="412"/>
      <c r="IT52" s="412"/>
      <c r="IU52" s="412"/>
      <c r="IV52" s="412"/>
    </row>
    <row r="53" spans="1:256" s="4" customFormat="1" ht="42">
      <c r="A53" s="430" t="s">
        <v>133</v>
      </c>
      <c r="B53" s="450" t="s">
        <v>2153</v>
      </c>
      <c r="C53" s="432" t="str">
        <f>+'[10]2021-2025'!C52</f>
        <v>UBND thị trấn Đăk Rve</v>
      </c>
      <c r="D53" s="451" t="s">
        <v>1586</v>
      </c>
      <c r="E53" s="432">
        <v>2024</v>
      </c>
      <c r="F53" s="405"/>
      <c r="G53" s="433" t="s">
        <v>2107</v>
      </c>
      <c r="H53" s="434">
        <v>1815</v>
      </c>
      <c r="I53" s="434">
        <v>1815</v>
      </c>
      <c r="J53" s="434">
        <v>1815</v>
      </c>
      <c r="K53" s="434">
        <v>1815</v>
      </c>
      <c r="L53" s="434"/>
      <c r="M53" s="434"/>
      <c r="N53" s="404"/>
      <c r="O53" s="405"/>
      <c r="P53" s="411"/>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412"/>
      <c r="EI53" s="412"/>
      <c r="EJ53" s="412"/>
      <c r="EK53" s="412"/>
      <c r="EL53" s="412"/>
      <c r="EM53" s="412"/>
      <c r="EN53" s="412"/>
      <c r="EO53" s="412"/>
      <c r="EP53" s="412"/>
      <c r="EQ53" s="412"/>
      <c r="ER53" s="412"/>
      <c r="ES53" s="412"/>
      <c r="ET53" s="412"/>
      <c r="EU53" s="412"/>
      <c r="EV53" s="412"/>
      <c r="EW53" s="412"/>
      <c r="EX53" s="412"/>
      <c r="EY53" s="412"/>
      <c r="EZ53" s="412"/>
      <c r="FA53" s="412"/>
      <c r="FB53" s="412"/>
      <c r="FC53" s="412"/>
      <c r="FD53" s="412"/>
      <c r="FE53" s="412"/>
      <c r="FF53" s="412"/>
      <c r="FG53" s="412"/>
      <c r="FH53" s="412"/>
      <c r="FI53" s="412"/>
      <c r="FJ53" s="412"/>
      <c r="FK53" s="412"/>
      <c r="FL53" s="412"/>
      <c r="FM53" s="412"/>
      <c r="FN53" s="412"/>
      <c r="FO53" s="412"/>
      <c r="FP53" s="412"/>
      <c r="FQ53" s="412"/>
      <c r="FR53" s="412"/>
      <c r="FS53" s="412"/>
      <c r="FT53" s="412"/>
      <c r="FU53" s="412"/>
      <c r="FV53" s="412"/>
      <c r="FW53" s="412"/>
      <c r="FX53" s="412"/>
      <c r="FY53" s="412"/>
      <c r="FZ53" s="412"/>
      <c r="GA53" s="412"/>
      <c r="GB53" s="412"/>
      <c r="GC53" s="412"/>
      <c r="GD53" s="412"/>
      <c r="GE53" s="412"/>
      <c r="GF53" s="412"/>
      <c r="GG53" s="412"/>
      <c r="GH53" s="412"/>
      <c r="GI53" s="412"/>
      <c r="GJ53" s="412"/>
      <c r="GK53" s="412"/>
      <c r="GL53" s="412"/>
      <c r="GM53" s="412"/>
      <c r="GN53" s="412"/>
      <c r="GO53" s="412"/>
      <c r="GP53" s="412"/>
      <c r="GQ53" s="412"/>
      <c r="GR53" s="412"/>
      <c r="GS53" s="412"/>
      <c r="GT53" s="412"/>
      <c r="GU53" s="412"/>
      <c r="GV53" s="412"/>
      <c r="GW53" s="412"/>
      <c r="GX53" s="412"/>
      <c r="GY53" s="412"/>
      <c r="GZ53" s="412"/>
      <c r="HA53" s="412"/>
      <c r="HB53" s="412"/>
      <c r="HC53" s="412"/>
      <c r="HD53" s="412"/>
      <c r="HE53" s="412"/>
      <c r="HF53" s="412"/>
      <c r="HG53" s="412"/>
      <c r="HH53" s="412"/>
      <c r="HI53" s="412"/>
      <c r="HJ53" s="412"/>
      <c r="HK53" s="412"/>
      <c r="HL53" s="412"/>
      <c r="HM53" s="412"/>
      <c r="HN53" s="412"/>
      <c r="HO53" s="412"/>
      <c r="HP53" s="412"/>
      <c r="HQ53" s="412"/>
      <c r="HR53" s="412"/>
      <c r="HS53" s="412"/>
      <c r="HT53" s="412"/>
      <c r="HU53" s="412"/>
      <c r="HV53" s="412"/>
      <c r="HW53" s="412"/>
      <c r="HX53" s="412"/>
      <c r="HY53" s="412"/>
      <c r="HZ53" s="412"/>
      <c r="IA53" s="412"/>
      <c r="IB53" s="412"/>
      <c r="IC53" s="412"/>
      <c r="ID53" s="412"/>
      <c r="IE53" s="412"/>
      <c r="IF53" s="412"/>
      <c r="IG53" s="412"/>
      <c r="IH53" s="412"/>
      <c r="II53" s="412"/>
      <c r="IJ53" s="412"/>
      <c r="IK53" s="412"/>
      <c r="IL53" s="412"/>
      <c r="IM53" s="412"/>
      <c r="IN53" s="412"/>
      <c r="IO53" s="412"/>
      <c r="IP53" s="412"/>
      <c r="IQ53" s="412"/>
      <c r="IR53" s="412"/>
      <c r="IS53" s="412"/>
      <c r="IT53" s="412"/>
      <c r="IU53" s="412"/>
      <c r="IV53" s="412"/>
    </row>
    <row r="54" spans="1:256" s="4" customFormat="1" ht="42">
      <c r="A54" s="430" t="s">
        <v>134</v>
      </c>
      <c r="B54" s="450" t="s">
        <v>2154</v>
      </c>
      <c r="C54" s="432" t="str">
        <f>+'[10]2021-2025'!C53</f>
        <v>UBND thị trấn Đăk Rve</v>
      </c>
      <c r="D54" s="451" t="s">
        <v>1579</v>
      </c>
      <c r="E54" s="432">
        <v>2025</v>
      </c>
      <c r="F54" s="405"/>
      <c r="G54" s="433" t="s">
        <v>2107</v>
      </c>
      <c r="H54" s="434">
        <v>1815</v>
      </c>
      <c r="I54" s="434">
        <v>1815</v>
      </c>
      <c r="J54" s="434">
        <v>1815</v>
      </c>
      <c r="K54" s="434">
        <v>1815</v>
      </c>
      <c r="L54" s="434"/>
      <c r="M54" s="434"/>
      <c r="N54" s="404"/>
      <c r="O54" s="405"/>
      <c r="P54" s="411"/>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2"/>
      <c r="BE54" s="412"/>
      <c r="BF54" s="412"/>
      <c r="BG54" s="412"/>
      <c r="BH54" s="412"/>
      <c r="BI54" s="412"/>
      <c r="BJ54" s="412"/>
      <c r="BK54" s="412"/>
      <c r="BL54" s="412"/>
      <c r="BM54" s="412"/>
      <c r="BN54" s="412"/>
      <c r="BO54" s="412"/>
      <c r="BP54" s="412"/>
      <c r="BQ54" s="412"/>
      <c r="BR54" s="412"/>
      <c r="BS54" s="412"/>
      <c r="BT54" s="412"/>
      <c r="BU54" s="412"/>
      <c r="BV54" s="412"/>
      <c r="BW54" s="412"/>
      <c r="BX54" s="412"/>
      <c r="BY54" s="412"/>
      <c r="BZ54" s="412"/>
      <c r="CA54" s="412"/>
      <c r="CB54" s="412"/>
      <c r="CC54" s="412"/>
      <c r="CD54" s="412"/>
      <c r="CE54" s="412"/>
      <c r="CF54" s="412"/>
      <c r="CG54" s="412"/>
      <c r="CH54" s="412"/>
      <c r="CI54" s="412"/>
      <c r="CJ54" s="412"/>
      <c r="CK54" s="412"/>
      <c r="CL54" s="412"/>
      <c r="CM54" s="412"/>
      <c r="CN54" s="412"/>
      <c r="CO54" s="412"/>
      <c r="CP54" s="412"/>
      <c r="CQ54" s="412"/>
      <c r="CR54" s="412"/>
      <c r="CS54" s="412"/>
      <c r="CT54" s="412"/>
      <c r="CU54" s="412"/>
      <c r="CV54" s="412"/>
      <c r="CW54" s="412"/>
      <c r="CX54" s="412"/>
      <c r="CY54" s="412"/>
      <c r="CZ54" s="412"/>
      <c r="DA54" s="412"/>
      <c r="DB54" s="412"/>
      <c r="DC54" s="412"/>
      <c r="DD54" s="412"/>
      <c r="DE54" s="412"/>
      <c r="DF54" s="412"/>
      <c r="DG54" s="412"/>
      <c r="DH54" s="412"/>
      <c r="DI54" s="412"/>
      <c r="DJ54" s="412"/>
      <c r="DK54" s="412"/>
      <c r="DL54" s="412"/>
      <c r="DM54" s="412"/>
      <c r="DN54" s="412"/>
      <c r="DO54" s="412"/>
      <c r="DP54" s="412"/>
      <c r="DQ54" s="412"/>
      <c r="DR54" s="412"/>
      <c r="DS54" s="412"/>
      <c r="DT54" s="412"/>
      <c r="DU54" s="412"/>
      <c r="DV54" s="412"/>
      <c r="DW54" s="412"/>
      <c r="DX54" s="412"/>
      <c r="DY54" s="412"/>
      <c r="DZ54" s="412"/>
      <c r="EA54" s="412"/>
      <c r="EB54" s="412"/>
      <c r="EC54" s="412"/>
      <c r="ED54" s="412"/>
      <c r="EE54" s="412"/>
      <c r="EF54" s="412"/>
      <c r="EG54" s="412"/>
      <c r="EH54" s="412"/>
      <c r="EI54" s="412"/>
      <c r="EJ54" s="412"/>
      <c r="EK54" s="412"/>
      <c r="EL54" s="412"/>
      <c r="EM54" s="412"/>
      <c r="EN54" s="412"/>
      <c r="EO54" s="412"/>
      <c r="EP54" s="412"/>
      <c r="EQ54" s="412"/>
      <c r="ER54" s="412"/>
      <c r="ES54" s="412"/>
      <c r="ET54" s="412"/>
      <c r="EU54" s="412"/>
      <c r="EV54" s="412"/>
      <c r="EW54" s="412"/>
      <c r="EX54" s="412"/>
      <c r="EY54" s="412"/>
      <c r="EZ54" s="412"/>
      <c r="FA54" s="412"/>
      <c r="FB54" s="412"/>
      <c r="FC54" s="412"/>
      <c r="FD54" s="412"/>
      <c r="FE54" s="412"/>
      <c r="FF54" s="412"/>
      <c r="FG54" s="412"/>
      <c r="FH54" s="412"/>
      <c r="FI54" s="412"/>
      <c r="FJ54" s="412"/>
      <c r="FK54" s="412"/>
      <c r="FL54" s="412"/>
      <c r="FM54" s="412"/>
      <c r="FN54" s="412"/>
      <c r="FO54" s="412"/>
      <c r="FP54" s="412"/>
      <c r="FQ54" s="412"/>
      <c r="FR54" s="412"/>
      <c r="FS54" s="412"/>
      <c r="FT54" s="412"/>
      <c r="FU54" s="412"/>
      <c r="FV54" s="412"/>
      <c r="FW54" s="412"/>
      <c r="FX54" s="412"/>
      <c r="FY54" s="412"/>
      <c r="FZ54" s="412"/>
      <c r="GA54" s="412"/>
      <c r="GB54" s="412"/>
      <c r="GC54" s="412"/>
      <c r="GD54" s="412"/>
      <c r="GE54" s="412"/>
      <c r="GF54" s="412"/>
      <c r="GG54" s="412"/>
      <c r="GH54" s="412"/>
      <c r="GI54" s="412"/>
      <c r="GJ54" s="412"/>
      <c r="GK54" s="412"/>
      <c r="GL54" s="412"/>
      <c r="GM54" s="412"/>
      <c r="GN54" s="412"/>
      <c r="GO54" s="412"/>
      <c r="GP54" s="412"/>
      <c r="GQ54" s="412"/>
      <c r="GR54" s="412"/>
      <c r="GS54" s="412"/>
      <c r="GT54" s="412"/>
      <c r="GU54" s="412"/>
      <c r="GV54" s="412"/>
      <c r="GW54" s="412"/>
      <c r="GX54" s="412"/>
      <c r="GY54" s="412"/>
      <c r="GZ54" s="412"/>
      <c r="HA54" s="412"/>
      <c r="HB54" s="412"/>
      <c r="HC54" s="412"/>
      <c r="HD54" s="412"/>
      <c r="HE54" s="412"/>
      <c r="HF54" s="412"/>
      <c r="HG54" s="412"/>
      <c r="HH54" s="412"/>
      <c r="HI54" s="412"/>
      <c r="HJ54" s="412"/>
      <c r="HK54" s="412"/>
      <c r="HL54" s="412"/>
      <c r="HM54" s="412"/>
      <c r="HN54" s="412"/>
      <c r="HO54" s="412"/>
      <c r="HP54" s="412"/>
      <c r="HQ54" s="412"/>
      <c r="HR54" s="412"/>
      <c r="HS54" s="412"/>
      <c r="HT54" s="412"/>
      <c r="HU54" s="412"/>
      <c r="HV54" s="412"/>
      <c r="HW54" s="412"/>
      <c r="HX54" s="412"/>
      <c r="HY54" s="412"/>
      <c r="HZ54" s="412"/>
      <c r="IA54" s="412"/>
      <c r="IB54" s="412"/>
      <c r="IC54" s="412"/>
      <c r="ID54" s="412"/>
      <c r="IE54" s="412"/>
      <c r="IF54" s="412"/>
      <c r="IG54" s="412"/>
      <c r="IH54" s="412"/>
      <c r="II54" s="412"/>
      <c r="IJ54" s="412"/>
      <c r="IK54" s="412"/>
      <c r="IL54" s="412"/>
      <c r="IM54" s="412"/>
      <c r="IN54" s="412"/>
      <c r="IO54" s="412"/>
      <c r="IP54" s="412"/>
      <c r="IQ54" s="412"/>
      <c r="IR54" s="412"/>
      <c r="IS54" s="412"/>
      <c r="IT54" s="412"/>
      <c r="IU54" s="412"/>
      <c r="IV54" s="412"/>
    </row>
    <row r="55" spans="1:256" s="4" customFormat="1" ht="15.35">
      <c r="A55" s="437">
        <v>4</v>
      </c>
      <c r="B55" s="453" t="s">
        <v>2077</v>
      </c>
      <c r="C55" s="424"/>
      <c r="D55" s="445"/>
      <c r="E55" s="424"/>
      <c r="F55" s="439"/>
      <c r="G55" s="424"/>
      <c r="H55" s="446">
        <f t="shared" ref="H55:O55" si="11">SUM(H56:H60)</f>
        <v>10840</v>
      </c>
      <c r="I55" s="446">
        <f t="shared" si="11"/>
        <v>10840</v>
      </c>
      <c r="J55" s="446">
        <f t="shared" si="11"/>
        <v>10840</v>
      </c>
      <c r="K55" s="446">
        <f t="shared" si="11"/>
        <v>10840</v>
      </c>
      <c r="L55" s="446">
        <f t="shared" si="11"/>
        <v>1951</v>
      </c>
      <c r="M55" s="446">
        <f t="shared" si="11"/>
        <v>1951</v>
      </c>
      <c r="N55" s="446">
        <f t="shared" si="11"/>
        <v>0</v>
      </c>
      <c r="O55" s="446">
        <f t="shared" si="11"/>
        <v>0</v>
      </c>
      <c r="P55" s="454"/>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455"/>
      <c r="CY55" s="455"/>
      <c r="CZ55" s="455"/>
      <c r="DA55" s="455"/>
      <c r="DB55" s="455"/>
      <c r="DC55" s="455"/>
      <c r="DD55" s="455"/>
      <c r="DE55" s="455"/>
      <c r="DF55" s="455"/>
      <c r="DG55" s="455"/>
      <c r="DH55" s="455"/>
      <c r="DI55" s="455"/>
      <c r="DJ55" s="455"/>
      <c r="DK55" s="455"/>
      <c r="DL55" s="455"/>
      <c r="DM55" s="455"/>
      <c r="DN55" s="455"/>
      <c r="DO55" s="455"/>
      <c r="DP55" s="455"/>
      <c r="DQ55" s="455"/>
      <c r="DR55" s="455"/>
      <c r="DS55" s="455"/>
      <c r="DT55" s="455"/>
      <c r="DU55" s="455"/>
      <c r="DV55" s="455"/>
      <c r="DW55" s="455"/>
      <c r="DX55" s="455"/>
      <c r="DY55" s="455"/>
      <c r="DZ55" s="455"/>
      <c r="EA55" s="455"/>
      <c r="EB55" s="455"/>
      <c r="EC55" s="455"/>
      <c r="ED55" s="455"/>
      <c r="EE55" s="455"/>
      <c r="EF55" s="455"/>
      <c r="EG55" s="455"/>
      <c r="EH55" s="455"/>
      <c r="EI55" s="455"/>
      <c r="EJ55" s="455"/>
      <c r="EK55" s="455"/>
      <c r="EL55" s="455"/>
      <c r="EM55" s="455"/>
      <c r="EN55" s="455"/>
      <c r="EO55" s="455"/>
      <c r="EP55" s="455"/>
      <c r="EQ55" s="455"/>
      <c r="ER55" s="455"/>
      <c r="ES55" s="455"/>
      <c r="ET55" s="455"/>
      <c r="EU55" s="455"/>
      <c r="EV55" s="455"/>
      <c r="EW55" s="455"/>
      <c r="EX55" s="455"/>
      <c r="EY55" s="455"/>
      <c r="EZ55" s="455"/>
      <c r="FA55" s="455"/>
      <c r="FB55" s="455"/>
      <c r="FC55" s="455"/>
      <c r="FD55" s="455"/>
      <c r="FE55" s="455"/>
      <c r="FF55" s="455"/>
      <c r="FG55" s="455"/>
      <c r="FH55" s="455"/>
      <c r="FI55" s="455"/>
      <c r="FJ55" s="455"/>
      <c r="FK55" s="455"/>
      <c r="FL55" s="455"/>
      <c r="FM55" s="455"/>
      <c r="FN55" s="455"/>
      <c r="FO55" s="455"/>
      <c r="FP55" s="455"/>
      <c r="FQ55" s="455"/>
      <c r="FR55" s="455"/>
      <c r="FS55" s="455"/>
      <c r="FT55" s="455"/>
      <c r="FU55" s="455"/>
      <c r="FV55" s="455"/>
      <c r="FW55" s="455"/>
      <c r="FX55" s="455"/>
      <c r="FY55" s="455"/>
      <c r="FZ55" s="455"/>
      <c r="GA55" s="455"/>
      <c r="GB55" s="455"/>
      <c r="GC55" s="455"/>
      <c r="GD55" s="455"/>
      <c r="GE55" s="455"/>
      <c r="GF55" s="455"/>
      <c r="GG55" s="455"/>
      <c r="GH55" s="455"/>
      <c r="GI55" s="455"/>
      <c r="GJ55" s="455"/>
      <c r="GK55" s="455"/>
      <c r="GL55" s="455"/>
      <c r="GM55" s="455"/>
      <c r="GN55" s="455"/>
      <c r="GO55" s="455"/>
      <c r="GP55" s="455"/>
      <c r="GQ55" s="455"/>
      <c r="GR55" s="455"/>
      <c r="GS55" s="455"/>
      <c r="GT55" s="455"/>
      <c r="GU55" s="455"/>
      <c r="GV55" s="455"/>
      <c r="GW55" s="455"/>
      <c r="GX55" s="455"/>
      <c r="GY55" s="455"/>
      <c r="GZ55" s="455"/>
      <c r="HA55" s="455"/>
      <c r="HB55" s="455"/>
      <c r="HC55" s="455"/>
      <c r="HD55" s="455"/>
      <c r="HE55" s="455"/>
      <c r="HF55" s="455"/>
      <c r="HG55" s="455"/>
      <c r="HH55" s="455"/>
      <c r="HI55" s="455"/>
      <c r="HJ55" s="455"/>
      <c r="HK55" s="455"/>
      <c r="HL55" s="455"/>
      <c r="HM55" s="455"/>
      <c r="HN55" s="455"/>
      <c r="HO55" s="455"/>
      <c r="HP55" s="455"/>
      <c r="HQ55" s="455"/>
      <c r="HR55" s="455"/>
      <c r="HS55" s="455"/>
      <c r="HT55" s="455"/>
      <c r="HU55" s="455"/>
      <c r="HV55" s="455"/>
      <c r="HW55" s="455"/>
      <c r="HX55" s="455"/>
      <c r="HY55" s="455"/>
      <c r="HZ55" s="455"/>
      <c r="IA55" s="455"/>
      <c r="IB55" s="455"/>
      <c r="IC55" s="455"/>
      <c r="ID55" s="455"/>
      <c r="IE55" s="455"/>
      <c r="IF55" s="455"/>
      <c r="IG55" s="455"/>
      <c r="IH55" s="455"/>
      <c r="II55" s="455"/>
      <c r="IJ55" s="455"/>
      <c r="IK55" s="455"/>
      <c r="IL55" s="455"/>
      <c r="IM55" s="455"/>
      <c r="IN55" s="455"/>
      <c r="IO55" s="455"/>
      <c r="IP55" s="455"/>
      <c r="IQ55" s="455"/>
      <c r="IR55" s="455"/>
      <c r="IS55" s="455"/>
      <c r="IT55" s="455"/>
      <c r="IU55" s="455"/>
      <c r="IV55" s="455"/>
    </row>
    <row r="56" spans="1:256" s="4" customFormat="1" ht="28">
      <c r="A56" s="430" t="s">
        <v>43</v>
      </c>
      <c r="B56" s="431" t="s">
        <v>2155</v>
      </c>
      <c r="C56" s="432" t="str">
        <f>+'[10]2021-2025'!C55</f>
        <v>UBND xã Đăk Pne</v>
      </c>
      <c r="D56" s="443" t="s">
        <v>1600</v>
      </c>
      <c r="E56" s="432">
        <v>2022</v>
      </c>
      <c r="F56" s="405"/>
      <c r="G56" s="433" t="s">
        <v>2107</v>
      </c>
      <c r="H56" s="434">
        <f>J56</f>
        <v>1951</v>
      </c>
      <c r="I56" s="434">
        <f>K56</f>
        <v>1951</v>
      </c>
      <c r="J56" s="434">
        <f>L56</f>
        <v>1951</v>
      </c>
      <c r="K56" s="434">
        <f>M56</f>
        <v>1951</v>
      </c>
      <c r="L56" s="434">
        <f>'[9]Dự án 4'!$AA$12</f>
        <v>1951</v>
      </c>
      <c r="M56" s="434">
        <f>'[9]Dự án 4'!$AA$12</f>
        <v>1951</v>
      </c>
      <c r="N56" s="404" t="s">
        <v>36</v>
      </c>
      <c r="O56" s="405"/>
      <c r="P56" s="45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c r="BB56" s="412"/>
      <c r="BC56" s="412"/>
      <c r="BD56" s="412"/>
      <c r="BE56" s="412"/>
      <c r="BF56" s="412"/>
      <c r="BG56" s="412"/>
      <c r="BH56" s="412"/>
      <c r="BI56" s="412"/>
      <c r="BJ56" s="412"/>
      <c r="BK56" s="412"/>
      <c r="BL56" s="412"/>
      <c r="BM56" s="412"/>
      <c r="BN56" s="412"/>
      <c r="BO56" s="412"/>
      <c r="BP56" s="412"/>
      <c r="BQ56" s="412"/>
      <c r="BR56" s="412"/>
      <c r="BS56" s="412"/>
      <c r="BT56" s="412"/>
      <c r="BU56" s="412"/>
      <c r="BV56" s="412"/>
      <c r="BW56" s="412"/>
      <c r="BX56" s="412"/>
      <c r="BY56" s="412"/>
      <c r="BZ56" s="412"/>
      <c r="CA56" s="412"/>
      <c r="CB56" s="412"/>
      <c r="CC56" s="412"/>
      <c r="CD56" s="412"/>
      <c r="CE56" s="412"/>
      <c r="CF56" s="412"/>
      <c r="CG56" s="412"/>
      <c r="CH56" s="412"/>
      <c r="CI56" s="412"/>
      <c r="CJ56" s="412"/>
      <c r="CK56" s="412"/>
      <c r="CL56" s="412"/>
      <c r="CM56" s="412"/>
      <c r="CN56" s="412"/>
      <c r="CO56" s="412"/>
      <c r="CP56" s="412"/>
      <c r="CQ56" s="412"/>
      <c r="CR56" s="412"/>
      <c r="CS56" s="412"/>
      <c r="CT56" s="412"/>
      <c r="CU56" s="412"/>
      <c r="CV56" s="412"/>
      <c r="CW56" s="412"/>
      <c r="CX56" s="412"/>
      <c r="CY56" s="412"/>
      <c r="CZ56" s="412"/>
      <c r="DA56" s="412"/>
      <c r="DB56" s="412"/>
      <c r="DC56" s="412"/>
      <c r="DD56" s="412"/>
      <c r="DE56" s="412"/>
      <c r="DF56" s="412"/>
      <c r="DG56" s="412"/>
      <c r="DH56" s="412"/>
      <c r="DI56" s="412"/>
      <c r="DJ56" s="412"/>
      <c r="DK56" s="412"/>
      <c r="DL56" s="412"/>
      <c r="DM56" s="412"/>
      <c r="DN56" s="412"/>
      <c r="DO56" s="412"/>
      <c r="DP56" s="412"/>
      <c r="DQ56" s="412"/>
      <c r="DR56" s="412"/>
      <c r="DS56" s="412"/>
      <c r="DT56" s="412"/>
      <c r="DU56" s="412"/>
      <c r="DV56" s="412"/>
      <c r="DW56" s="412"/>
      <c r="DX56" s="412"/>
      <c r="DY56" s="412"/>
      <c r="DZ56" s="412"/>
      <c r="EA56" s="412"/>
      <c r="EB56" s="412"/>
      <c r="EC56" s="412"/>
      <c r="ED56" s="412"/>
      <c r="EE56" s="412"/>
      <c r="EF56" s="412"/>
      <c r="EG56" s="412"/>
      <c r="EH56" s="412"/>
      <c r="EI56" s="412"/>
      <c r="EJ56" s="412"/>
      <c r="EK56" s="412"/>
      <c r="EL56" s="412"/>
      <c r="EM56" s="412"/>
      <c r="EN56" s="412"/>
      <c r="EO56" s="412"/>
      <c r="EP56" s="412"/>
      <c r="EQ56" s="412"/>
      <c r="ER56" s="412"/>
      <c r="ES56" s="412"/>
      <c r="ET56" s="412"/>
      <c r="EU56" s="412"/>
      <c r="EV56" s="412"/>
      <c r="EW56" s="412"/>
      <c r="EX56" s="412"/>
      <c r="EY56" s="412"/>
      <c r="EZ56" s="412"/>
      <c r="FA56" s="412"/>
      <c r="FB56" s="412"/>
      <c r="FC56" s="412"/>
      <c r="FD56" s="412"/>
      <c r="FE56" s="412"/>
      <c r="FF56" s="412"/>
      <c r="FG56" s="412"/>
      <c r="FH56" s="412"/>
      <c r="FI56" s="412"/>
      <c r="FJ56" s="412"/>
      <c r="FK56" s="412"/>
      <c r="FL56" s="412"/>
      <c r="FM56" s="412"/>
      <c r="FN56" s="412"/>
      <c r="FO56" s="412"/>
      <c r="FP56" s="412"/>
      <c r="FQ56" s="412"/>
      <c r="FR56" s="412"/>
      <c r="FS56" s="412"/>
      <c r="FT56" s="412"/>
      <c r="FU56" s="412"/>
      <c r="FV56" s="412"/>
      <c r="FW56" s="412"/>
      <c r="FX56" s="412"/>
      <c r="FY56" s="412"/>
      <c r="FZ56" s="412"/>
      <c r="GA56" s="412"/>
      <c r="GB56" s="412"/>
      <c r="GC56" s="412"/>
      <c r="GD56" s="412"/>
      <c r="GE56" s="412"/>
      <c r="GF56" s="412"/>
      <c r="GG56" s="412"/>
      <c r="GH56" s="412"/>
      <c r="GI56" s="412"/>
      <c r="GJ56" s="412"/>
      <c r="GK56" s="412"/>
      <c r="GL56" s="412"/>
      <c r="GM56" s="412"/>
      <c r="GN56" s="412"/>
      <c r="GO56" s="412"/>
      <c r="GP56" s="412"/>
      <c r="GQ56" s="412"/>
      <c r="GR56" s="412"/>
      <c r="GS56" s="412"/>
      <c r="GT56" s="412"/>
      <c r="GU56" s="412"/>
      <c r="GV56" s="412"/>
      <c r="GW56" s="412"/>
      <c r="GX56" s="412"/>
      <c r="GY56" s="412"/>
      <c r="GZ56" s="412"/>
      <c r="HA56" s="412"/>
      <c r="HB56" s="412"/>
      <c r="HC56" s="412"/>
      <c r="HD56" s="412"/>
      <c r="HE56" s="412"/>
      <c r="HF56" s="412"/>
      <c r="HG56" s="412"/>
      <c r="HH56" s="412"/>
      <c r="HI56" s="412"/>
      <c r="HJ56" s="412"/>
      <c r="HK56" s="412"/>
      <c r="HL56" s="412"/>
      <c r="HM56" s="412"/>
      <c r="HN56" s="412"/>
      <c r="HO56" s="412"/>
      <c r="HP56" s="412"/>
      <c r="HQ56" s="412"/>
      <c r="HR56" s="412"/>
      <c r="HS56" s="412"/>
      <c r="HT56" s="412"/>
      <c r="HU56" s="412"/>
      <c r="HV56" s="412"/>
      <c r="HW56" s="412"/>
      <c r="HX56" s="412"/>
      <c r="HY56" s="412"/>
      <c r="HZ56" s="412"/>
      <c r="IA56" s="412"/>
      <c r="IB56" s="412"/>
      <c r="IC56" s="412"/>
      <c r="ID56" s="412"/>
      <c r="IE56" s="412"/>
      <c r="IF56" s="412"/>
      <c r="IG56" s="412"/>
      <c r="IH56" s="412"/>
      <c r="II56" s="412"/>
      <c r="IJ56" s="412"/>
      <c r="IK56" s="412"/>
      <c r="IL56" s="412"/>
      <c r="IM56" s="412"/>
      <c r="IN56" s="412"/>
      <c r="IO56" s="412"/>
      <c r="IP56" s="412"/>
      <c r="IQ56" s="412"/>
      <c r="IR56" s="412"/>
      <c r="IS56" s="412"/>
      <c r="IT56" s="412"/>
      <c r="IU56" s="412"/>
      <c r="IV56" s="412"/>
    </row>
    <row r="57" spans="1:256" s="4" customFormat="1" ht="28">
      <c r="A57" s="430" t="s">
        <v>152</v>
      </c>
      <c r="B57" s="436" t="s">
        <v>2156</v>
      </c>
      <c r="C57" s="432" t="str">
        <f>+'[10]2021-2025'!C56</f>
        <v>UBND xã Đăk Pne</v>
      </c>
      <c r="D57" s="451" t="s">
        <v>1579</v>
      </c>
      <c r="E57" s="432">
        <v>2023</v>
      </c>
      <c r="F57" s="405"/>
      <c r="G57" s="433" t="s">
        <v>2107</v>
      </c>
      <c r="H57" s="434">
        <v>2089</v>
      </c>
      <c r="I57" s="434">
        <v>2089</v>
      </c>
      <c r="J57" s="434">
        <v>2089</v>
      </c>
      <c r="K57" s="434">
        <v>2089</v>
      </c>
      <c r="L57" s="434"/>
      <c r="M57" s="434"/>
      <c r="N57" s="404"/>
      <c r="O57" s="405"/>
      <c r="P57" s="411"/>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2"/>
      <c r="BT57" s="412"/>
      <c r="BU57" s="412"/>
      <c r="BV57" s="412"/>
      <c r="BW57" s="412"/>
      <c r="BX57" s="412"/>
      <c r="BY57" s="412"/>
      <c r="BZ57" s="412"/>
      <c r="CA57" s="412"/>
      <c r="CB57" s="412"/>
      <c r="CC57" s="412"/>
      <c r="CD57" s="412"/>
      <c r="CE57" s="412"/>
      <c r="CF57" s="412"/>
      <c r="CG57" s="412"/>
      <c r="CH57" s="412"/>
      <c r="CI57" s="412"/>
      <c r="CJ57" s="412"/>
      <c r="CK57" s="412"/>
      <c r="CL57" s="412"/>
      <c r="CM57" s="412"/>
      <c r="CN57" s="412"/>
      <c r="CO57" s="412"/>
      <c r="CP57" s="412"/>
      <c r="CQ57" s="412"/>
      <c r="CR57" s="412"/>
      <c r="CS57" s="412"/>
      <c r="CT57" s="412"/>
      <c r="CU57" s="412"/>
      <c r="CV57" s="412"/>
      <c r="CW57" s="412"/>
      <c r="CX57" s="412"/>
      <c r="CY57" s="412"/>
      <c r="CZ57" s="412"/>
      <c r="DA57" s="412"/>
      <c r="DB57" s="412"/>
      <c r="DC57" s="412"/>
      <c r="DD57" s="412"/>
      <c r="DE57" s="412"/>
      <c r="DF57" s="412"/>
      <c r="DG57" s="412"/>
      <c r="DH57" s="412"/>
      <c r="DI57" s="412"/>
      <c r="DJ57" s="412"/>
      <c r="DK57" s="412"/>
      <c r="DL57" s="412"/>
      <c r="DM57" s="412"/>
      <c r="DN57" s="412"/>
      <c r="DO57" s="412"/>
      <c r="DP57" s="412"/>
      <c r="DQ57" s="412"/>
      <c r="DR57" s="412"/>
      <c r="DS57" s="412"/>
      <c r="DT57" s="412"/>
      <c r="DU57" s="412"/>
      <c r="DV57" s="412"/>
      <c r="DW57" s="412"/>
      <c r="DX57" s="412"/>
      <c r="DY57" s="412"/>
      <c r="DZ57" s="412"/>
      <c r="EA57" s="412"/>
      <c r="EB57" s="412"/>
      <c r="EC57" s="412"/>
      <c r="ED57" s="412"/>
      <c r="EE57" s="412"/>
      <c r="EF57" s="412"/>
      <c r="EG57" s="412"/>
      <c r="EH57" s="412"/>
      <c r="EI57" s="412"/>
      <c r="EJ57" s="412"/>
      <c r="EK57" s="412"/>
      <c r="EL57" s="412"/>
      <c r="EM57" s="412"/>
      <c r="EN57" s="412"/>
      <c r="EO57" s="412"/>
      <c r="EP57" s="412"/>
      <c r="EQ57" s="412"/>
      <c r="ER57" s="412"/>
      <c r="ES57" s="412"/>
      <c r="ET57" s="412"/>
      <c r="EU57" s="412"/>
      <c r="EV57" s="412"/>
      <c r="EW57" s="412"/>
      <c r="EX57" s="412"/>
      <c r="EY57" s="412"/>
      <c r="EZ57" s="412"/>
      <c r="FA57" s="412"/>
      <c r="FB57" s="412"/>
      <c r="FC57" s="412"/>
      <c r="FD57" s="412"/>
      <c r="FE57" s="412"/>
      <c r="FF57" s="412"/>
      <c r="FG57" s="412"/>
      <c r="FH57" s="412"/>
      <c r="FI57" s="412"/>
      <c r="FJ57" s="412"/>
      <c r="FK57" s="412"/>
      <c r="FL57" s="412"/>
      <c r="FM57" s="412"/>
      <c r="FN57" s="412"/>
      <c r="FO57" s="412"/>
      <c r="FP57" s="412"/>
      <c r="FQ57" s="412"/>
      <c r="FR57" s="412"/>
      <c r="FS57" s="412"/>
      <c r="FT57" s="412"/>
      <c r="FU57" s="412"/>
      <c r="FV57" s="412"/>
      <c r="FW57" s="412"/>
      <c r="FX57" s="412"/>
      <c r="FY57" s="412"/>
      <c r="FZ57" s="412"/>
      <c r="GA57" s="412"/>
      <c r="GB57" s="412"/>
      <c r="GC57" s="412"/>
      <c r="GD57" s="412"/>
      <c r="GE57" s="412"/>
      <c r="GF57" s="412"/>
      <c r="GG57" s="412"/>
      <c r="GH57" s="412"/>
      <c r="GI57" s="412"/>
      <c r="GJ57" s="412"/>
      <c r="GK57" s="412"/>
      <c r="GL57" s="412"/>
      <c r="GM57" s="412"/>
      <c r="GN57" s="412"/>
      <c r="GO57" s="412"/>
      <c r="GP57" s="412"/>
      <c r="GQ57" s="412"/>
      <c r="GR57" s="412"/>
      <c r="GS57" s="412"/>
      <c r="GT57" s="412"/>
      <c r="GU57" s="412"/>
      <c r="GV57" s="412"/>
      <c r="GW57" s="412"/>
      <c r="GX57" s="412"/>
      <c r="GY57" s="412"/>
      <c r="GZ57" s="412"/>
      <c r="HA57" s="412"/>
      <c r="HB57" s="412"/>
      <c r="HC57" s="412"/>
      <c r="HD57" s="412"/>
      <c r="HE57" s="412"/>
      <c r="HF57" s="412"/>
      <c r="HG57" s="412"/>
      <c r="HH57" s="412"/>
      <c r="HI57" s="412"/>
      <c r="HJ57" s="412"/>
      <c r="HK57" s="412"/>
      <c r="HL57" s="412"/>
      <c r="HM57" s="412"/>
      <c r="HN57" s="412"/>
      <c r="HO57" s="412"/>
      <c r="HP57" s="412"/>
      <c r="HQ57" s="412"/>
      <c r="HR57" s="412"/>
      <c r="HS57" s="412"/>
      <c r="HT57" s="412"/>
      <c r="HU57" s="412"/>
      <c r="HV57" s="412"/>
      <c r="HW57" s="412"/>
      <c r="HX57" s="412"/>
      <c r="HY57" s="412"/>
      <c r="HZ57" s="412"/>
      <c r="IA57" s="412"/>
      <c r="IB57" s="412"/>
      <c r="IC57" s="412"/>
      <c r="ID57" s="412"/>
      <c r="IE57" s="412"/>
      <c r="IF57" s="412"/>
      <c r="IG57" s="412"/>
      <c r="IH57" s="412"/>
      <c r="II57" s="412"/>
      <c r="IJ57" s="412"/>
      <c r="IK57" s="412"/>
      <c r="IL57" s="412"/>
      <c r="IM57" s="412"/>
      <c r="IN57" s="412"/>
      <c r="IO57" s="412"/>
      <c r="IP57" s="412"/>
      <c r="IQ57" s="412"/>
      <c r="IR57" s="412"/>
      <c r="IS57" s="412"/>
      <c r="IT57" s="412"/>
      <c r="IU57" s="412"/>
      <c r="IV57" s="412"/>
    </row>
    <row r="58" spans="1:256" s="4" customFormat="1" ht="28">
      <c r="A58" s="430" t="s">
        <v>153</v>
      </c>
      <c r="B58" s="436" t="s">
        <v>2157</v>
      </c>
      <c r="C58" s="432" t="str">
        <f>+'[10]2021-2025'!C57</f>
        <v>UBND xã Đăk Pne</v>
      </c>
      <c r="D58" s="451" t="s">
        <v>1579</v>
      </c>
      <c r="E58" s="432">
        <v>2023</v>
      </c>
      <c r="F58" s="405"/>
      <c r="G58" s="433" t="s">
        <v>2158</v>
      </c>
      <c r="H58" s="434">
        <v>2200</v>
      </c>
      <c r="I58" s="434">
        <v>2200</v>
      </c>
      <c r="J58" s="434">
        <v>2200</v>
      </c>
      <c r="K58" s="434">
        <v>2200</v>
      </c>
      <c r="L58" s="434"/>
      <c r="M58" s="434"/>
      <c r="N58" s="404"/>
      <c r="O58" s="405"/>
      <c r="P58" s="411"/>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2"/>
      <c r="BR58" s="412"/>
      <c r="BS58" s="412"/>
      <c r="BT58" s="412"/>
      <c r="BU58" s="412"/>
      <c r="BV58" s="412"/>
      <c r="BW58" s="412"/>
      <c r="BX58" s="412"/>
      <c r="BY58" s="412"/>
      <c r="BZ58" s="412"/>
      <c r="CA58" s="412"/>
      <c r="CB58" s="412"/>
      <c r="CC58" s="412"/>
      <c r="CD58" s="412"/>
      <c r="CE58" s="412"/>
      <c r="CF58" s="412"/>
      <c r="CG58" s="412"/>
      <c r="CH58" s="412"/>
      <c r="CI58" s="412"/>
      <c r="CJ58" s="412"/>
      <c r="CK58" s="412"/>
      <c r="CL58" s="412"/>
      <c r="CM58" s="412"/>
      <c r="CN58" s="412"/>
      <c r="CO58" s="412"/>
      <c r="CP58" s="412"/>
      <c r="CQ58" s="412"/>
      <c r="CR58" s="412"/>
      <c r="CS58" s="412"/>
      <c r="CT58" s="412"/>
      <c r="CU58" s="412"/>
      <c r="CV58" s="412"/>
      <c r="CW58" s="412"/>
      <c r="CX58" s="412"/>
      <c r="CY58" s="412"/>
      <c r="CZ58" s="412"/>
      <c r="DA58" s="412"/>
      <c r="DB58" s="412"/>
      <c r="DC58" s="412"/>
      <c r="DD58" s="412"/>
      <c r="DE58" s="412"/>
      <c r="DF58" s="412"/>
      <c r="DG58" s="412"/>
      <c r="DH58" s="412"/>
      <c r="DI58" s="412"/>
      <c r="DJ58" s="412"/>
      <c r="DK58" s="412"/>
      <c r="DL58" s="412"/>
      <c r="DM58" s="412"/>
      <c r="DN58" s="412"/>
      <c r="DO58" s="412"/>
      <c r="DP58" s="412"/>
      <c r="DQ58" s="412"/>
      <c r="DR58" s="412"/>
      <c r="DS58" s="412"/>
      <c r="DT58" s="412"/>
      <c r="DU58" s="412"/>
      <c r="DV58" s="412"/>
      <c r="DW58" s="412"/>
      <c r="DX58" s="412"/>
      <c r="DY58" s="412"/>
      <c r="DZ58" s="412"/>
      <c r="EA58" s="412"/>
      <c r="EB58" s="412"/>
      <c r="EC58" s="412"/>
      <c r="ED58" s="412"/>
      <c r="EE58" s="412"/>
      <c r="EF58" s="412"/>
      <c r="EG58" s="412"/>
      <c r="EH58" s="412"/>
      <c r="EI58" s="412"/>
      <c r="EJ58" s="412"/>
      <c r="EK58" s="412"/>
      <c r="EL58" s="412"/>
      <c r="EM58" s="412"/>
      <c r="EN58" s="412"/>
      <c r="EO58" s="412"/>
      <c r="EP58" s="412"/>
      <c r="EQ58" s="412"/>
      <c r="ER58" s="412"/>
      <c r="ES58" s="412"/>
      <c r="ET58" s="412"/>
      <c r="EU58" s="412"/>
      <c r="EV58" s="412"/>
      <c r="EW58" s="412"/>
      <c r="EX58" s="412"/>
      <c r="EY58" s="412"/>
      <c r="EZ58" s="412"/>
      <c r="FA58" s="412"/>
      <c r="FB58" s="412"/>
      <c r="FC58" s="412"/>
      <c r="FD58" s="412"/>
      <c r="FE58" s="412"/>
      <c r="FF58" s="412"/>
      <c r="FG58" s="412"/>
      <c r="FH58" s="412"/>
      <c r="FI58" s="412"/>
      <c r="FJ58" s="412"/>
      <c r="FK58" s="412"/>
      <c r="FL58" s="412"/>
      <c r="FM58" s="412"/>
      <c r="FN58" s="412"/>
      <c r="FO58" s="412"/>
      <c r="FP58" s="412"/>
      <c r="FQ58" s="412"/>
      <c r="FR58" s="412"/>
      <c r="FS58" s="412"/>
      <c r="FT58" s="412"/>
      <c r="FU58" s="412"/>
      <c r="FV58" s="412"/>
      <c r="FW58" s="412"/>
      <c r="FX58" s="412"/>
      <c r="FY58" s="412"/>
      <c r="FZ58" s="412"/>
      <c r="GA58" s="412"/>
      <c r="GB58" s="412"/>
      <c r="GC58" s="412"/>
      <c r="GD58" s="412"/>
      <c r="GE58" s="412"/>
      <c r="GF58" s="412"/>
      <c r="GG58" s="412"/>
      <c r="GH58" s="412"/>
      <c r="GI58" s="412"/>
      <c r="GJ58" s="412"/>
      <c r="GK58" s="412"/>
      <c r="GL58" s="412"/>
      <c r="GM58" s="412"/>
      <c r="GN58" s="412"/>
      <c r="GO58" s="412"/>
      <c r="GP58" s="412"/>
      <c r="GQ58" s="412"/>
      <c r="GR58" s="412"/>
      <c r="GS58" s="412"/>
      <c r="GT58" s="412"/>
      <c r="GU58" s="412"/>
      <c r="GV58" s="412"/>
      <c r="GW58" s="412"/>
      <c r="GX58" s="412"/>
      <c r="GY58" s="412"/>
      <c r="GZ58" s="412"/>
      <c r="HA58" s="412"/>
      <c r="HB58" s="412"/>
      <c r="HC58" s="412"/>
      <c r="HD58" s="412"/>
      <c r="HE58" s="412"/>
      <c r="HF58" s="412"/>
      <c r="HG58" s="412"/>
      <c r="HH58" s="412"/>
      <c r="HI58" s="412"/>
      <c r="HJ58" s="412"/>
      <c r="HK58" s="412"/>
      <c r="HL58" s="412"/>
      <c r="HM58" s="412"/>
      <c r="HN58" s="412"/>
      <c r="HO58" s="412"/>
      <c r="HP58" s="412"/>
      <c r="HQ58" s="412"/>
      <c r="HR58" s="412"/>
      <c r="HS58" s="412"/>
      <c r="HT58" s="412"/>
      <c r="HU58" s="412"/>
      <c r="HV58" s="412"/>
      <c r="HW58" s="412"/>
      <c r="HX58" s="412"/>
      <c r="HY58" s="412"/>
      <c r="HZ58" s="412"/>
      <c r="IA58" s="412"/>
      <c r="IB58" s="412"/>
      <c r="IC58" s="412"/>
      <c r="ID58" s="412"/>
      <c r="IE58" s="412"/>
      <c r="IF58" s="412"/>
      <c r="IG58" s="412"/>
      <c r="IH58" s="412"/>
      <c r="II58" s="412"/>
      <c r="IJ58" s="412"/>
      <c r="IK58" s="412"/>
      <c r="IL58" s="412"/>
      <c r="IM58" s="412"/>
      <c r="IN58" s="412"/>
      <c r="IO58" s="412"/>
      <c r="IP58" s="412"/>
      <c r="IQ58" s="412"/>
      <c r="IR58" s="412"/>
      <c r="IS58" s="412"/>
      <c r="IT58" s="412"/>
      <c r="IU58" s="412"/>
      <c r="IV58" s="412"/>
    </row>
    <row r="59" spans="1:256" s="4" customFormat="1" ht="28">
      <c r="A59" s="430" t="s">
        <v>154</v>
      </c>
      <c r="B59" s="436" t="s">
        <v>2159</v>
      </c>
      <c r="C59" s="432" t="str">
        <f>+'[10]2021-2025'!C58</f>
        <v>UBND xã Đăk Pne</v>
      </c>
      <c r="D59" s="451" t="s">
        <v>1579</v>
      </c>
      <c r="E59" s="432">
        <v>2024</v>
      </c>
      <c r="F59" s="405"/>
      <c r="G59" s="433" t="s">
        <v>2158</v>
      </c>
      <c r="H59" s="434">
        <v>2200</v>
      </c>
      <c r="I59" s="434">
        <v>2200</v>
      </c>
      <c r="J59" s="434">
        <v>2200</v>
      </c>
      <c r="K59" s="434">
        <v>2200</v>
      </c>
      <c r="L59" s="434"/>
      <c r="M59" s="434"/>
      <c r="N59" s="404"/>
      <c r="O59" s="405"/>
      <c r="P59" s="411"/>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2"/>
      <c r="BR59" s="412"/>
      <c r="BS59" s="412"/>
      <c r="BT59" s="412"/>
      <c r="BU59" s="412"/>
      <c r="BV59" s="412"/>
      <c r="BW59" s="412"/>
      <c r="BX59" s="412"/>
      <c r="BY59" s="412"/>
      <c r="BZ59" s="412"/>
      <c r="CA59" s="412"/>
      <c r="CB59" s="412"/>
      <c r="CC59" s="412"/>
      <c r="CD59" s="412"/>
      <c r="CE59" s="412"/>
      <c r="CF59" s="412"/>
      <c r="CG59" s="412"/>
      <c r="CH59" s="412"/>
      <c r="CI59" s="412"/>
      <c r="CJ59" s="412"/>
      <c r="CK59" s="412"/>
      <c r="CL59" s="412"/>
      <c r="CM59" s="412"/>
      <c r="CN59" s="412"/>
      <c r="CO59" s="412"/>
      <c r="CP59" s="412"/>
      <c r="CQ59" s="412"/>
      <c r="CR59" s="412"/>
      <c r="CS59" s="412"/>
      <c r="CT59" s="412"/>
      <c r="CU59" s="412"/>
      <c r="CV59" s="412"/>
      <c r="CW59" s="412"/>
      <c r="CX59" s="412"/>
      <c r="CY59" s="412"/>
      <c r="CZ59" s="412"/>
      <c r="DA59" s="412"/>
      <c r="DB59" s="412"/>
      <c r="DC59" s="412"/>
      <c r="DD59" s="412"/>
      <c r="DE59" s="412"/>
      <c r="DF59" s="412"/>
      <c r="DG59" s="412"/>
      <c r="DH59" s="412"/>
      <c r="DI59" s="412"/>
      <c r="DJ59" s="412"/>
      <c r="DK59" s="412"/>
      <c r="DL59" s="412"/>
      <c r="DM59" s="412"/>
      <c r="DN59" s="412"/>
      <c r="DO59" s="412"/>
      <c r="DP59" s="412"/>
      <c r="DQ59" s="412"/>
      <c r="DR59" s="412"/>
      <c r="DS59" s="412"/>
      <c r="DT59" s="412"/>
      <c r="DU59" s="412"/>
      <c r="DV59" s="412"/>
      <c r="DW59" s="412"/>
      <c r="DX59" s="412"/>
      <c r="DY59" s="412"/>
      <c r="DZ59" s="412"/>
      <c r="EA59" s="412"/>
      <c r="EB59" s="412"/>
      <c r="EC59" s="412"/>
      <c r="ED59" s="412"/>
      <c r="EE59" s="412"/>
      <c r="EF59" s="412"/>
      <c r="EG59" s="412"/>
      <c r="EH59" s="412"/>
      <c r="EI59" s="412"/>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2"/>
      <c r="FU59" s="412"/>
      <c r="FV59" s="412"/>
      <c r="FW59" s="412"/>
      <c r="FX59" s="412"/>
      <c r="FY59" s="412"/>
      <c r="FZ59" s="412"/>
      <c r="GA59" s="412"/>
      <c r="GB59" s="412"/>
      <c r="GC59" s="412"/>
      <c r="GD59" s="412"/>
      <c r="GE59" s="412"/>
      <c r="GF59" s="412"/>
      <c r="GG59" s="412"/>
      <c r="GH59" s="412"/>
      <c r="GI59" s="412"/>
      <c r="GJ59" s="412"/>
      <c r="GK59" s="412"/>
      <c r="GL59" s="412"/>
      <c r="GM59" s="412"/>
      <c r="GN59" s="412"/>
      <c r="GO59" s="412"/>
      <c r="GP59" s="412"/>
      <c r="GQ59" s="412"/>
      <c r="GR59" s="412"/>
      <c r="GS59" s="412"/>
      <c r="GT59" s="412"/>
      <c r="GU59" s="412"/>
      <c r="GV59" s="412"/>
      <c r="GW59" s="412"/>
      <c r="GX59" s="412"/>
      <c r="GY59" s="412"/>
      <c r="GZ59" s="412"/>
      <c r="HA59" s="412"/>
      <c r="HB59" s="412"/>
      <c r="HC59" s="412"/>
      <c r="HD59" s="412"/>
      <c r="HE59" s="412"/>
      <c r="HF59" s="412"/>
      <c r="HG59" s="412"/>
      <c r="HH59" s="412"/>
      <c r="HI59" s="412"/>
      <c r="HJ59" s="412"/>
      <c r="HK59" s="412"/>
      <c r="HL59" s="412"/>
      <c r="HM59" s="412"/>
      <c r="HN59" s="412"/>
      <c r="HO59" s="412"/>
      <c r="HP59" s="412"/>
      <c r="HQ59" s="412"/>
      <c r="HR59" s="412"/>
      <c r="HS59" s="412"/>
      <c r="HT59" s="412"/>
      <c r="HU59" s="412"/>
      <c r="HV59" s="412"/>
      <c r="HW59" s="412"/>
      <c r="HX59" s="412"/>
      <c r="HY59" s="412"/>
      <c r="HZ59" s="412"/>
      <c r="IA59" s="412"/>
      <c r="IB59" s="412"/>
      <c r="IC59" s="412"/>
      <c r="ID59" s="412"/>
      <c r="IE59" s="412"/>
      <c r="IF59" s="412"/>
      <c r="IG59" s="412"/>
      <c r="IH59" s="412"/>
      <c r="II59" s="412"/>
      <c r="IJ59" s="412"/>
      <c r="IK59" s="412"/>
      <c r="IL59" s="412"/>
      <c r="IM59" s="412"/>
      <c r="IN59" s="412"/>
      <c r="IO59" s="412"/>
      <c r="IP59" s="412"/>
      <c r="IQ59" s="412"/>
      <c r="IR59" s="412"/>
      <c r="IS59" s="412"/>
      <c r="IT59" s="412"/>
      <c r="IU59" s="412"/>
      <c r="IV59" s="412"/>
    </row>
    <row r="60" spans="1:256" s="4" customFormat="1" ht="28">
      <c r="A60" s="430" t="s">
        <v>1069</v>
      </c>
      <c r="B60" s="456" t="s">
        <v>2160</v>
      </c>
      <c r="C60" s="432" t="str">
        <f>+'[10]2021-2025'!C59</f>
        <v>UBND xã Đăk Pne</v>
      </c>
      <c r="D60" s="451" t="s">
        <v>1579</v>
      </c>
      <c r="E60" s="432">
        <v>2025</v>
      </c>
      <c r="F60" s="405"/>
      <c r="G60" s="433" t="s">
        <v>2161</v>
      </c>
      <c r="H60" s="434">
        <v>2400</v>
      </c>
      <c r="I60" s="434">
        <v>2400</v>
      </c>
      <c r="J60" s="434">
        <v>2400</v>
      </c>
      <c r="K60" s="434">
        <v>2400</v>
      </c>
      <c r="L60" s="434"/>
      <c r="M60" s="434"/>
      <c r="N60" s="404"/>
      <c r="O60" s="405"/>
      <c r="P60" s="411"/>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c r="BU60" s="412"/>
      <c r="BV60" s="412"/>
      <c r="BW60" s="412"/>
      <c r="BX60" s="412"/>
      <c r="BY60" s="412"/>
      <c r="BZ60" s="412"/>
      <c r="CA60" s="412"/>
      <c r="CB60" s="412"/>
      <c r="CC60" s="412"/>
      <c r="CD60" s="412"/>
      <c r="CE60" s="412"/>
      <c r="CF60" s="412"/>
      <c r="CG60" s="412"/>
      <c r="CH60" s="412"/>
      <c r="CI60" s="412"/>
      <c r="CJ60" s="412"/>
      <c r="CK60" s="412"/>
      <c r="CL60" s="412"/>
      <c r="CM60" s="412"/>
      <c r="CN60" s="412"/>
      <c r="CO60" s="412"/>
      <c r="CP60" s="412"/>
      <c r="CQ60" s="412"/>
      <c r="CR60" s="412"/>
      <c r="CS60" s="412"/>
      <c r="CT60" s="412"/>
      <c r="CU60" s="412"/>
      <c r="CV60" s="412"/>
      <c r="CW60" s="412"/>
      <c r="CX60" s="412"/>
      <c r="CY60" s="412"/>
      <c r="CZ60" s="412"/>
      <c r="DA60" s="412"/>
      <c r="DB60" s="412"/>
      <c r="DC60" s="412"/>
      <c r="DD60" s="412"/>
      <c r="DE60" s="412"/>
      <c r="DF60" s="412"/>
      <c r="DG60" s="412"/>
      <c r="DH60" s="412"/>
      <c r="DI60" s="412"/>
      <c r="DJ60" s="412"/>
      <c r="DK60" s="412"/>
      <c r="DL60" s="412"/>
      <c r="DM60" s="412"/>
      <c r="DN60" s="412"/>
      <c r="DO60" s="412"/>
      <c r="DP60" s="412"/>
      <c r="DQ60" s="412"/>
      <c r="DR60" s="412"/>
      <c r="DS60" s="412"/>
      <c r="DT60" s="412"/>
      <c r="DU60" s="412"/>
      <c r="DV60" s="412"/>
      <c r="DW60" s="412"/>
      <c r="DX60" s="412"/>
      <c r="DY60" s="412"/>
      <c r="DZ60" s="412"/>
      <c r="EA60" s="412"/>
      <c r="EB60" s="412"/>
      <c r="EC60" s="412"/>
      <c r="ED60" s="412"/>
      <c r="EE60" s="412"/>
      <c r="EF60" s="412"/>
      <c r="EG60" s="412"/>
      <c r="EH60" s="412"/>
      <c r="EI60" s="412"/>
      <c r="EJ60" s="412"/>
      <c r="EK60" s="412"/>
      <c r="EL60" s="412"/>
      <c r="EM60" s="412"/>
      <c r="EN60" s="412"/>
      <c r="EO60" s="412"/>
      <c r="EP60" s="412"/>
      <c r="EQ60" s="412"/>
      <c r="ER60" s="412"/>
      <c r="ES60" s="412"/>
      <c r="ET60" s="412"/>
      <c r="EU60" s="412"/>
      <c r="EV60" s="412"/>
      <c r="EW60" s="412"/>
      <c r="EX60" s="412"/>
      <c r="EY60" s="412"/>
      <c r="EZ60" s="412"/>
      <c r="FA60" s="412"/>
      <c r="FB60" s="412"/>
      <c r="FC60" s="412"/>
      <c r="FD60" s="412"/>
      <c r="FE60" s="412"/>
      <c r="FF60" s="412"/>
      <c r="FG60" s="412"/>
      <c r="FH60" s="412"/>
      <c r="FI60" s="412"/>
      <c r="FJ60" s="412"/>
      <c r="FK60" s="412"/>
      <c r="FL60" s="412"/>
      <c r="FM60" s="412"/>
      <c r="FN60" s="412"/>
      <c r="FO60" s="412"/>
      <c r="FP60" s="412"/>
      <c r="FQ60" s="412"/>
      <c r="FR60" s="412"/>
      <c r="FS60" s="412"/>
      <c r="FT60" s="412"/>
      <c r="FU60" s="412"/>
      <c r="FV60" s="412"/>
      <c r="FW60" s="412"/>
      <c r="FX60" s="412"/>
      <c r="FY60" s="412"/>
      <c r="FZ60" s="412"/>
      <c r="GA60" s="412"/>
      <c r="GB60" s="412"/>
      <c r="GC60" s="412"/>
      <c r="GD60" s="412"/>
      <c r="GE60" s="412"/>
      <c r="GF60" s="412"/>
      <c r="GG60" s="412"/>
      <c r="GH60" s="412"/>
      <c r="GI60" s="412"/>
      <c r="GJ60" s="412"/>
      <c r="GK60" s="412"/>
      <c r="GL60" s="412"/>
      <c r="GM60" s="412"/>
      <c r="GN60" s="412"/>
      <c r="GO60" s="412"/>
      <c r="GP60" s="412"/>
      <c r="GQ60" s="412"/>
      <c r="GR60" s="412"/>
      <c r="GS60" s="412"/>
      <c r="GT60" s="412"/>
      <c r="GU60" s="412"/>
      <c r="GV60" s="412"/>
      <c r="GW60" s="412"/>
      <c r="GX60" s="412"/>
      <c r="GY60" s="412"/>
      <c r="GZ60" s="412"/>
      <c r="HA60" s="412"/>
      <c r="HB60" s="412"/>
      <c r="HC60" s="412"/>
      <c r="HD60" s="412"/>
      <c r="HE60" s="412"/>
      <c r="HF60" s="412"/>
      <c r="HG60" s="412"/>
      <c r="HH60" s="412"/>
      <c r="HI60" s="412"/>
      <c r="HJ60" s="412"/>
      <c r="HK60" s="412"/>
      <c r="HL60" s="412"/>
      <c r="HM60" s="412"/>
      <c r="HN60" s="412"/>
      <c r="HO60" s="412"/>
      <c r="HP60" s="412"/>
      <c r="HQ60" s="412"/>
      <c r="HR60" s="412"/>
      <c r="HS60" s="412"/>
      <c r="HT60" s="412"/>
      <c r="HU60" s="412"/>
      <c r="HV60" s="412"/>
      <c r="HW60" s="412"/>
      <c r="HX60" s="412"/>
      <c r="HY60" s="412"/>
      <c r="HZ60" s="412"/>
      <c r="IA60" s="412"/>
      <c r="IB60" s="412"/>
      <c r="IC60" s="412"/>
      <c r="ID60" s="412"/>
      <c r="IE60" s="412"/>
      <c r="IF60" s="412"/>
      <c r="IG60" s="412"/>
      <c r="IH60" s="412"/>
      <c r="II60" s="412"/>
      <c r="IJ60" s="412"/>
      <c r="IK60" s="412"/>
      <c r="IL60" s="412"/>
      <c r="IM60" s="412"/>
      <c r="IN60" s="412"/>
      <c r="IO60" s="412"/>
      <c r="IP60" s="412"/>
      <c r="IQ60" s="412"/>
      <c r="IR60" s="412"/>
      <c r="IS60" s="412"/>
      <c r="IT60" s="412"/>
      <c r="IU60" s="412"/>
      <c r="IV60" s="412"/>
    </row>
    <row r="61" spans="1:256" s="4" customFormat="1" ht="15.35">
      <c r="A61" s="422" t="s">
        <v>521</v>
      </c>
      <c r="B61" s="423" t="s">
        <v>2162</v>
      </c>
      <c r="C61" s="422"/>
      <c r="D61" s="422"/>
      <c r="E61" s="422"/>
      <c r="F61" s="405"/>
      <c r="G61" s="457"/>
      <c r="H61" s="458">
        <f t="shared" ref="H61:O61" si="12">H62+H83+H94</f>
        <v>11197</v>
      </c>
      <c r="I61" s="458">
        <f t="shared" si="12"/>
        <v>11197</v>
      </c>
      <c r="J61" s="458">
        <f t="shared" si="12"/>
        <v>11197</v>
      </c>
      <c r="K61" s="458">
        <f t="shared" si="12"/>
        <v>11197</v>
      </c>
      <c r="L61" s="458">
        <f t="shared" si="12"/>
        <v>2016</v>
      </c>
      <c r="M61" s="458">
        <f t="shared" si="12"/>
        <v>2016</v>
      </c>
      <c r="N61" s="458">
        <f t="shared" si="12"/>
        <v>0</v>
      </c>
      <c r="O61" s="458">
        <f t="shared" si="12"/>
        <v>0</v>
      </c>
      <c r="P61" s="411"/>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c r="BU61" s="412"/>
      <c r="BV61" s="412"/>
      <c r="BW61" s="412"/>
      <c r="BX61" s="412"/>
      <c r="BY61" s="412"/>
      <c r="BZ61" s="412"/>
      <c r="CA61" s="412"/>
      <c r="CB61" s="412"/>
      <c r="CC61" s="412"/>
      <c r="CD61" s="412"/>
      <c r="CE61" s="412"/>
      <c r="CF61" s="412"/>
      <c r="CG61" s="412"/>
      <c r="CH61" s="412"/>
      <c r="CI61" s="412"/>
      <c r="CJ61" s="412"/>
      <c r="CK61" s="412"/>
      <c r="CL61" s="412"/>
      <c r="CM61" s="412"/>
      <c r="CN61" s="412"/>
      <c r="CO61" s="412"/>
      <c r="CP61" s="412"/>
      <c r="CQ61" s="412"/>
      <c r="CR61" s="412"/>
      <c r="CS61" s="412"/>
      <c r="CT61" s="412"/>
      <c r="CU61" s="412"/>
      <c r="CV61" s="412"/>
      <c r="CW61" s="412"/>
      <c r="CX61" s="412"/>
      <c r="CY61" s="412"/>
      <c r="CZ61" s="412"/>
      <c r="DA61" s="412"/>
      <c r="DB61" s="412"/>
      <c r="DC61" s="412"/>
      <c r="DD61" s="412"/>
      <c r="DE61" s="412"/>
      <c r="DF61" s="412"/>
      <c r="DG61" s="412"/>
      <c r="DH61" s="412"/>
      <c r="DI61" s="412"/>
      <c r="DJ61" s="412"/>
      <c r="DK61" s="412"/>
      <c r="DL61" s="412"/>
      <c r="DM61" s="412"/>
      <c r="DN61" s="412"/>
      <c r="DO61" s="412"/>
      <c r="DP61" s="412"/>
      <c r="DQ61" s="412"/>
      <c r="DR61" s="412"/>
      <c r="DS61" s="412"/>
      <c r="DT61" s="412"/>
      <c r="DU61" s="412"/>
      <c r="DV61" s="412"/>
      <c r="DW61" s="412"/>
      <c r="DX61" s="412"/>
      <c r="DY61" s="412"/>
      <c r="DZ61" s="412"/>
      <c r="EA61" s="412"/>
      <c r="EB61" s="412"/>
      <c r="EC61" s="412"/>
      <c r="ED61" s="412"/>
      <c r="EE61" s="412"/>
      <c r="EF61" s="412"/>
      <c r="EG61" s="412"/>
      <c r="EH61" s="412"/>
      <c r="EI61" s="412"/>
      <c r="EJ61" s="412"/>
      <c r="EK61" s="412"/>
      <c r="EL61" s="412"/>
      <c r="EM61" s="412"/>
      <c r="EN61" s="412"/>
      <c r="EO61" s="412"/>
      <c r="EP61" s="412"/>
      <c r="EQ61" s="412"/>
      <c r="ER61" s="412"/>
      <c r="ES61" s="412"/>
      <c r="ET61" s="412"/>
      <c r="EU61" s="412"/>
      <c r="EV61" s="412"/>
      <c r="EW61" s="412"/>
      <c r="EX61" s="412"/>
      <c r="EY61" s="412"/>
      <c r="EZ61" s="412"/>
      <c r="FA61" s="412"/>
      <c r="FB61" s="412"/>
      <c r="FC61" s="412"/>
      <c r="FD61" s="412"/>
      <c r="FE61" s="412"/>
      <c r="FF61" s="412"/>
      <c r="FG61" s="412"/>
      <c r="FH61" s="412"/>
      <c r="FI61" s="412"/>
      <c r="FJ61" s="412"/>
      <c r="FK61" s="412"/>
      <c r="FL61" s="412"/>
      <c r="FM61" s="412"/>
      <c r="FN61" s="412"/>
      <c r="FO61" s="412"/>
      <c r="FP61" s="412"/>
      <c r="FQ61" s="412"/>
      <c r="FR61" s="412"/>
      <c r="FS61" s="412"/>
      <c r="FT61" s="412"/>
      <c r="FU61" s="412"/>
      <c r="FV61" s="412"/>
      <c r="FW61" s="412"/>
      <c r="FX61" s="412"/>
      <c r="FY61" s="412"/>
      <c r="FZ61" s="412"/>
      <c r="GA61" s="412"/>
      <c r="GB61" s="412"/>
      <c r="GC61" s="412"/>
      <c r="GD61" s="412"/>
      <c r="GE61" s="412"/>
      <c r="GF61" s="412"/>
      <c r="GG61" s="412"/>
      <c r="GH61" s="412"/>
      <c r="GI61" s="412"/>
      <c r="GJ61" s="412"/>
      <c r="GK61" s="412"/>
      <c r="GL61" s="412"/>
      <c r="GM61" s="412"/>
      <c r="GN61" s="412"/>
      <c r="GO61" s="412"/>
      <c r="GP61" s="412"/>
      <c r="GQ61" s="412"/>
      <c r="GR61" s="412"/>
      <c r="GS61" s="412"/>
      <c r="GT61" s="412"/>
      <c r="GU61" s="412"/>
      <c r="GV61" s="412"/>
      <c r="GW61" s="412"/>
      <c r="GX61" s="412"/>
      <c r="GY61" s="412"/>
      <c r="GZ61" s="412"/>
      <c r="HA61" s="412"/>
      <c r="HB61" s="412"/>
      <c r="HC61" s="412"/>
      <c r="HD61" s="412"/>
      <c r="HE61" s="412"/>
      <c r="HF61" s="412"/>
      <c r="HG61" s="412"/>
      <c r="HH61" s="412"/>
      <c r="HI61" s="412"/>
      <c r="HJ61" s="412"/>
      <c r="HK61" s="412"/>
      <c r="HL61" s="412"/>
      <c r="HM61" s="412"/>
      <c r="HN61" s="412"/>
      <c r="HO61" s="412"/>
      <c r="HP61" s="412"/>
      <c r="HQ61" s="412"/>
      <c r="HR61" s="412"/>
      <c r="HS61" s="412"/>
      <c r="HT61" s="412"/>
      <c r="HU61" s="412"/>
      <c r="HV61" s="412"/>
      <c r="HW61" s="412"/>
      <c r="HX61" s="412"/>
      <c r="HY61" s="412"/>
      <c r="HZ61" s="412"/>
      <c r="IA61" s="412"/>
      <c r="IB61" s="412"/>
      <c r="IC61" s="412"/>
      <c r="ID61" s="412"/>
      <c r="IE61" s="412"/>
      <c r="IF61" s="412"/>
      <c r="IG61" s="412"/>
      <c r="IH61" s="412"/>
      <c r="II61" s="412"/>
      <c r="IJ61" s="412"/>
      <c r="IK61" s="412"/>
      <c r="IL61" s="412"/>
      <c r="IM61" s="412"/>
      <c r="IN61" s="412"/>
      <c r="IO61" s="412"/>
      <c r="IP61" s="412"/>
      <c r="IQ61" s="412"/>
      <c r="IR61" s="412"/>
      <c r="IS61" s="412"/>
      <c r="IT61" s="412"/>
      <c r="IU61" s="412"/>
      <c r="IV61" s="412"/>
    </row>
    <row r="62" spans="1:256" s="4" customFormat="1" ht="15.35">
      <c r="A62" s="424">
        <v>1</v>
      </c>
      <c r="B62" s="425" t="s">
        <v>2088</v>
      </c>
      <c r="C62" s="424"/>
      <c r="D62" s="424"/>
      <c r="E62" s="424"/>
      <c r="F62" s="426"/>
      <c r="G62" s="424"/>
      <c r="H62" s="459">
        <f t="shared" ref="H62:O62" si="13">SUM(H63:H82)</f>
        <v>5599</v>
      </c>
      <c r="I62" s="459">
        <f t="shared" si="13"/>
        <v>5599</v>
      </c>
      <c r="J62" s="459">
        <f t="shared" si="13"/>
        <v>5599</v>
      </c>
      <c r="K62" s="459">
        <f t="shared" si="13"/>
        <v>5599</v>
      </c>
      <c r="L62" s="459">
        <f t="shared" si="13"/>
        <v>1008</v>
      </c>
      <c r="M62" s="459">
        <f t="shared" si="13"/>
        <v>1008</v>
      </c>
      <c r="N62" s="459">
        <f t="shared" si="13"/>
        <v>0</v>
      </c>
      <c r="O62" s="459">
        <f t="shared" si="13"/>
        <v>0</v>
      </c>
      <c r="P62" s="429"/>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c r="BU62" s="412"/>
      <c r="BV62" s="412"/>
      <c r="BW62" s="412"/>
      <c r="BX62" s="412"/>
      <c r="BY62" s="412"/>
      <c r="BZ62" s="412"/>
      <c r="CA62" s="412"/>
      <c r="CB62" s="412"/>
      <c r="CC62" s="412"/>
      <c r="CD62" s="412"/>
      <c r="CE62" s="412"/>
      <c r="CF62" s="412"/>
      <c r="CG62" s="412"/>
      <c r="CH62" s="412"/>
      <c r="CI62" s="412"/>
      <c r="CJ62" s="412"/>
      <c r="CK62" s="412"/>
      <c r="CL62" s="412"/>
      <c r="CM62" s="412"/>
      <c r="CN62" s="412"/>
      <c r="CO62" s="412"/>
      <c r="CP62" s="412"/>
      <c r="CQ62" s="412"/>
      <c r="CR62" s="412"/>
      <c r="CS62" s="412"/>
      <c r="CT62" s="412"/>
      <c r="CU62" s="412"/>
      <c r="CV62" s="412"/>
      <c r="CW62" s="412"/>
      <c r="CX62" s="412"/>
      <c r="CY62" s="412"/>
      <c r="CZ62" s="412"/>
      <c r="DA62" s="412"/>
      <c r="DB62" s="412"/>
      <c r="DC62" s="412"/>
      <c r="DD62" s="412"/>
      <c r="DE62" s="412"/>
      <c r="DF62" s="412"/>
      <c r="DG62" s="412"/>
      <c r="DH62" s="412"/>
      <c r="DI62" s="412"/>
      <c r="DJ62" s="412"/>
      <c r="DK62" s="412"/>
      <c r="DL62" s="412"/>
      <c r="DM62" s="412"/>
      <c r="DN62" s="412"/>
      <c r="DO62" s="412"/>
      <c r="DP62" s="412"/>
      <c r="DQ62" s="412"/>
      <c r="DR62" s="412"/>
      <c r="DS62" s="412"/>
      <c r="DT62" s="412"/>
      <c r="DU62" s="412"/>
      <c r="DV62" s="412"/>
      <c r="DW62" s="412"/>
      <c r="DX62" s="412"/>
      <c r="DY62" s="412"/>
      <c r="DZ62" s="412"/>
      <c r="EA62" s="412"/>
      <c r="EB62" s="412"/>
      <c r="EC62" s="412"/>
      <c r="ED62" s="412"/>
      <c r="EE62" s="412"/>
      <c r="EF62" s="412"/>
      <c r="EG62" s="412"/>
      <c r="EH62" s="412"/>
      <c r="EI62" s="412"/>
      <c r="EJ62" s="412"/>
      <c r="EK62" s="412"/>
      <c r="EL62" s="412"/>
      <c r="EM62" s="412"/>
      <c r="EN62" s="412"/>
      <c r="EO62" s="412"/>
      <c r="EP62" s="412"/>
      <c r="EQ62" s="412"/>
      <c r="ER62" s="412"/>
      <c r="ES62" s="412"/>
      <c r="ET62" s="412"/>
      <c r="EU62" s="412"/>
      <c r="EV62" s="412"/>
      <c r="EW62" s="412"/>
      <c r="EX62" s="412"/>
      <c r="EY62" s="412"/>
      <c r="EZ62" s="412"/>
      <c r="FA62" s="412"/>
      <c r="FB62" s="412"/>
      <c r="FC62" s="412"/>
      <c r="FD62" s="412"/>
      <c r="FE62" s="412"/>
      <c r="FF62" s="412"/>
      <c r="FG62" s="412"/>
      <c r="FH62" s="412"/>
      <c r="FI62" s="412"/>
      <c r="FJ62" s="412"/>
      <c r="FK62" s="412"/>
      <c r="FL62" s="412"/>
      <c r="FM62" s="412"/>
      <c r="FN62" s="412"/>
      <c r="FO62" s="412"/>
      <c r="FP62" s="412"/>
      <c r="FQ62" s="412"/>
      <c r="FR62" s="412"/>
      <c r="FS62" s="412"/>
      <c r="FT62" s="412"/>
      <c r="FU62" s="412"/>
      <c r="FV62" s="412"/>
      <c r="FW62" s="412"/>
      <c r="FX62" s="412"/>
      <c r="FY62" s="412"/>
      <c r="FZ62" s="412"/>
      <c r="GA62" s="412"/>
      <c r="GB62" s="412"/>
      <c r="GC62" s="412"/>
      <c r="GD62" s="412"/>
      <c r="GE62" s="412"/>
      <c r="GF62" s="412"/>
      <c r="GG62" s="412"/>
      <c r="GH62" s="412"/>
      <c r="GI62" s="412"/>
      <c r="GJ62" s="412"/>
      <c r="GK62" s="412"/>
      <c r="GL62" s="412"/>
      <c r="GM62" s="412"/>
      <c r="GN62" s="412"/>
      <c r="GO62" s="412"/>
      <c r="GP62" s="412"/>
      <c r="GQ62" s="412"/>
      <c r="GR62" s="412"/>
      <c r="GS62" s="412"/>
      <c r="GT62" s="412"/>
      <c r="GU62" s="412"/>
      <c r="GV62" s="412"/>
      <c r="GW62" s="412"/>
      <c r="GX62" s="412"/>
      <c r="GY62" s="412"/>
      <c r="GZ62" s="412"/>
      <c r="HA62" s="412"/>
      <c r="HB62" s="412"/>
      <c r="HC62" s="412"/>
      <c r="HD62" s="412"/>
      <c r="HE62" s="412"/>
      <c r="HF62" s="412"/>
      <c r="HG62" s="412"/>
      <c r="HH62" s="412"/>
      <c r="HI62" s="412"/>
      <c r="HJ62" s="412"/>
      <c r="HK62" s="412"/>
      <c r="HL62" s="412"/>
      <c r="HM62" s="412"/>
      <c r="HN62" s="412"/>
      <c r="HO62" s="412"/>
      <c r="HP62" s="412"/>
      <c r="HQ62" s="412"/>
      <c r="HR62" s="412"/>
      <c r="HS62" s="412"/>
      <c r="HT62" s="412"/>
      <c r="HU62" s="412"/>
      <c r="HV62" s="412"/>
      <c r="HW62" s="412"/>
      <c r="HX62" s="412"/>
      <c r="HY62" s="412"/>
      <c r="HZ62" s="412"/>
      <c r="IA62" s="412"/>
      <c r="IB62" s="412"/>
      <c r="IC62" s="412"/>
      <c r="ID62" s="412"/>
      <c r="IE62" s="412"/>
      <c r="IF62" s="412"/>
      <c r="IG62" s="412"/>
      <c r="IH62" s="412"/>
      <c r="II62" s="412"/>
      <c r="IJ62" s="412"/>
      <c r="IK62" s="412"/>
      <c r="IL62" s="412"/>
      <c r="IM62" s="412"/>
      <c r="IN62" s="412"/>
      <c r="IO62" s="412"/>
      <c r="IP62" s="412"/>
      <c r="IQ62" s="412"/>
      <c r="IR62" s="412"/>
      <c r="IS62" s="412"/>
      <c r="IT62" s="412"/>
      <c r="IU62" s="412"/>
      <c r="IV62" s="412"/>
    </row>
    <row r="63" spans="1:256" s="4" customFormat="1" ht="42">
      <c r="A63" s="430" t="s">
        <v>122</v>
      </c>
      <c r="B63" s="456" t="s">
        <v>2163</v>
      </c>
      <c r="C63" s="432" t="str">
        <f>+'[10]2021-2025'!C62</f>
        <v>UBND xã Đăk Tơ Lung</v>
      </c>
      <c r="D63" s="432" t="s">
        <v>2164</v>
      </c>
      <c r="E63" s="432">
        <v>2022</v>
      </c>
      <c r="F63" s="405"/>
      <c r="G63" s="433" t="s">
        <v>2165</v>
      </c>
      <c r="H63" s="434">
        <v>252</v>
      </c>
      <c r="I63" s="434">
        <v>252</v>
      </c>
      <c r="J63" s="434">
        <v>252</v>
      </c>
      <c r="K63" s="434">
        <v>252</v>
      </c>
      <c r="L63" s="434">
        <v>252</v>
      </c>
      <c r="M63" s="434">
        <v>252</v>
      </c>
      <c r="N63" s="404" t="s">
        <v>36</v>
      </c>
      <c r="O63" s="405"/>
      <c r="P63" s="411"/>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c r="BU63" s="412"/>
      <c r="BV63" s="412"/>
      <c r="BW63" s="412"/>
      <c r="BX63" s="412"/>
      <c r="BY63" s="412"/>
      <c r="BZ63" s="412"/>
      <c r="CA63" s="412"/>
      <c r="CB63" s="412"/>
      <c r="CC63" s="412"/>
      <c r="CD63" s="412"/>
      <c r="CE63" s="412"/>
      <c r="CF63" s="412"/>
      <c r="CG63" s="412"/>
      <c r="CH63" s="412"/>
      <c r="CI63" s="412"/>
      <c r="CJ63" s="412"/>
      <c r="CK63" s="412"/>
      <c r="CL63" s="412"/>
      <c r="CM63" s="412"/>
      <c r="CN63" s="412"/>
      <c r="CO63" s="412"/>
      <c r="CP63" s="412"/>
      <c r="CQ63" s="412"/>
      <c r="CR63" s="412"/>
      <c r="CS63" s="412"/>
      <c r="CT63" s="412"/>
      <c r="CU63" s="412"/>
      <c r="CV63" s="412"/>
      <c r="CW63" s="412"/>
      <c r="CX63" s="412"/>
      <c r="CY63" s="412"/>
      <c r="CZ63" s="412"/>
      <c r="DA63" s="412"/>
      <c r="DB63" s="412"/>
      <c r="DC63" s="412"/>
      <c r="DD63" s="412"/>
      <c r="DE63" s="412"/>
      <c r="DF63" s="412"/>
      <c r="DG63" s="412"/>
      <c r="DH63" s="412"/>
      <c r="DI63" s="412"/>
      <c r="DJ63" s="412"/>
      <c r="DK63" s="412"/>
      <c r="DL63" s="412"/>
      <c r="DM63" s="412"/>
      <c r="DN63" s="412"/>
      <c r="DO63" s="412"/>
      <c r="DP63" s="412"/>
      <c r="DQ63" s="412"/>
      <c r="DR63" s="412"/>
      <c r="DS63" s="412"/>
      <c r="DT63" s="412"/>
      <c r="DU63" s="412"/>
      <c r="DV63" s="412"/>
      <c r="DW63" s="412"/>
      <c r="DX63" s="412"/>
      <c r="DY63" s="412"/>
      <c r="DZ63" s="412"/>
      <c r="EA63" s="412"/>
      <c r="EB63" s="412"/>
      <c r="EC63" s="412"/>
      <c r="ED63" s="412"/>
      <c r="EE63" s="412"/>
      <c r="EF63" s="412"/>
      <c r="EG63" s="412"/>
      <c r="EH63" s="412"/>
      <c r="EI63" s="412"/>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2"/>
      <c r="FU63" s="412"/>
      <c r="FV63" s="412"/>
      <c r="FW63" s="412"/>
      <c r="FX63" s="412"/>
      <c r="FY63" s="412"/>
      <c r="FZ63" s="412"/>
      <c r="GA63" s="412"/>
      <c r="GB63" s="412"/>
      <c r="GC63" s="412"/>
      <c r="GD63" s="412"/>
      <c r="GE63" s="412"/>
      <c r="GF63" s="412"/>
      <c r="GG63" s="412"/>
      <c r="GH63" s="412"/>
      <c r="GI63" s="412"/>
      <c r="GJ63" s="412"/>
      <c r="GK63" s="412"/>
      <c r="GL63" s="412"/>
      <c r="GM63" s="412"/>
      <c r="GN63" s="412"/>
      <c r="GO63" s="412"/>
      <c r="GP63" s="412"/>
      <c r="GQ63" s="412"/>
      <c r="GR63" s="412"/>
      <c r="GS63" s="412"/>
      <c r="GT63" s="412"/>
      <c r="GU63" s="412"/>
      <c r="GV63" s="412"/>
      <c r="GW63" s="412"/>
      <c r="GX63" s="412"/>
      <c r="GY63" s="412"/>
      <c r="GZ63" s="412"/>
      <c r="HA63" s="412"/>
      <c r="HB63" s="412"/>
      <c r="HC63" s="412"/>
      <c r="HD63" s="412"/>
      <c r="HE63" s="412"/>
      <c r="HF63" s="412"/>
      <c r="HG63" s="412"/>
      <c r="HH63" s="412"/>
      <c r="HI63" s="412"/>
      <c r="HJ63" s="412"/>
      <c r="HK63" s="412"/>
      <c r="HL63" s="412"/>
      <c r="HM63" s="412"/>
      <c r="HN63" s="412"/>
      <c r="HO63" s="412"/>
      <c r="HP63" s="412"/>
      <c r="HQ63" s="412"/>
      <c r="HR63" s="412"/>
      <c r="HS63" s="412"/>
      <c r="HT63" s="412"/>
      <c r="HU63" s="412"/>
      <c r="HV63" s="412"/>
      <c r="HW63" s="412"/>
      <c r="HX63" s="412"/>
      <c r="HY63" s="412"/>
      <c r="HZ63" s="412"/>
      <c r="IA63" s="412"/>
      <c r="IB63" s="412"/>
      <c r="IC63" s="412"/>
      <c r="ID63" s="412"/>
      <c r="IE63" s="412"/>
      <c r="IF63" s="412"/>
      <c r="IG63" s="412"/>
      <c r="IH63" s="412"/>
      <c r="II63" s="412"/>
      <c r="IJ63" s="412"/>
      <c r="IK63" s="412"/>
      <c r="IL63" s="412"/>
      <c r="IM63" s="412"/>
      <c r="IN63" s="412"/>
      <c r="IO63" s="412"/>
      <c r="IP63" s="412"/>
      <c r="IQ63" s="412"/>
      <c r="IR63" s="412"/>
      <c r="IS63" s="412"/>
      <c r="IT63" s="412"/>
      <c r="IU63" s="412"/>
      <c r="IV63" s="412"/>
    </row>
    <row r="64" spans="1:256" s="4" customFormat="1" ht="42">
      <c r="A64" s="430" t="s">
        <v>123</v>
      </c>
      <c r="B64" s="456" t="s">
        <v>2166</v>
      </c>
      <c r="C64" s="432" t="str">
        <f>+'[10]2021-2025'!C63</f>
        <v>UBND xã Đăk Tơ Lung</v>
      </c>
      <c r="D64" s="432" t="s">
        <v>2167</v>
      </c>
      <c r="E64" s="432">
        <v>2022</v>
      </c>
      <c r="F64" s="405"/>
      <c r="G64" s="433" t="s">
        <v>2165</v>
      </c>
      <c r="H64" s="434">
        <v>252</v>
      </c>
      <c r="I64" s="434">
        <v>252</v>
      </c>
      <c r="J64" s="434">
        <v>252</v>
      </c>
      <c r="K64" s="434">
        <v>252</v>
      </c>
      <c r="L64" s="434">
        <v>252</v>
      </c>
      <c r="M64" s="434">
        <v>252</v>
      </c>
      <c r="N64" s="404" t="s">
        <v>36</v>
      </c>
      <c r="O64" s="405"/>
      <c r="P64" s="411"/>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2"/>
      <c r="BD64" s="412"/>
      <c r="BE64" s="412"/>
      <c r="BF64" s="412"/>
      <c r="BG64" s="412"/>
      <c r="BH64" s="412"/>
      <c r="BI64" s="412"/>
      <c r="BJ64" s="412"/>
      <c r="BK64" s="412"/>
      <c r="BL64" s="412"/>
      <c r="BM64" s="412"/>
      <c r="BN64" s="412"/>
      <c r="BO64" s="412"/>
      <c r="BP64" s="412"/>
      <c r="BQ64" s="412"/>
      <c r="BR64" s="412"/>
      <c r="BS64" s="412"/>
      <c r="BT64" s="412"/>
      <c r="BU64" s="412"/>
      <c r="BV64" s="412"/>
      <c r="BW64" s="412"/>
      <c r="BX64" s="412"/>
      <c r="BY64" s="412"/>
      <c r="BZ64" s="412"/>
      <c r="CA64" s="412"/>
      <c r="CB64" s="412"/>
      <c r="CC64" s="412"/>
      <c r="CD64" s="412"/>
      <c r="CE64" s="412"/>
      <c r="CF64" s="412"/>
      <c r="CG64" s="412"/>
      <c r="CH64" s="412"/>
      <c r="CI64" s="412"/>
      <c r="CJ64" s="412"/>
      <c r="CK64" s="412"/>
      <c r="CL64" s="412"/>
      <c r="CM64" s="412"/>
      <c r="CN64" s="412"/>
      <c r="CO64" s="412"/>
      <c r="CP64" s="412"/>
      <c r="CQ64" s="412"/>
      <c r="CR64" s="412"/>
      <c r="CS64" s="412"/>
      <c r="CT64" s="412"/>
      <c r="CU64" s="412"/>
      <c r="CV64" s="412"/>
      <c r="CW64" s="412"/>
      <c r="CX64" s="412"/>
      <c r="CY64" s="412"/>
      <c r="CZ64" s="412"/>
      <c r="DA64" s="412"/>
      <c r="DB64" s="412"/>
      <c r="DC64" s="412"/>
      <c r="DD64" s="412"/>
      <c r="DE64" s="412"/>
      <c r="DF64" s="412"/>
      <c r="DG64" s="412"/>
      <c r="DH64" s="412"/>
      <c r="DI64" s="412"/>
      <c r="DJ64" s="412"/>
      <c r="DK64" s="412"/>
      <c r="DL64" s="412"/>
      <c r="DM64" s="412"/>
      <c r="DN64" s="412"/>
      <c r="DO64" s="412"/>
      <c r="DP64" s="412"/>
      <c r="DQ64" s="412"/>
      <c r="DR64" s="412"/>
      <c r="DS64" s="412"/>
      <c r="DT64" s="412"/>
      <c r="DU64" s="412"/>
      <c r="DV64" s="412"/>
      <c r="DW64" s="412"/>
      <c r="DX64" s="412"/>
      <c r="DY64" s="412"/>
      <c r="DZ64" s="412"/>
      <c r="EA64" s="412"/>
      <c r="EB64" s="412"/>
      <c r="EC64" s="412"/>
      <c r="ED64" s="412"/>
      <c r="EE64" s="412"/>
      <c r="EF64" s="412"/>
      <c r="EG64" s="412"/>
      <c r="EH64" s="412"/>
      <c r="EI64" s="412"/>
      <c r="EJ64" s="412"/>
      <c r="EK64" s="412"/>
      <c r="EL64" s="412"/>
      <c r="EM64" s="412"/>
      <c r="EN64" s="412"/>
      <c r="EO64" s="412"/>
      <c r="EP64" s="412"/>
      <c r="EQ64" s="412"/>
      <c r="ER64" s="412"/>
      <c r="ES64" s="412"/>
      <c r="ET64" s="412"/>
      <c r="EU64" s="412"/>
      <c r="EV64" s="412"/>
      <c r="EW64" s="412"/>
      <c r="EX64" s="412"/>
      <c r="EY64" s="412"/>
      <c r="EZ64" s="412"/>
      <c r="FA64" s="412"/>
      <c r="FB64" s="412"/>
      <c r="FC64" s="412"/>
      <c r="FD64" s="412"/>
      <c r="FE64" s="412"/>
      <c r="FF64" s="412"/>
      <c r="FG64" s="412"/>
      <c r="FH64" s="412"/>
      <c r="FI64" s="412"/>
      <c r="FJ64" s="412"/>
      <c r="FK64" s="412"/>
      <c r="FL64" s="412"/>
      <c r="FM64" s="412"/>
      <c r="FN64" s="412"/>
      <c r="FO64" s="412"/>
      <c r="FP64" s="412"/>
      <c r="FQ64" s="412"/>
      <c r="FR64" s="412"/>
      <c r="FS64" s="412"/>
      <c r="FT64" s="412"/>
      <c r="FU64" s="412"/>
      <c r="FV64" s="412"/>
      <c r="FW64" s="412"/>
      <c r="FX64" s="412"/>
      <c r="FY64" s="412"/>
      <c r="FZ64" s="412"/>
      <c r="GA64" s="412"/>
      <c r="GB64" s="412"/>
      <c r="GC64" s="412"/>
      <c r="GD64" s="412"/>
      <c r="GE64" s="412"/>
      <c r="GF64" s="412"/>
      <c r="GG64" s="412"/>
      <c r="GH64" s="412"/>
      <c r="GI64" s="412"/>
      <c r="GJ64" s="412"/>
      <c r="GK64" s="412"/>
      <c r="GL64" s="412"/>
      <c r="GM64" s="412"/>
      <c r="GN64" s="412"/>
      <c r="GO64" s="412"/>
      <c r="GP64" s="412"/>
      <c r="GQ64" s="412"/>
      <c r="GR64" s="412"/>
      <c r="GS64" s="412"/>
      <c r="GT64" s="412"/>
      <c r="GU64" s="412"/>
      <c r="GV64" s="412"/>
      <c r="GW64" s="412"/>
      <c r="GX64" s="412"/>
      <c r="GY64" s="412"/>
      <c r="GZ64" s="412"/>
      <c r="HA64" s="412"/>
      <c r="HB64" s="412"/>
      <c r="HC64" s="412"/>
      <c r="HD64" s="412"/>
      <c r="HE64" s="412"/>
      <c r="HF64" s="412"/>
      <c r="HG64" s="412"/>
      <c r="HH64" s="412"/>
      <c r="HI64" s="412"/>
      <c r="HJ64" s="412"/>
      <c r="HK64" s="412"/>
      <c r="HL64" s="412"/>
      <c r="HM64" s="412"/>
      <c r="HN64" s="412"/>
      <c r="HO64" s="412"/>
      <c r="HP64" s="412"/>
      <c r="HQ64" s="412"/>
      <c r="HR64" s="412"/>
      <c r="HS64" s="412"/>
      <c r="HT64" s="412"/>
      <c r="HU64" s="412"/>
      <c r="HV64" s="412"/>
      <c r="HW64" s="412"/>
      <c r="HX64" s="412"/>
      <c r="HY64" s="412"/>
      <c r="HZ64" s="412"/>
      <c r="IA64" s="412"/>
      <c r="IB64" s="412"/>
      <c r="IC64" s="412"/>
      <c r="ID64" s="412"/>
      <c r="IE64" s="412"/>
      <c r="IF64" s="412"/>
      <c r="IG64" s="412"/>
      <c r="IH64" s="412"/>
      <c r="II64" s="412"/>
      <c r="IJ64" s="412"/>
      <c r="IK64" s="412"/>
      <c r="IL64" s="412"/>
      <c r="IM64" s="412"/>
      <c r="IN64" s="412"/>
      <c r="IO64" s="412"/>
      <c r="IP64" s="412"/>
      <c r="IQ64" s="412"/>
      <c r="IR64" s="412"/>
      <c r="IS64" s="412"/>
      <c r="IT64" s="412"/>
      <c r="IU64" s="412"/>
      <c r="IV64" s="412"/>
    </row>
    <row r="65" spans="1:256" s="4" customFormat="1" ht="42">
      <c r="A65" s="430" t="s">
        <v>124</v>
      </c>
      <c r="B65" s="456" t="s">
        <v>2168</v>
      </c>
      <c r="C65" s="432" t="str">
        <f>+'[10]2021-2025'!C64</f>
        <v>UBND xã Đăk Tơ Lung</v>
      </c>
      <c r="D65" s="432" t="s">
        <v>2169</v>
      </c>
      <c r="E65" s="432">
        <v>2022</v>
      </c>
      <c r="F65" s="405"/>
      <c r="G65" s="433" t="s">
        <v>2165</v>
      </c>
      <c r="H65" s="434">
        <v>252</v>
      </c>
      <c r="I65" s="434">
        <v>252</v>
      </c>
      <c r="J65" s="434">
        <v>252</v>
      </c>
      <c r="K65" s="434">
        <v>252</v>
      </c>
      <c r="L65" s="434">
        <v>252</v>
      </c>
      <c r="M65" s="434">
        <v>252</v>
      </c>
      <c r="N65" s="404" t="s">
        <v>36</v>
      </c>
      <c r="O65" s="405"/>
      <c r="P65" s="435"/>
      <c r="Q65" s="412"/>
      <c r="R65" s="412"/>
      <c r="S65" s="412"/>
      <c r="T65" s="412"/>
      <c r="U65" s="412"/>
      <c r="V65" s="412"/>
      <c r="W65" s="412"/>
      <c r="X65" s="412"/>
      <c r="Y65" s="412"/>
      <c r="Z65" s="412"/>
      <c r="AA65" s="412"/>
      <c r="AB65" s="412"/>
      <c r="AC65" s="412"/>
      <c r="AD65" s="412"/>
      <c r="AE65" s="412"/>
      <c r="AF65" s="412"/>
      <c r="AG65" s="412"/>
      <c r="AH65" s="412"/>
      <c r="AI65" s="412"/>
      <c r="AJ65" s="412"/>
      <c r="AK65" s="412"/>
      <c r="AL65" s="412"/>
      <c r="AM65" s="412"/>
      <c r="AN65" s="412"/>
      <c r="AO65" s="412"/>
      <c r="AP65" s="412"/>
      <c r="AQ65" s="412"/>
      <c r="AR65" s="412"/>
      <c r="AS65" s="412"/>
      <c r="AT65" s="412"/>
      <c r="AU65" s="412"/>
      <c r="AV65" s="412"/>
      <c r="AW65" s="412"/>
      <c r="AX65" s="412"/>
      <c r="AY65" s="412"/>
      <c r="AZ65" s="412"/>
      <c r="BA65" s="412"/>
      <c r="BB65" s="412"/>
      <c r="BC65" s="412"/>
      <c r="BD65" s="412"/>
      <c r="BE65" s="412"/>
      <c r="BF65" s="412"/>
      <c r="BG65" s="412"/>
      <c r="BH65" s="412"/>
      <c r="BI65" s="412"/>
      <c r="BJ65" s="412"/>
      <c r="BK65" s="412"/>
      <c r="BL65" s="412"/>
      <c r="BM65" s="412"/>
      <c r="BN65" s="412"/>
      <c r="BO65" s="412"/>
      <c r="BP65" s="412"/>
      <c r="BQ65" s="412"/>
      <c r="BR65" s="412"/>
      <c r="BS65" s="412"/>
      <c r="BT65" s="412"/>
      <c r="BU65" s="412"/>
      <c r="BV65" s="412"/>
      <c r="BW65" s="412"/>
      <c r="BX65" s="412"/>
      <c r="BY65" s="412"/>
      <c r="BZ65" s="412"/>
      <c r="CA65" s="412"/>
      <c r="CB65" s="412"/>
      <c r="CC65" s="412"/>
      <c r="CD65" s="412"/>
      <c r="CE65" s="412"/>
      <c r="CF65" s="412"/>
      <c r="CG65" s="412"/>
      <c r="CH65" s="412"/>
      <c r="CI65" s="412"/>
      <c r="CJ65" s="412"/>
      <c r="CK65" s="412"/>
      <c r="CL65" s="412"/>
      <c r="CM65" s="412"/>
      <c r="CN65" s="412"/>
      <c r="CO65" s="412"/>
      <c r="CP65" s="412"/>
      <c r="CQ65" s="412"/>
      <c r="CR65" s="412"/>
      <c r="CS65" s="412"/>
      <c r="CT65" s="412"/>
      <c r="CU65" s="412"/>
      <c r="CV65" s="412"/>
      <c r="CW65" s="412"/>
      <c r="CX65" s="412"/>
      <c r="CY65" s="412"/>
      <c r="CZ65" s="412"/>
      <c r="DA65" s="412"/>
      <c r="DB65" s="412"/>
      <c r="DC65" s="412"/>
      <c r="DD65" s="412"/>
      <c r="DE65" s="412"/>
      <c r="DF65" s="412"/>
      <c r="DG65" s="412"/>
      <c r="DH65" s="412"/>
      <c r="DI65" s="412"/>
      <c r="DJ65" s="412"/>
      <c r="DK65" s="412"/>
      <c r="DL65" s="412"/>
      <c r="DM65" s="412"/>
      <c r="DN65" s="412"/>
      <c r="DO65" s="412"/>
      <c r="DP65" s="412"/>
      <c r="DQ65" s="412"/>
      <c r="DR65" s="412"/>
      <c r="DS65" s="412"/>
      <c r="DT65" s="412"/>
      <c r="DU65" s="412"/>
      <c r="DV65" s="412"/>
      <c r="DW65" s="412"/>
      <c r="DX65" s="412"/>
      <c r="DY65" s="412"/>
      <c r="DZ65" s="412"/>
      <c r="EA65" s="412"/>
      <c r="EB65" s="412"/>
      <c r="EC65" s="412"/>
      <c r="ED65" s="412"/>
      <c r="EE65" s="412"/>
      <c r="EF65" s="412"/>
      <c r="EG65" s="412"/>
      <c r="EH65" s="412"/>
      <c r="EI65" s="412"/>
      <c r="EJ65" s="412"/>
      <c r="EK65" s="412"/>
      <c r="EL65" s="412"/>
      <c r="EM65" s="412"/>
      <c r="EN65" s="412"/>
      <c r="EO65" s="412"/>
      <c r="EP65" s="412"/>
      <c r="EQ65" s="412"/>
      <c r="ER65" s="412"/>
      <c r="ES65" s="412"/>
      <c r="ET65" s="412"/>
      <c r="EU65" s="412"/>
      <c r="EV65" s="412"/>
      <c r="EW65" s="412"/>
      <c r="EX65" s="412"/>
      <c r="EY65" s="412"/>
      <c r="EZ65" s="412"/>
      <c r="FA65" s="412"/>
      <c r="FB65" s="412"/>
      <c r="FC65" s="412"/>
      <c r="FD65" s="412"/>
      <c r="FE65" s="412"/>
      <c r="FF65" s="412"/>
      <c r="FG65" s="412"/>
      <c r="FH65" s="412"/>
      <c r="FI65" s="412"/>
      <c r="FJ65" s="412"/>
      <c r="FK65" s="412"/>
      <c r="FL65" s="412"/>
      <c r="FM65" s="412"/>
      <c r="FN65" s="412"/>
      <c r="FO65" s="412"/>
      <c r="FP65" s="412"/>
      <c r="FQ65" s="412"/>
      <c r="FR65" s="412"/>
      <c r="FS65" s="412"/>
      <c r="FT65" s="412"/>
      <c r="FU65" s="412"/>
      <c r="FV65" s="412"/>
      <c r="FW65" s="412"/>
      <c r="FX65" s="412"/>
      <c r="FY65" s="412"/>
      <c r="FZ65" s="412"/>
      <c r="GA65" s="412"/>
      <c r="GB65" s="412"/>
      <c r="GC65" s="412"/>
      <c r="GD65" s="412"/>
      <c r="GE65" s="412"/>
      <c r="GF65" s="412"/>
      <c r="GG65" s="412"/>
      <c r="GH65" s="412"/>
      <c r="GI65" s="412"/>
      <c r="GJ65" s="412"/>
      <c r="GK65" s="412"/>
      <c r="GL65" s="412"/>
      <c r="GM65" s="412"/>
      <c r="GN65" s="412"/>
      <c r="GO65" s="412"/>
      <c r="GP65" s="412"/>
      <c r="GQ65" s="412"/>
      <c r="GR65" s="412"/>
      <c r="GS65" s="412"/>
      <c r="GT65" s="412"/>
      <c r="GU65" s="412"/>
      <c r="GV65" s="412"/>
      <c r="GW65" s="412"/>
      <c r="GX65" s="412"/>
      <c r="GY65" s="412"/>
      <c r="GZ65" s="412"/>
      <c r="HA65" s="412"/>
      <c r="HB65" s="412"/>
      <c r="HC65" s="412"/>
      <c r="HD65" s="412"/>
      <c r="HE65" s="412"/>
      <c r="HF65" s="412"/>
      <c r="HG65" s="412"/>
      <c r="HH65" s="412"/>
      <c r="HI65" s="412"/>
      <c r="HJ65" s="412"/>
      <c r="HK65" s="412"/>
      <c r="HL65" s="412"/>
      <c r="HM65" s="412"/>
      <c r="HN65" s="412"/>
      <c r="HO65" s="412"/>
      <c r="HP65" s="412"/>
      <c r="HQ65" s="412"/>
      <c r="HR65" s="412"/>
      <c r="HS65" s="412"/>
      <c r="HT65" s="412"/>
      <c r="HU65" s="412"/>
      <c r="HV65" s="412"/>
      <c r="HW65" s="412"/>
      <c r="HX65" s="412"/>
      <c r="HY65" s="412"/>
      <c r="HZ65" s="412"/>
      <c r="IA65" s="412"/>
      <c r="IB65" s="412"/>
      <c r="IC65" s="412"/>
      <c r="ID65" s="412"/>
      <c r="IE65" s="412"/>
      <c r="IF65" s="412"/>
      <c r="IG65" s="412"/>
      <c r="IH65" s="412"/>
      <c r="II65" s="412"/>
      <c r="IJ65" s="412"/>
      <c r="IK65" s="412"/>
      <c r="IL65" s="412"/>
      <c r="IM65" s="412"/>
      <c r="IN65" s="412"/>
      <c r="IO65" s="412"/>
      <c r="IP65" s="412"/>
      <c r="IQ65" s="412"/>
      <c r="IR65" s="412"/>
      <c r="IS65" s="412"/>
      <c r="IT65" s="412"/>
      <c r="IU65" s="412"/>
      <c r="IV65" s="412"/>
    </row>
    <row r="66" spans="1:256" s="4" customFormat="1" ht="42">
      <c r="A66" s="430" t="s">
        <v>125</v>
      </c>
      <c r="B66" s="456" t="s">
        <v>2170</v>
      </c>
      <c r="C66" s="432" t="str">
        <f>+'[10]2021-2025'!C65</f>
        <v>UBND xã Đăk Tơ Lung</v>
      </c>
      <c r="D66" s="432" t="s">
        <v>2171</v>
      </c>
      <c r="E66" s="432">
        <v>2022</v>
      </c>
      <c r="F66" s="405"/>
      <c r="G66" s="433" t="s">
        <v>2165</v>
      </c>
      <c r="H66" s="434">
        <v>252</v>
      </c>
      <c r="I66" s="434">
        <v>252</v>
      </c>
      <c r="J66" s="434">
        <v>252</v>
      </c>
      <c r="K66" s="434">
        <v>252</v>
      </c>
      <c r="L66" s="434">
        <v>252</v>
      </c>
      <c r="M66" s="434">
        <v>252</v>
      </c>
      <c r="N66" s="404" t="s">
        <v>36</v>
      </c>
      <c r="O66" s="405"/>
      <c r="P66" s="435"/>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2"/>
      <c r="BD66" s="412"/>
      <c r="BE66" s="412"/>
      <c r="BF66" s="412"/>
      <c r="BG66" s="412"/>
      <c r="BH66" s="412"/>
      <c r="BI66" s="412"/>
      <c r="BJ66" s="412"/>
      <c r="BK66" s="412"/>
      <c r="BL66" s="412"/>
      <c r="BM66" s="412"/>
      <c r="BN66" s="412"/>
      <c r="BO66" s="412"/>
      <c r="BP66" s="412"/>
      <c r="BQ66" s="412"/>
      <c r="BR66" s="412"/>
      <c r="BS66" s="412"/>
      <c r="BT66" s="412"/>
      <c r="BU66" s="412"/>
      <c r="BV66" s="412"/>
      <c r="BW66" s="412"/>
      <c r="BX66" s="412"/>
      <c r="BY66" s="412"/>
      <c r="BZ66" s="412"/>
      <c r="CA66" s="412"/>
      <c r="CB66" s="412"/>
      <c r="CC66" s="412"/>
      <c r="CD66" s="412"/>
      <c r="CE66" s="412"/>
      <c r="CF66" s="412"/>
      <c r="CG66" s="412"/>
      <c r="CH66" s="412"/>
      <c r="CI66" s="412"/>
      <c r="CJ66" s="412"/>
      <c r="CK66" s="412"/>
      <c r="CL66" s="412"/>
      <c r="CM66" s="412"/>
      <c r="CN66" s="412"/>
      <c r="CO66" s="412"/>
      <c r="CP66" s="412"/>
      <c r="CQ66" s="412"/>
      <c r="CR66" s="412"/>
      <c r="CS66" s="412"/>
      <c r="CT66" s="412"/>
      <c r="CU66" s="412"/>
      <c r="CV66" s="412"/>
      <c r="CW66" s="412"/>
      <c r="CX66" s="412"/>
      <c r="CY66" s="412"/>
      <c r="CZ66" s="412"/>
      <c r="DA66" s="412"/>
      <c r="DB66" s="412"/>
      <c r="DC66" s="412"/>
      <c r="DD66" s="412"/>
      <c r="DE66" s="412"/>
      <c r="DF66" s="412"/>
      <c r="DG66" s="412"/>
      <c r="DH66" s="412"/>
      <c r="DI66" s="412"/>
      <c r="DJ66" s="412"/>
      <c r="DK66" s="412"/>
      <c r="DL66" s="412"/>
      <c r="DM66" s="412"/>
      <c r="DN66" s="412"/>
      <c r="DO66" s="412"/>
      <c r="DP66" s="412"/>
      <c r="DQ66" s="412"/>
      <c r="DR66" s="412"/>
      <c r="DS66" s="412"/>
      <c r="DT66" s="412"/>
      <c r="DU66" s="412"/>
      <c r="DV66" s="412"/>
      <c r="DW66" s="412"/>
      <c r="DX66" s="412"/>
      <c r="DY66" s="412"/>
      <c r="DZ66" s="412"/>
      <c r="EA66" s="412"/>
      <c r="EB66" s="412"/>
      <c r="EC66" s="412"/>
      <c r="ED66" s="412"/>
      <c r="EE66" s="412"/>
      <c r="EF66" s="412"/>
      <c r="EG66" s="412"/>
      <c r="EH66" s="412"/>
      <c r="EI66" s="412"/>
      <c r="EJ66" s="412"/>
      <c r="EK66" s="412"/>
      <c r="EL66" s="412"/>
      <c r="EM66" s="412"/>
      <c r="EN66" s="412"/>
      <c r="EO66" s="412"/>
      <c r="EP66" s="412"/>
      <c r="EQ66" s="412"/>
      <c r="ER66" s="412"/>
      <c r="ES66" s="412"/>
      <c r="ET66" s="412"/>
      <c r="EU66" s="412"/>
      <c r="EV66" s="412"/>
      <c r="EW66" s="412"/>
      <c r="EX66" s="412"/>
      <c r="EY66" s="412"/>
      <c r="EZ66" s="412"/>
      <c r="FA66" s="412"/>
      <c r="FB66" s="412"/>
      <c r="FC66" s="412"/>
      <c r="FD66" s="412"/>
      <c r="FE66" s="412"/>
      <c r="FF66" s="412"/>
      <c r="FG66" s="412"/>
      <c r="FH66" s="412"/>
      <c r="FI66" s="412"/>
      <c r="FJ66" s="412"/>
      <c r="FK66" s="412"/>
      <c r="FL66" s="412"/>
      <c r="FM66" s="412"/>
      <c r="FN66" s="412"/>
      <c r="FO66" s="412"/>
      <c r="FP66" s="412"/>
      <c r="FQ66" s="412"/>
      <c r="FR66" s="412"/>
      <c r="FS66" s="412"/>
      <c r="FT66" s="412"/>
      <c r="FU66" s="412"/>
      <c r="FV66" s="412"/>
      <c r="FW66" s="412"/>
      <c r="FX66" s="412"/>
      <c r="FY66" s="412"/>
      <c r="FZ66" s="412"/>
      <c r="GA66" s="412"/>
      <c r="GB66" s="412"/>
      <c r="GC66" s="412"/>
      <c r="GD66" s="412"/>
      <c r="GE66" s="412"/>
      <c r="GF66" s="412"/>
      <c r="GG66" s="412"/>
      <c r="GH66" s="412"/>
      <c r="GI66" s="412"/>
      <c r="GJ66" s="412"/>
      <c r="GK66" s="412"/>
      <c r="GL66" s="412"/>
      <c r="GM66" s="412"/>
      <c r="GN66" s="412"/>
      <c r="GO66" s="412"/>
      <c r="GP66" s="412"/>
      <c r="GQ66" s="412"/>
      <c r="GR66" s="412"/>
      <c r="GS66" s="412"/>
      <c r="GT66" s="412"/>
      <c r="GU66" s="412"/>
      <c r="GV66" s="412"/>
      <c r="GW66" s="412"/>
      <c r="GX66" s="412"/>
      <c r="GY66" s="412"/>
      <c r="GZ66" s="412"/>
      <c r="HA66" s="412"/>
      <c r="HB66" s="412"/>
      <c r="HC66" s="412"/>
      <c r="HD66" s="412"/>
      <c r="HE66" s="412"/>
      <c r="HF66" s="412"/>
      <c r="HG66" s="412"/>
      <c r="HH66" s="412"/>
      <c r="HI66" s="412"/>
      <c r="HJ66" s="412"/>
      <c r="HK66" s="412"/>
      <c r="HL66" s="412"/>
      <c r="HM66" s="412"/>
      <c r="HN66" s="412"/>
      <c r="HO66" s="412"/>
      <c r="HP66" s="412"/>
      <c r="HQ66" s="412"/>
      <c r="HR66" s="412"/>
      <c r="HS66" s="412"/>
      <c r="HT66" s="412"/>
      <c r="HU66" s="412"/>
      <c r="HV66" s="412"/>
      <c r="HW66" s="412"/>
      <c r="HX66" s="412"/>
      <c r="HY66" s="412"/>
      <c r="HZ66" s="412"/>
      <c r="IA66" s="412"/>
      <c r="IB66" s="412"/>
      <c r="IC66" s="412"/>
      <c r="ID66" s="412"/>
      <c r="IE66" s="412"/>
      <c r="IF66" s="412"/>
      <c r="IG66" s="412"/>
      <c r="IH66" s="412"/>
      <c r="II66" s="412"/>
      <c r="IJ66" s="412"/>
      <c r="IK66" s="412"/>
      <c r="IL66" s="412"/>
      <c r="IM66" s="412"/>
      <c r="IN66" s="412"/>
      <c r="IO66" s="412"/>
      <c r="IP66" s="412"/>
      <c r="IQ66" s="412"/>
      <c r="IR66" s="412"/>
      <c r="IS66" s="412"/>
      <c r="IT66" s="412"/>
      <c r="IU66" s="412"/>
      <c r="IV66" s="412"/>
    </row>
    <row r="67" spans="1:256" s="4" customFormat="1" ht="42">
      <c r="A67" s="430" t="s">
        <v>932</v>
      </c>
      <c r="B67" s="456" t="s">
        <v>2172</v>
      </c>
      <c r="C67" s="432" t="str">
        <f>+'[10]2021-2025'!C66</f>
        <v>UBND xã Đăk Tơ Lung</v>
      </c>
      <c r="D67" s="432" t="s">
        <v>2164</v>
      </c>
      <c r="E67" s="432">
        <v>2023</v>
      </c>
      <c r="F67" s="405"/>
      <c r="G67" s="433" t="s">
        <v>2173</v>
      </c>
      <c r="H67" s="460">
        <v>250</v>
      </c>
      <c r="I67" s="460">
        <v>250</v>
      </c>
      <c r="J67" s="460">
        <v>250</v>
      </c>
      <c r="K67" s="460">
        <v>250</v>
      </c>
      <c r="L67" s="434"/>
      <c r="M67" s="434"/>
      <c r="N67" s="404"/>
      <c r="O67" s="405"/>
      <c r="P67" s="411"/>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2"/>
      <c r="AY67" s="412"/>
      <c r="AZ67" s="412"/>
      <c r="BA67" s="412"/>
      <c r="BB67" s="412"/>
      <c r="BC67" s="412"/>
      <c r="BD67" s="412"/>
      <c r="BE67" s="412"/>
      <c r="BF67" s="412"/>
      <c r="BG67" s="412"/>
      <c r="BH67" s="412"/>
      <c r="BI67" s="412"/>
      <c r="BJ67" s="412"/>
      <c r="BK67" s="412"/>
      <c r="BL67" s="412"/>
      <c r="BM67" s="412"/>
      <c r="BN67" s="412"/>
      <c r="BO67" s="412"/>
      <c r="BP67" s="412"/>
      <c r="BQ67" s="412"/>
      <c r="BR67" s="412"/>
      <c r="BS67" s="412"/>
      <c r="BT67" s="412"/>
      <c r="BU67" s="412"/>
      <c r="BV67" s="412"/>
      <c r="BW67" s="412"/>
      <c r="BX67" s="412"/>
      <c r="BY67" s="412"/>
      <c r="BZ67" s="412"/>
      <c r="CA67" s="412"/>
      <c r="CB67" s="412"/>
      <c r="CC67" s="412"/>
      <c r="CD67" s="412"/>
      <c r="CE67" s="412"/>
      <c r="CF67" s="412"/>
      <c r="CG67" s="412"/>
      <c r="CH67" s="412"/>
      <c r="CI67" s="412"/>
      <c r="CJ67" s="412"/>
      <c r="CK67" s="412"/>
      <c r="CL67" s="412"/>
      <c r="CM67" s="412"/>
      <c r="CN67" s="412"/>
      <c r="CO67" s="412"/>
      <c r="CP67" s="412"/>
      <c r="CQ67" s="412"/>
      <c r="CR67" s="412"/>
      <c r="CS67" s="412"/>
      <c r="CT67" s="412"/>
      <c r="CU67" s="412"/>
      <c r="CV67" s="412"/>
      <c r="CW67" s="412"/>
      <c r="CX67" s="412"/>
      <c r="CY67" s="412"/>
      <c r="CZ67" s="412"/>
      <c r="DA67" s="412"/>
      <c r="DB67" s="412"/>
      <c r="DC67" s="412"/>
      <c r="DD67" s="412"/>
      <c r="DE67" s="412"/>
      <c r="DF67" s="412"/>
      <c r="DG67" s="412"/>
      <c r="DH67" s="412"/>
      <c r="DI67" s="412"/>
      <c r="DJ67" s="412"/>
      <c r="DK67" s="412"/>
      <c r="DL67" s="412"/>
      <c r="DM67" s="412"/>
      <c r="DN67" s="412"/>
      <c r="DO67" s="412"/>
      <c r="DP67" s="412"/>
      <c r="DQ67" s="412"/>
      <c r="DR67" s="412"/>
      <c r="DS67" s="412"/>
      <c r="DT67" s="412"/>
      <c r="DU67" s="412"/>
      <c r="DV67" s="412"/>
      <c r="DW67" s="412"/>
      <c r="DX67" s="412"/>
      <c r="DY67" s="412"/>
      <c r="DZ67" s="412"/>
      <c r="EA67" s="412"/>
      <c r="EB67" s="412"/>
      <c r="EC67" s="412"/>
      <c r="ED67" s="412"/>
      <c r="EE67" s="412"/>
      <c r="EF67" s="412"/>
      <c r="EG67" s="412"/>
      <c r="EH67" s="412"/>
      <c r="EI67" s="412"/>
      <c r="EJ67" s="412"/>
      <c r="EK67" s="412"/>
      <c r="EL67" s="412"/>
      <c r="EM67" s="412"/>
      <c r="EN67" s="412"/>
      <c r="EO67" s="412"/>
      <c r="EP67" s="412"/>
      <c r="EQ67" s="412"/>
      <c r="ER67" s="412"/>
      <c r="ES67" s="412"/>
      <c r="ET67" s="412"/>
      <c r="EU67" s="412"/>
      <c r="EV67" s="412"/>
      <c r="EW67" s="412"/>
      <c r="EX67" s="412"/>
      <c r="EY67" s="412"/>
      <c r="EZ67" s="412"/>
      <c r="FA67" s="412"/>
      <c r="FB67" s="412"/>
      <c r="FC67" s="412"/>
      <c r="FD67" s="412"/>
      <c r="FE67" s="412"/>
      <c r="FF67" s="412"/>
      <c r="FG67" s="412"/>
      <c r="FH67" s="412"/>
      <c r="FI67" s="412"/>
      <c r="FJ67" s="412"/>
      <c r="FK67" s="412"/>
      <c r="FL67" s="412"/>
      <c r="FM67" s="412"/>
      <c r="FN67" s="412"/>
      <c r="FO67" s="412"/>
      <c r="FP67" s="412"/>
      <c r="FQ67" s="412"/>
      <c r="FR67" s="412"/>
      <c r="FS67" s="412"/>
      <c r="FT67" s="412"/>
      <c r="FU67" s="412"/>
      <c r="FV67" s="412"/>
      <c r="FW67" s="412"/>
      <c r="FX67" s="412"/>
      <c r="FY67" s="412"/>
      <c r="FZ67" s="412"/>
      <c r="GA67" s="412"/>
      <c r="GB67" s="412"/>
      <c r="GC67" s="412"/>
      <c r="GD67" s="412"/>
      <c r="GE67" s="412"/>
      <c r="GF67" s="412"/>
      <c r="GG67" s="412"/>
      <c r="GH67" s="412"/>
      <c r="GI67" s="412"/>
      <c r="GJ67" s="412"/>
      <c r="GK67" s="412"/>
      <c r="GL67" s="412"/>
      <c r="GM67" s="412"/>
      <c r="GN67" s="412"/>
      <c r="GO67" s="412"/>
      <c r="GP67" s="412"/>
      <c r="GQ67" s="412"/>
      <c r="GR67" s="412"/>
      <c r="GS67" s="412"/>
      <c r="GT67" s="412"/>
      <c r="GU67" s="412"/>
      <c r="GV67" s="412"/>
      <c r="GW67" s="412"/>
      <c r="GX67" s="412"/>
      <c r="GY67" s="412"/>
      <c r="GZ67" s="412"/>
      <c r="HA67" s="412"/>
      <c r="HB67" s="412"/>
      <c r="HC67" s="412"/>
      <c r="HD67" s="412"/>
      <c r="HE67" s="412"/>
      <c r="HF67" s="412"/>
      <c r="HG67" s="412"/>
      <c r="HH67" s="412"/>
      <c r="HI67" s="412"/>
      <c r="HJ67" s="412"/>
      <c r="HK67" s="412"/>
      <c r="HL67" s="412"/>
      <c r="HM67" s="412"/>
      <c r="HN67" s="412"/>
      <c r="HO67" s="412"/>
      <c r="HP67" s="412"/>
      <c r="HQ67" s="412"/>
      <c r="HR67" s="412"/>
      <c r="HS67" s="412"/>
      <c r="HT67" s="412"/>
      <c r="HU67" s="412"/>
      <c r="HV67" s="412"/>
      <c r="HW67" s="412"/>
      <c r="HX67" s="412"/>
      <c r="HY67" s="412"/>
      <c r="HZ67" s="412"/>
      <c r="IA67" s="412"/>
      <c r="IB67" s="412"/>
      <c r="IC67" s="412"/>
      <c r="ID67" s="412"/>
      <c r="IE67" s="412"/>
      <c r="IF67" s="412"/>
      <c r="IG67" s="412"/>
      <c r="IH67" s="412"/>
      <c r="II67" s="412"/>
      <c r="IJ67" s="412"/>
      <c r="IK67" s="412"/>
      <c r="IL67" s="412"/>
      <c r="IM67" s="412"/>
      <c r="IN67" s="412"/>
      <c r="IO67" s="412"/>
      <c r="IP67" s="412"/>
      <c r="IQ67" s="412"/>
      <c r="IR67" s="412"/>
      <c r="IS67" s="412"/>
      <c r="IT67" s="412"/>
      <c r="IU67" s="412"/>
      <c r="IV67" s="412"/>
    </row>
    <row r="68" spans="1:256" s="4" customFormat="1" ht="42">
      <c r="A68" s="430" t="s">
        <v>1660</v>
      </c>
      <c r="B68" s="456" t="s">
        <v>2174</v>
      </c>
      <c r="C68" s="432" t="str">
        <f>+'[10]2021-2025'!C67</f>
        <v>UBND xã Đăk Tơ Lung</v>
      </c>
      <c r="D68" s="432" t="s">
        <v>2167</v>
      </c>
      <c r="E68" s="432">
        <v>2023</v>
      </c>
      <c r="F68" s="405"/>
      <c r="G68" s="433" t="s">
        <v>2173</v>
      </c>
      <c r="H68" s="460">
        <v>250</v>
      </c>
      <c r="I68" s="460">
        <v>250</v>
      </c>
      <c r="J68" s="460">
        <v>250</v>
      </c>
      <c r="K68" s="460">
        <v>250</v>
      </c>
      <c r="L68" s="434"/>
      <c r="M68" s="434"/>
      <c r="N68" s="404"/>
      <c r="O68" s="405"/>
      <c r="P68" s="411"/>
      <c r="Q68" s="412"/>
      <c r="R68" s="412"/>
      <c r="S68" s="412"/>
      <c r="T68" s="412"/>
      <c r="U68" s="412"/>
      <c r="V68" s="412"/>
      <c r="W68" s="412"/>
      <c r="X68" s="412"/>
      <c r="Y68" s="412"/>
      <c r="Z68" s="412"/>
      <c r="AA68" s="412"/>
      <c r="AB68" s="412"/>
      <c r="AC68" s="412"/>
      <c r="AD68" s="412"/>
      <c r="AE68" s="412"/>
      <c r="AF68" s="412"/>
      <c r="AG68" s="412"/>
      <c r="AH68" s="412"/>
      <c r="AI68" s="412"/>
      <c r="AJ68" s="412"/>
      <c r="AK68" s="412"/>
      <c r="AL68" s="412"/>
      <c r="AM68" s="412"/>
      <c r="AN68" s="412"/>
      <c r="AO68" s="412"/>
      <c r="AP68" s="412"/>
      <c r="AQ68" s="412"/>
      <c r="AR68" s="412"/>
      <c r="AS68" s="412"/>
      <c r="AT68" s="412"/>
      <c r="AU68" s="412"/>
      <c r="AV68" s="412"/>
      <c r="AW68" s="412"/>
      <c r="AX68" s="412"/>
      <c r="AY68" s="412"/>
      <c r="AZ68" s="412"/>
      <c r="BA68" s="412"/>
      <c r="BB68" s="412"/>
      <c r="BC68" s="412"/>
      <c r="BD68" s="412"/>
      <c r="BE68" s="412"/>
      <c r="BF68" s="412"/>
      <c r="BG68" s="412"/>
      <c r="BH68" s="412"/>
      <c r="BI68" s="412"/>
      <c r="BJ68" s="412"/>
      <c r="BK68" s="412"/>
      <c r="BL68" s="412"/>
      <c r="BM68" s="412"/>
      <c r="BN68" s="412"/>
      <c r="BO68" s="412"/>
      <c r="BP68" s="412"/>
      <c r="BQ68" s="412"/>
      <c r="BR68" s="412"/>
      <c r="BS68" s="412"/>
      <c r="BT68" s="412"/>
      <c r="BU68" s="412"/>
      <c r="BV68" s="412"/>
      <c r="BW68" s="412"/>
      <c r="BX68" s="412"/>
      <c r="BY68" s="412"/>
      <c r="BZ68" s="412"/>
      <c r="CA68" s="412"/>
      <c r="CB68" s="412"/>
      <c r="CC68" s="412"/>
      <c r="CD68" s="412"/>
      <c r="CE68" s="412"/>
      <c r="CF68" s="412"/>
      <c r="CG68" s="412"/>
      <c r="CH68" s="412"/>
      <c r="CI68" s="412"/>
      <c r="CJ68" s="412"/>
      <c r="CK68" s="412"/>
      <c r="CL68" s="412"/>
      <c r="CM68" s="412"/>
      <c r="CN68" s="412"/>
      <c r="CO68" s="412"/>
      <c r="CP68" s="412"/>
      <c r="CQ68" s="412"/>
      <c r="CR68" s="412"/>
      <c r="CS68" s="412"/>
      <c r="CT68" s="412"/>
      <c r="CU68" s="412"/>
      <c r="CV68" s="412"/>
      <c r="CW68" s="412"/>
      <c r="CX68" s="412"/>
      <c r="CY68" s="412"/>
      <c r="CZ68" s="412"/>
      <c r="DA68" s="412"/>
      <c r="DB68" s="412"/>
      <c r="DC68" s="412"/>
      <c r="DD68" s="412"/>
      <c r="DE68" s="412"/>
      <c r="DF68" s="412"/>
      <c r="DG68" s="412"/>
      <c r="DH68" s="412"/>
      <c r="DI68" s="412"/>
      <c r="DJ68" s="412"/>
      <c r="DK68" s="412"/>
      <c r="DL68" s="412"/>
      <c r="DM68" s="412"/>
      <c r="DN68" s="412"/>
      <c r="DO68" s="412"/>
      <c r="DP68" s="412"/>
      <c r="DQ68" s="412"/>
      <c r="DR68" s="412"/>
      <c r="DS68" s="412"/>
      <c r="DT68" s="412"/>
      <c r="DU68" s="412"/>
      <c r="DV68" s="412"/>
      <c r="DW68" s="412"/>
      <c r="DX68" s="412"/>
      <c r="DY68" s="412"/>
      <c r="DZ68" s="412"/>
      <c r="EA68" s="412"/>
      <c r="EB68" s="412"/>
      <c r="EC68" s="412"/>
      <c r="ED68" s="412"/>
      <c r="EE68" s="412"/>
      <c r="EF68" s="412"/>
      <c r="EG68" s="412"/>
      <c r="EH68" s="412"/>
      <c r="EI68" s="412"/>
      <c r="EJ68" s="412"/>
      <c r="EK68" s="412"/>
      <c r="EL68" s="412"/>
      <c r="EM68" s="412"/>
      <c r="EN68" s="412"/>
      <c r="EO68" s="412"/>
      <c r="EP68" s="412"/>
      <c r="EQ68" s="412"/>
      <c r="ER68" s="412"/>
      <c r="ES68" s="412"/>
      <c r="ET68" s="412"/>
      <c r="EU68" s="412"/>
      <c r="EV68" s="412"/>
      <c r="EW68" s="412"/>
      <c r="EX68" s="412"/>
      <c r="EY68" s="412"/>
      <c r="EZ68" s="412"/>
      <c r="FA68" s="412"/>
      <c r="FB68" s="412"/>
      <c r="FC68" s="412"/>
      <c r="FD68" s="412"/>
      <c r="FE68" s="412"/>
      <c r="FF68" s="412"/>
      <c r="FG68" s="412"/>
      <c r="FH68" s="412"/>
      <c r="FI68" s="412"/>
      <c r="FJ68" s="412"/>
      <c r="FK68" s="412"/>
      <c r="FL68" s="412"/>
      <c r="FM68" s="412"/>
      <c r="FN68" s="412"/>
      <c r="FO68" s="412"/>
      <c r="FP68" s="412"/>
      <c r="FQ68" s="412"/>
      <c r="FR68" s="412"/>
      <c r="FS68" s="412"/>
      <c r="FT68" s="412"/>
      <c r="FU68" s="412"/>
      <c r="FV68" s="412"/>
      <c r="FW68" s="412"/>
      <c r="FX68" s="412"/>
      <c r="FY68" s="412"/>
      <c r="FZ68" s="412"/>
      <c r="GA68" s="412"/>
      <c r="GB68" s="412"/>
      <c r="GC68" s="412"/>
      <c r="GD68" s="412"/>
      <c r="GE68" s="412"/>
      <c r="GF68" s="412"/>
      <c r="GG68" s="412"/>
      <c r="GH68" s="412"/>
      <c r="GI68" s="412"/>
      <c r="GJ68" s="412"/>
      <c r="GK68" s="412"/>
      <c r="GL68" s="412"/>
      <c r="GM68" s="412"/>
      <c r="GN68" s="412"/>
      <c r="GO68" s="412"/>
      <c r="GP68" s="412"/>
      <c r="GQ68" s="412"/>
      <c r="GR68" s="412"/>
      <c r="GS68" s="412"/>
      <c r="GT68" s="412"/>
      <c r="GU68" s="412"/>
      <c r="GV68" s="412"/>
      <c r="GW68" s="412"/>
      <c r="GX68" s="412"/>
      <c r="GY68" s="412"/>
      <c r="GZ68" s="412"/>
      <c r="HA68" s="412"/>
      <c r="HB68" s="412"/>
      <c r="HC68" s="412"/>
      <c r="HD68" s="412"/>
      <c r="HE68" s="412"/>
      <c r="HF68" s="412"/>
      <c r="HG68" s="412"/>
      <c r="HH68" s="412"/>
      <c r="HI68" s="412"/>
      <c r="HJ68" s="412"/>
      <c r="HK68" s="412"/>
      <c r="HL68" s="412"/>
      <c r="HM68" s="412"/>
      <c r="HN68" s="412"/>
      <c r="HO68" s="412"/>
      <c r="HP68" s="412"/>
      <c r="HQ68" s="412"/>
      <c r="HR68" s="412"/>
      <c r="HS68" s="412"/>
      <c r="HT68" s="412"/>
      <c r="HU68" s="412"/>
      <c r="HV68" s="412"/>
      <c r="HW68" s="412"/>
      <c r="HX68" s="412"/>
      <c r="HY68" s="412"/>
      <c r="HZ68" s="412"/>
      <c r="IA68" s="412"/>
      <c r="IB68" s="412"/>
      <c r="IC68" s="412"/>
      <c r="ID68" s="412"/>
      <c r="IE68" s="412"/>
      <c r="IF68" s="412"/>
      <c r="IG68" s="412"/>
      <c r="IH68" s="412"/>
      <c r="II68" s="412"/>
      <c r="IJ68" s="412"/>
      <c r="IK68" s="412"/>
      <c r="IL68" s="412"/>
      <c r="IM68" s="412"/>
      <c r="IN68" s="412"/>
      <c r="IO68" s="412"/>
      <c r="IP68" s="412"/>
      <c r="IQ68" s="412"/>
      <c r="IR68" s="412"/>
      <c r="IS68" s="412"/>
      <c r="IT68" s="412"/>
      <c r="IU68" s="412"/>
      <c r="IV68" s="412"/>
    </row>
    <row r="69" spans="1:256" s="4" customFormat="1" ht="42">
      <c r="A69" s="430" t="s">
        <v>2117</v>
      </c>
      <c r="B69" s="456" t="s">
        <v>2175</v>
      </c>
      <c r="C69" s="432" t="str">
        <f>+'[10]2021-2025'!C68</f>
        <v>UBND xã Đăk Tơ Lung</v>
      </c>
      <c r="D69" s="432" t="s">
        <v>2169</v>
      </c>
      <c r="E69" s="432">
        <v>2023</v>
      </c>
      <c r="F69" s="405"/>
      <c r="G69" s="433" t="s">
        <v>2173</v>
      </c>
      <c r="H69" s="460">
        <v>267</v>
      </c>
      <c r="I69" s="460">
        <v>267</v>
      </c>
      <c r="J69" s="460">
        <v>267</v>
      </c>
      <c r="K69" s="460">
        <v>267</v>
      </c>
      <c r="L69" s="434"/>
      <c r="M69" s="434"/>
      <c r="N69" s="404"/>
      <c r="O69" s="405"/>
      <c r="P69" s="411"/>
      <c r="Q69" s="412"/>
      <c r="R69" s="412"/>
      <c r="S69" s="412"/>
      <c r="T69" s="412"/>
      <c r="U69" s="412"/>
      <c r="V69" s="412"/>
      <c r="W69" s="412"/>
      <c r="X69" s="412"/>
      <c r="Y69" s="412"/>
      <c r="Z69" s="412"/>
      <c r="AA69" s="412"/>
      <c r="AB69" s="412"/>
      <c r="AC69" s="412"/>
      <c r="AD69" s="412"/>
      <c r="AE69" s="412"/>
      <c r="AF69" s="412"/>
      <c r="AG69" s="412"/>
      <c r="AH69" s="412"/>
      <c r="AI69" s="412"/>
      <c r="AJ69" s="412"/>
      <c r="AK69" s="412"/>
      <c r="AL69" s="412"/>
      <c r="AM69" s="412"/>
      <c r="AN69" s="412"/>
      <c r="AO69" s="412"/>
      <c r="AP69" s="412"/>
      <c r="AQ69" s="412"/>
      <c r="AR69" s="412"/>
      <c r="AS69" s="412"/>
      <c r="AT69" s="412"/>
      <c r="AU69" s="412"/>
      <c r="AV69" s="412"/>
      <c r="AW69" s="412"/>
      <c r="AX69" s="412"/>
      <c r="AY69" s="412"/>
      <c r="AZ69" s="412"/>
      <c r="BA69" s="412"/>
      <c r="BB69" s="412"/>
      <c r="BC69" s="412"/>
      <c r="BD69" s="412"/>
      <c r="BE69" s="412"/>
      <c r="BF69" s="412"/>
      <c r="BG69" s="412"/>
      <c r="BH69" s="412"/>
      <c r="BI69" s="412"/>
      <c r="BJ69" s="412"/>
      <c r="BK69" s="412"/>
      <c r="BL69" s="412"/>
      <c r="BM69" s="412"/>
      <c r="BN69" s="412"/>
      <c r="BO69" s="412"/>
      <c r="BP69" s="412"/>
      <c r="BQ69" s="412"/>
      <c r="BR69" s="412"/>
      <c r="BS69" s="412"/>
      <c r="BT69" s="412"/>
      <c r="BU69" s="412"/>
      <c r="BV69" s="412"/>
      <c r="BW69" s="412"/>
      <c r="BX69" s="412"/>
      <c r="BY69" s="412"/>
      <c r="BZ69" s="412"/>
      <c r="CA69" s="412"/>
      <c r="CB69" s="412"/>
      <c r="CC69" s="412"/>
      <c r="CD69" s="412"/>
      <c r="CE69" s="412"/>
      <c r="CF69" s="412"/>
      <c r="CG69" s="412"/>
      <c r="CH69" s="412"/>
      <c r="CI69" s="412"/>
      <c r="CJ69" s="412"/>
      <c r="CK69" s="412"/>
      <c r="CL69" s="412"/>
      <c r="CM69" s="412"/>
      <c r="CN69" s="412"/>
      <c r="CO69" s="412"/>
      <c r="CP69" s="412"/>
      <c r="CQ69" s="412"/>
      <c r="CR69" s="412"/>
      <c r="CS69" s="412"/>
      <c r="CT69" s="412"/>
      <c r="CU69" s="412"/>
      <c r="CV69" s="412"/>
      <c r="CW69" s="412"/>
      <c r="CX69" s="412"/>
      <c r="CY69" s="412"/>
      <c r="CZ69" s="412"/>
      <c r="DA69" s="412"/>
      <c r="DB69" s="412"/>
      <c r="DC69" s="412"/>
      <c r="DD69" s="412"/>
      <c r="DE69" s="412"/>
      <c r="DF69" s="412"/>
      <c r="DG69" s="412"/>
      <c r="DH69" s="412"/>
      <c r="DI69" s="412"/>
      <c r="DJ69" s="412"/>
      <c r="DK69" s="412"/>
      <c r="DL69" s="412"/>
      <c r="DM69" s="412"/>
      <c r="DN69" s="412"/>
      <c r="DO69" s="412"/>
      <c r="DP69" s="412"/>
      <c r="DQ69" s="412"/>
      <c r="DR69" s="412"/>
      <c r="DS69" s="412"/>
      <c r="DT69" s="412"/>
      <c r="DU69" s="412"/>
      <c r="DV69" s="412"/>
      <c r="DW69" s="412"/>
      <c r="DX69" s="412"/>
      <c r="DY69" s="412"/>
      <c r="DZ69" s="412"/>
      <c r="EA69" s="412"/>
      <c r="EB69" s="412"/>
      <c r="EC69" s="412"/>
      <c r="ED69" s="412"/>
      <c r="EE69" s="412"/>
      <c r="EF69" s="412"/>
      <c r="EG69" s="412"/>
      <c r="EH69" s="412"/>
      <c r="EI69" s="412"/>
      <c r="EJ69" s="412"/>
      <c r="EK69" s="412"/>
      <c r="EL69" s="412"/>
      <c r="EM69" s="412"/>
      <c r="EN69" s="412"/>
      <c r="EO69" s="412"/>
      <c r="EP69" s="412"/>
      <c r="EQ69" s="412"/>
      <c r="ER69" s="412"/>
      <c r="ES69" s="412"/>
      <c r="ET69" s="412"/>
      <c r="EU69" s="412"/>
      <c r="EV69" s="412"/>
      <c r="EW69" s="412"/>
      <c r="EX69" s="412"/>
      <c r="EY69" s="412"/>
      <c r="EZ69" s="412"/>
      <c r="FA69" s="412"/>
      <c r="FB69" s="412"/>
      <c r="FC69" s="412"/>
      <c r="FD69" s="412"/>
      <c r="FE69" s="412"/>
      <c r="FF69" s="412"/>
      <c r="FG69" s="412"/>
      <c r="FH69" s="412"/>
      <c r="FI69" s="412"/>
      <c r="FJ69" s="412"/>
      <c r="FK69" s="412"/>
      <c r="FL69" s="412"/>
      <c r="FM69" s="412"/>
      <c r="FN69" s="412"/>
      <c r="FO69" s="412"/>
      <c r="FP69" s="412"/>
      <c r="FQ69" s="412"/>
      <c r="FR69" s="412"/>
      <c r="FS69" s="412"/>
      <c r="FT69" s="412"/>
      <c r="FU69" s="412"/>
      <c r="FV69" s="412"/>
      <c r="FW69" s="412"/>
      <c r="FX69" s="412"/>
      <c r="FY69" s="412"/>
      <c r="FZ69" s="412"/>
      <c r="GA69" s="412"/>
      <c r="GB69" s="412"/>
      <c r="GC69" s="412"/>
      <c r="GD69" s="412"/>
      <c r="GE69" s="412"/>
      <c r="GF69" s="412"/>
      <c r="GG69" s="412"/>
      <c r="GH69" s="412"/>
      <c r="GI69" s="412"/>
      <c r="GJ69" s="412"/>
      <c r="GK69" s="412"/>
      <c r="GL69" s="412"/>
      <c r="GM69" s="412"/>
      <c r="GN69" s="412"/>
      <c r="GO69" s="412"/>
      <c r="GP69" s="412"/>
      <c r="GQ69" s="412"/>
      <c r="GR69" s="412"/>
      <c r="GS69" s="412"/>
      <c r="GT69" s="412"/>
      <c r="GU69" s="412"/>
      <c r="GV69" s="412"/>
      <c r="GW69" s="412"/>
      <c r="GX69" s="412"/>
      <c r="GY69" s="412"/>
      <c r="GZ69" s="412"/>
      <c r="HA69" s="412"/>
      <c r="HB69" s="412"/>
      <c r="HC69" s="412"/>
      <c r="HD69" s="412"/>
      <c r="HE69" s="412"/>
      <c r="HF69" s="412"/>
      <c r="HG69" s="412"/>
      <c r="HH69" s="412"/>
      <c r="HI69" s="412"/>
      <c r="HJ69" s="412"/>
      <c r="HK69" s="412"/>
      <c r="HL69" s="412"/>
      <c r="HM69" s="412"/>
      <c r="HN69" s="412"/>
      <c r="HO69" s="412"/>
      <c r="HP69" s="412"/>
      <c r="HQ69" s="412"/>
      <c r="HR69" s="412"/>
      <c r="HS69" s="412"/>
      <c r="HT69" s="412"/>
      <c r="HU69" s="412"/>
      <c r="HV69" s="412"/>
      <c r="HW69" s="412"/>
      <c r="HX69" s="412"/>
      <c r="HY69" s="412"/>
      <c r="HZ69" s="412"/>
      <c r="IA69" s="412"/>
      <c r="IB69" s="412"/>
      <c r="IC69" s="412"/>
      <c r="ID69" s="412"/>
      <c r="IE69" s="412"/>
      <c r="IF69" s="412"/>
      <c r="IG69" s="412"/>
      <c r="IH69" s="412"/>
      <c r="II69" s="412"/>
      <c r="IJ69" s="412"/>
      <c r="IK69" s="412"/>
      <c r="IL69" s="412"/>
      <c r="IM69" s="412"/>
      <c r="IN69" s="412"/>
      <c r="IO69" s="412"/>
      <c r="IP69" s="412"/>
      <c r="IQ69" s="412"/>
      <c r="IR69" s="412"/>
      <c r="IS69" s="412"/>
      <c r="IT69" s="412"/>
      <c r="IU69" s="412"/>
      <c r="IV69" s="412"/>
    </row>
    <row r="70" spans="1:256" s="4" customFormat="1" ht="42">
      <c r="A70" s="430" t="s">
        <v>2120</v>
      </c>
      <c r="B70" s="456" t="s">
        <v>2176</v>
      </c>
      <c r="C70" s="432" t="str">
        <f>+'[10]2021-2025'!C69</f>
        <v>UBND xã Đăk Tơ Lung</v>
      </c>
      <c r="D70" s="432" t="s">
        <v>2171</v>
      </c>
      <c r="E70" s="432">
        <v>2023</v>
      </c>
      <c r="F70" s="405"/>
      <c r="G70" s="433" t="s">
        <v>2177</v>
      </c>
      <c r="H70" s="460">
        <v>400</v>
      </c>
      <c r="I70" s="460">
        <v>400</v>
      </c>
      <c r="J70" s="460">
        <v>400</v>
      </c>
      <c r="K70" s="460">
        <v>400</v>
      </c>
      <c r="L70" s="434"/>
      <c r="M70" s="434"/>
      <c r="N70" s="404"/>
      <c r="O70" s="405"/>
      <c r="P70" s="411"/>
      <c r="Q70" s="412"/>
      <c r="R70" s="412"/>
      <c r="S70" s="412"/>
      <c r="T70" s="412"/>
      <c r="U70" s="412"/>
      <c r="V70" s="41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412"/>
      <c r="BI70" s="412"/>
      <c r="BJ70" s="412"/>
      <c r="BK70" s="412"/>
      <c r="BL70" s="412"/>
      <c r="BM70" s="412"/>
      <c r="BN70" s="412"/>
      <c r="BO70" s="412"/>
      <c r="BP70" s="412"/>
      <c r="BQ70" s="412"/>
      <c r="BR70" s="412"/>
      <c r="BS70" s="412"/>
      <c r="BT70" s="412"/>
      <c r="BU70" s="412"/>
      <c r="BV70" s="412"/>
      <c r="BW70" s="412"/>
      <c r="BX70" s="412"/>
      <c r="BY70" s="412"/>
      <c r="BZ70" s="412"/>
      <c r="CA70" s="412"/>
      <c r="CB70" s="412"/>
      <c r="CC70" s="412"/>
      <c r="CD70" s="412"/>
      <c r="CE70" s="412"/>
      <c r="CF70" s="412"/>
      <c r="CG70" s="412"/>
      <c r="CH70" s="412"/>
      <c r="CI70" s="412"/>
      <c r="CJ70" s="412"/>
      <c r="CK70" s="412"/>
      <c r="CL70" s="412"/>
      <c r="CM70" s="412"/>
      <c r="CN70" s="412"/>
      <c r="CO70" s="412"/>
      <c r="CP70" s="412"/>
      <c r="CQ70" s="412"/>
      <c r="CR70" s="412"/>
      <c r="CS70" s="412"/>
      <c r="CT70" s="412"/>
      <c r="CU70" s="412"/>
      <c r="CV70" s="412"/>
      <c r="CW70" s="412"/>
      <c r="CX70" s="412"/>
      <c r="CY70" s="412"/>
      <c r="CZ70" s="412"/>
      <c r="DA70" s="412"/>
      <c r="DB70" s="412"/>
      <c r="DC70" s="412"/>
      <c r="DD70" s="412"/>
      <c r="DE70" s="412"/>
      <c r="DF70" s="412"/>
      <c r="DG70" s="412"/>
      <c r="DH70" s="412"/>
      <c r="DI70" s="412"/>
      <c r="DJ70" s="412"/>
      <c r="DK70" s="412"/>
      <c r="DL70" s="412"/>
      <c r="DM70" s="412"/>
      <c r="DN70" s="412"/>
      <c r="DO70" s="412"/>
      <c r="DP70" s="412"/>
      <c r="DQ70" s="412"/>
      <c r="DR70" s="412"/>
      <c r="DS70" s="412"/>
      <c r="DT70" s="412"/>
      <c r="DU70" s="412"/>
      <c r="DV70" s="412"/>
      <c r="DW70" s="412"/>
      <c r="DX70" s="412"/>
      <c r="DY70" s="412"/>
      <c r="DZ70" s="412"/>
      <c r="EA70" s="412"/>
      <c r="EB70" s="412"/>
      <c r="EC70" s="412"/>
      <c r="ED70" s="412"/>
      <c r="EE70" s="412"/>
      <c r="EF70" s="412"/>
      <c r="EG70" s="412"/>
      <c r="EH70" s="412"/>
      <c r="EI70" s="412"/>
      <c r="EJ70" s="412"/>
      <c r="EK70" s="412"/>
      <c r="EL70" s="412"/>
      <c r="EM70" s="412"/>
      <c r="EN70" s="412"/>
      <c r="EO70" s="412"/>
      <c r="EP70" s="412"/>
      <c r="EQ70" s="412"/>
      <c r="ER70" s="412"/>
      <c r="ES70" s="412"/>
      <c r="ET70" s="412"/>
      <c r="EU70" s="412"/>
      <c r="EV70" s="412"/>
      <c r="EW70" s="412"/>
      <c r="EX70" s="412"/>
      <c r="EY70" s="412"/>
      <c r="EZ70" s="412"/>
      <c r="FA70" s="412"/>
      <c r="FB70" s="412"/>
      <c r="FC70" s="412"/>
      <c r="FD70" s="412"/>
      <c r="FE70" s="412"/>
      <c r="FF70" s="412"/>
      <c r="FG70" s="412"/>
      <c r="FH70" s="412"/>
      <c r="FI70" s="412"/>
      <c r="FJ70" s="412"/>
      <c r="FK70" s="412"/>
      <c r="FL70" s="412"/>
      <c r="FM70" s="412"/>
      <c r="FN70" s="412"/>
      <c r="FO70" s="412"/>
      <c r="FP70" s="412"/>
      <c r="FQ70" s="412"/>
      <c r="FR70" s="412"/>
      <c r="FS70" s="412"/>
      <c r="FT70" s="412"/>
      <c r="FU70" s="412"/>
      <c r="FV70" s="412"/>
      <c r="FW70" s="412"/>
      <c r="FX70" s="412"/>
      <c r="FY70" s="412"/>
      <c r="FZ70" s="412"/>
      <c r="GA70" s="412"/>
      <c r="GB70" s="412"/>
      <c r="GC70" s="412"/>
      <c r="GD70" s="412"/>
      <c r="GE70" s="412"/>
      <c r="GF70" s="412"/>
      <c r="GG70" s="412"/>
      <c r="GH70" s="412"/>
      <c r="GI70" s="412"/>
      <c r="GJ70" s="412"/>
      <c r="GK70" s="412"/>
      <c r="GL70" s="412"/>
      <c r="GM70" s="412"/>
      <c r="GN70" s="412"/>
      <c r="GO70" s="412"/>
      <c r="GP70" s="412"/>
      <c r="GQ70" s="412"/>
      <c r="GR70" s="412"/>
      <c r="GS70" s="412"/>
      <c r="GT70" s="412"/>
      <c r="GU70" s="412"/>
      <c r="GV70" s="412"/>
      <c r="GW70" s="412"/>
      <c r="GX70" s="412"/>
      <c r="GY70" s="412"/>
      <c r="GZ70" s="412"/>
      <c r="HA70" s="412"/>
      <c r="HB70" s="412"/>
      <c r="HC70" s="412"/>
      <c r="HD70" s="412"/>
      <c r="HE70" s="412"/>
      <c r="HF70" s="412"/>
      <c r="HG70" s="412"/>
      <c r="HH70" s="412"/>
      <c r="HI70" s="412"/>
      <c r="HJ70" s="412"/>
      <c r="HK70" s="412"/>
      <c r="HL70" s="412"/>
      <c r="HM70" s="412"/>
      <c r="HN70" s="412"/>
      <c r="HO70" s="412"/>
      <c r="HP70" s="412"/>
      <c r="HQ70" s="412"/>
      <c r="HR70" s="412"/>
      <c r="HS70" s="412"/>
      <c r="HT70" s="412"/>
      <c r="HU70" s="412"/>
      <c r="HV70" s="412"/>
      <c r="HW70" s="412"/>
      <c r="HX70" s="412"/>
      <c r="HY70" s="412"/>
      <c r="HZ70" s="412"/>
      <c r="IA70" s="412"/>
      <c r="IB70" s="412"/>
      <c r="IC70" s="412"/>
      <c r="ID70" s="412"/>
      <c r="IE70" s="412"/>
      <c r="IF70" s="412"/>
      <c r="IG70" s="412"/>
      <c r="IH70" s="412"/>
      <c r="II70" s="412"/>
      <c r="IJ70" s="412"/>
      <c r="IK70" s="412"/>
      <c r="IL70" s="412"/>
      <c r="IM70" s="412"/>
      <c r="IN70" s="412"/>
      <c r="IO70" s="412"/>
      <c r="IP70" s="412"/>
      <c r="IQ70" s="412"/>
      <c r="IR70" s="412"/>
      <c r="IS70" s="412"/>
      <c r="IT70" s="412"/>
      <c r="IU70" s="412"/>
      <c r="IV70" s="412"/>
    </row>
    <row r="71" spans="1:256" s="4" customFormat="1" ht="42">
      <c r="A71" s="430" t="s">
        <v>2122</v>
      </c>
      <c r="B71" s="456" t="s">
        <v>2178</v>
      </c>
      <c r="C71" s="432" t="str">
        <f>+'[10]2021-2025'!C70</f>
        <v>UBND xã Đăk Tơ Lung</v>
      </c>
      <c r="D71" s="432" t="s">
        <v>2164</v>
      </c>
      <c r="E71" s="432">
        <v>2023</v>
      </c>
      <c r="F71" s="405"/>
      <c r="G71" s="433" t="s">
        <v>2177</v>
      </c>
      <c r="H71" s="460">
        <v>370</v>
      </c>
      <c r="I71" s="460">
        <v>370</v>
      </c>
      <c r="J71" s="460">
        <v>370</v>
      </c>
      <c r="K71" s="460">
        <v>370</v>
      </c>
      <c r="L71" s="434"/>
      <c r="M71" s="434"/>
      <c r="N71" s="404"/>
      <c r="O71" s="405"/>
      <c r="P71" s="411"/>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2"/>
      <c r="AY71" s="412"/>
      <c r="AZ71" s="412"/>
      <c r="BA71" s="412"/>
      <c r="BB71" s="412"/>
      <c r="BC71" s="412"/>
      <c r="BD71" s="412"/>
      <c r="BE71" s="412"/>
      <c r="BF71" s="412"/>
      <c r="BG71" s="412"/>
      <c r="BH71" s="412"/>
      <c r="BI71" s="412"/>
      <c r="BJ71" s="412"/>
      <c r="BK71" s="412"/>
      <c r="BL71" s="412"/>
      <c r="BM71" s="412"/>
      <c r="BN71" s="412"/>
      <c r="BO71" s="412"/>
      <c r="BP71" s="412"/>
      <c r="BQ71" s="412"/>
      <c r="BR71" s="412"/>
      <c r="BS71" s="412"/>
      <c r="BT71" s="412"/>
      <c r="BU71" s="412"/>
      <c r="BV71" s="412"/>
      <c r="BW71" s="412"/>
      <c r="BX71" s="412"/>
      <c r="BY71" s="412"/>
      <c r="BZ71" s="412"/>
      <c r="CA71" s="412"/>
      <c r="CB71" s="412"/>
      <c r="CC71" s="412"/>
      <c r="CD71" s="412"/>
      <c r="CE71" s="412"/>
      <c r="CF71" s="412"/>
      <c r="CG71" s="412"/>
      <c r="CH71" s="412"/>
      <c r="CI71" s="412"/>
      <c r="CJ71" s="412"/>
      <c r="CK71" s="412"/>
      <c r="CL71" s="412"/>
      <c r="CM71" s="412"/>
      <c r="CN71" s="412"/>
      <c r="CO71" s="412"/>
      <c r="CP71" s="412"/>
      <c r="CQ71" s="412"/>
      <c r="CR71" s="412"/>
      <c r="CS71" s="412"/>
      <c r="CT71" s="412"/>
      <c r="CU71" s="412"/>
      <c r="CV71" s="412"/>
      <c r="CW71" s="412"/>
      <c r="CX71" s="412"/>
      <c r="CY71" s="412"/>
      <c r="CZ71" s="412"/>
      <c r="DA71" s="412"/>
      <c r="DB71" s="412"/>
      <c r="DC71" s="412"/>
      <c r="DD71" s="412"/>
      <c r="DE71" s="412"/>
      <c r="DF71" s="412"/>
      <c r="DG71" s="412"/>
      <c r="DH71" s="412"/>
      <c r="DI71" s="412"/>
      <c r="DJ71" s="412"/>
      <c r="DK71" s="412"/>
      <c r="DL71" s="412"/>
      <c r="DM71" s="412"/>
      <c r="DN71" s="412"/>
      <c r="DO71" s="412"/>
      <c r="DP71" s="412"/>
      <c r="DQ71" s="412"/>
      <c r="DR71" s="412"/>
      <c r="DS71" s="412"/>
      <c r="DT71" s="412"/>
      <c r="DU71" s="412"/>
      <c r="DV71" s="412"/>
      <c r="DW71" s="412"/>
      <c r="DX71" s="412"/>
      <c r="DY71" s="412"/>
      <c r="DZ71" s="412"/>
      <c r="EA71" s="412"/>
      <c r="EB71" s="412"/>
      <c r="EC71" s="412"/>
      <c r="ED71" s="412"/>
      <c r="EE71" s="412"/>
      <c r="EF71" s="412"/>
      <c r="EG71" s="412"/>
      <c r="EH71" s="412"/>
      <c r="EI71" s="412"/>
      <c r="EJ71" s="412"/>
      <c r="EK71" s="412"/>
      <c r="EL71" s="412"/>
      <c r="EM71" s="412"/>
      <c r="EN71" s="412"/>
      <c r="EO71" s="412"/>
      <c r="EP71" s="412"/>
      <c r="EQ71" s="412"/>
      <c r="ER71" s="412"/>
      <c r="ES71" s="412"/>
      <c r="ET71" s="412"/>
      <c r="EU71" s="412"/>
      <c r="EV71" s="412"/>
      <c r="EW71" s="412"/>
      <c r="EX71" s="412"/>
      <c r="EY71" s="412"/>
      <c r="EZ71" s="412"/>
      <c r="FA71" s="412"/>
      <c r="FB71" s="412"/>
      <c r="FC71" s="412"/>
      <c r="FD71" s="412"/>
      <c r="FE71" s="412"/>
      <c r="FF71" s="412"/>
      <c r="FG71" s="412"/>
      <c r="FH71" s="412"/>
      <c r="FI71" s="412"/>
      <c r="FJ71" s="412"/>
      <c r="FK71" s="412"/>
      <c r="FL71" s="412"/>
      <c r="FM71" s="412"/>
      <c r="FN71" s="412"/>
      <c r="FO71" s="412"/>
      <c r="FP71" s="412"/>
      <c r="FQ71" s="412"/>
      <c r="FR71" s="412"/>
      <c r="FS71" s="412"/>
      <c r="FT71" s="412"/>
      <c r="FU71" s="412"/>
      <c r="FV71" s="412"/>
      <c r="FW71" s="412"/>
      <c r="FX71" s="412"/>
      <c r="FY71" s="412"/>
      <c r="FZ71" s="412"/>
      <c r="GA71" s="412"/>
      <c r="GB71" s="412"/>
      <c r="GC71" s="412"/>
      <c r="GD71" s="412"/>
      <c r="GE71" s="412"/>
      <c r="GF71" s="412"/>
      <c r="GG71" s="412"/>
      <c r="GH71" s="412"/>
      <c r="GI71" s="412"/>
      <c r="GJ71" s="412"/>
      <c r="GK71" s="412"/>
      <c r="GL71" s="412"/>
      <c r="GM71" s="412"/>
      <c r="GN71" s="412"/>
      <c r="GO71" s="412"/>
      <c r="GP71" s="412"/>
      <c r="GQ71" s="412"/>
      <c r="GR71" s="412"/>
      <c r="GS71" s="412"/>
      <c r="GT71" s="412"/>
      <c r="GU71" s="412"/>
      <c r="GV71" s="412"/>
      <c r="GW71" s="412"/>
      <c r="GX71" s="412"/>
      <c r="GY71" s="412"/>
      <c r="GZ71" s="412"/>
      <c r="HA71" s="412"/>
      <c r="HB71" s="412"/>
      <c r="HC71" s="412"/>
      <c r="HD71" s="412"/>
      <c r="HE71" s="412"/>
      <c r="HF71" s="412"/>
      <c r="HG71" s="412"/>
      <c r="HH71" s="412"/>
      <c r="HI71" s="412"/>
      <c r="HJ71" s="412"/>
      <c r="HK71" s="412"/>
      <c r="HL71" s="412"/>
      <c r="HM71" s="412"/>
      <c r="HN71" s="412"/>
      <c r="HO71" s="412"/>
      <c r="HP71" s="412"/>
      <c r="HQ71" s="412"/>
      <c r="HR71" s="412"/>
      <c r="HS71" s="412"/>
      <c r="HT71" s="412"/>
      <c r="HU71" s="412"/>
      <c r="HV71" s="412"/>
      <c r="HW71" s="412"/>
      <c r="HX71" s="412"/>
      <c r="HY71" s="412"/>
      <c r="HZ71" s="412"/>
      <c r="IA71" s="412"/>
      <c r="IB71" s="412"/>
      <c r="IC71" s="412"/>
      <c r="ID71" s="412"/>
      <c r="IE71" s="412"/>
      <c r="IF71" s="412"/>
      <c r="IG71" s="412"/>
      <c r="IH71" s="412"/>
      <c r="II71" s="412"/>
      <c r="IJ71" s="412"/>
      <c r="IK71" s="412"/>
      <c r="IL71" s="412"/>
      <c r="IM71" s="412"/>
      <c r="IN71" s="412"/>
      <c r="IO71" s="412"/>
      <c r="IP71" s="412"/>
      <c r="IQ71" s="412"/>
      <c r="IR71" s="412"/>
      <c r="IS71" s="412"/>
      <c r="IT71" s="412"/>
      <c r="IU71" s="412"/>
      <c r="IV71" s="412"/>
    </row>
    <row r="72" spans="1:256" s="4" customFormat="1" ht="42">
      <c r="A72" s="430" t="s">
        <v>2179</v>
      </c>
      <c r="B72" s="456" t="s">
        <v>2180</v>
      </c>
      <c r="C72" s="432" t="str">
        <f>+'[10]2021-2025'!C71</f>
        <v>UBND xã Đăk Tơ Lung</v>
      </c>
      <c r="D72" s="432" t="s">
        <v>2167</v>
      </c>
      <c r="E72" s="432">
        <v>2023</v>
      </c>
      <c r="F72" s="405"/>
      <c r="G72" s="433" t="s">
        <v>2177</v>
      </c>
      <c r="H72" s="460">
        <v>370</v>
      </c>
      <c r="I72" s="460">
        <v>370</v>
      </c>
      <c r="J72" s="460">
        <v>370</v>
      </c>
      <c r="K72" s="460">
        <v>370</v>
      </c>
      <c r="L72" s="434"/>
      <c r="M72" s="434"/>
      <c r="N72" s="404"/>
      <c r="O72" s="405"/>
      <c r="P72" s="411"/>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2"/>
      <c r="AY72" s="412"/>
      <c r="AZ72" s="412"/>
      <c r="BA72" s="412"/>
      <c r="BB72" s="412"/>
      <c r="BC72" s="412"/>
      <c r="BD72" s="412"/>
      <c r="BE72" s="412"/>
      <c r="BF72" s="412"/>
      <c r="BG72" s="412"/>
      <c r="BH72" s="412"/>
      <c r="BI72" s="412"/>
      <c r="BJ72" s="412"/>
      <c r="BK72" s="412"/>
      <c r="BL72" s="412"/>
      <c r="BM72" s="412"/>
      <c r="BN72" s="412"/>
      <c r="BO72" s="412"/>
      <c r="BP72" s="412"/>
      <c r="BQ72" s="412"/>
      <c r="BR72" s="412"/>
      <c r="BS72" s="412"/>
      <c r="BT72" s="412"/>
      <c r="BU72" s="412"/>
      <c r="BV72" s="412"/>
      <c r="BW72" s="412"/>
      <c r="BX72" s="412"/>
      <c r="BY72" s="412"/>
      <c r="BZ72" s="412"/>
      <c r="CA72" s="412"/>
      <c r="CB72" s="412"/>
      <c r="CC72" s="412"/>
      <c r="CD72" s="412"/>
      <c r="CE72" s="412"/>
      <c r="CF72" s="412"/>
      <c r="CG72" s="412"/>
      <c r="CH72" s="412"/>
      <c r="CI72" s="412"/>
      <c r="CJ72" s="412"/>
      <c r="CK72" s="412"/>
      <c r="CL72" s="412"/>
      <c r="CM72" s="412"/>
      <c r="CN72" s="412"/>
      <c r="CO72" s="412"/>
      <c r="CP72" s="412"/>
      <c r="CQ72" s="412"/>
      <c r="CR72" s="412"/>
      <c r="CS72" s="412"/>
      <c r="CT72" s="412"/>
      <c r="CU72" s="412"/>
      <c r="CV72" s="412"/>
      <c r="CW72" s="412"/>
      <c r="CX72" s="412"/>
      <c r="CY72" s="412"/>
      <c r="CZ72" s="412"/>
      <c r="DA72" s="412"/>
      <c r="DB72" s="412"/>
      <c r="DC72" s="412"/>
      <c r="DD72" s="412"/>
      <c r="DE72" s="412"/>
      <c r="DF72" s="412"/>
      <c r="DG72" s="412"/>
      <c r="DH72" s="412"/>
      <c r="DI72" s="412"/>
      <c r="DJ72" s="412"/>
      <c r="DK72" s="412"/>
      <c r="DL72" s="412"/>
      <c r="DM72" s="412"/>
      <c r="DN72" s="412"/>
      <c r="DO72" s="412"/>
      <c r="DP72" s="412"/>
      <c r="DQ72" s="412"/>
      <c r="DR72" s="412"/>
      <c r="DS72" s="412"/>
      <c r="DT72" s="412"/>
      <c r="DU72" s="412"/>
      <c r="DV72" s="412"/>
      <c r="DW72" s="412"/>
      <c r="DX72" s="412"/>
      <c r="DY72" s="412"/>
      <c r="DZ72" s="412"/>
      <c r="EA72" s="412"/>
      <c r="EB72" s="412"/>
      <c r="EC72" s="412"/>
      <c r="ED72" s="412"/>
      <c r="EE72" s="412"/>
      <c r="EF72" s="412"/>
      <c r="EG72" s="412"/>
      <c r="EH72" s="412"/>
      <c r="EI72" s="412"/>
      <c r="EJ72" s="412"/>
      <c r="EK72" s="412"/>
      <c r="EL72" s="412"/>
      <c r="EM72" s="412"/>
      <c r="EN72" s="412"/>
      <c r="EO72" s="412"/>
      <c r="EP72" s="412"/>
      <c r="EQ72" s="412"/>
      <c r="ER72" s="412"/>
      <c r="ES72" s="412"/>
      <c r="ET72" s="412"/>
      <c r="EU72" s="412"/>
      <c r="EV72" s="412"/>
      <c r="EW72" s="412"/>
      <c r="EX72" s="412"/>
      <c r="EY72" s="412"/>
      <c r="EZ72" s="412"/>
      <c r="FA72" s="412"/>
      <c r="FB72" s="412"/>
      <c r="FC72" s="412"/>
      <c r="FD72" s="412"/>
      <c r="FE72" s="412"/>
      <c r="FF72" s="412"/>
      <c r="FG72" s="412"/>
      <c r="FH72" s="412"/>
      <c r="FI72" s="412"/>
      <c r="FJ72" s="412"/>
      <c r="FK72" s="412"/>
      <c r="FL72" s="412"/>
      <c r="FM72" s="412"/>
      <c r="FN72" s="412"/>
      <c r="FO72" s="412"/>
      <c r="FP72" s="412"/>
      <c r="FQ72" s="412"/>
      <c r="FR72" s="412"/>
      <c r="FS72" s="412"/>
      <c r="FT72" s="412"/>
      <c r="FU72" s="412"/>
      <c r="FV72" s="412"/>
      <c r="FW72" s="412"/>
      <c r="FX72" s="412"/>
      <c r="FY72" s="412"/>
      <c r="FZ72" s="412"/>
      <c r="GA72" s="412"/>
      <c r="GB72" s="412"/>
      <c r="GC72" s="412"/>
      <c r="GD72" s="412"/>
      <c r="GE72" s="412"/>
      <c r="GF72" s="412"/>
      <c r="GG72" s="412"/>
      <c r="GH72" s="412"/>
      <c r="GI72" s="412"/>
      <c r="GJ72" s="412"/>
      <c r="GK72" s="412"/>
      <c r="GL72" s="412"/>
      <c r="GM72" s="412"/>
      <c r="GN72" s="412"/>
      <c r="GO72" s="412"/>
      <c r="GP72" s="412"/>
      <c r="GQ72" s="412"/>
      <c r="GR72" s="412"/>
      <c r="GS72" s="412"/>
      <c r="GT72" s="412"/>
      <c r="GU72" s="412"/>
      <c r="GV72" s="412"/>
      <c r="GW72" s="412"/>
      <c r="GX72" s="412"/>
      <c r="GY72" s="412"/>
      <c r="GZ72" s="412"/>
      <c r="HA72" s="412"/>
      <c r="HB72" s="412"/>
      <c r="HC72" s="412"/>
      <c r="HD72" s="412"/>
      <c r="HE72" s="412"/>
      <c r="HF72" s="412"/>
      <c r="HG72" s="412"/>
      <c r="HH72" s="412"/>
      <c r="HI72" s="412"/>
      <c r="HJ72" s="412"/>
      <c r="HK72" s="412"/>
      <c r="HL72" s="412"/>
      <c r="HM72" s="412"/>
      <c r="HN72" s="412"/>
      <c r="HO72" s="412"/>
      <c r="HP72" s="412"/>
      <c r="HQ72" s="412"/>
      <c r="HR72" s="412"/>
      <c r="HS72" s="412"/>
      <c r="HT72" s="412"/>
      <c r="HU72" s="412"/>
      <c r="HV72" s="412"/>
      <c r="HW72" s="412"/>
      <c r="HX72" s="412"/>
      <c r="HY72" s="412"/>
      <c r="HZ72" s="412"/>
      <c r="IA72" s="412"/>
      <c r="IB72" s="412"/>
      <c r="IC72" s="412"/>
      <c r="ID72" s="412"/>
      <c r="IE72" s="412"/>
      <c r="IF72" s="412"/>
      <c r="IG72" s="412"/>
      <c r="IH72" s="412"/>
      <c r="II72" s="412"/>
      <c r="IJ72" s="412"/>
      <c r="IK72" s="412"/>
      <c r="IL72" s="412"/>
      <c r="IM72" s="412"/>
      <c r="IN72" s="412"/>
      <c r="IO72" s="412"/>
      <c r="IP72" s="412"/>
      <c r="IQ72" s="412"/>
      <c r="IR72" s="412"/>
      <c r="IS72" s="412"/>
      <c r="IT72" s="412"/>
      <c r="IU72" s="412"/>
      <c r="IV72" s="412"/>
    </row>
    <row r="73" spans="1:256" s="4" customFormat="1" ht="42">
      <c r="A73" s="430" t="s">
        <v>2181</v>
      </c>
      <c r="B73" s="456" t="s">
        <v>2182</v>
      </c>
      <c r="C73" s="432" t="str">
        <f>+'[10]2021-2025'!C72</f>
        <v>UBND xã Đăk Tơ Lung</v>
      </c>
      <c r="D73" s="432" t="s">
        <v>2169</v>
      </c>
      <c r="E73" s="432">
        <v>2023</v>
      </c>
      <c r="F73" s="405"/>
      <c r="G73" s="433" t="s">
        <v>2177</v>
      </c>
      <c r="H73" s="460">
        <v>370</v>
      </c>
      <c r="I73" s="460">
        <v>370</v>
      </c>
      <c r="J73" s="460">
        <v>370</v>
      </c>
      <c r="K73" s="460">
        <v>370</v>
      </c>
      <c r="L73" s="434"/>
      <c r="M73" s="434"/>
      <c r="N73" s="404"/>
      <c r="O73" s="405"/>
      <c r="P73" s="411"/>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2"/>
      <c r="BY73" s="412"/>
      <c r="BZ73" s="412"/>
      <c r="CA73" s="412"/>
      <c r="CB73" s="412"/>
      <c r="CC73" s="412"/>
      <c r="CD73" s="412"/>
      <c r="CE73" s="412"/>
      <c r="CF73" s="412"/>
      <c r="CG73" s="412"/>
      <c r="CH73" s="412"/>
      <c r="CI73" s="412"/>
      <c r="CJ73" s="412"/>
      <c r="CK73" s="412"/>
      <c r="CL73" s="412"/>
      <c r="CM73" s="412"/>
      <c r="CN73" s="412"/>
      <c r="CO73" s="412"/>
      <c r="CP73" s="412"/>
      <c r="CQ73" s="412"/>
      <c r="CR73" s="412"/>
      <c r="CS73" s="412"/>
      <c r="CT73" s="412"/>
      <c r="CU73" s="412"/>
      <c r="CV73" s="412"/>
      <c r="CW73" s="412"/>
      <c r="CX73" s="412"/>
      <c r="CY73" s="412"/>
      <c r="CZ73" s="412"/>
      <c r="DA73" s="412"/>
      <c r="DB73" s="412"/>
      <c r="DC73" s="412"/>
      <c r="DD73" s="412"/>
      <c r="DE73" s="412"/>
      <c r="DF73" s="412"/>
      <c r="DG73" s="412"/>
      <c r="DH73" s="412"/>
      <c r="DI73" s="412"/>
      <c r="DJ73" s="412"/>
      <c r="DK73" s="412"/>
      <c r="DL73" s="412"/>
      <c r="DM73" s="412"/>
      <c r="DN73" s="412"/>
      <c r="DO73" s="412"/>
      <c r="DP73" s="412"/>
      <c r="DQ73" s="412"/>
      <c r="DR73" s="412"/>
      <c r="DS73" s="412"/>
      <c r="DT73" s="412"/>
      <c r="DU73" s="412"/>
      <c r="DV73" s="412"/>
      <c r="DW73" s="412"/>
      <c r="DX73" s="412"/>
      <c r="DY73" s="412"/>
      <c r="DZ73" s="412"/>
      <c r="EA73" s="412"/>
      <c r="EB73" s="412"/>
      <c r="EC73" s="412"/>
      <c r="ED73" s="412"/>
      <c r="EE73" s="412"/>
      <c r="EF73" s="412"/>
      <c r="EG73" s="412"/>
      <c r="EH73" s="412"/>
      <c r="EI73" s="412"/>
      <c r="EJ73" s="412"/>
      <c r="EK73" s="412"/>
      <c r="EL73" s="412"/>
      <c r="EM73" s="412"/>
      <c r="EN73" s="412"/>
      <c r="EO73" s="412"/>
      <c r="EP73" s="412"/>
      <c r="EQ73" s="412"/>
      <c r="ER73" s="412"/>
      <c r="ES73" s="412"/>
      <c r="ET73" s="412"/>
      <c r="EU73" s="412"/>
      <c r="EV73" s="412"/>
      <c r="EW73" s="412"/>
      <c r="EX73" s="412"/>
      <c r="EY73" s="412"/>
      <c r="EZ73" s="412"/>
      <c r="FA73" s="412"/>
      <c r="FB73" s="412"/>
      <c r="FC73" s="412"/>
      <c r="FD73" s="412"/>
      <c r="FE73" s="412"/>
      <c r="FF73" s="412"/>
      <c r="FG73" s="412"/>
      <c r="FH73" s="412"/>
      <c r="FI73" s="412"/>
      <c r="FJ73" s="412"/>
      <c r="FK73" s="412"/>
      <c r="FL73" s="412"/>
      <c r="FM73" s="412"/>
      <c r="FN73" s="412"/>
      <c r="FO73" s="412"/>
      <c r="FP73" s="412"/>
      <c r="FQ73" s="412"/>
      <c r="FR73" s="412"/>
      <c r="FS73" s="412"/>
      <c r="FT73" s="412"/>
      <c r="FU73" s="412"/>
      <c r="FV73" s="412"/>
      <c r="FW73" s="412"/>
      <c r="FX73" s="412"/>
      <c r="FY73" s="412"/>
      <c r="FZ73" s="412"/>
      <c r="GA73" s="412"/>
      <c r="GB73" s="412"/>
      <c r="GC73" s="412"/>
      <c r="GD73" s="412"/>
      <c r="GE73" s="412"/>
      <c r="GF73" s="412"/>
      <c r="GG73" s="412"/>
      <c r="GH73" s="412"/>
      <c r="GI73" s="412"/>
      <c r="GJ73" s="412"/>
      <c r="GK73" s="412"/>
      <c r="GL73" s="412"/>
      <c r="GM73" s="412"/>
      <c r="GN73" s="412"/>
      <c r="GO73" s="412"/>
      <c r="GP73" s="412"/>
      <c r="GQ73" s="412"/>
      <c r="GR73" s="412"/>
      <c r="GS73" s="412"/>
      <c r="GT73" s="412"/>
      <c r="GU73" s="412"/>
      <c r="GV73" s="412"/>
      <c r="GW73" s="412"/>
      <c r="GX73" s="412"/>
      <c r="GY73" s="412"/>
      <c r="GZ73" s="412"/>
      <c r="HA73" s="412"/>
      <c r="HB73" s="412"/>
      <c r="HC73" s="412"/>
      <c r="HD73" s="412"/>
      <c r="HE73" s="412"/>
      <c r="HF73" s="412"/>
      <c r="HG73" s="412"/>
      <c r="HH73" s="412"/>
      <c r="HI73" s="412"/>
      <c r="HJ73" s="412"/>
      <c r="HK73" s="412"/>
      <c r="HL73" s="412"/>
      <c r="HM73" s="412"/>
      <c r="HN73" s="412"/>
      <c r="HO73" s="412"/>
      <c r="HP73" s="412"/>
      <c r="HQ73" s="412"/>
      <c r="HR73" s="412"/>
      <c r="HS73" s="412"/>
      <c r="HT73" s="412"/>
      <c r="HU73" s="412"/>
      <c r="HV73" s="412"/>
      <c r="HW73" s="412"/>
      <c r="HX73" s="412"/>
      <c r="HY73" s="412"/>
      <c r="HZ73" s="412"/>
      <c r="IA73" s="412"/>
      <c r="IB73" s="412"/>
      <c r="IC73" s="412"/>
      <c r="ID73" s="412"/>
      <c r="IE73" s="412"/>
      <c r="IF73" s="412"/>
      <c r="IG73" s="412"/>
      <c r="IH73" s="412"/>
      <c r="II73" s="412"/>
      <c r="IJ73" s="412"/>
      <c r="IK73" s="412"/>
      <c r="IL73" s="412"/>
      <c r="IM73" s="412"/>
      <c r="IN73" s="412"/>
      <c r="IO73" s="412"/>
      <c r="IP73" s="412"/>
      <c r="IQ73" s="412"/>
      <c r="IR73" s="412"/>
      <c r="IS73" s="412"/>
      <c r="IT73" s="412"/>
      <c r="IU73" s="412"/>
      <c r="IV73" s="412"/>
    </row>
    <row r="74" spans="1:256" s="4" customFormat="1" ht="42">
      <c r="A74" s="430" t="s">
        <v>2183</v>
      </c>
      <c r="B74" s="456" t="s">
        <v>2184</v>
      </c>
      <c r="C74" s="432" t="str">
        <f>+'[10]2021-2025'!C73</f>
        <v>UBND xã Đăk Tơ Lung</v>
      </c>
      <c r="D74" s="432" t="s">
        <v>2171</v>
      </c>
      <c r="E74" s="432">
        <v>2023</v>
      </c>
      <c r="F74" s="405"/>
      <c r="G74" s="433" t="s">
        <v>2165</v>
      </c>
      <c r="H74" s="460">
        <v>252</v>
      </c>
      <c r="I74" s="460">
        <v>252</v>
      </c>
      <c r="J74" s="460">
        <v>252</v>
      </c>
      <c r="K74" s="460">
        <v>252</v>
      </c>
      <c r="L74" s="434"/>
      <c r="M74" s="434"/>
      <c r="N74" s="404"/>
      <c r="O74" s="405"/>
      <c r="P74" s="411"/>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H74" s="412"/>
      <c r="BI74" s="412"/>
      <c r="BJ74" s="412"/>
      <c r="BK74" s="412"/>
      <c r="BL74" s="412"/>
      <c r="BM74" s="412"/>
      <c r="BN74" s="412"/>
      <c r="BO74" s="412"/>
      <c r="BP74" s="412"/>
      <c r="BQ74" s="412"/>
      <c r="BR74" s="412"/>
      <c r="BS74" s="412"/>
      <c r="BT74" s="412"/>
      <c r="BU74" s="412"/>
      <c r="BV74" s="412"/>
      <c r="BW74" s="412"/>
      <c r="BX74" s="412"/>
      <c r="BY74" s="412"/>
      <c r="BZ74" s="412"/>
      <c r="CA74" s="412"/>
      <c r="CB74" s="412"/>
      <c r="CC74" s="412"/>
      <c r="CD74" s="412"/>
      <c r="CE74" s="412"/>
      <c r="CF74" s="412"/>
      <c r="CG74" s="412"/>
      <c r="CH74" s="412"/>
      <c r="CI74" s="412"/>
      <c r="CJ74" s="412"/>
      <c r="CK74" s="412"/>
      <c r="CL74" s="412"/>
      <c r="CM74" s="412"/>
      <c r="CN74" s="412"/>
      <c r="CO74" s="412"/>
      <c r="CP74" s="412"/>
      <c r="CQ74" s="412"/>
      <c r="CR74" s="412"/>
      <c r="CS74" s="412"/>
      <c r="CT74" s="412"/>
      <c r="CU74" s="412"/>
      <c r="CV74" s="412"/>
      <c r="CW74" s="412"/>
      <c r="CX74" s="412"/>
      <c r="CY74" s="412"/>
      <c r="CZ74" s="412"/>
      <c r="DA74" s="412"/>
      <c r="DB74" s="412"/>
      <c r="DC74" s="412"/>
      <c r="DD74" s="412"/>
      <c r="DE74" s="412"/>
      <c r="DF74" s="412"/>
      <c r="DG74" s="412"/>
      <c r="DH74" s="412"/>
      <c r="DI74" s="412"/>
      <c r="DJ74" s="412"/>
      <c r="DK74" s="412"/>
      <c r="DL74" s="412"/>
      <c r="DM74" s="412"/>
      <c r="DN74" s="412"/>
      <c r="DO74" s="412"/>
      <c r="DP74" s="412"/>
      <c r="DQ74" s="412"/>
      <c r="DR74" s="412"/>
      <c r="DS74" s="412"/>
      <c r="DT74" s="412"/>
      <c r="DU74" s="412"/>
      <c r="DV74" s="412"/>
      <c r="DW74" s="412"/>
      <c r="DX74" s="412"/>
      <c r="DY74" s="412"/>
      <c r="DZ74" s="412"/>
      <c r="EA74" s="412"/>
      <c r="EB74" s="412"/>
      <c r="EC74" s="412"/>
      <c r="ED74" s="412"/>
      <c r="EE74" s="412"/>
      <c r="EF74" s="412"/>
      <c r="EG74" s="412"/>
      <c r="EH74" s="412"/>
      <c r="EI74" s="412"/>
      <c r="EJ74" s="412"/>
      <c r="EK74" s="412"/>
      <c r="EL74" s="412"/>
      <c r="EM74" s="412"/>
      <c r="EN74" s="412"/>
      <c r="EO74" s="412"/>
      <c r="EP74" s="412"/>
      <c r="EQ74" s="412"/>
      <c r="ER74" s="412"/>
      <c r="ES74" s="412"/>
      <c r="ET74" s="412"/>
      <c r="EU74" s="412"/>
      <c r="EV74" s="412"/>
      <c r="EW74" s="412"/>
      <c r="EX74" s="412"/>
      <c r="EY74" s="412"/>
      <c r="EZ74" s="412"/>
      <c r="FA74" s="412"/>
      <c r="FB74" s="412"/>
      <c r="FC74" s="412"/>
      <c r="FD74" s="412"/>
      <c r="FE74" s="412"/>
      <c r="FF74" s="412"/>
      <c r="FG74" s="412"/>
      <c r="FH74" s="412"/>
      <c r="FI74" s="412"/>
      <c r="FJ74" s="412"/>
      <c r="FK74" s="412"/>
      <c r="FL74" s="412"/>
      <c r="FM74" s="412"/>
      <c r="FN74" s="412"/>
      <c r="FO74" s="412"/>
      <c r="FP74" s="412"/>
      <c r="FQ74" s="412"/>
      <c r="FR74" s="412"/>
      <c r="FS74" s="412"/>
      <c r="FT74" s="412"/>
      <c r="FU74" s="412"/>
      <c r="FV74" s="412"/>
      <c r="FW74" s="412"/>
      <c r="FX74" s="412"/>
      <c r="FY74" s="412"/>
      <c r="FZ74" s="412"/>
      <c r="GA74" s="412"/>
      <c r="GB74" s="412"/>
      <c r="GC74" s="412"/>
      <c r="GD74" s="412"/>
      <c r="GE74" s="412"/>
      <c r="GF74" s="412"/>
      <c r="GG74" s="412"/>
      <c r="GH74" s="412"/>
      <c r="GI74" s="412"/>
      <c r="GJ74" s="412"/>
      <c r="GK74" s="412"/>
      <c r="GL74" s="412"/>
      <c r="GM74" s="412"/>
      <c r="GN74" s="412"/>
      <c r="GO74" s="412"/>
      <c r="GP74" s="412"/>
      <c r="GQ74" s="412"/>
      <c r="GR74" s="412"/>
      <c r="GS74" s="412"/>
      <c r="GT74" s="412"/>
      <c r="GU74" s="412"/>
      <c r="GV74" s="412"/>
      <c r="GW74" s="412"/>
      <c r="GX74" s="412"/>
      <c r="GY74" s="412"/>
      <c r="GZ74" s="412"/>
      <c r="HA74" s="412"/>
      <c r="HB74" s="412"/>
      <c r="HC74" s="412"/>
      <c r="HD74" s="412"/>
      <c r="HE74" s="412"/>
      <c r="HF74" s="412"/>
      <c r="HG74" s="412"/>
      <c r="HH74" s="412"/>
      <c r="HI74" s="412"/>
      <c r="HJ74" s="412"/>
      <c r="HK74" s="412"/>
      <c r="HL74" s="412"/>
      <c r="HM74" s="412"/>
      <c r="HN74" s="412"/>
      <c r="HO74" s="412"/>
      <c r="HP74" s="412"/>
      <c r="HQ74" s="412"/>
      <c r="HR74" s="412"/>
      <c r="HS74" s="412"/>
      <c r="HT74" s="412"/>
      <c r="HU74" s="412"/>
      <c r="HV74" s="412"/>
      <c r="HW74" s="412"/>
      <c r="HX74" s="412"/>
      <c r="HY74" s="412"/>
      <c r="HZ74" s="412"/>
      <c r="IA74" s="412"/>
      <c r="IB74" s="412"/>
      <c r="IC74" s="412"/>
      <c r="ID74" s="412"/>
      <c r="IE74" s="412"/>
      <c r="IF74" s="412"/>
      <c r="IG74" s="412"/>
      <c r="IH74" s="412"/>
      <c r="II74" s="412"/>
      <c r="IJ74" s="412"/>
      <c r="IK74" s="412"/>
      <c r="IL74" s="412"/>
      <c r="IM74" s="412"/>
      <c r="IN74" s="412"/>
      <c r="IO74" s="412"/>
      <c r="IP74" s="412"/>
      <c r="IQ74" s="412"/>
      <c r="IR74" s="412"/>
      <c r="IS74" s="412"/>
      <c r="IT74" s="412"/>
      <c r="IU74" s="412"/>
      <c r="IV74" s="412"/>
    </row>
    <row r="75" spans="1:256" s="4" customFormat="1" ht="42">
      <c r="A75" s="430" t="s">
        <v>2185</v>
      </c>
      <c r="B75" s="456" t="s">
        <v>2186</v>
      </c>
      <c r="C75" s="432" t="str">
        <f>+'[10]2021-2025'!C74</f>
        <v>UBND xã Đăk Tơ Lung</v>
      </c>
      <c r="D75" s="432" t="s">
        <v>2164</v>
      </c>
      <c r="E75" s="432">
        <v>2024</v>
      </c>
      <c r="F75" s="405"/>
      <c r="G75" s="433" t="s">
        <v>2165</v>
      </c>
      <c r="H75" s="434">
        <v>250</v>
      </c>
      <c r="I75" s="434">
        <v>250</v>
      </c>
      <c r="J75" s="434">
        <v>250</v>
      </c>
      <c r="K75" s="434">
        <v>250</v>
      </c>
      <c r="L75" s="434"/>
      <c r="M75" s="434"/>
      <c r="N75" s="404"/>
      <c r="O75" s="405"/>
      <c r="P75" s="411"/>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2"/>
      <c r="BD75" s="412"/>
      <c r="BE75" s="412"/>
      <c r="BF75" s="412"/>
      <c r="BG75" s="412"/>
      <c r="BH75" s="412"/>
      <c r="BI75" s="412"/>
      <c r="BJ75" s="412"/>
      <c r="BK75" s="412"/>
      <c r="BL75" s="412"/>
      <c r="BM75" s="412"/>
      <c r="BN75" s="412"/>
      <c r="BO75" s="412"/>
      <c r="BP75" s="412"/>
      <c r="BQ75" s="412"/>
      <c r="BR75" s="412"/>
      <c r="BS75" s="412"/>
      <c r="BT75" s="412"/>
      <c r="BU75" s="412"/>
      <c r="BV75" s="412"/>
      <c r="BW75" s="412"/>
      <c r="BX75" s="412"/>
      <c r="BY75" s="412"/>
      <c r="BZ75" s="412"/>
      <c r="CA75" s="412"/>
      <c r="CB75" s="412"/>
      <c r="CC75" s="412"/>
      <c r="CD75" s="412"/>
      <c r="CE75" s="412"/>
      <c r="CF75" s="412"/>
      <c r="CG75" s="412"/>
      <c r="CH75" s="412"/>
      <c r="CI75" s="412"/>
      <c r="CJ75" s="412"/>
      <c r="CK75" s="412"/>
      <c r="CL75" s="412"/>
      <c r="CM75" s="412"/>
      <c r="CN75" s="412"/>
      <c r="CO75" s="412"/>
      <c r="CP75" s="412"/>
      <c r="CQ75" s="412"/>
      <c r="CR75" s="412"/>
      <c r="CS75" s="412"/>
      <c r="CT75" s="412"/>
      <c r="CU75" s="412"/>
      <c r="CV75" s="412"/>
      <c r="CW75" s="412"/>
      <c r="CX75" s="412"/>
      <c r="CY75" s="412"/>
      <c r="CZ75" s="412"/>
      <c r="DA75" s="412"/>
      <c r="DB75" s="412"/>
      <c r="DC75" s="412"/>
      <c r="DD75" s="412"/>
      <c r="DE75" s="412"/>
      <c r="DF75" s="412"/>
      <c r="DG75" s="412"/>
      <c r="DH75" s="412"/>
      <c r="DI75" s="412"/>
      <c r="DJ75" s="412"/>
      <c r="DK75" s="412"/>
      <c r="DL75" s="412"/>
      <c r="DM75" s="412"/>
      <c r="DN75" s="412"/>
      <c r="DO75" s="412"/>
      <c r="DP75" s="412"/>
      <c r="DQ75" s="412"/>
      <c r="DR75" s="412"/>
      <c r="DS75" s="412"/>
      <c r="DT75" s="412"/>
      <c r="DU75" s="412"/>
      <c r="DV75" s="412"/>
      <c r="DW75" s="412"/>
      <c r="DX75" s="412"/>
      <c r="DY75" s="412"/>
      <c r="DZ75" s="412"/>
      <c r="EA75" s="412"/>
      <c r="EB75" s="412"/>
      <c r="EC75" s="412"/>
      <c r="ED75" s="412"/>
      <c r="EE75" s="412"/>
      <c r="EF75" s="412"/>
      <c r="EG75" s="412"/>
      <c r="EH75" s="412"/>
      <c r="EI75" s="412"/>
      <c r="EJ75" s="412"/>
      <c r="EK75" s="412"/>
      <c r="EL75" s="412"/>
      <c r="EM75" s="412"/>
      <c r="EN75" s="412"/>
      <c r="EO75" s="412"/>
      <c r="EP75" s="412"/>
      <c r="EQ75" s="412"/>
      <c r="ER75" s="412"/>
      <c r="ES75" s="412"/>
      <c r="ET75" s="412"/>
      <c r="EU75" s="412"/>
      <c r="EV75" s="412"/>
      <c r="EW75" s="412"/>
      <c r="EX75" s="412"/>
      <c r="EY75" s="412"/>
      <c r="EZ75" s="412"/>
      <c r="FA75" s="412"/>
      <c r="FB75" s="412"/>
      <c r="FC75" s="412"/>
      <c r="FD75" s="412"/>
      <c r="FE75" s="412"/>
      <c r="FF75" s="412"/>
      <c r="FG75" s="412"/>
      <c r="FH75" s="412"/>
      <c r="FI75" s="412"/>
      <c r="FJ75" s="412"/>
      <c r="FK75" s="412"/>
      <c r="FL75" s="412"/>
      <c r="FM75" s="412"/>
      <c r="FN75" s="412"/>
      <c r="FO75" s="412"/>
      <c r="FP75" s="412"/>
      <c r="FQ75" s="412"/>
      <c r="FR75" s="412"/>
      <c r="FS75" s="412"/>
      <c r="FT75" s="412"/>
      <c r="FU75" s="412"/>
      <c r="FV75" s="412"/>
      <c r="FW75" s="412"/>
      <c r="FX75" s="412"/>
      <c r="FY75" s="412"/>
      <c r="FZ75" s="412"/>
      <c r="GA75" s="412"/>
      <c r="GB75" s="412"/>
      <c r="GC75" s="412"/>
      <c r="GD75" s="412"/>
      <c r="GE75" s="412"/>
      <c r="GF75" s="412"/>
      <c r="GG75" s="412"/>
      <c r="GH75" s="412"/>
      <c r="GI75" s="412"/>
      <c r="GJ75" s="412"/>
      <c r="GK75" s="412"/>
      <c r="GL75" s="412"/>
      <c r="GM75" s="412"/>
      <c r="GN75" s="412"/>
      <c r="GO75" s="412"/>
      <c r="GP75" s="412"/>
      <c r="GQ75" s="412"/>
      <c r="GR75" s="412"/>
      <c r="GS75" s="412"/>
      <c r="GT75" s="412"/>
      <c r="GU75" s="412"/>
      <c r="GV75" s="412"/>
      <c r="GW75" s="412"/>
      <c r="GX75" s="412"/>
      <c r="GY75" s="412"/>
      <c r="GZ75" s="412"/>
      <c r="HA75" s="412"/>
      <c r="HB75" s="412"/>
      <c r="HC75" s="412"/>
      <c r="HD75" s="412"/>
      <c r="HE75" s="412"/>
      <c r="HF75" s="412"/>
      <c r="HG75" s="412"/>
      <c r="HH75" s="412"/>
      <c r="HI75" s="412"/>
      <c r="HJ75" s="412"/>
      <c r="HK75" s="412"/>
      <c r="HL75" s="412"/>
      <c r="HM75" s="412"/>
      <c r="HN75" s="412"/>
      <c r="HO75" s="412"/>
      <c r="HP75" s="412"/>
      <c r="HQ75" s="412"/>
      <c r="HR75" s="412"/>
      <c r="HS75" s="412"/>
      <c r="HT75" s="412"/>
      <c r="HU75" s="412"/>
      <c r="HV75" s="412"/>
      <c r="HW75" s="412"/>
      <c r="HX75" s="412"/>
      <c r="HY75" s="412"/>
      <c r="HZ75" s="412"/>
      <c r="IA75" s="412"/>
      <c r="IB75" s="412"/>
      <c r="IC75" s="412"/>
      <c r="ID75" s="412"/>
      <c r="IE75" s="412"/>
      <c r="IF75" s="412"/>
      <c r="IG75" s="412"/>
      <c r="IH75" s="412"/>
      <c r="II75" s="412"/>
      <c r="IJ75" s="412"/>
      <c r="IK75" s="412"/>
      <c r="IL75" s="412"/>
      <c r="IM75" s="412"/>
      <c r="IN75" s="412"/>
      <c r="IO75" s="412"/>
      <c r="IP75" s="412"/>
      <c r="IQ75" s="412"/>
      <c r="IR75" s="412"/>
      <c r="IS75" s="412"/>
      <c r="IT75" s="412"/>
      <c r="IU75" s="412"/>
      <c r="IV75" s="412"/>
    </row>
    <row r="76" spans="1:256" s="4" customFormat="1" ht="42">
      <c r="A76" s="430" t="s">
        <v>2187</v>
      </c>
      <c r="B76" s="456" t="s">
        <v>2188</v>
      </c>
      <c r="C76" s="432" t="str">
        <f>+'[10]2021-2025'!C75</f>
        <v>UBND xã Đăk Tơ Lung</v>
      </c>
      <c r="D76" s="432" t="s">
        <v>2167</v>
      </c>
      <c r="E76" s="432">
        <v>2024</v>
      </c>
      <c r="F76" s="405"/>
      <c r="G76" s="433" t="s">
        <v>2189</v>
      </c>
      <c r="H76" s="434">
        <v>300</v>
      </c>
      <c r="I76" s="434">
        <v>300</v>
      </c>
      <c r="J76" s="434">
        <v>300</v>
      </c>
      <c r="K76" s="434">
        <v>300</v>
      </c>
      <c r="L76" s="434"/>
      <c r="M76" s="434"/>
      <c r="N76" s="404"/>
      <c r="O76" s="405"/>
      <c r="P76" s="411"/>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2"/>
      <c r="AY76" s="412"/>
      <c r="AZ76" s="412"/>
      <c r="BA76" s="412"/>
      <c r="BB76" s="412"/>
      <c r="BC76" s="412"/>
      <c r="BD76" s="412"/>
      <c r="BE76" s="412"/>
      <c r="BF76" s="412"/>
      <c r="BG76" s="412"/>
      <c r="BH76" s="412"/>
      <c r="BI76" s="412"/>
      <c r="BJ76" s="412"/>
      <c r="BK76" s="412"/>
      <c r="BL76" s="412"/>
      <c r="BM76" s="412"/>
      <c r="BN76" s="412"/>
      <c r="BO76" s="412"/>
      <c r="BP76" s="412"/>
      <c r="BQ76" s="412"/>
      <c r="BR76" s="412"/>
      <c r="BS76" s="412"/>
      <c r="BT76" s="412"/>
      <c r="BU76" s="412"/>
      <c r="BV76" s="412"/>
      <c r="BW76" s="412"/>
      <c r="BX76" s="412"/>
      <c r="BY76" s="412"/>
      <c r="BZ76" s="412"/>
      <c r="CA76" s="412"/>
      <c r="CB76" s="412"/>
      <c r="CC76" s="412"/>
      <c r="CD76" s="412"/>
      <c r="CE76" s="412"/>
      <c r="CF76" s="412"/>
      <c r="CG76" s="412"/>
      <c r="CH76" s="412"/>
      <c r="CI76" s="412"/>
      <c r="CJ76" s="412"/>
      <c r="CK76" s="412"/>
      <c r="CL76" s="412"/>
      <c r="CM76" s="412"/>
      <c r="CN76" s="412"/>
      <c r="CO76" s="412"/>
      <c r="CP76" s="412"/>
      <c r="CQ76" s="412"/>
      <c r="CR76" s="412"/>
      <c r="CS76" s="412"/>
      <c r="CT76" s="412"/>
      <c r="CU76" s="412"/>
      <c r="CV76" s="412"/>
      <c r="CW76" s="412"/>
      <c r="CX76" s="412"/>
      <c r="CY76" s="412"/>
      <c r="CZ76" s="412"/>
      <c r="DA76" s="412"/>
      <c r="DB76" s="412"/>
      <c r="DC76" s="412"/>
      <c r="DD76" s="412"/>
      <c r="DE76" s="412"/>
      <c r="DF76" s="412"/>
      <c r="DG76" s="412"/>
      <c r="DH76" s="412"/>
      <c r="DI76" s="412"/>
      <c r="DJ76" s="412"/>
      <c r="DK76" s="412"/>
      <c r="DL76" s="412"/>
      <c r="DM76" s="412"/>
      <c r="DN76" s="412"/>
      <c r="DO76" s="412"/>
      <c r="DP76" s="412"/>
      <c r="DQ76" s="412"/>
      <c r="DR76" s="412"/>
      <c r="DS76" s="412"/>
      <c r="DT76" s="412"/>
      <c r="DU76" s="412"/>
      <c r="DV76" s="412"/>
      <c r="DW76" s="412"/>
      <c r="DX76" s="412"/>
      <c r="DY76" s="412"/>
      <c r="DZ76" s="412"/>
      <c r="EA76" s="412"/>
      <c r="EB76" s="412"/>
      <c r="EC76" s="412"/>
      <c r="ED76" s="412"/>
      <c r="EE76" s="412"/>
      <c r="EF76" s="412"/>
      <c r="EG76" s="412"/>
      <c r="EH76" s="412"/>
      <c r="EI76" s="412"/>
      <c r="EJ76" s="412"/>
      <c r="EK76" s="412"/>
      <c r="EL76" s="412"/>
      <c r="EM76" s="412"/>
      <c r="EN76" s="412"/>
      <c r="EO76" s="412"/>
      <c r="EP76" s="412"/>
      <c r="EQ76" s="412"/>
      <c r="ER76" s="412"/>
      <c r="ES76" s="412"/>
      <c r="ET76" s="412"/>
      <c r="EU76" s="412"/>
      <c r="EV76" s="412"/>
      <c r="EW76" s="412"/>
      <c r="EX76" s="412"/>
      <c r="EY76" s="412"/>
      <c r="EZ76" s="412"/>
      <c r="FA76" s="412"/>
      <c r="FB76" s="412"/>
      <c r="FC76" s="412"/>
      <c r="FD76" s="412"/>
      <c r="FE76" s="412"/>
      <c r="FF76" s="412"/>
      <c r="FG76" s="412"/>
      <c r="FH76" s="412"/>
      <c r="FI76" s="412"/>
      <c r="FJ76" s="412"/>
      <c r="FK76" s="412"/>
      <c r="FL76" s="412"/>
      <c r="FM76" s="412"/>
      <c r="FN76" s="412"/>
      <c r="FO76" s="412"/>
      <c r="FP76" s="412"/>
      <c r="FQ76" s="412"/>
      <c r="FR76" s="412"/>
      <c r="FS76" s="412"/>
      <c r="FT76" s="412"/>
      <c r="FU76" s="412"/>
      <c r="FV76" s="412"/>
      <c r="FW76" s="412"/>
      <c r="FX76" s="412"/>
      <c r="FY76" s="412"/>
      <c r="FZ76" s="412"/>
      <c r="GA76" s="412"/>
      <c r="GB76" s="412"/>
      <c r="GC76" s="412"/>
      <c r="GD76" s="412"/>
      <c r="GE76" s="412"/>
      <c r="GF76" s="412"/>
      <c r="GG76" s="412"/>
      <c r="GH76" s="412"/>
      <c r="GI76" s="412"/>
      <c r="GJ76" s="412"/>
      <c r="GK76" s="412"/>
      <c r="GL76" s="412"/>
      <c r="GM76" s="412"/>
      <c r="GN76" s="412"/>
      <c r="GO76" s="412"/>
      <c r="GP76" s="412"/>
      <c r="GQ76" s="412"/>
      <c r="GR76" s="412"/>
      <c r="GS76" s="412"/>
      <c r="GT76" s="412"/>
      <c r="GU76" s="412"/>
      <c r="GV76" s="412"/>
      <c r="GW76" s="412"/>
      <c r="GX76" s="412"/>
      <c r="GY76" s="412"/>
      <c r="GZ76" s="412"/>
      <c r="HA76" s="412"/>
      <c r="HB76" s="412"/>
      <c r="HC76" s="412"/>
      <c r="HD76" s="412"/>
      <c r="HE76" s="412"/>
      <c r="HF76" s="412"/>
      <c r="HG76" s="412"/>
      <c r="HH76" s="412"/>
      <c r="HI76" s="412"/>
      <c r="HJ76" s="412"/>
      <c r="HK76" s="412"/>
      <c r="HL76" s="412"/>
      <c r="HM76" s="412"/>
      <c r="HN76" s="412"/>
      <c r="HO76" s="412"/>
      <c r="HP76" s="412"/>
      <c r="HQ76" s="412"/>
      <c r="HR76" s="412"/>
      <c r="HS76" s="412"/>
      <c r="HT76" s="412"/>
      <c r="HU76" s="412"/>
      <c r="HV76" s="412"/>
      <c r="HW76" s="412"/>
      <c r="HX76" s="412"/>
      <c r="HY76" s="412"/>
      <c r="HZ76" s="412"/>
      <c r="IA76" s="412"/>
      <c r="IB76" s="412"/>
      <c r="IC76" s="412"/>
      <c r="ID76" s="412"/>
      <c r="IE76" s="412"/>
      <c r="IF76" s="412"/>
      <c r="IG76" s="412"/>
      <c r="IH76" s="412"/>
      <c r="II76" s="412"/>
      <c r="IJ76" s="412"/>
      <c r="IK76" s="412"/>
      <c r="IL76" s="412"/>
      <c r="IM76" s="412"/>
      <c r="IN76" s="412"/>
      <c r="IO76" s="412"/>
      <c r="IP76" s="412"/>
      <c r="IQ76" s="412"/>
      <c r="IR76" s="412"/>
      <c r="IS76" s="412"/>
      <c r="IT76" s="412"/>
      <c r="IU76" s="412"/>
      <c r="IV76" s="412"/>
    </row>
    <row r="77" spans="1:256" s="4" customFormat="1" ht="42">
      <c r="A77" s="430" t="s">
        <v>2190</v>
      </c>
      <c r="B77" s="456" t="s">
        <v>2191</v>
      </c>
      <c r="C77" s="432" t="str">
        <f>+'[10]2021-2025'!C76</f>
        <v>UBND xã Đăk Tơ Lung</v>
      </c>
      <c r="D77" s="432" t="s">
        <v>2169</v>
      </c>
      <c r="E77" s="432">
        <v>2024</v>
      </c>
      <c r="F77" s="405"/>
      <c r="G77" s="433" t="s">
        <v>2165</v>
      </c>
      <c r="H77" s="434">
        <v>252</v>
      </c>
      <c r="I77" s="434">
        <v>252</v>
      </c>
      <c r="J77" s="434">
        <v>252</v>
      </c>
      <c r="K77" s="434">
        <v>252</v>
      </c>
      <c r="L77" s="434"/>
      <c r="M77" s="434"/>
      <c r="N77" s="404"/>
      <c r="O77" s="405"/>
      <c r="P77" s="411"/>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2"/>
      <c r="AY77" s="412"/>
      <c r="AZ77" s="412"/>
      <c r="BA77" s="412"/>
      <c r="BB77" s="412"/>
      <c r="BC77" s="412"/>
      <c r="BD77" s="412"/>
      <c r="BE77" s="412"/>
      <c r="BF77" s="412"/>
      <c r="BG77" s="412"/>
      <c r="BH77" s="412"/>
      <c r="BI77" s="412"/>
      <c r="BJ77" s="412"/>
      <c r="BK77" s="412"/>
      <c r="BL77" s="412"/>
      <c r="BM77" s="412"/>
      <c r="BN77" s="412"/>
      <c r="BO77" s="412"/>
      <c r="BP77" s="412"/>
      <c r="BQ77" s="412"/>
      <c r="BR77" s="412"/>
      <c r="BS77" s="412"/>
      <c r="BT77" s="412"/>
      <c r="BU77" s="412"/>
      <c r="BV77" s="412"/>
      <c r="BW77" s="412"/>
      <c r="BX77" s="412"/>
      <c r="BY77" s="412"/>
      <c r="BZ77" s="412"/>
      <c r="CA77" s="412"/>
      <c r="CB77" s="412"/>
      <c r="CC77" s="412"/>
      <c r="CD77" s="412"/>
      <c r="CE77" s="412"/>
      <c r="CF77" s="412"/>
      <c r="CG77" s="412"/>
      <c r="CH77" s="412"/>
      <c r="CI77" s="412"/>
      <c r="CJ77" s="412"/>
      <c r="CK77" s="412"/>
      <c r="CL77" s="412"/>
      <c r="CM77" s="412"/>
      <c r="CN77" s="412"/>
      <c r="CO77" s="412"/>
      <c r="CP77" s="412"/>
      <c r="CQ77" s="412"/>
      <c r="CR77" s="412"/>
      <c r="CS77" s="412"/>
      <c r="CT77" s="412"/>
      <c r="CU77" s="412"/>
      <c r="CV77" s="412"/>
      <c r="CW77" s="412"/>
      <c r="CX77" s="412"/>
      <c r="CY77" s="412"/>
      <c r="CZ77" s="412"/>
      <c r="DA77" s="412"/>
      <c r="DB77" s="412"/>
      <c r="DC77" s="412"/>
      <c r="DD77" s="412"/>
      <c r="DE77" s="412"/>
      <c r="DF77" s="412"/>
      <c r="DG77" s="412"/>
      <c r="DH77" s="412"/>
      <c r="DI77" s="412"/>
      <c r="DJ77" s="412"/>
      <c r="DK77" s="412"/>
      <c r="DL77" s="412"/>
      <c r="DM77" s="412"/>
      <c r="DN77" s="412"/>
      <c r="DO77" s="412"/>
      <c r="DP77" s="412"/>
      <c r="DQ77" s="412"/>
      <c r="DR77" s="412"/>
      <c r="DS77" s="412"/>
      <c r="DT77" s="412"/>
      <c r="DU77" s="412"/>
      <c r="DV77" s="412"/>
      <c r="DW77" s="412"/>
      <c r="DX77" s="412"/>
      <c r="DY77" s="412"/>
      <c r="DZ77" s="412"/>
      <c r="EA77" s="412"/>
      <c r="EB77" s="412"/>
      <c r="EC77" s="412"/>
      <c r="ED77" s="412"/>
      <c r="EE77" s="412"/>
      <c r="EF77" s="412"/>
      <c r="EG77" s="412"/>
      <c r="EH77" s="412"/>
      <c r="EI77" s="412"/>
      <c r="EJ77" s="412"/>
      <c r="EK77" s="412"/>
      <c r="EL77" s="412"/>
      <c r="EM77" s="412"/>
      <c r="EN77" s="412"/>
      <c r="EO77" s="412"/>
      <c r="EP77" s="412"/>
      <c r="EQ77" s="412"/>
      <c r="ER77" s="412"/>
      <c r="ES77" s="412"/>
      <c r="ET77" s="412"/>
      <c r="EU77" s="412"/>
      <c r="EV77" s="412"/>
      <c r="EW77" s="412"/>
      <c r="EX77" s="412"/>
      <c r="EY77" s="412"/>
      <c r="EZ77" s="412"/>
      <c r="FA77" s="412"/>
      <c r="FB77" s="412"/>
      <c r="FC77" s="412"/>
      <c r="FD77" s="412"/>
      <c r="FE77" s="412"/>
      <c r="FF77" s="412"/>
      <c r="FG77" s="412"/>
      <c r="FH77" s="412"/>
      <c r="FI77" s="412"/>
      <c r="FJ77" s="412"/>
      <c r="FK77" s="412"/>
      <c r="FL77" s="412"/>
      <c r="FM77" s="412"/>
      <c r="FN77" s="412"/>
      <c r="FO77" s="412"/>
      <c r="FP77" s="412"/>
      <c r="FQ77" s="412"/>
      <c r="FR77" s="412"/>
      <c r="FS77" s="412"/>
      <c r="FT77" s="412"/>
      <c r="FU77" s="412"/>
      <c r="FV77" s="412"/>
      <c r="FW77" s="412"/>
      <c r="FX77" s="412"/>
      <c r="FY77" s="412"/>
      <c r="FZ77" s="412"/>
      <c r="GA77" s="412"/>
      <c r="GB77" s="412"/>
      <c r="GC77" s="412"/>
      <c r="GD77" s="412"/>
      <c r="GE77" s="412"/>
      <c r="GF77" s="412"/>
      <c r="GG77" s="412"/>
      <c r="GH77" s="412"/>
      <c r="GI77" s="412"/>
      <c r="GJ77" s="412"/>
      <c r="GK77" s="412"/>
      <c r="GL77" s="412"/>
      <c r="GM77" s="412"/>
      <c r="GN77" s="412"/>
      <c r="GO77" s="412"/>
      <c r="GP77" s="412"/>
      <c r="GQ77" s="412"/>
      <c r="GR77" s="412"/>
      <c r="GS77" s="412"/>
      <c r="GT77" s="412"/>
      <c r="GU77" s="412"/>
      <c r="GV77" s="412"/>
      <c r="GW77" s="412"/>
      <c r="GX77" s="412"/>
      <c r="GY77" s="412"/>
      <c r="GZ77" s="412"/>
      <c r="HA77" s="412"/>
      <c r="HB77" s="412"/>
      <c r="HC77" s="412"/>
      <c r="HD77" s="412"/>
      <c r="HE77" s="412"/>
      <c r="HF77" s="412"/>
      <c r="HG77" s="412"/>
      <c r="HH77" s="412"/>
      <c r="HI77" s="412"/>
      <c r="HJ77" s="412"/>
      <c r="HK77" s="412"/>
      <c r="HL77" s="412"/>
      <c r="HM77" s="412"/>
      <c r="HN77" s="412"/>
      <c r="HO77" s="412"/>
      <c r="HP77" s="412"/>
      <c r="HQ77" s="412"/>
      <c r="HR77" s="412"/>
      <c r="HS77" s="412"/>
      <c r="HT77" s="412"/>
      <c r="HU77" s="412"/>
      <c r="HV77" s="412"/>
      <c r="HW77" s="412"/>
      <c r="HX77" s="412"/>
      <c r="HY77" s="412"/>
      <c r="HZ77" s="412"/>
      <c r="IA77" s="412"/>
      <c r="IB77" s="412"/>
      <c r="IC77" s="412"/>
      <c r="ID77" s="412"/>
      <c r="IE77" s="412"/>
      <c r="IF77" s="412"/>
      <c r="IG77" s="412"/>
      <c r="IH77" s="412"/>
      <c r="II77" s="412"/>
      <c r="IJ77" s="412"/>
      <c r="IK77" s="412"/>
      <c r="IL77" s="412"/>
      <c r="IM77" s="412"/>
      <c r="IN77" s="412"/>
      <c r="IO77" s="412"/>
      <c r="IP77" s="412"/>
      <c r="IQ77" s="412"/>
      <c r="IR77" s="412"/>
      <c r="IS77" s="412"/>
      <c r="IT77" s="412"/>
      <c r="IU77" s="412"/>
      <c r="IV77" s="412"/>
    </row>
    <row r="78" spans="1:256" s="4" customFormat="1" ht="42">
      <c r="A78" s="430" t="s">
        <v>2192</v>
      </c>
      <c r="B78" s="456" t="s">
        <v>2193</v>
      </c>
      <c r="C78" s="432" t="str">
        <f>+'[10]2021-2025'!C77</f>
        <v>UBND xã Đăk Tơ Lung</v>
      </c>
      <c r="D78" s="432" t="s">
        <v>2171</v>
      </c>
      <c r="E78" s="432">
        <v>2024</v>
      </c>
      <c r="F78" s="405"/>
      <c r="G78" s="433" t="s">
        <v>2165</v>
      </c>
      <c r="H78" s="434">
        <v>252</v>
      </c>
      <c r="I78" s="434">
        <v>252</v>
      </c>
      <c r="J78" s="434">
        <v>252</v>
      </c>
      <c r="K78" s="434">
        <v>252</v>
      </c>
      <c r="L78" s="434"/>
      <c r="M78" s="434"/>
      <c r="N78" s="404"/>
      <c r="O78" s="405"/>
      <c r="P78" s="411"/>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2"/>
      <c r="AY78" s="412"/>
      <c r="AZ78" s="412"/>
      <c r="BA78" s="412"/>
      <c r="BB78" s="412"/>
      <c r="BC78" s="412"/>
      <c r="BD78" s="412"/>
      <c r="BE78" s="412"/>
      <c r="BF78" s="412"/>
      <c r="BG78" s="412"/>
      <c r="BH78" s="412"/>
      <c r="BI78" s="412"/>
      <c r="BJ78" s="412"/>
      <c r="BK78" s="412"/>
      <c r="BL78" s="412"/>
      <c r="BM78" s="412"/>
      <c r="BN78" s="412"/>
      <c r="BO78" s="412"/>
      <c r="BP78" s="412"/>
      <c r="BQ78" s="412"/>
      <c r="BR78" s="412"/>
      <c r="BS78" s="412"/>
      <c r="BT78" s="412"/>
      <c r="BU78" s="412"/>
      <c r="BV78" s="412"/>
      <c r="BW78" s="412"/>
      <c r="BX78" s="412"/>
      <c r="BY78" s="412"/>
      <c r="BZ78" s="412"/>
      <c r="CA78" s="412"/>
      <c r="CB78" s="412"/>
      <c r="CC78" s="412"/>
      <c r="CD78" s="412"/>
      <c r="CE78" s="412"/>
      <c r="CF78" s="412"/>
      <c r="CG78" s="412"/>
      <c r="CH78" s="412"/>
      <c r="CI78" s="412"/>
      <c r="CJ78" s="412"/>
      <c r="CK78" s="412"/>
      <c r="CL78" s="412"/>
      <c r="CM78" s="412"/>
      <c r="CN78" s="412"/>
      <c r="CO78" s="412"/>
      <c r="CP78" s="412"/>
      <c r="CQ78" s="412"/>
      <c r="CR78" s="412"/>
      <c r="CS78" s="412"/>
      <c r="CT78" s="412"/>
      <c r="CU78" s="412"/>
      <c r="CV78" s="412"/>
      <c r="CW78" s="412"/>
      <c r="CX78" s="412"/>
      <c r="CY78" s="412"/>
      <c r="CZ78" s="412"/>
      <c r="DA78" s="412"/>
      <c r="DB78" s="412"/>
      <c r="DC78" s="412"/>
      <c r="DD78" s="412"/>
      <c r="DE78" s="412"/>
      <c r="DF78" s="412"/>
      <c r="DG78" s="412"/>
      <c r="DH78" s="412"/>
      <c r="DI78" s="412"/>
      <c r="DJ78" s="412"/>
      <c r="DK78" s="412"/>
      <c r="DL78" s="412"/>
      <c r="DM78" s="412"/>
      <c r="DN78" s="412"/>
      <c r="DO78" s="412"/>
      <c r="DP78" s="412"/>
      <c r="DQ78" s="412"/>
      <c r="DR78" s="412"/>
      <c r="DS78" s="412"/>
      <c r="DT78" s="412"/>
      <c r="DU78" s="412"/>
      <c r="DV78" s="412"/>
      <c r="DW78" s="412"/>
      <c r="DX78" s="412"/>
      <c r="DY78" s="412"/>
      <c r="DZ78" s="412"/>
      <c r="EA78" s="412"/>
      <c r="EB78" s="412"/>
      <c r="EC78" s="412"/>
      <c r="ED78" s="412"/>
      <c r="EE78" s="412"/>
      <c r="EF78" s="412"/>
      <c r="EG78" s="412"/>
      <c r="EH78" s="412"/>
      <c r="EI78" s="412"/>
      <c r="EJ78" s="412"/>
      <c r="EK78" s="412"/>
      <c r="EL78" s="412"/>
      <c r="EM78" s="412"/>
      <c r="EN78" s="412"/>
      <c r="EO78" s="412"/>
      <c r="EP78" s="412"/>
      <c r="EQ78" s="412"/>
      <c r="ER78" s="412"/>
      <c r="ES78" s="412"/>
      <c r="ET78" s="412"/>
      <c r="EU78" s="412"/>
      <c r="EV78" s="412"/>
      <c r="EW78" s="412"/>
      <c r="EX78" s="412"/>
      <c r="EY78" s="412"/>
      <c r="EZ78" s="412"/>
      <c r="FA78" s="412"/>
      <c r="FB78" s="412"/>
      <c r="FC78" s="412"/>
      <c r="FD78" s="412"/>
      <c r="FE78" s="412"/>
      <c r="FF78" s="412"/>
      <c r="FG78" s="412"/>
      <c r="FH78" s="412"/>
      <c r="FI78" s="412"/>
      <c r="FJ78" s="412"/>
      <c r="FK78" s="412"/>
      <c r="FL78" s="412"/>
      <c r="FM78" s="412"/>
      <c r="FN78" s="412"/>
      <c r="FO78" s="412"/>
      <c r="FP78" s="412"/>
      <c r="FQ78" s="412"/>
      <c r="FR78" s="412"/>
      <c r="FS78" s="412"/>
      <c r="FT78" s="412"/>
      <c r="FU78" s="412"/>
      <c r="FV78" s="412"/>
      <c r="FW78" s="412"/>
      <c r="FX78" s="412"/>
      <c r="FY78" s="412"/>
      <c r="FZ78" s="412"/>
      <c r="GA78" s="412"/>
      <c r="GB78" s="412"/>
      <c r="GC78" s="412"/>
      <c r="GD78" s="412"/>
      <c r="GE78" s="412"/>
      <c r="GF78" s="412"/>
      <c r="GG78" s="412"/>
      <c r="GH78" s="412"/>
      <c r="GI78" s="412"/>
      <c r="GJ78" s="412"/>
      <c r="GK78" s="412"/>
      <c r="GL78" s="412"/>
      <c r="GM78" s="412"/>
      <c r="GN78" s="412"/>
      <c r="GO78" s="412"/>
      <c r="GP78" s="412"/>
      <c r="GQ78" s="412"/>
      <c r="GR78" s="412"/>
      <c r="GS78" s="412"/>
      <c r="GT78" s="412"/>
      <c r="GU78" s="412"/>
      <c r="GV78" s="412"/>
      <c r="GW78" s="412"/>
      <c r="GX78" s="412"/>
      <c r="GY78" s="412"/>
      <c r="GZ78" s="412"/>
      <c r="HA78" s="412"/>
      <c r="HB78" s="412"/>
      <c r="HC78" s="412"/>
      <c r="HD78" s="412"/>
      <c r="HE78" s="412"/>
      <c r="HF78" s="412"/>
      <c r="HG78" s="412"/>
      <c r="HH78" s="412"/>
      <c r="HI78" s="412"/>
      <c r="HJ78" s="412"/>
      <c r="HK78" s="412"/>
      <c r="HL78" s="412"/>
      <c r="HM78" s="412"/>
      <c r="HN78" s="412"/>
      <c r="HO78" s="412"/>
      <c r="HP78" s="412"/>
      <c r="HQ78" s="412"/>
      <c r="HR78" s="412"/>
      <c r="HS78" s="412"/>
      <c r="HT78" s="412"/>
      <c r="HU78" s="412"/>
      <c r="HV78" s="412"/>
      <c r="HW78" s="412"/>
      <c r="HX78" s="412"/>
      <c r="HY78" s="412"/>
      <c r="HZ78" s="412"/>
      <c r="IA78" s="412"/>
      <c r="IB78" s="412"/>
      <c r="IC78" s="412"/>
      <c r="ID78" s="412"/>
      <c r="IE78" s="412"/>
      <c r="IF78" s="412"/>
      <c r="IG78" s="412"/>
      <c r="IH78" s="412"/>
      <c r="II78" s="412"/>
      <c r="IJ78" s="412"/>
      <c r="IK78" s="412"/>
      <c r="IL78" s="412"/>
      <c r="IM78" s="412"/>
      <c r="IN78" s="412"/>
      <c r="IO78" s="412"/>
      <c r="IP78" s="412"/>
      <c r="IQ78" s="412"/>
      <c r="IR78" s="412"/>
      <c r="IS78" s="412"/>
      <c r="IT78" s="412"/>
      <c r="IU78" s="412"/>
      <c r="IV78" s="412"/>
    </row>
    <row r="79" spans="1:256" s="4" customFormat="1" ht="42">
      <c r="A79" s="430" t="s">
        <v>2194</v>
      </c>
      <c r="B79" s="456" t="s">
        <v>2195</v>
      </c>
      <c r="C79" s="432" t="str">
        <f>+'[10]2021-2025'!C78</f>
        <v>UBND xã Đăk Tơ Lung</v>
      </c>
      <c r="D79" s="432" t="s">
        <v>2164</v>
      </c>
      <c r="E79" s="432">
        <v>2025</v>
      </c>
      <c r="F79" s="405"/>
      <c r="G79" s="433" t="s">
        <v>2165</v>
      </c>
      <c r="H79" s="460">
        <v>252</v>
      </c>
      <c r="I79" s="460">
        <v>252</v>
      </c>
      <c r="J79" s="460">
        <v>252</v>
      </c>
      <c r="K79" s="460">
        <v>252</v>
      </c>
      <c r="L79" s="434"/>
      <c r="M79" s="434"/>
      <c r="N79" s="404"/>
      <c r="O79" s="405"/>
      <c r="P79" s="411"/>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2"/>
      <c r="AY79" s="412"/>
      <c r="AZ79" s="412"/>
      <c r="BA79" s="412"/>
      <c r="BB79" s="412"/>
      <c r="BC79" s="412"/>
      <c r="BD79" s="412"/>
      <c r="BE79" s="412"/>
      <c r="BF79" s="412"/>
      <c r="BG79" s="412"/>
      <c r="BH79" s="412"/>
      <c r="BI79" s="412"/>
      <c r="BJ79" s="412"/>
      <c r="BK79" s="412"/>
      <c r="BL79" s="412"/>
      <c r="BM79" s="412"/>
      <c r="BN79" s="412"/>
      <c r="BO79" s="412"/>
      <c r="BP79" s="412"/>
      <c r="BQ79" s="412"/>
      <c r="BR79" s="412"/>
      <c r="BS79" s="412"/>
      <c r="BT79" s="412"/>
      <c r="BU79" s="412"/>
      <c r="BV79" s="412"/>
      <c r="BW79" s="412"/>
      <c r="BX79" s="412"/>
      <c r="BY79" s="412"/>
      <c r="BZ79" s="412"/>
      <c r="CA79" s="412"/>
      <c r="CB79" s="412"/>
      <c r="CC79" s="412"/>
      <c r="CD79" s="412"/>
      <c r="CE79" s="412"/>
      <c r="CF79" s="412"/>
      <c r="CG79" s="412"/>
      <c r="CH79" s="412"/>
      <c r="CI79" s="412"/>
      <c r="CJ79" s="412"/>
      <c r="CK79" s="412"/>
      <c r="CL79" s="412"/>
      <c r="CM79" s="412"/>
      <c r="CN79" s="412"/>
      <c r="CO79" s="412"/>
      <c r="CP79" s="412"/>
      <c r="CQ79" s="412"/>
      <c r="CR79" s="412"/>
      <c r="CS79" s="412"/>
      <c r="CT79" s="412"/>
      <c r="CU79" s="412"/>
      <c r="CV79" s="412"/>
      <c r="CW79" s="412"/>
      <c r="CX79" s="412"/>
      <c r="CY79" s="412"/>
      <c r="CZ79" s="412"/>
      <c r="DA79" s="412"/>
      <c r="DB79" s="412"/>
      <c r="DC79" s="412"/>
      <c r="DD79" s="412"/>
      <c r="DE79" s="412"/>
      <c r="DF79" s="412"/>
      <c r="DG79" s="412"/>
      <c r="DH79" s="412"/>
      <c r="DI79" s="412"/>
      <c r="DJ79" s="412"/>
      <c r="DK79" s="412"/>
      <c r="DL79" s="412"/>
      <c r="DM79" s="412"/>
      <c r="DN79" s="412"/>
      <c r="DO79" s="412"/>
      <c r="DP79" s="412"/>
      <c r="DQ79" s="412"/>
      <c r="DR79" s="412"/>
      <c r="DS79" s="412"/>
      <c r="DT79" s="412"/>
      <c r="DU79" s="412"/>
      <c r="DV79" s="412"/>
      <c r="DW79" s="412"/>
      <c r="DX79" s="412"/>
      <c r="DY79" s="412"/>
      <c r="DZ79" s="412"/>
      <c r="EA79" s="412"/>
      <c r="EB79" s="412"/>
      <c r="EC79" s="412"/>
      <c r="ED79" s="412"/>
      <c r="EE79" s="412"/>
      <c r="EF79" s="412"/>
      <c r="EG79" s="412"/>
      <c r="EH79" s="412"/>
      <c r="EI79" s="412"/>
      <c r="EJ79" s="412"/>
      <c r="EK79" s="412"/>
      <c r="EL79" s="412"/>
      <c r="EM79" s="412"/>
      <c r="EN79" s="412"/>
      <c r="EO79" s="412"/>
      <c r="EP79" s="412"/>
      <c r="EQ79" s="412"/>
      <c r="ER79" s="412"/>
      <c r="ES79" s="412"/>
      <c r="ET79" s="412"/>
      <c r="EU79" s="412"/>
      <c r="EV79" s="412"/>
      <c r="EW79" s="412"/>
      <c r="EX79" s="412"/>
      <c r="EY79" s="412"/>
      <c r="EZ79" s="412"/>
      <c r="FA79" s="412"/>
      <c r="FB79" s="412"/>
      <c r="FC79" s="412"/>
      <c r="FD79" s="412"/>
      <c r="FE79" s="412"/>
      <c r="FF79" s="412"/>
      <c r="FG79" s="412"/>
      <c r="FH79" s="412"/>
      <c r="FI79" s="412"/>
      <c r="FJ79" s="412"/>
      <c r="FK79" s="412"/>
      <c r="FL79" s="412"/>
      <c r="FM79" s="412"/>
      <c r="FN79" s="412"/>
      <c r="FO79" s="412"/>
      <c r="FP79" s="412"/>
      <c r="FQ79" s="412"/>
      <c r="FR79" s="412"/>
      <c r="FS79" s="412"/>
      <c r="FT79" s="412"/>
      <c r="FU79" s="412"/>
      <c r="FV79" s="412"/>
      <c r="FW79" s="412"/>
      <c r="FX79" s="412"/>
      <c r="FY79" s="412"/>
      <c r="FZ79" s="412"/>
      <c r="GA79" s="412"/>
      <c r="GB79" s="412"/>
      <c r="GC79" s="412"/>
      <c r="GD79" s="412"/>
      <c r="GE79" s="412"/>
      <c r="GF79" s="412"/>
      <c r="GG79" s="412"/>
      <c r="GH79" s="412"/>
      <c r="GI79" s="412"/>
      <c r="GJ79" s="412"/>
      <c r="GK79" s="412"/>
      <c r="GL79" s="412"/>
      <c r="GM79" s="412"/>
      <c r="GN79" s="412"/>
      <c r="GO79" s="412"/>
      <c r="GP79" s="412"/>
      <c r="GQ79" s="412"/>
      <c r="GR79" s="412"/>
      <c r="GS79" s="412"/>
      <c r="GT79" s="412"/>
      <c r="GU79" s="412"/>
      <c r="GV79" s="412"/>
      <c r="GW79" s="412"/>
      <c r="GX79" s="412"/>
      <c r="GY79" s="412"/>
      <c r="GZ79" s="412"/>
      <c r="HA79" s="412"/>
      <c r="HB79" s="412"/>
      <c r="HC79" s="412"/>
      <c r="HD79" s="412"/>
      <c r="HE79" s="412"/>
      <c r="HF79" s="412"/>
      <c r="HG79" s="412"/>
      <c r="HH79" s="412"/>
      <c r="HI79" s="412"/>
      <c r="HJ79" s="412"/>
      <c r="HK79" s="412"/>
      <c r="HL79" s="412"/>
      <c r="HM79" s="412"/>
      <c r="HN79" s="412"/>
      <c r="HO79" s="412"/>
      <c r="HP79" s="412"/>
      <c r="HQ79" s="412"/>
      <c r="HR79" s="412"/>
      <c r="HS79" s="412"/>
      <c r="HT79" s="412"/>
      <c r="HU79" s="412"/>
      <c r="HV79" s="412"/>
      <c r="HW79" s="412"/>
      <c r="HX79" s="412"/>
      <c r="HY79" s="412"/>
      <c r="HZ79" s="412"/>
      <c r="IA79" s="412"/>
      <c r="IB79" s="412"/>
      <c r="IC79" s="412"/>
      <c r="ID79" s="412"/>
      <c r="IE79" s="412"/>
      <c r="IF79" s="412"/>
      <c r="IG79" s="412"/>
      <c r="IH79" s="412"/>
      <c r="II79" s="412"/>
      <c r="IJ79" s="412"/>
      <c r="IK79" s="412"/>
      <c r="IL79" s="412"/>
      <c r="IM79" s="412"/>
      <c r="IN79" s="412"/>
      <c r="IO79" s="412"/>
      <c r="IP79" s="412"/>
      <c r="IQ79" s="412"/>
      <c r="IR79" s="412"/>
      <c r="IS79" s="412"/>
      <c r="IT79" s="412"/>
      <c r="IU79" s="412"/>
      <c r="IV79" s="412"/>
    </row>
    <row r="80" spans="1:256" s="4" customFormat="1" ht="42">
      <c r="A80" s="430" t="s">
        <v>2196</v>
      </c>
      <c r="B80" s="456" t="s">
        <v>2197</v>
      </c>
      <c r="C80" s="432" t="str">
        <f>+'[10]2021-2025'!C79</f>
        <v>UBND xã Đăk Tơ Lung</v>
      </c>
      <c r="D80" s="432" t="s">
        <v>2167</v>
      </c>
      <c r="E80" s="432">
        <v>2025</v>
      </c>
      <c r="F80" s="405"/>
      <c r="G80" s="433" t="s">
        <v>2165</v>
      </c>
      <c r="H80" s="460">
        <v>252</v>
      </c>
      <c r="I80" s="460">
        <v>252</v>
      </c>
      <c r="J80" s="460">
        <v>252</v>
      </c>
      <c r="K80" s="460">
        <v>252</v>
      </c>
      <c r="L80" s="434"/>
      <c r="M80" s="434"/>
      <c r="N80" s="404"/>
      <c r="O80" s="405"/>
      <c r="P80" s="411"/>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2"/>
      <c r="BD80" s="412"/>
      <c r="BE80" s="412"/>
      <c r="BF80" s="412"/>
      <c r="BG80" s="412"/>
      <c r="BH80" s="412"/>
      <c r="BI80" s="412"/>
      <c r="BJ80" s="412"/>
      <c r="BK80" s="412"/>
      <c r="BL80" s="412"/>
      <c r="BM80" s="412"/>
      <c r="BN80" s="412"/>
      <c r="BO80" s="412"/>
      <c r="BP80" s="412"/>
      <c r="BQ80" s="412"/>
      <c r="BR80" s="412"/>
      <c r="BS80" s="412"/>
      <c r="BT80" s="412"/>
      <c r="BU80" s="412"/>
      <c r="BV80" s="412"/>
      <c r="BW80" s="412"/>
      <c r="BX80" s="412"/>
      <c r="BY80" s="412"/>
      <c r="BZ80" s="412"/>
      <c r="CA80" s="412"/>
      <c r="CB80" s="412"/>
      <c r="CC80" s="412"/>
      <c r="CD80" s="412"/>
      <c r="CE80" s="412"/>
      <c r="CF80" s="412"/>
      <c r="CG80" s="412"/>
      <c r="CH80" s="412"/>
      <c r="CI80" s="412"/>
      <c r="CJ80" s="412"/>
      <c r="CK80" s="412"/>
      <c r="CL80" s="412"/>
      <c r="CM80" s="412"/>
      <c r="CN80" s="412"/>
      <c r="CO80" s="412"/>
      <c r="CP80" s="412"/>
      <c r="CQ80" s="412"/>
      <c r="CR80" s="412"/>
      <c r="CS80" s="412"/>
      <c r="CT80" s="412"/>
      <c r="CU80" s="412"/>
      <c r="CV80" s="412"/>
      <c r="CW80" s="412"/>
      <c r="CX80" s="412"/>
      <c r="CY80" s="412"/>
      <c r="CZ80" s="412"/>
      <c r="DA80" s="412"/>
      <c r="DB80" s="412"/>
      <c r="DC80" s="412"/>
      <c r="DD80" s="412"/>
      <c r="DE80" s="412"/>
      <c r="DF80" s="412"/>
      <c r="DG80" s="412"/>
      <c r="DH80" s="412"/>
      <c r="DI80" s="412"/>
      <c r="DJ80" s="412"/>
      <c r="DK80" s="412"/>
      <c r="DL80" s="412"/>
      <c r="DM80" s="412"/>
      <c r="DN80" s="412"/>
      <c r="DO80" s="412"/>
      <c r="DP80" s="412"/>
      <c r="DQ80" s="412"/>
      <c r="DR80" s="412"/>
      <c r="DS80" s="412"/>
      <c r="DT80" s="412"/>
      <c r="DU80" s="412"/>
      <c r="DV80" s="412"/>
      <c r="DW80" s="412"/>
      <c r="DX80" s="412"/>
      <c r="DY80" s="412"/>
      <c r="DZ80" s="412"/>
      <c r="EA80" s="412"/>
      <c r="EB80" s="412"/>
      <c r="EC80" s="412"/>
      <c r="ED80" s="412"/>
      <c r="EE80" s="412"/>
      <c r="EF80" s="412"/>
      <c r="EG80" s="412"/>
      <c r="EH80" s="412"/>
      <c r="EI80" s="412"/>
      <c r="EJ80" s="412"/>
      <c r="EK80" s="412"/>
      <c r="EL80" s="412"/>
      <c r="EM80" s="412"/>
      <c r="EN80" s="412"/>
      <c r="EO80" s="412"/>
      <c r="EP80" s="412"/>
      <c r="EQ80" s="412"/>
      <c r="ER80" s="412"/>
      <c r="ES80" s="412"/>
      <c r="ET80" s="412"/>
      <c r="EU80" s="412"/>
      <c r="EV80" s="412"/>
      <c r="EW80" s="412"/>
      <c r="EX80" s="412"/>
      <c r="EY80" s="412"/>
      <c r="EZ80" s="412"/>
      <c r="FA80" s="412"/>
      <c r="FB80" s="412"/>
      <c r="FC80" s="412"/>
      <c r="FD80" s="412"/>
      <c r="FE80" s="412"/>
      <c r="FF80" s="412"/>
      <c r="FG80" s="412"/>
      <c r="FH80" s="412"/>
      <c r="FI80" s="412"/>
      <c r="FJ80" s="412"/>
      <c r="FK80" s="412"/>
      <c r="FL80" s="412"/>
      <c r="FM80" s="412"/>
      <c r="FN80" s="412"/>
      <c r="FO80" s="412"/>
      <c r="FP80" s="412"/>
      <c r="FQ80" s="412"/>
      <c r="FR80" s="412"/>
      <c r="FS80" s="412"/>
      <c r="FT80" s="412"/>
      <c r="FU80" s="412"/>
      <c r="FV80" s="412"/>
      <c r="FW80" s="412"/>
      <c r="FX80" s="412"/>
      <c r="FY80" s="412"/>
      <c r="FZ80" s="412"/>
      <c r="GA80" s="412"/>
      <c r="GB80" s="412"/>
      <c r="GC80" s="412"/>
      <c r="GD80" s="412"/>
      <c r="GE80" s="412"/>
      <c r="GF80" s="412"/>
      <c r="GG80" s="412"/>
      <c r="GH80" s="412"/>
      <c r="GI80" s="412"/>
      <c r="GJ80" s="412"/>
      <c r="GK80" s="412"/>
      <c r="GL80" s="412"/>
      <c r="GM80" s="412"/>
      <c r="GN80" s="412"/>
      <c r="GO80" s="412"/>
      <c r="GP80" s="412"/>
      <c r="GQ80" s="412"/>
      <c r="GR80" s="412"/>
      <c r="GS80" s="412"/>
      <c r="GT80" s="412"/>
      <c r="GU80" s="412"/>
      <c r="GV80" s="412"/>
      <c r="GW80" s="412"/>
      <c r="GX80" s="412"/>
      <c r="GY80" s="412"/>
      <c r="GZ80" s="412"/>
      <c r="HA80" s="412"/>
      <c r="HB80" s="412"/>
      <c r="HC80" s="412"/>
      <c r="HD80" s="412"/>
      <c r="HE80" s="412"/>
      <c r="HF80" s="412"/>
      <c r="HG80" s="412"/>
      <c r="HH80" s="412"/>
      <c r="HI80" s="412"/>
      <c r="HJ80" s="412"/>
      <c r="HK80" s="412"/>
      <c r="HL80" s="412"/>
      <c r="HM80" s="412"/>
      <c r="HN80" s="412"/>
      <c r="HO80" s="412"/>
      <c r="HP80" s="412"/>
      <c r="HQ80" s="412"/>
      <c r="HR80" s="412"/>
      <c r="HS80" s="412"/>
      <c r="HT80" s="412"/>
      <c r="HU80" s="412"/>
      <c r="HV80" s="412"/>
      <c r="HW80" s="412"/>
      <c r="HX80" s="412"/>
      <c r="HY80" s="412"/>
      <c r="HZ80" s="412"/>
      <c r="IA80" s="412"/>
      <c r="IB80" s="412"/>
      <c r="IC80" s="412"/>
      <c r="ID80" s="412"/>
      <c r="IE80" s="412"/>
      <c r="IF80" s="412"/>
      <c r="IG80" s="412"/>
      <c r="IH80" s="412"/>
      <c r="II80" s="412"/>
      <c r="IJ80" s="412"/>
      <c r="IK80" s="412"/>
      <c r="IL80" s="412"/>
      <c r="IM80" s="412"/>
      <c r="IN80" s="412"/>
      <c r="IO80" s="412"/>
      <c r="IP80" s="412"/>
      <c r="IQ80" s="412"/>
      <c r="IR80" s="412"/>
      <c r="IS80" s="412"/>
      <c r="IT80" s="412"/>
      <c r="IU80" s="412"/>
      <c r="IV80" s="412"/>
    </row>
    <row r="81" spans="1:256" s="4" customFormat="1" ht="42">
      <c r="A81" s="430" t="s">
        <v>2198</v>
      </c>
      <c r="B81" s="456" t="s">
        <v>2199</v>
      </c>
      <c r="C81" s="432" t="str">
        <f>+'[10]2021-2025'!C80</f>
        <v>UBND xã Đăk Tơ Lung</v>
      </c>
      <c r="D81" s="432" t="s">
        <v>2169</v>
      </c>
      <c r="E81" s="432">
        <v>2025</v>
      </c>
      <c r="F81" s="405"/>
      <c r="G81" s="433" t="s">
        <v>2165</v>
      </c>
      <c r="H81" s="460">
        <v>252</v>
      </c>
      <c r="I81" s="460">
        <v>252</v>
      </c>
      <c r="J81" s="460">
        <v>252</v>
      </c>
      <c r="K81" s="460">
        <v>252</v>
      </c>
      <c r="L81" s="434"/>
      <c r="M81" s="434"/>
      <c r="N81" s="404"/>
      <c r="O81" s="405"/>
      <c r="P81" s="411"/>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2"/>
      <c r="AY81" s="412"/>
      <c r="AZ81" s="412"/>
      <c r="BA81" s="412"/>
      <c r="BB81" s="412"/>
      <c r="BC81" s="412"/>
      <c r="BD81" s="412"/>
      <c r="BE81" s="412"/>
      <c r="BF81" s="412"/>
      <c r="BG81" s="412"/>
      <c r="BH81" s="412"/>
      <c r="BI81" s="412"/>
      <c r="BJ81" s="412"/>
      <c r="BK81" s="412"/>
      <c r="BL81" s="412"/>
      <c r="BM81" s="412"/>
      <c r="BN81" s="412"/>
      <c r="BO81" s="412"/>
      <c r="BP81" s="412"/>
      <c r="BQ81" s="412"/>
      <c r="BR81" s="412"/>
      <c r="BS81" s="412"/>
      <c r="BT81" s="412"/>
      <c r="BU81" s="412"/>
      <c r="BV81" s="412"/>
      <c r="BW81" s="412"/>
      <c r="BX81" s="412"/>
      <c r="BY81" s="412"/>
      <c r="BZ81" s="412"/>
      <c r="CA81" s="412"/>
      <c r="CB81" s="412"/>
      <c r="CC81" s="412"/>
      <c r="CD81" s="412"/>
      <c r="CE81" s="412"/>
      <c r="CF81" s="412"/>
      <c r="CG81" s="412"/>
      <c r="CH81" s="412"/>
      <c r="CI81" s="412"/>
      <c r="CJ81" s="412"/>
      <c r="CK81" s="412"/>
      <c r="CL81" s="412"/>
      <c r="CM81" s="412"/>
      <c r="CN81" s="412"/>
      <c r="CO81" s="412"/>
      <c r="CP81" s="412"/>
      <c r="CQ81" s="412"/>
      <c r="CR81" s="412"/>
      <c r="CS81" s="412"/>
      <c r="CT81" s="412"/>
      <c r="CU81" s="412"/>
      <c r="CV81" s="412"/>
      <c r="CW81" s="412"/>
      <c r="CX81" s="412"/>
      <c r="CY81" s="412"/>
      <c r="CZ81" s="412"/>
      <c r="DA81" s="412"/>
      <c r="DB81" s="412"/>
      <c r="DC81" s="412"/>
      <c r="DD81" s="412"/>
      <c r="DE81" s="412"/>
      <c r="DF81" s="412"/>
      <c r="DG81" s="412"/>
      <c r="DH81" s="412"/>
      <c r="DI81" s="412"/>
      <c r="DJ81" s="412"/>
      <c r="DK81" s="412"/>
      <c r="DL81" s="412"/>
      <c r="DM81" s="412"/>
      <c r="DN81" s="412"/>
      <c r="DO81" s="412"/>
      <c r="DP81" s="412"/>
      <c r="DQ81" s="412"/>
      <c r="DR81" s="412"/>
      <c r="DS81" s="412"/>
      <c r="DT81" s="412"/>
      <c r="DU81" s="412"/>
      <c r="DV81" s="412"/>
      <c r="DW81" s="412"/>
      <c r="DX81" s="412"/>
      <c r="DY81" s="412"/>
      <c r="DZ81" s="412"/>
      <c r="EA81" s="412"/>
      <c r="EB81" s="412"/>
      <c r="EC81" s="412"/>
      <c r="ED81" s="412"/>
      <c r="EE81" s="412"/>
      <c r="EF81" s="412"/>
      <c r="EG81" s="412"/>
      <c r="EH81" s="412"/>
      <c r="EI81" s="412"/>
      <c r="EJ81" s="412"/>
      <c r="EK81" s="412"/>
      <c r="EL81" s="412"/>
      <c r="EM81" s="412"/>
      <c r="EN81" s="412"/>
      <c r="EO81" s="412"/>
      <c r="EP81" s="412"/>
      <c r="EQ81" s="412"/>
      <c r="ER81" s="412"/>
      <c r="ES81" s="412"/>
      <c r="ET81" s="412"/>
      <c r="EU81" s="412"/>
      <c r="EV81" s="412"/>
      <c r="EW81" s="412"/>
      <c r="EX81" s="412"/>
      <c r="EY81" s="412"/>
      <c r="EZ81" s="412"/>
      <c r="FA81" s="412"/>
      <c r="FB81" s="412"/>
      <c r="FC81" s="412"/>
      <c r="FD81" s="412"/>
      <c r="FE81" s="412"/>
      <c r="FF81" s="412"/>
      <c r="FG81" s="412"/>
      <c r="FH81" s="412"/>
      <c r="FI81" s="412"/>
      <c r="FJ81" s="412"/>
      <c r="FK81" s="412"/>
      <c r="FL81" s="412"/>
      <c r="FM81" s="412"/>
      <c r="FN81" s="412"/>
      <c r="FO81" s="412"/>
      <c r="FP81" s="412"/>
      <c r="FQ81" s="412"/>
      <c r="FR81" s="412"/>
      <c r="FS81" s="412"/>
      <c r="FT81" s="412"/>
      <c r="FU81" s="412"/>
      <c r="FV81" s="412"/>
      <c r="FW81" s="412"/>
      <c r="FX81" s="412"/>
      <c r="FY81" s="412"/>
      <c r="FZ81" s="412"/>
      <c r="GA81" s="412"/>
      <c r="GB81" s="412"/>
      <c r="GC81" s="412"/>
      <c r="GD81" s="412"/>
      <c r="GE81" s="412"/>
      <c r="GF81" s="412"/>
      <c r="GG81" s="412"/>
      <c r="GH81" s="412"/>
      <c r="GI81" s="412"/>
      <c r="GJ81" s="412"/>
      <c r="GK81" s="412"/>
      <c r="GL81" s="412"/>
      <c r="GM81" s="412"/>
      <c r="GN81" s="412"/>
      <c r="GO81" s="412"/>
      <c r="GP81" s="412"/>
      <c r="GQ81" s="412"/>
      <c r="GR81" s="412"/>
      <c r="GS81" s="412"/>
      <c r="GT81" s="412"/>
      <c r="GU81" s="412"/>
      <c r="GV81" s="412"/>
      <c r="GW81" s="412"/>
      <c r="GX81" s="412"/>
      <c r="GY81" s="412"/>
      <c r="GZ81" s="412"/>
      <c r="HA81" s="412"/>
      <c r="HB81" s="412"/>
      <c r="HC81" s="412"/>
      <c r="HD81" s="412"/>
      <c r="HE81" s="412"/>
      <c r="HF81" s="412"/>
      <c r="HG81" s="412"/>
      <c r="HH81" s="412"/>
      <c r="HI81" s="412"/>
      <c r="HJ81" s="412"/>
      <c r="HK81" s="412"/>
      <c r="HL81" s="412"/>
      <c r="HM81" s="412"/>
      <c r="HN81" s="412"/>
      <c r="HO81" s="412"/>
      <c r="HP81" s="412"/>
      <c r="HQ81" s="412"/>
      <c r="HR81" s="412"/>
      <c r="HS81" s="412"/>
      <c r="HT81" s="412"/>
      <c r="HU81" s="412"/>
      <c r="HV81" s="412"/>
      <c r="HW81" s="412"/>
      <c r="HX81" s="412"/>
      <c r="HY81" s="412"/>
      <c r="HZ81" s="412"/>
      <c r="IA81" s="412"/>
      <c r="IB81" s="412"/>
      <c r="IC81" s="412"/>
      <c r="ID81" s="412"/>
      <c r="IE81" s="412"/>
      <c r="IF81" s="412"/>
      <c r="IG81" s="412"/>
      <c r="IH81" s="412"/>
      <c r="II81" s="412"/>
      <c r="IJ81" s="412"/>
      <c r="IK81" s="412"/>
      <c r="IL81" s="412"/>
      <c r="IM81" s="412"/>
      <c r="IN81" s="412"/>
      <c r="IO81" s="412"/>
      <c r="IP81" s="412"/>
      <c r="IQ81" s="412"/>
      <c r="IR81" s="412"/>
      <c r="IS81" s="412"/>
      <c r="IT81" s="412"/>
      <c r="IU81" s="412"/>
      <c r="IV81" s="412"/>
    </row>
    <row r="82" spans="1:256" s="4" customFormat="1" ht="42">
      <c r="A82" s="430" t="s">
        <v>2200</v>
      </c>
      <c r="B82" s="456" t="s">
        <v>2201</v>
      </c>
      <c r="C82" s="432" t="str">
        <f>+'[10]2021-2025'!C81</f>
        <v>UBND xã Đăk Tơ Lung</v>
      </c>
      <c r="D82" s="432" t="s">
        <v>2171</v>
      </c>
      <c r="E82" s="432">
        <v>2025</v>
      </c>
      <c r="F82" s="405"/>
      <c r="G82" s="433" t="s">
        <v>2165</v>
      </c>
      <c r="H82" s="460">
        <v>252</v>
      </c>
      <c r="I82" s="460">
        <v>252</v>
      </c>
      <c r="J82" s="460">
        <v>252</v>
      </c>
      <c r="K82" s="460">
        <v>252</v>
      </c>
      <c r="L82" s="434"/>
      <c r="M82" s="434"/>
      <c r="N82" s="404"/>
      <c r="O82" s="405"/>
      <c r="P82" s="411"/>
      <c r="Q82" s="461"/>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c r="BQ82" s="412"/>
      <c r="BR82" s="412"/>
      <c r="BS82" s="412"/>
      <c r="BT82" s="412"/>
      <c r="BU82" s="412"/>
      <c r="BV82" s="412"/>
      <c r="BW82" s="412"/>
      <c r="BX82" s="412"/>
      <c r="BY82" s="412"/>
      <c r="BZ82" s="412"/>
      <c r="CA82" s="412"/>
      <c r="CB82" s="412"/>
      <c r="CC82" s="412"/>
      <c r="CD82" s="412"/>
      <c r="CE82" s="412"/>
      <c r="CF82" s="412"/>
      <c r="CG82" s="412"/>
      <c r="CH82" s="412"/>
      <c r="CI82" s="412"/>
      <c r="CJ82" s="412"/>
      <c r="CK82" s="412"/>
      <c r="CL82" s="412"/>
      <c r="CM82" s="412"/>
      <c r="CN82" s="412"/>
      <c r="CO82" s="412"/>
      <c r="CP82" s="412"/>
      <c r="CQ82" s="412"/>
      <c r="CR82" s="412"/>
      <c r="CS82" s="412"/>
      <c r="CT82" s="412"/>
      <c r="CU82" s="412"/>
      <c r="CV82" s="412"/>
      <c r="CW82" s="412"/>
      <c r="CX82" s="412"/>
      <c r="CY82" s="412"/>
      <c r="CZ82" s="412"/>
      <c r="DA82" s="412"/>
      <c r="DB82" s="412"/>
      <c r="DC82" s="412"/>
      <c r="DD82" s="412"/>
      <c r="DE82" s="412"/>
      <c r="DF82" s="412"/>
      <c r="DG82" s="412"/>
      <c r="DH82" s="412"/>
      <c r="DI82" s="412"/>
      <c r="DJ82" s="412"/>
      <c r="DK82" s="412"/>
      <c r="DL82" s="412"/>
      <c r="DM82" s="412"/>
      <c r="DN82" s="412"/>
      <c r="DO82" s="412"/>
      <c r="DP82" s="412"/>
      <c r="DQ82" s="412"/>
      <c r="DR82" s="412"/>
      <c r="DS82" s="412"/>
      <c r="DT82" s="412"/>
      <c r="DU82" s="412"/>
      <c r="DV82" s="412"/>
      <c r="DW82" s="412"/>
      <c r="DX82" s="412"/>
      <c r="DY82" s="412"/>
      <c r="DZ82" s="412"/>
      <c r="EA82" s="412"/>
      <c r="EB82" s="412"/>
      <c r="EC82" s="412"/>
      <c r="ED82" s="412"/>
      <c r="EE82" s="412"/>
      <c r="EF82" s="412"/>
      <c r="EG82" s="412"/>
      <c r="EH82" s="412"/>
      <c r="EI82" s="412"/>
      <c r="EJ82" s="412"/>
      <c r="EK82" s="412"/>
      <c r="EL82" s="412"/>
      <c r="EM82" s="412"/>
      <c r="EN82" s="412"/>
      <c r="EO82" s="412"/>
      <c r="EP82" s="412"/>
      <c r="EQ82" s="412"/>
      <c r="ER82" s="412"/>
      <c r="ES82" s="412"/>
      <c r="ET82" s="412"/>
      <c r="EU82" s="412"/>
      <c r="EV82" s="412"/>
      <c r="EW82" s="412"/>
      <c r="EX82" s="412"/>
      <c r="EY82" s="412"/>
      <c r="EZ82" s="412"/>
      <c r="FA82" s="412"/>
      <c r="FB82" s="412"/>
      <c r="FC82" s="412"/>
      <c r="FD82" s="412"/>
      <c r="FE82" s="412"/>
      <c r="FF82" s="412"/>
      <c r="FG82" s="412"/>
      <c r="FH82" s="412"/>
      <c r="FI82" s="412"/>
      <c r="FJ82" s="412"/>
      <c r="FK82" s="412"/>
      <c r="FL82" s="412"/>
      <c r="FM82" s="412"/>
      <c r="FN82" s="412"/>
      <c r="FO82" s="412"/>
      <c r="FP82" s="412"/>
      <c r="FQ82" s="412"/>
      <c r="FR82" s="412"/>
      <c r="FS82" s="412"/>
      <c r="FT82" s="412"/>
      <c r="FU82" s="412"/>
      <c r="FV82" s="412"/>
      <c r="FW82" s="412"/>
      <c r="FX82" s="412"/>
      <c r="FY82" s="412"/>
      <c r="FZ82" s="412"/>
      <c r="GA82" s="412"/>
      <c r="GB82" s="412"/>
      <c r="GC82" s="412"/>
      <c r="GD82" s="412"/>
      <c r="GE82" s="412"/>
      <c r="GF82" s="412"/>
      <c r="GG82" s="412"/>
      <c r="GH82" s="412"/>
      <c r="GI82" s="412"/>
      <c r="GJ82" s="412"/>
      <c r="GK82" s="412"/>
      <c r="GL82" s="412"/>
      <c r="GM82" s="412"/>
      <c r="GN82" s="412"/>
      <c r="GO82" s="412"/>
      <c r="GP82" s="412"/>
      <c r="GQ82" s="412"/>
      <c r="GR82" s="412"/>
      <c r="GS82" s="412"/>
      <c r="GT82" s="412"/>
      <c r="GU82" s="412"/>
      <c r="GV82" s="412"/>
      <c r="GW82" s="412"/>
      <c r="GX82" s="412"/>
      <c r="GY82" s="412"/>
      <c r="GZ82" s="412"/>
      <c r="HA82" s="412"/>
      <c r="HB82" s="412"/>
      <c r="HC82" s="412"/>
      <c r="HD82" s="412"/>
      <c r="HE82" s="412"/>
      <c r="HF82" s="412"/>
      <c r="HG82" s="412"/>
      <c r="HH82" s="412"/>
      <c r="HI82" s="412"/>
      <c r="HJ82" s="412"/>
      <c r="HK82" s="412"/>
      <c r="HL82" s="412"/>
      <c r="HM82" s="412"/>
      <c r="HN82" s="412"/>
      <c r="HO82" s="412"/>
      <c r="HP82" s="412"/>
      <c r="HQ82" s="412"/>
      <c r="HR82" s="412"/>
      <c r="HS82" s="412"/>
      <c r="HT82" s="412"/>
      <c r="HU82" s="412"/>
      <c r="HV82" s="412"/>
      <c r="HW82" s="412"/>
      <c r="HX82" s="412"/>
      <c r="HY82" s="412"/>
      <c r="HZ82" s="412"/>
      <c r="IA82" s="412"/>
      <c r="IB82" s="412"/>
      <c r="IC82" s="412"/>
      <c r="ID82" s="412"/>
      <c r="IE82" s="412"/>
      <c r="IF82" s="412"/>
      <c r="IG82" s="412"/>
      <c r="IH82" s="412"/>
      <c r="II82" s="412"/>
      <c r="IJ82" s="412"/>
      <c r="IK82" s="412"/>
      <c r="IL82" s="412"/>
      <c r="IM82" s="412"/>
      <c r="IN82" s="412"/>
      <c r="IO82" s="412"/>
      <c r="IP82" s="412"/>
      <c r="IQ82" s="412"/>
      <c r="IR82" s="412"/>
      <c r="IS82" s="412"/>
      <c r="IT82" s="412"/>
      <c r="IU82" s="412"/>
      <c r="IV82" s="412"/>
    </row>
    <row r="83" spans="1:256" s="4" customFormat="1" ht="15.35">
      <c r="A83" s="437">
        <v>2</v>
      </c>
      <c r="B83" s="462" t="s">
        <v>2202</v>
      </c>
      <c r="C83" s="424"/>
      <c r="D83" s="424"/>
      <c r="E83" s="424"/>
      <c r="F83" s="439"/>
      <c r="G83" s="424"/>
      <c r="H83" s="446">
        <f t="shared" ref="H83:M83" si="14">SUM(H84:H93)</f>
        <v>2799</v>
      </c>
      <c r="I83" s="446">
        <f t="shared" si="14"/>
        <v>2799</v>
      </c>
      <c r="J83" s="446">
        <f t="shared" si="14"/>
        <v>2799</v>
      </c>
      <c r="K83" s="446">
        <f t="shared" si="14"/>
        <v>2799</v>
      </c>
      <c r="L83" s="446">
        <f t="shared" si="14"/>
        <v>504</v>
      </c>
      <c r="M83" s="446">
        <f t="shared" si="14"/>
        <v>504</v>
      </c>
      <c r="N83" s="439"/>
      <c r="O83" s="439"/>
      <c r="P83" s="419"/>
      <c r="Q83" s="420"/>
      <c r="R83" s="420"/>
      <c r="S83" s="420"/>
      <c r="T83" s="420"/>
      <c r="U83" s="420"/>
      <c r="V83" s="420"/>
      <c r="W83" s="420"/>
      <c r="X83" s="420"/>
      <c r="Y83" s="420"/>
      <c r="Z83" s="420"/>
      <c r="AA83" s="420"/>
      <c r="AB83" s="420"/>
      <c r="AC83" s="420"/>
      <c r="AD83" s="420"/>
      <c r="AE83" s="420"/>
      <c r="AF83" s="420"/>
      <c r="AG83" s="420"/>
      <c r="AH83" s="420"/>
      <c r="AI83" s="420"/>
      <c r="AJ83" s="420"/>
      <c r="AK83" s="420"/>
      <c r="AL83" s="420"/>
      <c r="AM83" s="420"/>
      <c r="AN83" s="420"/>
      <c r="AO83" s="420"/>
      <c r="AP83" s="420"/>
      <c r="AQ83" s="420"/>
      <c r="AR83" s="420"/>
      <c r="AS83" s="420"/>
      <c r="AT83" s="420"/>
      <c r="AU83" s="420"/>
      <c r="AV83" s="420"/>
      <c r="AW83" s="420"/>
      <c r="AX83" s="420"/>
      <c r="AY83" s="420"/>
      <c r="AZ83" s="420"/>
      <c r="BA83" s="420"/>
      <c r="BB83" s="420"/>
      <c r="BC83" s="420"/>
      <c r="BD83" s="420"/>
      <c r="BE83" s="420"/>
      <c r="BF83" s="420"/>
      <c r="BG83" s="420"/>
      <c r="BH83" s="420"/>
      <c r="BI83" s="420"/>
      <c r="BJ83" s="420"/>
      <c r="BK83" s="420"/>
      <c r="BL83" s="420"/>
      <c r="BM83" s="420"/>
      <c r="BN83" s="420"/>
      <c r="BO83" s="420"/>
      <c r="BP83" s="420"/>
      <c r="BQ83" s="420"/>
      <c r="BR83" s="420"/>
      <c r="BS83" s="420"/>
      <c r="BT83" s="420"/>
      <c r="BU83" s="420"/>
      <c r="BV83" s="420"/>
      <c r="BW83" s="420"/>
      <c r="BX83" s="420"/>
      <c r="BY83" s="420"/>
      <c r="BZ83" s="420"/>
      <c r="CA83" s="420"/>
      <c r="CB83" s="420"/>
      <c r="CC83" s="420"/>
      <c r="CD83" s="420"/>
      <c r="CE83" s="420"/>
      <c r="CF83" s="420"/>
      <c r="CG83" s="420"/>
      <c r="CH83" s="420"/>
      <c r="CI83" s="420"/>
      <c r="CJ83" s="420"/>
      <c r="CK83" s="420"/>
      <c r="CL83" s="420"/>
      <c r="CM83" s="420"/>
      <c r="CN83" s="420"/>
      <c r="CO83" s="420"/>
      <c r="CP83" s="420"/>
      <c r="CQ83" s="420"/>
      <c r="CR83" s="420"/>
      <c r="CS83" s="420"/>
      <c r="CT83" s="420"/>
      <c r="CU83" s="420"/>
      <c r="CV83" s="420"/>
      <c r="CW83" s="420"/>
      <c r="CX83" s="420"/>
      <c r="CY83" s="420"/>
      <c r="CZ83" s="420"/>
      <c r="DA83" s="420"/>
      <c r="DB83" s="420"/>
      <c r="DC83" s="420"/>
      <c r="DD83" s="420"/>
      <c r="DE83" s="420"/>
      <c r="DF83" s="420"/>
      <c r="DG83" s="420"/>
      <c r="DH83" s="420"/>
      <c r="DI83" s="420"/>
      <c r="DJ83" s="420"/>
      <c r="DK83" s="420"/>
      <c r="DL83" s="420"/>
      <c r="DM83" s="420"/>
      <c r="DN83" s="420"/>
      <c r="DO83" s="420"/>
      <c r="DP83" s="420"/>
      <c r="DQ83" s="420"/>
      <c r="DR83" s="420"/>
      <c r="DS83" s="420"/>
      <c r="DT83" s="420"/>
      <c r="DU83" s="420"/>
      <c r="DV83" s="420"/>
      <c r="DW83" s="420"/>
      <c r="DX83" s="420"/>
      <c r="DY83" s="420"/>
      <c r="DZ83" s="420"/>
      <c r="EA83" s="420"/>
      <c r="EB83" s="420"/>
      <c r="EC83" s="420"/>
      <c r="ED83" s="420"/>
      <c r="EE83" s="420"/>
      <c r="EF83" s="420"/>
      <c r="EG83" s="420"/>
      <c r="EH83" s="420"/>
      <c r="EI83" s="420"/>
      <c r="EJ83" s="420"/>
      <c r="EK83" s="420"/>
      <c r="EL83" s="420"/>
      <c r="EM83" s="420"/>
      <c r="EN83" s="420"/>
      <c r="EO83" s="420"/>
      <c r="EP83" s="420"/>
      <c r="EQ83" s="420"/>
      <c r="ER83" s="420"/>
      <c r="ES83" s="420"/>
      <c r="ET83" s="420"/>
      <c r="EU83" s="420"/>
      <c r="EV83" s="420"/>
      <c r="EW83" s="420"/>
      <c r="EX83" s="420"/>
      <c r="EY83" s="420"/>
      <c r="EZ83" s="420"/>
      <c r="FA83" s="420"/>
      <c r="FB83" s="420"/>
      <c r="FC83" s="420"/>
      <c r="FD83" s="420"/>
      <c r="FE83" s="420"/>
      <c r="FF83" s="420"/>
      <c r="FG83" s="420"/>
      <c r="FH83" s="420"/>
      <c r="FI83" s="420"/>
      <c r="FJ83" s="420"/>
      <c r="FK83" s="420"/>
      <c r="FL83" s="420"/>
      <c r="FM83" s="420"/>
      <c r="FN83" s="420"/>
      <c r="FO83" s="420"/>
      <c r="FP83" s="420"/>
      <c r="FQ83" s="420"/>
      <c r="FR83" s="420"/>
      <c r="FS83" s="420"/>
      <c r="FT83" s="420"/>
      <c r="FU83" s="420"/>
      <c r="FV83" s="420"/>
      <c r="FW83" s="420"/>
      <c r="FX83" s="420"/>
      <c r="FY83" s="420"/>
      <c r="FZ83" s="420"/>
      <c r="GA83" s="420"/>
      <c r="GB83" s="420"/>
      <c r="GC83" s="420"/>
      <c r="GD83" s="420"/>
      <c r="GE83" s="420"/>
      <c r="GF83" s="420"/>
      <c r="GG83" s="420"/>
      <c r="GH83" s="420"/>
      <c r="GI83" s="420"/>
      <c r="GJ83" s="420"/>
      <c r="GK83" s="420"/>
      <c r="GL83" s="420"/>
      <c r="GM83" s="420"/>
      <c r="GN83" s="420"/>
      <c r="GO83" s="420"/>
      <c r="GP83" s="420"/>
      <c r="GQ83" s="420"/>
      <c r="GR83" s="420"/>
      <c r="GS83" s="420"/>
      <c r="GT83" s="420"/>
      <c r="GU83" s="420"/>
      <c r="GV83" s="420"/>
      <c r="GW83" s="420"/>
      <c r="GX83" s="420"/>
      <c r="GY83" s="420"/>
      <c r="GZ83" s="420"/>
      <c r="HA83" s="420"/>
      <c r="HB83" s="420"/>
      <c r="HC83" s="420"/>
      <c r="HD83" s="420"/>
      <c r="HE83" s="420"/>
      <c r="HF83" s="420"/>
      <c r="HG83" s="420"/>
      <c r="HH83" s="420"/>
      <c r="HI83" s="420"/>
      <c r="HJ83" s="420"/>
      <c r="HK83" s="420"/>
      <c r="HL83" s="420"/>
      <c r="HM83" s="420"/>
      <c r="HN83" s="420"/>
      <c r="HO83" s="420"/>
      <c r="HP83" s="420"/>
      <c r="HQ83" s="420"/>
      <c r="HR83" s="420"/>
      <c r="HS83" s="420"/>
      <c r="HT83" s="420"/>
      <c r="HU83" s="420"/>
      <c r="HV83" s="420"/>
      <c r="HW83" s="420"/>
      <c r="HX83" s="420"/>
      <c r="HY83" s="420"/>
      <c r="HZ83" s="420"/>
      <c r="IA83" s="420"/>
      <c r="IB83" s="420"/>
      <c r="IC83" s="420"/>
      <c r="ID83" s="420"/>
      <c r="IE83" s="420"/>
      <c r="IF83" s="420"/>
      <c r="IG83" s="420"/>
      <c r="IH83" s="420"/>
      <c r="II83" s="420"/>
      <c r="IJ83" s="420"/>
      <c r="IK83" s="420"/>
      <c r="IL83" s="420"/>
      <c r="IM83" s="420"/>
      <c r="IN83" s="420"/>
      <c r="IO83" s="420"/>
      <c r="IP83" s="420"/>
      <c r="IQ83" s="420"/>
      <c r="IR83" s="420"/>
      <c r="IS83" s="420"/>
      <c r="IT83" s="420"/>
      <c r="IU83" s="420"/>
      <c r="IV83" s="420"/>
    </row>
    <row r="84" spans="1:256" s="4" customFormat="1" ht="28">
      <c r="A84" s="430" t="s">
        <v>126</v>
      </c>
      <c r="B84" s="456" t="s">
        <v>2203</v>
      </c>
      <c r="C84" s="432" t="str">
        <f>+'[10]2021-2025'!C83</f>
        <v>UBND xã Tân Lập</v>
      </c>
      <c r="D84" s="432" t="s">
        <v>1586</v>
      </c>
      <c r="E84" s="432">
        <v>2022</v>
      </c>
      <c r="F84" s="405"/>
      <c r="G84" s="433" t="s">
        <v>2204</v>
      </c>
      <c r="H84" s="434">
        <v>252</v>
      </c>
      <c r="I84" s="434">
        <v>252</v>
      </c>
      <c r="J84" s="434">
        <v>252</v>
      </c>
      <c r="K84" s="434">
        <v>252</v>
      </c>
      <c r="L84" s="434">
        <v>252</v>
      </c>
      <c r="M84" s="434">
        <v>252</v>
      </c>
      <c r="N84" s="404" t="s">
        <v>36</v>
      </c>
      <c r="O84" s="405"/>
      <c r="P84" s="411"/>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2"/>
      <c r="AY84" s="412"/>
      <c r="AZ84" s="412"/>
      <c r="BA84" s="412"/>
      <c r="BB84" s="412"/>
      <c r="BC84" s="412"/>
      <c r="BD84" s="412"/>
      <c r="BE84" s="412"/>
      <c r="BF84" s="412"/>
      <c r="BG84" s="412"/>
      <c r="BH84" s="412"/>
      <c r="BI84" s="412"/>
      <c r="BJ84" s="412"/>
      <c r="BK84" s="412"/>
      <c r="BL84" s="412"/>
      <c r="BM84" s="412"/>
      <c r="BN84" s="412"/>
      <c r="BO84" s="412"/>
      <c r="BP84" s="412"/>
      <c r="BQ84" s="412"/>
      <c r="BR84" s="412"/>
      <c r="BS84" s="412"/>
      <c r="BT84" s="412"/>
      <c r="BU84" s="412"/>
      <c r="BV84" s="412"/>
      <c r="BW84" s="412"/>
      <c r="BX84" s="412"/>
      <c r="BY84" s="412"/>
      <c r="BZ84" s="412"/>
      <c r="CA84" s="412"/>
      <c r="CB84" s="412"/>
      <c r="CC84" s="412"/>
      <c r="CD84" s="412"/>
      <c r="CE84" s="412"/>
      <c r="CF84" s="412"/>
      <c r="CG84" s="412"/>
      <c r="CH84" s="412"/>
      <c r="CI84" s="412"/>
      <c r="CJ84" s="412"/>
      <c r="CK84" s="412"/>
      <c r="CL84" s="412"/>
      <c r="CM84" s="412"/>
      <c r="CN84" s="412"/>
      <c r="CO84" s="412"/>
      <c r="CP84" s="412"/>
      <c r="CQ84" s="412"/>
      <c r="CR84" s="412"/>
      <c r="CS84" s="412"/>
      <c r="CT84" s="412"/>
      <c r="CU84" s="412"/>
      <c r="CV84" s="412"/>
      <c r="CW84" s="412"/>
      <c r="CX84" s="412"/>
      <c r="CY84" s="412"/>
      <c r="CZ84" s="412"/>
      <c r="DA84" s="412"/>
      <c r="DB84" s="412"/>
      <c r="DC84" s="412"/>
      <c r="DD84" s="412"/>
      <c r="DE84" s="412"/>
      <c r="DF84" s="412"/>
      <c r="DG84" s="412"/>
      <c r="DH84" s="412"/>
      <c r="DI84" s="412"/>
      <c r="DJ84" s="412"/>
      <c r="DK84" s="412"/>
      <c r="DL84" s="412"/>
      <c r="DM84" s="412"/>
      <c r="DN84" s="412"/>
      <c r="DO84" s="412"/>
      <c r="DP84" s="412"/>
      <c r="DQ84" s="412"/>
      <c r="DR84" s="412"/>
      <c r="DS84" s="412"/>
      <c r="DT84" s="412"/>
      <c r="DU84" s="412"/>
      <c r="DV84" s="412"/>
      <c r="DW84" s="412"/>
      <c r="DX84" s="412"/>
      <c r="DY84" s="412"/>
      <c r="DZ84" s="412"/>
      <c r="EA84" s="412"/>
      <c r="EB84" s="412"/>
      <c r="EC84" s="412"/>
      <c r="ED84" s="412"/>
      <c r="EE84" s="412"/>
      <c r="EF84" s="412"/>
      <c r="EG84" s="412"/>
      <c r="EH84" s="412"/>
      <c r="EI84" s="412"/>
      <c r="EJ84" s="412"/>
      <c r="EK84" s="412"/>
      <c r="EL84" s="412"/>
      <c r="EM84" s="412"/>
      <c r="EN84" s="412"/>
      <c r="EO84" s="412"/>
      <c r="EP84" s="412"/>
      <c r="EQ84" s="412"/>
      <c r="ER84" s="412"/>
      <c r="ES84" s="412"/>
      <c r="ET84" s="412"/>
      <c r="EU84" s="412"/>
      <c r="EV84" s="412"/>
      <c r="EW84" s="412"/>
      <c r="EX84" s="412"/>
      <c r="EY84" s="412"/>
      <c r="EZ84" s="412"/>
      <c r="FA84" s="412"/>
      <c r="FB84" s="412"/>
      <c r="FC84" s="412"/>
      <c r="FD84" s="412"/>
      <c r="FE84" s="412"/>
      <c r="FF84" s="412"/>
      <c r="FG84" s="412"/>
      <c r="FH84" s="412"/>
      <c r="FI84" s="412"/>
      <c r="FJ84" s="412"/>
      <c r="FK84" s="412"/>
      <c r="FL84" s="412"/>
      <c r="FM84" s="412"/>
      <c r="FN84" s="412"/>
      <c r="FO84" s="412"/>
      <c r="FP84" s="412"/>
      <c r="FQ84" s="412"/>
      <c r="FR84" s="412"/>
      <c r="FS84" s="412"/>
      <c r="FT84" s="412"/>
      <c r="FU84" s="412"/>
      <c r="FV84" s="412"/>
      <c r="FW84" s="412"/>
      <c r="FX84" s="412"/>
      <c r="FY84" s="412"/>
      <c r="FZ84" s="412"/>
      <c r="GA84" s="412"/>
      <c r="GB84" s="412"/>
      <c r="GC84" s="412"/>
      <c r="GD84" s="412"/>
      <c r="GE84" s="412"/>
      <c r="GF84" s="412"/>
      <c r="GG84" s="412"/>
      <c r="GH84" s="412"/>
      <c r="GI84" s="412"/>
      <c r="GJ84" s="412"/>
      <c r="GK84" s="412"/>
      <c r="GL84" s="412"/>
      <c r="GM84" s="412"/>
      <c r="GN84" s="412"/>
      <c r="GO84" s="412"/>
      <c r="GP84" s="412"/>
      <c r="GQ84" s="412"/>
      <c r="GR84" s="412"/>
      <c r="GS84" s="412"/>
      <c r="GT84" s="412"/>
      <c r="GU84" s="412"/>
      <c r="GV84" s="412"/>
      <c r="GW84" s="412"/>
      <c r="GX84" s="412"/>
      <c r="GY84" s="412"/>
      <c r="GZ84" s="412"/>
      <c r="HA84" s="412"/>
      <c r="HB84" s="412"/>
      <c r="HC84" s="412"/>
      <c r="HD84" s="412"/>
      <c r="HE84" s="412"/>
      <c r="HF84" s="412"/>
      <c r="HG84" s="412"/>
      <c r="HH84" s="412"/>
      <c r="HI84" s="412"/>
      <c r="HJ84" s="412"/>
      <c r="HK84" s="412"/>
      <c r="HL84" s="412"/>
      <c r="HM84" s="412"/>
      <c r="HN84" s="412"/>
      <c r="HO84" s="412"/>
      <c r="HP84" s="412"/>
      <c r="HQ84" s="412"/>
      <c r="HR84" s="412"/>
      <c r="HS84" s="412"/>
      <c r="HT84" s="412"/>
      <c r="HU84" s="412"/>
      <c r="HV84" s="412"/>
      <c r="HW84" s="412"/>
      <c r="HX84" s="412"/>
      <c r="HY84" s="412"/>
      <c r="HZ84" s="412"/>
      <c r="IA84" s="412"/>
      <c r="IB84" s="412"/>
      <c r="IC84" s="412"/>
      <c r="ID84" s="412"/>
      <c r="IE84" s="412"/>
      <c r="IF84" s="412"/>
      <c r="IG84" s="412"/>
      <c r="IH84" s="412"/>
      <c r="II84" s="412"/>
      <c r="IJ84" s="412"/>
      <c r="IK84" s="412"/>
      <c r="IL84" s="412"/>
      <c r="IM84" s="412"/>
      <c r="IN84" s="412"/>
      <c r="IO84" s="412"/>
      <c r="IP84" s="412"/>
      <c r="IQ84" s="412"/>
      <c r="IR84" s="412"/>
      <c r="IS84" s="412"/>
      <c r="IT84" s="412"/>
      <c r="IU84" s="412"/>
      <c r="IV84" s="412"/>
    </row>
    <row r="85" spans="1:256" s="4" customFormat="1" ht="28">
      <c r="A85" s="430" t="s">
        <v>127</v>
      </c>
      <c r="B85" s="463" t="s">
        <v>2205</v>
      </c>
      <c r="C85" s="432" t="str">
        <f>+'[10]2021-2025'!C84</f>
        <v>UBND xã Tân Lập</v>
      </c>
      <c r="D85" s="432" t="s">
        <v>2206</v>
      </c>
      <c r="E85" s="432">
        <v>2022</v>
      </c>
      <c r="F85" s="405"/>
      <c r="G85" s="433" t="s">
        <v>2204</v>
      </c>
      <c r="H85" s="434">
        <v>252</v>
      </c>
      <c r="I85" s="434">
        <v>252</v>
      </c>
      <c r="J85" s="434">
        <v>252</v>
      </c>
      <c r="K85" s="434">
        <v>252</v>
      </c>
      <c r="L85" s="434">
        <v>252</v>
      </c>
      <c r="M85" s="434">
        <v>252</v>
      </c>
      <c r="N85" s="404" t="s">
        <v>36</v>
      </c>
      <c r="O85" s="405"/>
      <c r="P85" s="411"/>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c r="AY85" s="412"/>
      <c r="AZ85" s="412"/>
      <c r="BA85" s="412"/>
      <c r="BB85" s="412"/>
      <c r="BC85" s="412"/>
      <c r="BD85" s="412"/>
      <c r="BE85" s="412"/>
      <c r="BF85" s="412"/>
      <c r="BG85" s="412"/>
      <c r="BH85" s="412"/>
      <c r="BI85" s="412"/>
      <c r="BJ85" s="412"/>
      <c r="BK85" s="412"/>
      <c r="BL85" s="412"/>
      <c r="BM85" s="412"/>
      <c r="BN85" s="412"/>
      <c r="BO85" s="412"/>
      <c r="BP85" s="412"/>
      <c r="BQ85" s="412"/>
      <c r="BR85" s="412"/>
      <c r="BS85" s="412"/>
      <c r="BT85" s="412"/>
      <c r="BU85" s="412"/>
      <c r="BV85" s="412"/>
      <c r="BW85" s="412"/>
      <c r="BX85" s="412"/>
      <c r="BY85" s="412"/>
      <c r="BZ85" s="412"/>
      <c r="CA85" s="412"/>
      <c r="CB85" s="412"/>
      <c r="CC85" s="412"/>
      <c r="CD85" s="412"/>
      <c r="CE85" s="412"/>
      <c r="CF85" s="412"/>
      <c r="CG85" s="412"/>
      <c r="CH85" s="412"/>
      <c r="CI85" s="412"/>
      <c r="CJ85" s="412"/>
      <c r="CK85" s="412"/>
      <c r="CL85" s="412"/>
      <c r="CM85" s="412"/>
      <c r="CN85" s="412"/>
      <c r="CO85" s="412"/>
      <c r="CP85" s="412"/>
      <c r="CQ85" s="412"/>
      <c r="CR85" s="412"/>
      <c r="CS85" s="412"/>
      <c r="CT85" s="412"/>
      <c r="CU85" s="412"/>
      <c r="CV85" s="412"/>
      <c r="CW85" s="412"/>
      <c r="CX85" s="412"/>
      <c r="CY85" s="412"/>
      <c r="CZ85" s="412"/>
      <c r="DA85" s="412"/>
      <c r="DB85" s="412"/>
      <c r="DC85" s="412"/>
      <c r="DD85" s="412"/>
      <c r="DE85" s="412"/>
      <c r="DF85" s="412"/>
      <c r="DG85" s="412"/>
      <c r="DH85" s="412"/>
      <c r="DI85" s="412"/>
      <c r="DJ85" s="412"/>
      <c r="DK85" s="412"/>
      <c r="DL85" s="412"/>
      <c r="DM85" s="412"/>
      <c r="DN85" s="412"/>
      <c r="DO85" s="412"/>
      <c r="DP85" s="412"/>
      <c r="DQ85" s="412"/>
      <c r="DR85" s="412"/>
      <c r="DS85" s="412"/>
      <c r="DT85" s="412"/>
      <c r="DU85" s="412"/>
      <c r="DV85" s="412"/>
      <c r="DW85" s="412"/>
      <c r="DX85" s="412"/>
      <c r="DY85" s="412"/>
      <c r="DZ85" s="412"/>
      <c r="EA85" s="412"/>
      <c r="EB85" s="412"/>
      <c r="EC85" s="412"/>
      <c r="ED85" s="412"/>
      <c r="EE85" s="412"/>
      <c r="EF85" s="412"/>
      <c r="EG85" s="412"/>
      <c r="EH85" s="412"/>
      <c r="EI85" s="412"/>
      <c r="EJ85" s="412"/>
      <c r="EK85" s="412"/>
      <c r="EL85" s="412"/>
      <c r="EM85" s="412"/>
      <c r="EN85" s="412"/>
      <c r="EO85" s="412"/>
      <c r="EP85" s="412"/>
      <c r="EQ85" s="412"/>
      <c r="ER85" s="412"/>
      <c r="ES85" s="412"/>
      <c r="ET85" s="412"/>
      <c r="EU85" s="412"/>
      <c r="EV85" s="412"/>
      <c r="EW85" s="412"/>
      <c r="EX85" s="412"/>
      <c r="EY85" s="412"/>
      <c r="EZ85" s="412"/>
      <c r="FA85" s="412"/>
      <c r="FB85" s="412"/>
      <c r="FC85" s="412"/>
      <c r="FD85" s="412"/>
      <c r="FE85" s="412"/>
      <c r="FF85" s="412"/>
      <c r="FG85" s="412"/>
      <c r="FH85" s="412"/>
      <c r="FI85" s="412"/>
      <c r="FJ85" s="412"/>
      <c r="FK85" s="412"/>
      <c r="FL85" s="412"/>
      <c r="FM85" s="412"/>
      <c r="FN85" s="412"/>
      <c r="FO85" s="412"/>
      <c r="FP85" s="412"/>
      <c r="FQ85" s="412"/>
      <c r="FR85" s="412"/>
      <c r="FS85" s="412"/>
      <c r="FT85" s="412"/>
      <c r="FU85" s="412"/>
      <c r="FV85" s="412"/>
      <c r="FW85" s="412"/>
      <c r="FX85" s="412"/>
      <c r="FY85" s="412"/>
      <c r="FZ85" s="412"/>
      <c r="GA85" s="412"/>
      <c r="GB85" s="412"/>
      <c r="GC85" s="412"/>
      <c r="GD85" s="412"/>
      <c r="GE85" s="412"/>
      <c r="GF85" s="412"/>
      <c r="GG85" s="412"/>
      <c r="GH85" s="412"/>
      <c r="GI85" s="412"/>
      <c r="GJ85" s="412"/>
      <c r="GK85" s="412"/>
      <c r="GL85" s="412"/>
      <c r="GM85" s="412"/>
      <c r="GN85" s="412"/>
      <c r="GO85" s="412"/>
      <c r="GP85" s="412"/>
      <c r="GQ85" s="412"/>
      <c r="GR85" s="412"/>
      <c r="GS85" s="412"/>
      <c r="GT85" s="412"/>
      <c r="GU85" s="412"/>
      <c r="GV85" s="412"/>
      <c r="GW85" s="412"/>
      <c r="GX85" s="412"/>
      <c r="GY85" s="412"/>
      <c r="GZ85" s="412"/>
      <c r="HA85" s="412"/>
      <c r="HB85" s="412"/>
      <c r="HC85" s="412"/>
      <c r="HD85" s="412"/>
      <c r="HE85" s="412"/>
      <c r="HF85" s="412"/>
      <c r="HG85" s="412"/>
      <c r="HH85" s="412"/>
      <c r="HI85" s="412"/>
      <c r="HJ85" s="412"/>
      <c r="HK85" s="412"/>
      <c r="HL85" s="412"/>
      <c r="HM85" s="412"/>
      <c r="HN85" s="412"/>
      <c r="HO85" s="412"/>
      <c r="HP85" s="412"/>
      <c r="HQ85" s="412"/>
      <c r="HR85" s="412"/>
      <c r="HS85" s="412"/>
      <c r="HT85" s="412"/>
      <c r="HU85" s="412"/>
      <c r="HV85" s="412"/>
      <c r="HW85" s="412"/>
      <c r="HX85" s="412"/>
      <c r="HY85" s="412"/>
      <c r="HZ85" s="412"/>
      <c r="IA85" s="412"/>
      <c r="IB85" s="412"/>
      <c r="IC85" s="412"/>
      <c r="ID85" s="412"/>
      <c r="IE85" s="412"/>
      <c r="IF85" s="412"/>
      <c r="IG85" s="412"/>
      <c r="IH85" s="412"/>
      <c r="II85" s="412"/>
      <c r="IJ85" s="412"/>
      <c r="IK85" s="412"/>
      <c r="IL85" s="412"/>
      <c r="IM85" s="412"/>
      <c r="IN85" s="412"/>
      <c r="IO85" s="412"/>
      <c r="IP85" s="412"/>
      <c r="IQ85" s="412"/>
      <c r="IR85" s="412"/>
      <c r="IS85" s="412"/>
      <c r="IT85" s="412"/>
      <c r="IU85" s="412"/>
      <c r="IV85" s="412"/>
    </row>
    <row r="86" spans="1:256" s="4" customFormat="1" ht="28">
      <c r="A86" s="430" t="s">
        <v>128</v>
      </c>
      <c r="B86" s="463" t="s">
        <v>2207</v>
      </c>
      <c r="C86" s="432" t="str">
        <f>+'[10]2021-2025'!C85</f>
        <v>UBND xã Tân Lập</v>
      </c>
      <c r="D86" s="451" t="s">
        <v>1586</v>
      </c>
      <c r="E86" s="432">
        <v>2023</v>
      </c>
      <c r="F86" s="405"/>
      <c r="G86" s="433" t="s">
        <v>2177</v>
      </c>
      <c r="H86" s="460">
        <v>287</v>
      </c>
      <c r="I86" s="460">
        <v>287</v>
      </c>
      <c r="J86" s="460">
        <v>287</v>
      </c>
      <c r="K86" s="460">
        <v>287</v>
      </c>
      <c r="L86" s="434"/>
      <c r="M86" s="434"/>
      <c r="N86" s="404"/>
      <c r="O86" s="405"/>
      <c r="P86" s="411"/>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c r="AY86" s="412"/>
      <c r="AZ86" s="412"/>
      <c r="BA86" s="412"/>
      <c r="BB86" s="412"/>
      <c r="BC86" s="412"/>
      <c r="BD86" s="412"/>
      <c r="BE86" s="412"/>
      <c r="BF86" s="412"/>
      <c r="BG86" s="412"/>
      <c r="BH86" s="412"/>
      <c r="BI86" s="412"/>
      <c r="BJ86" s="412"/>
      <c r="BK86" s="412"/>
      <c r="BL86" s="412"/>
      <c r="BM86" s="412"/>
      <c r="BN86" s="412"/>
      <c r="BO86" s="412"/>
      <c r="BP86" s="412"/>
      <c r="BQ86" s="412"/>
      <c r="BR86" s="412"/>
      <c r="BS86" s="412"/>
      <c r="BT86" s="412"/>
      <c r="BU86" s="412"/>
      <c r="BV86" s="412"/>
      <c r="BW86" s="412"/>
      <c r="BX86" s="412"/>
      <c r="BY86" s="412"/>
      <c r="BZ86" s="412"/>
      <c r="CA86" s="412"/>
      <c r="CB86" s="412"/>
      <c r="CC86" s="412"/>
      <c r="CD86" s="412"/>
      <c r="CE86" s="412"/>
      <c r="CF86" s="412"/>
      <c r="CG86" s="412"/>
      <c r="CH86" s="412"/>
      <c r="CI86" s="412"/>
      <c r="CJ86" s="412"/>
      <c r="CK86" s="412"/>
      <c r="CL86" s="412"/>
      <c r="CM86" s="412"/>
      <c r="CN86" s="412"/>
      <c r="CO86" s="412"/>
      <c r="CP86" s="412"/>
      <c r="CQ86" s="412"/>
      <c r="CR86" s="412"/>
      <c r="CS86" s="412"/>
      <c r="CT86" s="412"/>
      <c r="CU86" s="412"/>
      <c r="CV86" s="412"/>
      <c r="CW86" s="412"/>
      <c r="CX86" s="412"/>
      <c r="CY86" s="412"/>
      <c r="CZ86" s="412"/>
      <c r="DA86" s="412"/>
      <c r="DB86" s="412"/>
      <c r="DC86" s="412"/>
      <c r="DD86" s="412"/>
      <c r="DE86" s="412"/>
      <c r="DF86" s="412"/>
      <c r="DG86" s="412"/>
      <c r="DH86" s="412"/>
      <c r="DI86" s="412"/>
      <c r="DJ86" s="412"/>
      <c r="DK86" s="412"/>
      <c r="DL86" s="412"/>
      <c r="DM86" s="412"/>
      <c r="DN86" s="412"/>
      <c r="DO86" s="412"/>
      <c r="DP86" s="412"/>
      <c r="DQ86" s="412"/>
      <c r="DR86" s="412"/>
      <c r="DS86" s="412"/>
      <c r="DT86" s="412"/>
      <c r="DU86" s="412"/>
      <c r="DV86" s="412"/>
      <c r="DW86" s="412"/>
      <c r="DX86" s="412"/>
      <c r="DY86" s="412"/>
      <c r="DZ86" s="412"/>
      <c r="EA86" s="412"/>
      <c r="EB86" s="412"/>
      <c r="EC86" s="412"/>
      <c r="ED86" s="412"/>
      <c r="EE86" s="412"/>
      <c r="EF86" s="412"/>
      <c r="EG86" s="412"/>
      <c r="EH86" s="412"/>
      <c r="EI86" s="412"/>
      <c r="EJ86" s="412"/>
      <c r="EK86" s="412"/>
      <c r="EL86" s="412"/>
      <c r="EM86" s="412"/>
      <c r="EN86" s="412"/>
      <c r="EO86" s="412"/>
      <c r="EP86" s="412"/>
      <c r="EQ86" s="412"/>
      <c r="ER86" s="412"/>
      <c r="ES86" s="412"/>
      <c r="ET86" s="412"/>
      <c r="EU86" s="412"/>
      <c r="EV86" s="412"/>
      <c r="EW86" s="412"/>
      <c r="EX86" s="412"/>
      <c r="EY86" s="412"/>
      <c r="EZ86" s="412"/>
      <c r="FA86" s="412"/>
      <c r="FB86" s="412"/>
      <c r="FC86" s="412"/>
      <c r="FD86" s="412"/>
      <c r="FE86" s="412"/>
      <c r="FF86" s="412"/>
      <c r="FG86" s="412"/>
      <c r="FH86" s="412"/>
      <c r="FI86" s="412"/>
      <c r="FJ86" s="412"/>
      <c r="FK86" s="412"/>
      <c r="FL86" s="412"/>
      <c r="FM86" s="412"/>
      <c r="FN86" s="412"/>
      <c r="FO86" s="412"/>
      <c r="FP86" s="412"/>
      <c r="FQ86" s="412"/>
      <c r="FR86" s="412"/>
      <c r="FS86" s="412"/>
      <c r="FT86" s="412"/>
      <c r="FU86" s="412"/>
      <c r="FV86" s="412"/>
      <c r="FW86" s="412"/>
      <c r="FX86" s="412"/>
      <c r="FY86" s="412"/>
      <c r="FZ86" s="412"/>
      <c r="GA86" s="412"/>
      <c r="GB86" s="412"/>
      <c r="GC86" s="412"/>
      <c r="GD86" s="412"/>
      <c r="GE86" s="412"/>
      <c r="GF86" s="412"/>
      <c r="GG86" s="412"/>
      <c r="GH86" s="412"/>
      <c r="GI86" s="412"/>
      <c r="GJ86" s="412"/>
      <c r="GK86" s="412"/>
      <c r="GL86" s="412"/>
      <c r="GM86" s="412"/>
      <c r="GN86" s="412"/>
      <c r="GO86" s="412"/>
      <c r="GP86" s="412"/>
      <c r="GQ86" s="412"/>
      <c r="GR86" s="412"/>
      <c r="GS86" s="412"/>
      <c r="GT86" s="412"/>
      <c r="GU86" s="412"/>
      <c r="GV86" s="412"/>
      <c r="GW86" s="412"/>
      <c r="GX86" s="412"/>
      <c r="GY86" s="412"/>
      <c r="GZ86" s="412"/>
      <c r="HA86" s="412"/>
      <c r="HB86" s="412"/>
      <c r="HC86" s="412"/>
      <c r="HD86" s="412"/>
      <c r="HE86" s="412"/>
      <c r="HF86" s="412"/>
      <c r="HG86" s="412"/>
      <c r="HH86" s="412"/>
      <c r="HI86" s="412"/>
      <c r="HJ86" s="412"/>
      <c r="HK86" s="412"/>
      <c r="HL86" s="412"/>
      <c r="HM86" s="412"/>
      <c r="HN86" s="412"/>
      <c r="HO86" s="412"/>
      <c r="HP86" s="412"/>
      <c r="HQ86" s="412"/>
      <c r="HR86" s="412"/>
      <c r="HS86" s="412"/>
      <c r="HT86" s="412"/>
      <c r="HU86" s="412"/>
      <c r="HV86" s="412"/>
      <c r="HW86" s="412"/>
      <c r="HX86" s="412"/>
      <c r="HY86" s="412"/>
      <c r="HZ86" s="412"/>
      <c r="IA86" s="412"/>
      <c r="IB86" s="412"/>
      <c r="IC86" s="412"/>
      <c r="ID86" s="412"/>
      <c r="IE86" s="412"/>
      <c r="IF86" s="412"/>
      <c r="IG86" s="412"/>
      <c r="IH86" s="412"/>
      <c r="II86" s="412"/>
      <c r="IJ86" s="412"/>
      <c r="IK86" s="412"/>
      <c r="IL86" s="412"/>
      <c r="IM86" s="412"/>
      <c r="IN86" s="412"/>
      <c r="IO86" s="412"/>
      <c r="IP86" s="412"/>
      <c r="IQ86" s="412"/>
      <c r="IR86" s="412"/>
      <c r="IS86" s="412"/>
      <c r="IT86" s="412"/>
      <c r="IU86" s="412"/>
      <c r="IV86" s="412"/>
    </row>
    <row r="87" spans="1:256" s="4" customFormat="1" ht="28">
      <c r="A87" s="430" t="s">
        <v>129</v>
      </c>
      <c r="B87" s="463" t="s">
        <v>2208</v>
      </c>
      <c r="C87" s="432" t="str">
        <f>+'[10]2021-2025'!C86</f>
        <v>UBND xã Tân Lập</v>
      </c>
      <c r="D87" s="451" t="s">
        <v>1586</v>
      </c>
      <c r="E87" s="432">
        <v>2023</v>
      </c>
      <c r="F87" s="405"/>
      <c r="G87" s="433" t="s">
        <v>2177</v>
      </c>
      <c r="H87" s="460">
        <v>286</v>
      </c>
      <c r="I87" s="460">
        <v>286</v>
      </c>
      <c r="J87" s="460">
        <v>286</v>
      </c>
      <c r="K87" s="460">
        <v>286</v>
      </c>
      <c r="L87" s="434"/>
      <c r="M87" s="434"/>
      <c r="N87" s="404"/>
      <c r="O87" s="405"/>
      <c r="P87" s="411"/>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2"/>
      <c r="AY87" s="412"/>
      <c r="AZ87" s="412"/>
      <c r="BA87" s="412"/>
      <c r="BB87" s="412"/>
      <c r="BC87" s="412"/>
      <c r="BD87" s="412"/>
      <c r="BE87" s="412"/>
      <c r="BF87" s="412"/>
      <c r="BG87" s="412"/>
      <c r="BH87" s="412"/>
      <c r="BI87" s="412"/>
      <c r="BJ87" s="412"/>
      <c r="BK87" s="412"/>
      <c r="BL87" s="412"/>
      <c r="BM87" s="412"/>
      <c r="BN87" s="412"/>
      <c r="BO87" s="412"/>
      <c r="BP87" s="412"/>
      <c r="BQ87" s="412"/>
      <c r="BR87" s="412"/>
      <c r="BS87" s="412"/>
      <c r="BT87" s="412"/>
      <c r="BU87" s="412"/>
      <c r="BV87" s="412"/>
      <c r="BW87" s="412"/>
      <c r="BX87" s="412"/>
      <c r="BY87" s="412"/>
      <c r="BZ87" s="412"/>
      <c r="CA87" s="412"/>
      <c r="CB87" s="412"/>
      <c r="CC87" s="412"/>
      <c r="CD87" s="412"/>
      <c r="CE87" s="412"/>
      <c r="CF87" s="412"/>
      <c r="CG87" s="412"/>
      <c r="CH87" s="412"/>
      <c r="CI87" s="412"/>
      <c r="CJ87" s="412"/>
      <c r="CK87" s="412"/>
      <c r="CL87" s="412"/>
      <c r="CM87" s="412"/>
      <c r="CN87" s="412"/>
      <c r="CO87" s="412"/>
      <c r="CP87" s="412"/>
      <c r="CQ87" s="412"/>
      <c r="CR87" s="412"/>
      <c r="CS87" s="412"/>
      <c r="CT87" s="412"/>
      <c r="CU87" s="412"/>
      <c r="CV87" s="412"/>
      <c r="CW87" s="412"/>
      <c r="CX87" s="412"/>
      <c r="CY87" s="412"/>
      <c r="CZ87" s="412"/>
      <c r="DA87" s="412"/>
      <c r="DB87" s="412"/>
      <c r="DC87" s="412"/>
      <c r="DD87" s="412"/>
      <c r="DE87" s="412"/>
      <c r="DF87" s="412"/>
      <c r="DG87" s="412"/>
      <c r="DH87" s="412"/>
      <c r="DI87" s="412"/>
      <c r="DJ87" s="412"/>
      <c r="DK87" s="412"/>
      <c r="DL87" s="412"/>
      <c r="DM87" s="412"/>
      <c r="DN87" s="412"/>
      <c r="DO87" s="412"/>
      <c r="DP87" s="412"/>
      <c r="DQ87" s="412"/>
      <c r="DR87" s="412"/>
      <c r="DS87" s="412"/>
      <c r="DT87" s="412"/>
      <c r="DU87" s="412"/>
      <c r="DV87" s="412"/>
      <c r="DW87" s="412"/>
      <c r="DX87" s="412"/>
      <c r="DY87" s="412"/>
      <c r="DZ87" s="412"/>
      <c r="EA87" s="412"/>
      <c r="EB87" s="412"/>
      <c r="EC87" s="412"/>
      <c r="ED87" s="412"/>
      <c r="EE87" s="412"/>
      <c r="EF87" s="412"/>
      <c r="EG87" s="412"/>
      <c r="EH87" s="412"/>
      <c r="EI87" s="412"/>
      <c r="EJ87" s="412"/>
      <c r="EK87" s="412"/>
      <c r="EL87" s="412"/>
      <c r="EM87" s="412"/>
      <c r="EN87" s="412"/>
      <c r="EO87" s="412"/>
      <c r="EP87" s="412"/>
      <c r="EQ87" s="412"/>
      <c r="ER87" s="412"/>
      <c r="ES87" s="412"/>
      <c r="ET87" s="412"/>
      <c r="EU87" s="412"/>
      <c r="EV87" s="412"/>
      <c r="EW87" s="412"/>
      <c r="EX87" s="412"/>
      <c r="EY87" s="412"/>
      <c r="EZ87" s="412"/>
      <c r="FA87" s="412"/>
      <c r="FB87" s="412"/>
      <c r="FC87" s="412"/>
      <c r="FD87" s="412"/>
      <c r="FE87" s="412"/>
      <c r="FF87" s="412"/>
      <c r="FG87" s="412"/>
      <c r="FH87" s="412"/>
      <c r="FI87" s="412"/>
      <c r="FJ87" s="412"/>
      <c r="FK87" s="412"/>
      <c r="FL87" s="412"/>
      <c r="FM87" s="412"/>
      <c r="FN87" s="412"/>
      <c r="FO87" s="412"/>
      <c r="FP87" s="412"/>
      <c r="FQ87" s="412"/>
      <c r="FR87" s="412"/>
      <c r="FS87" s="412"/>
      <c r="FT87" s="412"/>
      <c r="FU87" s="412"/>
      <c r="FV87" s="412"/>
      <c r="FW87" s="412"/>
      <c r="FX87" s="412"/>
      <c r="FY87" s="412"/>
      <c r="FZ87" s="412"/>
      <c r="GA87" s="412"/>
      <c r="GB87" s="412"/>
      <c r="GC87" s="412"/>
      <c r="GD87" s="412"/>
      <c r="GE87" s="412"/>
      <c r="GF87" s="412"/>
      <c r="GG87" s="412"/>
      <c r="GH87" s="412"/>
      <c r="GI87" s="412"/>
      <c r="GJ87" s="412"/>
      <c r="GK87" s="412"/>
      <c r="GL87" s="412"/>
      <c r="GM87" s="412"/>
      <c r="GN87" s="412"/>
      <c r="GO87" s="412"/>
      <c r="GP87" s="412"/>
      <c r="GQ87" s="412"/>
      <c r="GR87" s="412"/>
      <c r="GS87" s="412"/>
      <c r="GT87" s="412"/>
      <c r="GU87" s="412"/>
      <c r="GV87" s="412"/>
      <c r="GW87" s="412"/>
      <c r="GX87" s="412"/>
      <c r="GY87" s="412"/>
      <c r="GZ87" s="412"/>
      <c r="HA87" s="412"/>
      <c r="HB87" s="412"/>
      <c r="HC87" s="412"/>
      <c r="HD87" s="412"/>
      <c r="HE87" s="412"/>
      <c r="HF87" s="412"/>
      <c r="HG87" s="412"/>
      <c r="HH87" s="412"/>
      <c r="HI87" s="412"/>
      <c r="HJ87" s="412"/>
      <c r="HK87" s="412"/>
      <c r="HL87" s="412"/>
      <c r="HM87" s="412"/>
      <c r="HN87" s="412"/>
      <c r="HO87" s="412"/>
      <c r="HP87" s="412"/>
      <c r="HQ87" s="412"/>
      <c r="HR87" s="412"/>
      <c r="HS87" s="412"/>
      <c r="HT87" s="412"/>
      <c r="HU87" s="412"/>
      <c r="HV87" s="412"/>
      <c r="HW87" s="412"/>
      <c r="HX87" s="412"/>
      <c r="HY87" s="412"/>
      <c r="HZ87" s="412"/>
      <c r="IA87" s="412"/>
      <c r="IB87" s="412"/>
      <c r="IC87" s="412"/>
      <c r="ID87" s="412"/>
      <c r="IE87" s="412"/>
      <c r="IF87" s="412"/>
      <c r="IG87" s="412"/>
      <c r="IH87" s="412"/>
      <c r="II87" s="412"/>
      <c r="IJ87" s="412"/>
      <c r="IK87" s="412"/>
      <c r="IL87" s="412"/>
      <c r="IM87" s="412"/>
      <c r="IN87" s="412"/>
      <c r="IO87" s="412"/>
      <c r="IP87" s="412"/>
      <c r="IQ87" s="412"/>
      <c r="IR87" s="412"/>
      <c r="IS87" s="412"/>
      <c r="IT87" s="412"/>
      <c r="IU87" s="412"/>
      <c r="IV87" s="412"/>
    </row>
    <row r="88" spans="1:256" s="4" customFormat="1" ht="28">
      <c r="A88" s="430" t="s">
        <v>949</v>
      </c>
      <c r="B88" s="463" t="s">
        <v>2209</v>
      </c>
      <c r="C88" s="432" t="str">
        <f>+'[10]2021-2025'!C87</f>
        <v>UBND xã Tân Lập</v>
      </c>
      <c r="D88" s="451" t="s">
        <v>2206</v>
      </c>
      <c r="E88" s="432">
        <v>2023</v>
      </c>
      <c r="F88" s="405"/>
      <c r="G88" s="433" t="s">
        <v>2177</v>
      </c>
      <c r="H88" s="460">
        <v>287</v>
      </c>
      <c r="I88" s="460">
        <v>287</v>
      </c>
      <c r="J88" s="460">
        <v>287</v>
      </c>
      <c r="K88" s="460">
        <v>287</v>
      </c>
      <c r="L88" s="434"/>
      <c r="M88" s="434"/>
      <c r="N88" s="404"/>
      <c r="O88" s="405"/>
      <c r="P88" s="411"/>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2"/>
      <c r="AY88" s="412"/>
      <c r="AZ88" s="412"/>
      <c r="BA88" s="412"/>
      <c r="BB88" s="412"/>
      <c r="BC88" s="412"/>
      <c r="BD88" s="412"/>
      <c r="BE88" s="412"/>
      <c r="BF88" s="412"/>
      <c r="BG88" s="412"/>
      <c r="BH88" s="412"/>
      <c r="BI88" s="412"/>
      <c r="BJ88" s="412"/>
      <c r="BK88" s="412"/>
      <c r="BL88" s="412"/>
      <c r="BM88" s="412"/>
      <c r="BN88" s="412"/>
      <c r="BO88" s="412"/>
      <c r="BP88" s="412"/>
      <c r="BQ88" s="412"/>
      <c r="BR88" s="412"/>
      <c r="BS88" s="412"/>
      <c r="BT88" s="412"/>
      <c r="BU88" s="412"/>
      <c r="BV88" s="412"/>
      <c r="BW88" s="412"/>
      <c r="BX88" s="412"/>
      <c r="BY88" s="412"/>
      <c r="BZ88" s="412"/>
      <c r="CA88" s="412"/>
      <c r="CB88" s="412"/>
      <c r="CC88" s="412"/>
      <c r="CD88" s="412"/>
      <c r="CE88" s="412"/>
      <c r="CF88" s="412"/>
      <c r="CG88" s="412"/>
      <c r="CH88" s="412"/>
      <c r="CI88" s="412"/>
      <c r="CJ88" s="412"/>
      <c r="CK88" s="412"/>
      <c r="CL88" s="412"/>
      <c r="CM88" s="412"/>
      <c r="CN88" s="412"/>
      <c r="CO88" s="412"/>
      <c r="CP88" s="412"/>
      <c r="CQ88" s="412"/>
      <c r="CR88" s="412"/>
      <c r="CS88" s="412"/>
      <c r="CT88" s="412"/>
      <c r="CU88" s="412"/>
      <c r="CV88" s="412"/>
      <c r="CW88" s="412"/>
      <c r="CX88" s="412"/>
      <c r="CY88" s="412"/>
      <c r="CZ88" s="412"/>
      <c r="DA88" s="412"/>
      <c r="DB88" s="412"/>
      <c r="DC88" s="412"/>
      <c r="DD88" s="412"/>
      <c r="DE88" s="412"/>
      <c r="DF88" s="412"/>
      <c r="DG88" s="412"/>
      <c r="DH88" s="412"/>
      <c r="DI88" s="412"/>
      <c r="DJ88" s="412"/>
      <c r="DK88" s="412"/>
      <c r="DL88" s="412"/>
      <c r="DM88" s="412"/>
      <c r="DN88" s="412"/>
      <c r="DO88" s="412"/>
      <c r="DP88" s="412"/>
      <c r="DQ88" s="412"/>
      <c r="DR88" s="412"/>
      <c r="DS88" s="412"/>
      <c r="DT88" s="412"/>
      <c r="DU88" s="412"/>
      <c r="DV88" s="412"/>
      <c r="DW88" s="412"/>
      <c r="DX88" s="412"/>
      <c r="DY88" s="412"/>
      <c r="DZ88" s="412"/>
      <c r="EA88" s="412"/>
      <c r="EB88" s="412"/>
      <c r="EC88" s="412"/>
      <c r="ED88" s="412"/>
      <c r="EE88" s="412"/>
      <c r="EF88" s="412"/>
      <c r="EG88" s="412"/>
      <c r="EH88" s="412"/>
      <c r="EI88" s="412"/>
      <c r="EJ88" s="412"/>
      <c r="EK88" s="412"/>
      <c r="EL88" s="412"/>
      <c r="EM88" s="412"/>
      <c r="EN88" s="412"/>
      <c r="EO88" s="412"/>
      <c r="EP88" s="412"/>
      <c r="EQ88" s="412"/>
      <c r="ER88" s="412"/>
      <c r="ES88" s="412"/>
      <c r="ET88" s="412"/>
      <c r="EU88" s="412"/>
      <c r="EV88" s="412"/>
      <c r="EW88" s="412"/>
      <c r="EX88" s="412"/>
      <c r="EY88" s="412"/>
      <c r="EZ88" s="412"/>
      <c r="FA88" s="412"/>
      <c r="FB88" s="412"/>
      <c r="FC88" s="412"/>
      <c r="FD88" s="412"/>
      <c r="FE88" s="412"/>
      <c r="FF88" s="412"/>
      <c r="FG88" s="412"/>
      <c r="FH88" s="412"/>
      <c r="FI88" s="412"/>
      <c r="FJ88" s="412"/>
      <c r="FK88" s="412"/>
      <c r="FL88" s="412"/>
      <c r="FM88" s="412"/>
      <c r="FN88" s="412"/>
      <c r="FO88" s="412"/>
      <c r="FP88" s="412"/>
      <c r="FQ88" s="412"/>
      <c r="FR88" s="412"/>
      <c r="FS88" s="412"/>
      <c r="FT88" s="412"/>
      <c r="FU88" s="412"/>
      <c r="FV88" s="412"/>
      <c r="FW88" s="412"/>
      <c r="FX88" s="412"/>
      <c r="FY88" s="412"/>
      <c r="FZ88" s="412"/>
      <c r="GA88" s="412"/>
      <c r="GB88" s="412"/>
      <c r="GC88" s="412"/>
      <c r="GD88" s="412"/>
      <c r="GE88" s="412"/>
      <c r="GF88" s="412"/>
      <c r="GG88" s="412"/>
      <c r="GH88" s="412"/>
      <c r="GI88" s="412"/>
      <c r="GJ88" s="412"/>
      <c r="GK88" s="412"/>
      <c r="GL88" s="412"/>
      <c r="GM88" s="412"/>
      <c r="GN88" s="412"/>
      <c r="GO88" s="412"/>
      <c r="GP88" s="412"/>
      <c r="GQ88" s="412"/>
      <c r="GR88" s="412"/>
      <c r="GS88" s="412"/>
      <c r="GT88" s="412"/>
      <c r="GU88" s="412"/>
      <c r="GV88" s="412"/>
      <c r="GW88" s="412"/>
      <c r="GX88" s="412"/>
      <c r="GY88" s="412"/>
      <c r="GZ88" s="412"/>
      <c r="HA88" s="412"/>
      <c r="HB88" s="412"/>
      <c r="HC88" s="412"/>
      <c r="HD88" s="412"/>
      <c r="HE88" s="412"/>
      <c r="HF88" s="412"/>
      <c r="HG88" s="412"/>
      <c r="HH88" s="412"/>
      <c r="HI88" s="412"/>
      <c r="HJ88" s="412"/>
      <c r="HK88" s="412"/>
      <c r="HL88" s="412"/>
      <c r="HM88" s="412"/>
      <c r="HN88" s="412"/>
      <c r="HO88" s="412"/>
      <c r="HP88" s="412"/>
      <c r="HQ88" s="412"/>
      <c r="HR88" s="412"/>
      <c r="HS88" s="412"/>
      <c r="HT88" s="412"/>
      <c r="HU88" s="412"/>
      <c r="HV88" s="412"/>
      <c r="HW88" s="412"/>
      <c r="HX88" s="412"/>
      <c r="HY88" s="412"/>
      <c r="HZ88" s="412"/>
      <c r="IA88" s="412"/>
      <c r="IB88" s="412"/>
      <c r="IC88" s="412"/>
      <c r="ID88" s="412"/>
      <c r="IE88" s="412"/>
      <c r="IF88" s="412"/>
      <c r="IG88" s="412"/>
      <c r="IH88" s="412"/>
      <c r="II88" s="412"/>
      <c r="IJ88" s="412"/>
      <c r="IK88" s="412"/>
      <c r="IL88" s="412"/>
      <c r="IM88" s="412"/>
      <c r="IN88" s="412"/>
      <c r="IO88" s="412"/>
      <c r="IP88" s="412"/>
      <c r="IQ88" s="412"/>
      <c r="IR88" s="412"/>
      <c r="IS88" s="412"/>
      <c r="IT88" s="412"/>
      <c r="IU88" s="412"/>
      <c r="IV88" s="412"/>
    </row>
    <row r="89" spans="1:256" s="4" customFormat="1" ht="28">
      <c r="A89" s="430" t="s">
        <v>952</v>
      </c>
      <c r="B89" s="463" t="s">
        <v>2210</v>
      </c>
      <c r="C89" s="432" t="str">
        <f>+'[10]2021-2025'!C88</f>
        <v>UBND xã Tân Lập</v>
      </c>
      <c r="D89" s="451" t="s">
        <v>2206</v>
      </c>
      <c r="E89" s="432">
        <v>2023</v>
      </c>
      <c r="F89" s="405"/>
      <c r="G89" s="433" t="s">
        <v>2177</v>
      </c>
      <c r="H89" s="460">
        <v>287</v>
      </c>
      <c r="I89" s="460">
        <v>287</v>
      </c>
      <c r="J89" s="460">
        <v>287</v>
      </c>
      <c r="K89" s="460">
        <v>287</v>
      </c>
      <c r="L89" s="434"/>
      <c r="M89" s="434"/>
      <c r="N89" s="404"/>
      <c r="O89" s="405"/>
      <c r="P89" s="411"/>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412"/>
      <c r="BL89" s="412"/>
      <c r="BM89" s="412"/>
      <c r="BN89" s="412"/>
      <c r="BO89" s="412"/>
      <c r="BP89" s="412"/>
      <c r="BQ89" s="412"/>
      <c r="BR89" s="412"/>
      <c r="BS89" s="412"/>
      <c r="BT89" s="412"/>
      <c r="BU89" s="412"/>
      <c r="BV89" s="412"/>
      <c r="BW89" s="412"/>
      <c r="BX89" s="412"/>
      <c r="BY89" s="412"/>
      <c r="BZ89" s="412"/>
      <c r="CA89" s="412"/>
      <c r="CB89" s="412"/>
      <c r="CC89" s="412"/>
      <c r="CD89" s="412"/>
      <c r="CE89" s="412"/>
      <c r="CF89" s="412"/>
      <c r="CG89" s="412"/>
      <c r="CH89" s="412"/>
      <c r="CI89" s="412"/>
      <c r="CJ89" s="412"/>
      <c r="CK89" s="412"/>
      <c r="CL89" s="412"/>
      <c r="CM89" s="412"/>
      <c r="CN89" s="412"/>
      <c r="CO89" s="412"/>
      <c r="CP89" s="412"/>
      <c r="CQ89" s="412"/>
      <c r="CR89" s="412"/>
      <c r="CS89" s="412"/>
      <c r="CT89" s="412"/>
      <c r="CU89" s="412"/>
      <c r="CV89" s="412"/>
      <c r="CW89" s="412"/>
      <c r="CX89" s="412"/>
      <c r="CY89" s="412"/>
      <c r="CZ89" s="412"/>
      <c r="DA89" s="412"/>
      <c r="DB89" s="412"/>
      <c r="DC89" s="412"/>
      <c r="DD89" s="412"/>
      <c r="DE89" s="412"/>
      <c r="DF89" s="412"/>
      <c r="DG89" s="412"/>
      <c r="DH89" s="412"/>
      <c r="DI89" s="412"/>
      <c r="DJ89" s="412"/>
      <c r="DK89" s="412"/>
      <c r="DL89" s="412"/>
      <c r="DM89" s="412"/>
      <c r="DN89" s="412"/>
      <c r="DO89" s="412"/>
      <c r="DP89" s="412"/>
      <c r="DQ89" s="412"/>
      <c r="DR89" s="412"/>
      <c r="DS89" s="412"/>
      <c r="DT89" s="412"/>
      <c r="DU89" s="412"/>
      <c r="DV89" s="412"/>
      <c r="DW89" s="412"/>
      <c r="DX89" s="412"/>
      <c r="DY89" s="412"/>
      <c r="DZ89" s="412"/>
      <c r="EA89" s="412"/>
      <c r="EB89" s="412"/>
      <c r="EC89" s="412"/>
      <c r="ED89" s="412"/>
      <c r="EE89" s="412"/>
      <c r="EF89" s="412"/>
      <c r="EG89" s="412"/>
      <c r="EH89" s="412"/>
      <c r="EI89" s="412"/>
      <c r="EJ89" s="412"/>
      <c r="EK89" s="412"/>
      <c r="EL89" s="412"/>
      <c r="EM89" s="412"/>
      <c r="EN89" s="412"/>
      <c r="EO89" s="412"/>
      <c r="EP89" s="412"/>
      <c r="EQ89" s="412"/>
      <c r="ER89" s="412"/>
      <c r="ES89" s="412"/>
      <c r="ET89" s="412"/>
      <c r="EU89" s="412"/>
      <c r="EV89" s="412"/>
      <c r="EW89" s="412"/>
      <c r="EX89" s="412"/>
      <c r="EY89" s="412"/>
      <c r="EZ89" s="412"/>
      <c r="FA89" s="412"/>
      <c r="FB89" s="412"/>
      <c r="FC89" s="412"/>
      <c r="FD89" s="412"/>
      <c r="FE89" s="412"/>
      <c r="FF89" s="412"/>
      <c r="FG89" s="412"/>
      <c r="FH89" s="412"/>
      <c r="FI89" s="412"/>
      <c r="FJ89" s="412"/>
      <c r="FK89" s="412"/>
      <c r="FL89" s="412"/>
      <c r="FM89" s="412"/>
      <c r="FN89" s="412"/>
      <c r="FO89" s="412"/>
      <c r="FP89" s="412"/>
      <c r="FQ89" s="412"/>
      <c r="FR89" s="412"/>
      <c r="FS89" s="412"/>
      <c r="FT89" s="412"/>
      <c r="FU89" s="412"/>
      <c r="FV89" s="412"/>
      <c r="FW89" s="412"/>
      <c r="FX89" s="412"/>
      <c r="FY89" s="412"/>
      <c r="FZ89" s="412"/>
      <c r="GA89" s="412"/>
      <c r="GB89" s="412"/>
      <c r="GC89" s="412"/>
      <c r="GD89" s="412"/>
      <c r="GE89" s="412"/>
      <c r="GF89" s="412"/>
      <c r="GG89" s="412"/>
      <c r="GH89" s="412"/>
      <c r="GI89" s="412"/>
      <c r="GJ89" s="412"/>
      <c r="GK89" s="412"/>
      <c r="GL89" s="412"/>
      <c r="GM89" s="412"/>
      <c r="GN89" s="412"/>
      <c r="GO89" s="412"/>
      <c r="GP89" s="412"/>
      <c r="GQ89" s="412"/>
      <c r="GR89" s="412"/>
      <c r="GS89" s="412"/>
      <c r="GT89" s="412"/>
      <c r="GU89" s="412"/>
      <c r="GV89" s="412"/>
      <c r="GW89" s="412"/>
      <c r="GX89" s="412"/>
      <c r="GY89" s="412"/>
      <c r="GZ89" s="412"/>
      <c r="HA89" s="412"/>
      <c r="HB89" s="412"/>
      <c r="HC89" s="412"/>
      <c r="HD89" s="412"/>
      <c r="HE89" s="412"/>
      <c r="HF89" s="412"/>
      <c r="HG89" s="412"/>
      <c r="HH89" s="412"/>
      <c r="HI89" s="412"/>
      <c r="HJ89" s="412"/>
      <c r="HK89" s="412"/>
      <c r="HL89" s="412"/>
      <c r="HM89" s="412"/>
      <c r="HN89" s="412"/>
      <c r="HO89" s="412"/>
      <c r="HP89" s="412"/>
      <c r="HQ89" s="412"/>
      <c r="HR89" s="412"/>
      <c r="HS89" s="412"/>
      <c r="HT89" s="412"/>
      <c r="HU89" s="412"/>
      <c r="HV89" s="412"/>
      <c r="HW89" s="412"/>
      <c r="HX89" s="412"/>
      <c r="HY89" s="412"/>
      <c r="HZ89" s="412"/>
      <c r="IA89" s="412"/>
      <c r="IB89" s="412"/>
      <c r="IC89" s="412"/>
      <c r="ID89" s="412"/>
      <c r="IE89" s="412"/>
      <c r="IF89" s="412"/>
      <c r="IG89" s="412"/>
      <c r="IH89" s="412"/>
      <c r="II89" s="412"/>
      <c r="IJ89" s="412"/>
      <c r="IK89" s="412"/>
      <c r="IL89" s="412"/>
      <c r="IM89" s="412"/>
      <c r="IN89" s="412"/>
      <c r="IO89" s="412"/>
      <c r="IP89" s="412"/>
      <c r="IQ89" s="412"/>
      <c r="IR89" s="412"/>
      <c r="IS89" s="412"/>
      <c r="IT89" s="412"/>
      <c r="IU89" s="412"/>
      <c r="IV89" s="412"/>
    </row>
    <row r="90" spans="1:256" s="4" customFormat="1" ht="28">
      <c r="A90" s="430" t="s">
        <v>957</v>
      </c>
      <c r="B90" s="463" t="s">
        <v>2211</v>
      </c>
      <c r="C90" s="432" t="str">
        <f>+'[10]2021-2025'!C89</f>
        <v>UBND xã Tân Lập</v>
      </c>
      <c r="D90" s="451" t="s">
        <v>1586</v>
      </c>
      <c r="E90" s="432">
        <v>2024</v>
      </c>
      <c r="F90" s="405"/>
      <c r="G90" s="433" t="s">
        <v>2177</v>
      </c>
      <c r="H90" s="434">
        <v>287</v>
      </c>
      <c r="I90" s="434">
        <v>287</v>
      </c>
      <c r="J90" s="434">
        <v>287</v>
      </c>
      <c r="K90" s="434">
        <v>287</v>
      </c>
      <c r="L90" s="434"/>
      <c r="M90" s="434"/>
      <c r="N90" s="404"/>
      <c r="O90" s="405"/>
      <c r="P90" s="411"/>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412"/>
      <c r="BR90" s="412"/>
      <c r="BS90" s="412"/>
      <c r="BT90" s="412"/>
      <c r="BU90" s="412"/>
      <c r="BV90" s="412"/>
      <c r="BW90" s="412"/>
      <c r="BX90" s="412"/>
      <c r="BY90" s="412"/>
      <c r="BZ90" s="412"/>
      <c r="CA90" s="412"/>
      <c r="CB90" s="412"/>
      <c r="CC90" s="412"/>
      <c r="CD90" s="412"/>
      <c r="CE90" s="412"/>
      <c r="CF90" s="412"/>
      <c r="CG90" s="412"/>
      <c r="CH90" s="412"/>
      <c r="CI90" s="412"/>
      <c r="CJ90" s="412"/>
      <c r="CK90" s="412"/>
      <c r="CL90" s="412"/>
      <c r="CM90" s="412"/>
      <c r="CN90" s="412"/>
      <c r="CO90" s="412"/>
      <c r="CP90" s="412"/>
      <c r="CQ90" s="412"/>
      <c r="CR90" s="412"/>
      <c r="CS90" s="412"/>
      <c r="CT90" s="412"/>
      <c r="CU90" s="412"/>
      <c r="CV90" s="412"/>
      <c r="CW90" s="412"/>
      <c r="CX90" s="412"/>
      <c r="CY90" s="412"/>
      <c r="CZ90" s="412"/>
      <c r="DA90" s="412"/>
      <c r="DB90" s="412"/>
      <c r="DC90" s="412"/>
      <c r="DD90" s="412"/>
      <c r="DE90" s="412"/>
      <c r="DF90" s="412"/>
      <c r="DG90" s="412"/>
      <c r="DH90" s="412"/>
      <c r="DI90" s="412"/>
      <c r="DJ90" s="412"/>
      <c r="DK90" s="412"/>
      <c r="DL90" s="412"/>
      <c r="DM90" s="412"/>
      <c r="DN90" s="412"/>
      <c r="DO90" s="412"/>
      <c r="DP90" s="412"/>
      <c r="DQ90" s="412"/>
      <c r="DR90" s="412"/>
      <c r="DS90" s="412"/>
      <c r="DT90" s="412"/>
      <c r="DU90" s="412"/>
      <c r="DV90" s="412"/>
      <c r="DW90" s="412"/>
      <c r="DX90" s="412"/>
      <c r="DY90" s="412"/>
      <c r="DZ90" s="412"/>
      <c r="EA90" s="412"/>
      <c r="EB90" s="412"/>
      <c r="EC90" s="412"/>
      <c r="ED90" s="412"/>
      <c r="EE90" s="412"/>
      <c r="EF90" s="412"/>
      <c r="EG90" s="412"/>
      <c r="EH90" s="412"/>
      <c r="EI90" s="412"/>
      <c r="EJ90" s="412"/>
      <c r="EK90" s="412"/>
      <c r="EL90" s="412"/>
      <c r="EM90" s="412"/>
      <c r="EN90" s="412"/>
      <c r="EO90" s="412"/>
      <c r="EP90" s="412"/>
      <c r="EQ90" s="412"/>
      <c r="ER90" s="412"/>
      <c r="ES90" s="412"/>
      <c r="ET90" s="412"/>
      <c r="EU90" s="412"/>
      <c r="EV90" s="412"/>
      <c r="EW90" s="412"/>
      <c r="EX90" s="412"/>
      <c r="EY90" s="412"/>
      <c r="EZ90" s="412"/>
      <c r="FA90" s="412"/>
      <c r="FB90" s="412"/>
      <c r="FC90" s="412"/>
      <c r="FD90" s="412"/>
      <c r="FE90" s="412"/>
      <c r="FF90" s="412"/>
      <c r="FG90" s="412"/>
      <c r="FH90" s="412"/>
      <c r="FI90" s="412"/>
      <c r="FJ90" s="412"/>
      <c r="FK90" s="412"/>
      <c r="FL90" s="412"/>
      <c r="FM90" s="412"/>
      <c r="FN90" s="412"/>
      <c r="FO90" s="412"/>
      <c r="FP90" s="412"/>
      <c r="FQ90" s="412"/>
      <c r="FR90" s="412"/>
      <c r="FS90" s="412"/>
      <c r="FT90" s="412"/>
      <c r="FU90" s="412"/>
      <c r="FV90" s="412"/>
      <c r="FW90" s="412"/>
      <c r="FX90" s="412"/>
      <c r="FY90" s="412"/>
      <c r="FZ90" s="412"/>
      <c r="GA90" s="412"/>
      <c r="GB90" s="412"/>
      <c r="GC90" s="412"/>
      <c r="GD90" s="412"/>
      <c r="GE90" s="412"/>
      <c r="GF90" s="412"/>
      <c r="GG90" s="412"/>
      <c r="GH90" s="412"/>
      <c r="GI90" s="412"/>
      <c r="GJ90" s="412"/>
      <c r="GK90" s="412"/>
      <c r="GL90" s="412"/>
      <c r="GM90" s="412"/>
      <c r="GN90" s="412"/>
      <c r="GO90" s="412"/>
      <c r="GP90" s="412"/>
      <c r="GQ90" s="412"/>
      <c r="GR90" s="412"/>
      <c r="GS90" s="412"/>
      <c r="GT90" s="412"/>
      <c r="GU90" s="412"/>
      <c r="GV90" s="412"/>
      <c r="GW90" s="412"/>
      <c r="GX90" s="412"/>
      <c r="GY90" s="412"/>
      <c r="GZ90" s="412"/>
      <c r="HA90" s="412"/>
      <c r="HB90" s="412"/>
      <c r="HC90" s="412"/>
      <c r="HD90" s="412"/>
      <c r="HE90" s="412"/>
      <c r="HF90" s="412"/>
      <c r="HG90" s="412"/>
      <c r="HH90" s="412"/>
      <c r="HI90" s="412"/>
      <c r="HJ90" s="412"/>
      <c r="HK90" s="412"/>
      <c r="HL90" s="412"/>
      <c r="HM90" s="412"/>
      <c r="HN90" s="412"/>
      <c r="HO90" s="412"/>
      <c r="HP90" s="412"/>
      <c r="HQ90" s="412"/>
      <c r="HR90" s="412"/>
      <c r="HS90" s="412"/>
      <c r="HT90" s="412"/>
      <c r="HU90" s="412"/>
      <c r="HV90" s="412"/>
      <c r="HW90" s="412"/>
      <c r="HX90" s="412"/>
      <c r="HY90" s="412"/>
      <c r="HZ90" s="412"/>
      <c r="IA90" s="412"/>
      <c r="IB90" s="412"/>
      <c r="IC90" s="412"/>
      <c r="ID90" s="412"/>
      <c r="IE90" s="412"/>
      <c r="IF90" s="412"/>
      <c r="IG90" s="412"/>
      <c r="IH90" s="412"/>
      <c r="II90" s="412"/>
      <c r="IJ90" s="412"/>
      <c r="IK90" s="412"/>
      <c r="IL90" s="412"/>
      <c r="IM90" s="412"/>
      <c r="IN90" s="412"/>
      <c r="IO90" s="412"/>
      <c r="IP90" s="412"/>
      <c r="IQ90" s="412"/>
      <c r="IR90" s="412"/>
      <c r="IS90" s="412"/>
      <c r="IT90" s="412"/>
      <c r="IU90" s="412"/>
      <c r="IV90" s="412"/>
    </row>
    <row r="91" spans="1:256" s="4" customFormat="1" ht="28">
      <c r="A91" s="430" t="s">
        <v>962</v>
      </c>
      <c r="B91" s="463" t="s">
        <v>2212</v>
      </c>
      <c r="C91" s="432" t="str">
        <f>+'[10]2021-2025'!C90</f>
        <v>UBND xã Tân Lập</v>
      </c>
      <c r="D91" s="451" t="s">
        <v>2206</v>
      </c>
      <c r="E91" s="432">
        <v>2024</v>
      </c>
      <c r="F91" s="405"/>
      <c r="G91" s="433" t="s">
        <v>2177</v>
      </c>
      <c r="H91" s="434">
        <v>287</v>
      </c>
      <c r="I91" s="434">
        <v>287</v>
      </c>
      <c r="J91" s="434">
        <v>287</v>
      </c>
      <c r="K91" s="434">
        <v>287</v>
      </c>
      <c r="L91" s="434"/>
      <c r="M91" s="434"/>
      <c r="N91" s="404"/>
      <c r="O91" s="405"/>
      <c r="P91" s="411"/>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2"/>
      <c r="AY91" s="412"/>
      <c r="AZ91" s="412"/>
      <c r="BA91" s="412"/>
      <c r="BB91" s="412"/>
      <c r="BC91" s="412"/>
      <c r="BD91" s="412"/>
      <c r="BE91" s="412"/>
      <c r="BF91" s="412"/>
      <c r="BG91" s="412"/>
      <c r="BH91" s="412"/>
      <c r="BI91" s="412"/>
      <c r="BJ91" s="412"/>
      <c r="BK91" s="412"/>
      <c r="BL91" s="412"/>
      <c r="BM91" s="412"/>
      <c r="BN91" s="412"/>
      <c r="BO91" s="412"/>
      <c r="BP91" s="412"/>
      <c r="BQ91" s="412"/>
      <c r="BR91" s="412"/>
      <c r="BS91" s="412"/>
      <c r="BT91" s="412"/>
      <c r="BU91" s="412"/>
      <c r="BV91" s="412"/>
      <c r="BW91" s="412"/>
      <c r="BX91" s="412"/>
      <c r="BY91" s="412"/>
      <c r="BZ91" s="412"/>
      <c r="CA91" s="412"/>
      <c r="CB91" s="412"/>
      <c r="CC91" s="412"/>
      <c r="CD91" s="412"/>
      <c r="CE91" s="412"/>
      <c r="CF91" s="412"/>
      <c r="CG91" s="412"/>
      <c r="CH91" s="412"/>
      <c r="CI91" s="412"/>
      <c r="CJ91" s="412"/>
      <c r="CK91" s="412"/>
      <c r="CL91" s="412"/>
      <c r="CM91" s="412"/>
      <c r="CN91" s="412"/>
      <c r="CO91" s="412"/>
      <c r="CP91" s="412"/>
      <c r="CQ91" s="412"/>
      <c r="CR91" s="412"/>
      <c r="CS91" s="412"/>
      <c r="CT91" s="412"/>
      <c r="CU91" s="412"/>
      <c r="CV91" s="412"/>
      <c r="CW91" s="412"/>
      <c r="CX91" s="412"/>
      <c r="CY91" s="412"/>
      <c r="CZ91" s="412"/>
      <c r="DA91" s="412"/>
      <c r="DB91" s="412"/>
      <c r="DC91" s="412"/>
      <c r="DD91" s="412"/>
      <c r="DE91" s="412"/>
      <c r="DF91" s="412"/>
      <c r="DG91" s="412"/>
      <c r="DH91" s="412"/>
      <c r="DI91" s="412"/>
      <c r="DJ91" s="412"/>
      <c r="DK91" s="412"/>
      <c r="DL91" s="412"/>
      <c r="DM91" s="412"/>
      <c r="DN91" s="412"/>
      <c r="DO91" s="412"/>
      <c r="DP91" s="412"/>
      <c r="DQ91" s="412"/>
      <c r="DR91" s="412"/>
      <c r="DS91" s="412"/>
      <c r="DT91" s="412"/>
      <c r="DU91" s="412"/>
      <c r="DV91" s="412"/>
      <c r="DW91" s="412"/>
      <c r="DX91" s="412"/>
      <c r="DY91" s="412"/>
      <c r="DZ91" s="412"/>
      <c r="EA91" s="412"/>
      <c r="EB91" s="412"/>
      <c r="EC91" s="412"/>
      <c r="ED91" s="412"/>
      <c r="EE91" s="412"/>
      <c r="EF91" s="412"/>
      <c r="EG91" s="412"/>
      <c r="EH91" s="412"/>
      <c r="EI91" s="412"/>
      <c r="EJ91" s="412"/>
      <c r="EK91" s="412"/>
      <c r="EL91" s="412"/>
      <c r="EM91" s="412"/>
      <c r="EN91" s="412"/>
      <c r="EO91" s="412"/>
      <c r="EP91" s="412"/>
      <c r="EQ91" s="412"/>
      <c r="ER91" s="412"/>
      <c r="ES91" s="412"/>
      <c r="ET91" s="412"/>
      <c r="EU91" s="412"/>
      <c r="EV91" s="412"/>
      <c r="EW91" s="412"/>
      <c r="EX91" s="412"/>
      <c r="EY91" s="412"/>
      <c r="EZ91" s="412"/>
      <c r="FA91" s="412"/>
      <c r="FB91" s="412"/>
      <c r="FC91" s="412"/>
      <c r="FD91" s="412"/>
      <c r="FE91" s="412"/>
      <c r="FF91" s="412"/>
      <c r="FG91" s="412"/>
      <c r="FH91" s="412"/>
      <c r="FI91" s="412"/>
      <c r="FJ91" s="412"/>
      <c r="FK91" s="412"/>
      <c r="FL91" s="412"/>
      <c r="FM91" s="412"/>
      <c r="FN91" s="412"/>
      <c r="FO91" s="412"/>
      <c r="FP91" s="412"/>
      <c r="FQ91" s="412"/>
      <c r="FR91" s="412"/>
      <c r="FS91" s="412"/>
      <c r="FT91" s="412"/>
      <c r="FU91" s="412"/>
      <c r="FV91" s="412"/>
      <c r="FW91" s="412"/>
      <c r="FX91" s="412"/>
      <c r="FY91" s="412"/>
      <c r="FZ91" s="412"/>
      <c r="GA91" s="412"/>
      <c r="GB91" s="412"/>
      <c r="GC91" s="412"/>
      <c r="GD91" s="412"/>
      <c r="GE91" s="412"/>
      <c r="GF91" s="412"/>
      <c r="GG91" s="412"/>
      <c r="GH91" s="412"/>
      <c r="GI91" s="412"/>
      <c r="GJ91" s="412"/>
      <c r="GK91" s="412"/>
      <c r="GL91" s="412"/>
      <c r="GM91" s="412"/>
      <c r="GN91" s="412"/>
      <c r="GO91" s="412"/>
      <c r="GP91" s="412"/>
      <c r="GQ91" s="412"/>
      <c r="GR91" s="412"/>
      <c r="GS91" s="412"/>
      <c r="GT91" s="412"/>
      <c r="GU91" s="412"/>
      <c r="GV91" s="412"/>
      <c r="GW91" s="412"/>
      <c r="GX91" s="412"/>
      <c r="GY91" s="412"/>
      <c r="GZ91" s="412"/>
      <c r="HA91" s="412"/>
      <c r="HB91" s="412"/>
      <c r="HC91" s="412"/>
      <c r="HD91" s="412"/>
      <c r="HE91" s="412"/>
      <c r="HF91" s="412"/>
      <c r="HG91" s="412"/>
      <c r="HH91" s="412"/>
      <c r="HI91" s="412"/>
      <c r="HJ91" s="412"/>
      <c r="HK91" s="412"/>
      <c r="HL91" s="412"/>
      <c r="HM91" s="412"/>
      <c r="HN91" s="412"/>
      <c r="HO91" s="412"/>
      <c r="HP91" s="412"/>
      <c r="HQ91" s="412"/>
      <c r="HR91" s="412"/>
      <c r="HS91" s="412"/>
      <c r="HT91" s="412"/>
      <c r="HU91" s="412"/>
      <c r="HV91" s="412"/>
      <c r="HW91" s="412"/>
      <c r="HX91" s="412"/>
      <c r="HY91" s="412"/>
      <c r="HZ91" s="412"/>
      <c r="IA91" s="412"/>
      <c r="IB91" s="412"/>
      <c r="IC91" s="412"/>
      <c r="ID91" s="412"/>
      <c r="IE91" s="412"/>
      <c r="IF91" s="412"/>
      <c r="IG91" s="412"/>
      <c r="IH91" s="412"/>
      <c r="II91" s="412"/>
      <c r="IJ91" s="412"/>
      <c r="IK91" s="412"/>
      <c r="IL91" s="412"/>
      <c r="IM91" s="412"/>
      <c r="IN91" s="412"/>
      <c r="IO91" s="412"/>
      <c r="IP91" s="412"/>
      <c r="IQ91" s="412"/>
      <c r="IR91" s="412"/>
      <c r="IS91" s="412"/>
      <c r="IT91" s="412"/>
      <c r="IU91" s="412"/>
      <c r="IV91" s="412"/>
    </row>
    <row r="92" spans="1:256" s="4" customFormat="1" ht="28">
      <c r="A92" s="430" t="s">
        <v>967</v>
      </c>
      <c r="B92" s="463" t="s">
        <v>2213</v>
      </c>
      <c r="C92" s="432" t="str">
        <f>+'[10]2021-2025'!C91</f>
        <v>UBND xã Tân Lập</v>
      </c>
      <c r="D92" s="451" t="s">
        <v>1586</v>
      </c>
      <c r="E92" s="432">
        <v>2025</v>
      </c>
      <c r="F92" s="405"/>
      <c r="G92" s="433" t="s">
        <v>2177</v>
      </c>
      <c r="H92" s="434">
        <v>287</v>
      </c>
      <c r="I92" s="434">
        <v>287</v>
      </c>
      <c r="J92" s="434">
        <v>287</v>
      </c>
      <c r="K92" s="434">
        <v>287</v>
      </c>
      <c r="L92" s="434"/>
      <c r="M92" s="434"/>
      <c r="N92" s="404"/>
      <c r="O92" s="405"/>
      <c r="P92" s="411"/>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2"/>
      <c r="AY92" s="412"/>
      <c r="AZ92" s="412"/>
      <c r="BA92" s="412"/>
      <c r="BB92" s="412"/>
      <c r="BC92" s="412"/>
      <c r="BD92" s="412"/>
      <c r="BE92" s="412"/>
      <c r="BF92" s="412"/>
      <c r="BG92" s="412"/>
      <c r="BH92" s="412"/>
      <c r="BI92" s="412"/>
      <c r="BJ92" s="412"/>
      <c r="BK92" s="412"/>
      <c r="BL92" s="412"/>
      <c r="BM92" s="412"/>
      <c r="BN92" s="412"/>
      <c r="BO92" s="412"/>
      <c r="BP92" s="412"/>
      <c r="BQ92" s="412"/>
      <c r="BR92" s="412"/>
      <c r="BS92" s="412"/>
      <c r="BT92" s="412"/>
      <c r="BU92" s="412"/>
      <c r="BV92" s="412"/>
      <c r="BW92" s="412"/>
      <c r="BX92" s="412"/>
      <c r="BY92" s="412"/>
      <c r="BZ92" s="412"/>
      <c r="CA92" s="412"/>
      <c r="CB92" s="412"/>
      <c r="CC92" s="412"/>
      <c r="CD92" s="412"/>
      <c r="CE92" s="412"/>
      <c r="CF92" s="412"/>
      <c r="CG92" s="412"/>
      <c r="CH92" s="412"/>
      <c r="CI92" s="412"/>
      <c r="CJ92" s="412"/>
      <c r="CK92" s="412"/>
      <c r="CL92" s="412"/>
      <c r="CM92" s="412"/>
      <c r="CN92" s="412"/>
      <c r="CO92" s="412"/>
      <c r="CP92" s="412"/>
      <c r="CQ92" s="412"/>
      <c r="CR92" s="412"/>
      <c r="CS92" s="412"/>
      <c r="CT92" s="412"/>
      <c r="CU92" s="412"/>
      <c r="CV92" s="412"/>
      <c r="CW92" s="412"/>
      <c r="CX92" s="412"/>
      <c r="CY92" s="412"/>
      <c r="CZ92" s="412"/>
      <c r="DA92" s="412"/>
      <c r="DB92" s="412"/>
      <c r="DC92" s="412"/>
      <c r="DD92" s="412"/>
      <c r="DE92" s="412"/>
      <c r="DF92" s="412"/>
      <c r="DG92" s="412"/>
      <c r="DH92" s="412"/>
      <c r="DI92" s="412"/>
      <c r="DJ92" s="412"/>
      <c r="DK92" s="412"/>
      <c r="DL92" s="412"/>
      <c r="DM92" s="412"/>
      <c r="DN92" s="412"/>
      <c r="DO92" s="412"/>
      <c r="DP92" s="412"/>
      <c r="DQ92" s="412"/>
      <c r="DR92" s="412"/>
      <c r="DS92" s="412"/>
      <c r="DT92" s="412"/>
      <c r="DU92" s="412"/>
      <c r="DV92" s="412"/>
      <c r="DW92" s="412"/>
      <c r="DX92" s="412"/>
      <c r="DY92" s="412"/>
      <c r="DZ92" s="412"/>
      <c r="EA92" s="412"/>
      <c r="EB92" s="412"/>
      <c r="EC92" s="412"/>
      <c r="ED92" s="412"/>
      <c r="EE92" s="412"/>
      <c r="EF92" s="412"/>
      <c r="EG92" s="412"/>
      <c r="EH92" s="412"/>
      <c r="EI92" s="412"/>
      <c r="EJ92" s="412"/>
      <c r="EK92" s="412"/>
      <c r="EL92" s="412"/>
      <c r="EM92" s="412"/>
      <c r="EN92" s="412"/>
      <c r="EO92" s="412"/>
      <c r="EP92" s="412"/>
      <c r="EQ92" s="412"/>
      <c r="ER92" s="412"/>
      <c r="ES92" s="412"/>
      <c r="ET92" s="412"/>
      <c r="EU92" s="412"/>
      <c r="EV92" s="412"/>
      <c r="EW92" s="412"/>
      <c r="EX92" s="412"/>
      <c r="EY92" s="412"/>
      <c r="EZ92" s="412"/>
      <c r="FA92" s="412"/>
      <c r="FB92" s="412"/>
      <c r="FC92" s="412"/>
      <c r="FD92" s="412"/>
      <c r="FE92" s="412"/>
      <c r="FF92" s="412"/>
      <c r="FG92" s="412"/>
      <c r="FH92" s="412"/>
      <c r="FI92" s="412"/>
      <c r="FJ92" s="412"/>
      <c r="FK92" s="412"/>
      <c r="FL92" s="412"/>
      <c r="FM92" s="412"/>
      <c r="FN92" s="412"/>
      <c r="FO92" s="412"/>
      <c r="FP92" s="412"/>
      <c r="FQ92" s="412"/>
      <c r="FR92" s="412"/>
      <c r="FS92" s="412"/>
      <c r="FT92" s="412"/>
      <c r="FU92" s="412"/>
      <c r="FV92" s="412"/>
      <c r="FW92" s="412"/>
      <c r="FX92" s="412"/>
      <c r="FY92" s="412"/>
      <c r="FZ92" s="412"/>
      <c r="GA92" s="412"/>
      <c r="GB92" s="412"/>
      <c r="GC92" s="412"/>
      <c r="GD92" s="412"/>
      <c r="GE92" s="412"/>
      <c r="GF92" s="412"/>
      <c r="GG92" s="412"/>
      <c r="GH92" s="412"/>
      <c r="GI92" s="412"/>
      <c r="GJ92" s="412"/>
      <c r="GK92" s="412"/>
      <c r="GL92" s="412"/>
      <c r="GM92" s="412"/>
      <c r="GN92" s="412"/>
      <c r="GO92" s="412"/>
      <c r="GP92" s="412"/>
      <c r="GQ92" s="412"/>
      <c r="GR92" s="412"/>
      <c r="GS92" s="412"/>
      <c r="GT92" s="412"/>
      <c r="GU92" s="412"/>
      <c r="GV92" s="412"/>
      <c r="GW92" s="412"/>
      <c r="GX92" s="412"/>
      <c r="GY92" s="412"/>
      <c r="GZ92" s="412"/>
      <c r="HA92" s="412"/>
      <c r="HB92" s="412"/>
      <c r="HC92" s="412"/>
      <c r="HD92" s="412"/>
      <c r="HE92" s="412"/>
      <c r="HF92" s="412"/>
      <c r="HG92" s="412"/>
      <c r="HH92" s="412"/>
      <c r="HI92" s="412"/>
      <c r="HJ92" s="412"/>
      <c r="HK92" s="412"/>
      <c r="HL92" s="412"/>
      <c r="HM92" s="412"/>
      <c r="HN92" s="412"/>
      <c r="HO92" s="412"/>
      <c r="HP92" s="412"/>
      <c r="HQ92" s="412"/>
      <c r="HR92" s="412"/>
      <c r="HS92" s="412"/>
      <c r="HT92" s="412"/>
      <c r="HU92" s="412"/>
      <c r="HV92" s="412"/>
      <c r="HW92" s="412"/>
      <c r="HX92" s="412"/>
      <c r="HY92" s="412"/>
      <c r="HZ92" s="412"/>
      <c r="IA92" s="412"/>
      <c r="IB92" s="412"/>
      <c r="IC92" s="412"/>
      <c r="ID92" s="412"/>
      <c r="IE92" s="412"/>
      <c r="IF92" s="412"/>
      <c r="IG92" s="412"/>
      <c r="IH92" s="412"/>
      <c r="II92" s="412"/>
      <c r="IJ92" s="412"/>
      <c r="IK92" s="412"/>
      <c r="IL92" s="412"/>
      <c r="IM92" s="412"/>
      <c r="IN92" s="412"/>
      <c r="IO92" s="412"/>
      <c r="IP92" s="412"/>
      <c r="IQ92" s="412"/>
      <c r="IR92" s="412"/>
      <c r="IS92" s="412"/>
      <c r="IT92" s="412"/>
      <c r="IU92" s="412"/>
      <c r="IV92" s="412"/>
    </row>
    <row r="93" spans="1:256" s="4" customFormat="1" ht="28">
      <c r="A93" s="430" t="s">
        <v>972</v>
      </c>
      <c r="B93" s="463" t="s">
        <v>2214</v>
      </c>
      <c r="C93" s="432" t="str">
        <f>+'[10]2021-2025'!C92</f>
        <v>UBND xã Tân Lập</v>
      </c>
      <c r="D93" s="451" t="s">
        <v>2206</v>
      </c>
      <c r="E93" s="432">
        <v>2025</v>
      </c>
      <c r="F93" s="405"/>
      <c r="G93" s="433" t="s">
        <v>2177</v>
      </c>
      <c r="H93" s="434">
        <v>287</v>
      </c>
      <c r="I93" s="434">
        <v>287</v>
      </c>
      <c r="J93" s="434">
        <v>287</v>
      </c>
      <c r="K93" s="434">
        <v>287</v>
      </c>
      <c r="L93" s="434"/>
      <c r="M93" s="434"/>
      <c r="N93" s="404"/>
      <c r="O93" s="405"/>
      <c r="P93" s="411"/>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2"/>
      <c r="AY93" s="412"/>
      <c r="AZ93" s="412"/>
      <c r="BA93" s="412"/>
      <c r="BB93" s="412"/>
      <c r="BC93" s="412"/>
      <c r="BD93" s="412"/>
      <c r="BE93" s="412"/>
      <c r="BF93" s="412"/>
      <c r="BG93" s="412"/>
      <c r="BH93" s="412"/>
      <c r="BI93" s="412"/>
      <c r="BJ93" s="412"/>
      <c r="BK93" s="412"/>
      <c r="BL93" s="412"/>
      <c r="BM93" s="412"/>
      <c r="BN93" s="412"/>
      <c r="BO93" s="412"/>
      <c r="BP93" s="412"/>
      <c r="BQ93" s="412"/>
      <c r="BR93" s="412"/>
      <c r="BS93" s="412"/>
      <c r="BT93" s="412"/>
      <c r="BU93" s="412"/>
      <c r="BV93" s="412"/>
      <c r="BW93" s="412"/>
      <c r="BX93" s="412"/>
      <c r="BY93" s="412"/>
      <c r="BZ93" s="412"/>
      <c r="CA93" s="412"/>
      <c r="CB93" s="412"/>
      <c r="CC93" s="412"/>
      <c r="CD93" s="412"/>
      <c r="CE93" s="412"/>
      <c r="CF93" s="412"/>
      <c r="CG93" s="412"/>
      <c r="CH93" s="412"/>
      <c r="CI93" s="412"/>
      <c r="CJ93" s="412"/>
      <c r="CK93" s="412"/>
      <c r="CL93" s="412"/>
      <c r="CM93" s="412"/>
      <c r="CN93" s="412"/>
      <c r="CO93" s="412"/>
      <c r="CP93" s="412"/>
      <c r="CQ93" s="412"/>
      <c r="CR93" s="412"/>
      <c r="CS93" s="412"/>
      <c r="CT93" s="412"/>
      <c r="CU93" s="412"/>
      <c r="CV93" s="412"/>
      <c r="CW93" s="412"/>
      <c r="CX93" s="412"/>
      <c r="CY93" s="412"/>
      <c r="CZ93" s="412"/>
      <c r="DA93" s="412"/>
      <c r="DB93" s="412"/>
      <c r="DC93" s="412"/>
      <c r="DD93" s="412"/>
      <c r="DE93" s="412"/>
      <c r="DF93" s="412"/>
      <c r="DG93" s="412"/>
      <c r="DH93" s="412"/>
      <c r="DI93" s="412"/>
      <c r="DJ93" s="412"/>
      <c r="DK93" s="412"/>
      <c r="DL93" s="412"/>
      <c r="DM93" s="412"/>
      <c r="DN93" s="412"/>
      <c r="DO93" s="412"/>
      <c r="DP93" s="412"/>
      <c r="DQ93" s="412"/>
      <c r="DR93" s="412"/>
      <c r="DS93" s="412"/>
      <c r="DT93" s="412"/>
      <c r="DU93" s="412"/>
      <c r="DV93" s="412"/>
      <c r="DW93" s="412"/>
      <c r="DX93" s="412"/>
      <c r="DY93" s="412"/>
      <c r="DZ93" s="412"/>
      <c r="EA93" s="412"/>
      <c r="EB93" s="412"/>
      <c r="EC93" s="412"/>
      <c r="ED93" s="412"/>
      <c r="EE93" s="412"/>
      <c r="EF93" s="412"/>
      <c r="EG93" s="412"/>
      <c r="EH93" s="412"/>
      <c r="EI93" s="412"/>
      <c r="EJ93" s="412"/>
      <c r="EK93" s="412"/>
      <c r="EL93" s="412"/>
      <c r="EM93" s="412"/>
      <c r="EN93" s="412"/>
      <c r="EO93" s="412"/>
      <c r="EP93" s="412"/>
      <c r="EQ93" s="412"/>
      <c r="ER93" s="412"/>
      <c r="ES93" s="412"/>
      <c r="ET93" s="412"/>
      <c r="EU93" s="412"/>
      <c r="EV93" s="412"/>
      <c r="EW93" s="412"/>
      <c r="EX93" s="412"/>
      <c r="EY93" s="412"/>
      <c r="EZ93" s="412"/>
      <c r="FA93" s="412"/>
      <c r="FB93" s="412"/>
      <c r="FC93" s="412"/>
      <c r="FD93" s="412"/>
      <c r="FE93" s="412"/>
      <c r="FF93" s="412"/>
      <c r="FG93" s="412"/>
      <c r="FH93" s="412"/>
      <c r="FI93" s="412"/>
      <c r="FJ93" s="412"/>
      <c r="FK93" s="412"/>
      <c r="FL93" s="412"/>
      <c r="FM93" s="412"/>
      <c r="FN93" s="412"/>
      <c r="FO93" s="412"/>
      <c r="FP93" s="412"/>
      <c r="FQ93" s="412"/>
      <c r="FR93" s="412"/>
      <c r="FS93" s="412"/>
      <c r="FT93" s="412"/>
      <c r="FU93" s="412"/>
      <c r="FV93" s="412"/>
      <c r="FW93" s="412"/>
      <c r="FX93" s="412"/>
      <c r="FY93" s="412"/>
      <c r="FZ93" s="412"/>
      <c r="GA93" s="412"/>
      <c r="GB93" s="412"/>
      <c r="GC93" s="412"/>
      <c r="GD93" s="412"/>
      <c r="GE93" s="412"/>
      <c r="GF93" s="412"/>
      <c r="GG93" s="412"/>
      <c r="GH93" s="412"/>
      <c r="GI93" s="412"/>
      <c r="GJ93" s="412"/>
      <c r="GK93" s="412"/>
      <c r="GL93" s="412"/>
      <c r="GM93" s="412"/>
      <c r="GN93" s="412"/>
      <c r="GO93" s="412"/>
      <c r="GP93" s="412"/>
      <c r="GQ93" s="412"/>
      <c r="GR93" s="412"/>
      <c r="GS93" s="412"/>
      <c r="GT93" s="412"/>
      <c r="GU93" s="412"/>
      <c r="GV93" s="412"/>
      <c r="GW93" s="412"/>
      <c r="GX93" s="412"/>
      <c r="GY93" s="412"/>
      <c r="GZ93" s="412"/>
      <c r="HA93" s="412"/>
      <c r="HB93" s="412"/>
      <c r="HC93" s="412"/>
      <c r="HD93" s="412"/>
      <c r="HE93" s="412"/>
      <c r="HF93" s="412"/>
      <c r="HG93" s="412"/>
      <c r="HH93" s="412"/>
      <c r="HI93" s="412"/>
      <c r="HJ93" s="412"/>
      <c r="HK93" s="412"/>
      <c r="HL93" s="412"/>
      <c r="HM93" s="412"/>
      <c r="HN93" s="412"/>
      <c r="HO93" s="412"/>
      <c r="HP93" s="412"/>
      <c r="HQ93" s="412"/>
      <c r="HR93" s="412"/>
      <c r="HS93" s="412"/>
      <c r="HT93" s="412"/>
      <c r="HU93" s="412"/>
      <c r="HV93" s="412"/>
      <c r="HW93" s="412"/>
      <c r="HX93" s="412"/>
      <c r="HY93" s="412"/>
      <c r="HZ93" s="412"/>
      <c r="IA93" s="412"/>
      <c r="IB93" s="412"/>
      <c r="IC93" s="412"/>
      <c r="ID93" s="412"/>
      <c r="IE93" s="412"/>
      <c r="IF93" s="412"/>
      <c r="IG93" s="412"/>
      <c r="IH93" s="412"/>
      <c r="II93" s="412"/>
      <c r="IJ93" s="412"/>
      <c r="IK93" s="412"/>
      <c r="IL93" s="412"/>
      <c r="IM93" s="412"/>
      <c r="IN93" s="412"/>
      <c r="IO93" s="412"/>
      <c r="IP93" s="412"/>
      <c r="IQ93" s="412"/>
      <c r="IR93" s="412"/>
      <c r="IS93" s="412"/>
      <c r="IT93" s="412"/>
      <c r="IU93" s="412"/>
      <c r="IV93" s="412"/>
    </row>
    <row r="94" spans="1:256" s="4" customFormat="1" ht="15.35">
      <c r="A94" s="437">
        <v>3</v>
      </c>
      <c r="B94" s="464" t="s">
        <v>2215</v>
      </c>
      <c r="C94" s="424"/>
      <c r="D94" s="445"/>
      <c r="E94" s="424"/>
      <c r="F94" s="439"/>
      <c r="G94" s="424"/>
      <c r="H94" s="446">
        <f t="shared" ref="H94:O94" si="15">SUM(H95:H96)</f>
        <v>2799</v>
      </c>
      <c r="I94" s="446">
        <f t="shared" si="15"/>
        <v>2799</v>
      </c>
      <c r="J94" s="446">
        <f t="shared" si="15"/>
        <v>2799</v>
      </c>
      <c r="K94" s="446">
        <f t="shared" si="15"/>
        <v>2799</v>
      </c>
      <c r="L94" s="446">
        <f t="shared" si="15"/>
        <v>504</v>
      </c>
      <c r="M94" s="446">
        <f t="shared" si="15"/>
        <v>504</v>
      </c>
      <c r="N94" s="446">
        <f t="shared" si="15"/>
        <v>0</v>
      </c>
      <c r="O94" s="446">
        <f t="shared" si="15"/>
        <v>0</v>
      </c>
      <c r="P94" s="419"/>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0"/>
      <c r="BC94" s="420"/>
      <c r="BD94" s="420"/>
      <c r="BE94" s="420"/>
      <c r="BF94" s="420"/>
      <c r="BG94" s="420"/>
      <c r="BH94" s="420"/>
      <c r="BI94" s="420"/>
      <c r="BJ94" s="420"/>
      <c r="BK94" s="420"/>
      <c r="BL94" s="420"/>
      <c r="BM94" s="420"/>
      <c r="BN94" s="420"/>
      <c r="BO94" s="420"/>
      <c r="BP94" s="420"/>
      <c r="BQ94" s="420"/>
      <c r="BR94" s="420"/>
      <c r="BS94" s="420"/>
      <c r="BT94" s="420"/>
      <c r="BU94" s="420"/>
      <c r="BV94" s="420"/>
      <c r="BW94" s="420"/>
      <c r="BX94" s="420"/>
      <c r="BY94" s="420"/>
      <c r="BZ94" s="420"/>
      <c r="CA94" s="420"/>
      <c r="CB94" s="420"/>
      <c r="CC94" s="420"/>
      <c r="CD94" s="420"/>
      <c r="CE94" s="420"/>
      <c r="CF94" s="420"/>
      <c r="CG94" s="420"/>
      <c r="CH94" s="420"/>
      <c r="CI94" s="420"/>
      <c r="CJ94" s="420"/>
      <c r="CK94" s="420"/>
      <c r="CL94" s="420"/>
      <c r="CM94" s="420"/>
      <c r="CN94" s="420"/>
      <c r="CO94" s="420"/>
      <c r="CP94" s="420"/>
      <c r="CQ94" s="420"/>
      <c r="CR94" s="420"/>
      <c r="CS94" s="420"/>
      <c r="CT94" s="420"/>
      <c r="CU94" s="420"/>
      <c r="CV94" s="420"/>
      <c r="CW94" s="420"/>
      <c r="CX94" s="420"/>
      <c r="CY94" s="420"/>
      <c r="CZ94" s="420"/>
      <c r="DA94" s="420"/>
      <c r="DB94" s="420"/>
      <c r="DC94" s="420"/>
      <c r="DD94" s="420"/>
      <c r="DE94" s="420"/>
      <c r="DF94" s="420"/>
      <c r="DG94" s="420"/>
      <c r="DH94" s="420"/>
      <c r="DI94" s="420"/>
      <c r="DJ94" s="420"/>
      <c r="DK94" s="420"/>
      <c r="DL94" s="420"/>
      <c r="DM94" s="420"/>
      <c r="DN94" s="420"/>
      <c r="DO94" s="420"/>
      <c r="DP94" s="420"/>
      <c r="DQ94" s="420"/>
      <c r="DR94" s="420"/>
      <c r="DS94" s="420"/>
      <c r="DT94" s="420"/>
      <c r="DU94" s="420"/>
      <c r="DV94" s="420"/>
      <c r="DW94" s="420"/>
      <c r="DX94" s="420"/>
      <c r="DY94" s="420"/>
      <c r="DZ94" s="420"/>
      <c r="EA94" s="420"/>
      <c r="EB94" s="420"/>
      <c r="EC94" s="420"/>
      <c r="ED94" s="420"/>
      <c r="EE94" s="420"/>
      <c r="EF94" s="420"/>
      <c r="EG94" s="420"/>
      <c r="EH94" s="420"/>
      <c r="EI94" s="420"/>
      <c r="EJ94" s="420"/>
      <c r="EK94" s="420"/>
      <c r="EL94" s="420"/>
      <c r="EM94" s="420"/>
      <c r="EN94" s="420"/>
      <c r="EO94" s="420"/>
      <c r="EP94" s="420"/>
      <c r="EQ94" s="420"/>
      <c r="ER94" s="420"/>
      <c r="ES94" s="420"/>
      <c r="ET94" s="420"/>
      <c r="EU94" s="420"/>
      <c r="EV94" s="420"/>
      <c r="EW94" s="420"/>
      <c r="EX94" s="420"/>
      <c r="EY94" s="420"/>
      <c r="EZ94" s="420"/>
      <c r="FA94" s="420"/>
      <c r="FB94" s="420"/>
      <c r="FC94" s="420"/>
      <c r="FD94" s="420"/>
      <c r="FE94" s="420"/>
      <c r="FF94" s="420"/>
      <c r="FG94" s="420"/>
      <c r="FH94" s="420"/>
      <c r="FI94" s="420"/>
      <c r="FJ94" s="420"/>
      <c r="FK94" s="420"/>
      <c r="FL94" s="420"/>
      <c r="FM94" s="420"/>
      <c r="FN94" s="420"/>
      <c r="FO94" s="420"/>
      <c r="FP94" s="420"/>
      <c r="FQ94" s="420"/>
      <c r="FR94" s="420"/>
      <c r="FS94" s="420"/>
      <c r="FT94" s="420"/>
      <c r="FU94" s="420"/>
      <c r="FV94" s="420"/>
      <c r="FW94" s="420"/>
      <c r="FX94" s="420"/>
      <c r="FY94" s="420"/>
      <c r="FZ94" s="420"/>
      <c r="GA94" s="420"/>
      <c r="GB94" s="420"/>
      <c r="GC94" s="420"/>
      <c r="GD94" s="420"/>
      <c r="GE94" s="420"/>
      <c r="GF94" s="420"/>
      <c r="GG94" s="420"/>
      <c r="GH94" s="420"/>
      <c r="GI94" s="420"/>
      <c r="GJ94" s="420"/>
      <c r="GK94" s="420"/>
      <c r="GL94" s="420"/>
      <c r="GM94" s="420"/>
      <c r="GN94" s="420"/>
      <c r="GO94" s="420"/>
      <c r="GP94" s="420"/>
      <c r="GQ94" s="420"/>
      <c r="GR94" s="420"/>
      <c r="GS94" s="420"/>
      <c r="GT94" s="420"/>
      <c r="GU94" s="420"/>
      <c r="GV94" s="420"/>
      <c r="GW94" s="420"/>
      <c r="GX94" s="420"/>
      <c r="GY94" s="420"/>
      <c r="GZ94" s="420"/>
      <c r="HA94" s="420"/>
      <c r="HB94" s="420"/>
      <c r="HC94" s="420"/>
      <c r="HD94" s="420"/>
      <c r="HE94" s="420"/>
      <c r="HF94" s="420"/>
      <c r="HG94" s="420"/>
      <c r="HH94" s="420"/>
      <c r="HI94" s="420"/>
      <c r="HJ94" s="420"/>
      <c r="HK94" s="420"/>
      <c r="HL94" s="420"/>
      <c r="HM94" s="420"/>
      <c r="HN94" s="420"/>
      <c r="HO94" s="420"/>
      <c r="HP94" s="420"/>
      <c r="HQ94" s="420"/>
      <c r="HR94" s="420"/>
      <c r="HS94" s="420"/>
      <c r="HT94" s="420"/>
      <c r="HU94" s="420"/>
      <c r="HV94" s="420"/>
      <c r="HW94" s="420"/>
      <c r="HX94" s="420"/>
      <c r="HY94" s="420"/>
      <c r="HZ94" s="420"/>
      <c r="IA94" s="420"/>
      <c r="IB94" s="420"/>
      <c r="IC94" s="420"/>
      <c r="ID94" s="420"/>
      <c r="IE94" s="420"/>
      <c r="IF94" s="420"/>
      <c r="IG94" s="420"/>
      <c r="IH94" s="420"/>
      <c r="II94" s="420"/>
      <c r="IJ94" s="420"/>
      <c r="IK94" s="420"/>
      <c r="IL94" s="420"/>
      <c r="IM94" s="420"/>
      <c r="IN94" s="420"/>
      <c r="IO94" s="420"/>
      <c r="IP94" s="420"/>
      <c r="IQ94" s="420"/>
      <c r="IR94" s="420"/>
      <c r="IS94" s="420"/>
      <c r="IT94" s="420"/>
      <c r="IU94" s="420"/>
      <c r="IV94" s="420"/>
    </row>
    <row r="95" spans="1:256" s="4" customFormat="1" ht="28">
      <c r="A95" s="430" t="s">
        <v>40</v>
      </c>
      <c r="B95" s="465" t="s">
        <v>2216</v>
      </c>
      <c r="C95" s="432" t="str">
        <f>+'[10]2021-2025'!C94</f>
        <v>UBND xã Đăk Ruồng</v>
      </c>
      <c r="D95" s="432" t="s">
        <v>2217</v>
      </c>
      <c r="E95" s="432" t="s">
        <v>50</v>
      </c>
      <c r="F95" s="415"/>
      <c r="G95" s="433" t="s">
        <v>2218</v>
      </c>
      <c r="H95" s="434">
        <v>1399</v>
      </c>
      <c r="I95" s="434">
        <v>1399</v>
      </c>
      <c r="J95" s="434">
        <v>1399</v>
      </c>
      <c r="K95" s="434">
        <v>1399</v>
      </c>
      <c r="L95" s="434">
        <v>252</v>
      </c>
      <c r="M95" s="434">
        <v>252</v>
      </c>
      <c r="N95" s="404" t="s">
        <v>36</v>
      </c>
      <c r="O95" s="415"/>
      <c r="P95" s="402"/>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3"/>
      <c r="AR95" s="403"/>
      <c r="AS95" s="403"/>
      <c r="AT95" s="403"/>
      <c r="AU95" s="403"/>
      <c r="AV95" s="403"/>
      <c r="AW95" s="403"/>
      <c r="AX95" s="403"/>
      <c r="AY95" s="403"/>
      <c r="AZ95" s="403"/>
      <c r="BA95" s="403"/>
      <c r="BB95" s="403"/>
      <c r="BC95" s="403"/>
      <c r="BD95" s="403"/>
      <c r="BE95" s="403"/>
      <c r="BF95" s="403"/>
      <c r="BG95" s="403"/>
      <c r="BH95" s="403"/>
      <c r="BI95" s="403"/>
      <c r="BJ95" s="403"/>
      <c r="BK95" s="403"/>
      <c r="BL95" s="403"/>
      <c r="BM95" s="403"/>
      <c r="BN95" s="403"/>
      <c r="BO95" s="403"/>
      <c r="BP95" s="403"/>
      <c r="BQ95" s="403"/>
      <c r="BR95" s="403"/>
      <c r="BS95" s="403"/>
      <c r="BT95" s="403"/>
      <c r="BU95" s="403"/>
      <c r="BV95" s="403"/>
      <c r="BW95" s="403"/>
      <c r="BX95" s="403"/>
      <c r="BY95" s="403"/>
      <c r="BZ95" s="403"/>
      <c r="CA95" s="403"/>
      <c r="CB95" s="403"/>
      <c r="CC95" s="403"/>
      <c r="CD95" s="403"/>
      <c r="CE95" s="403"/>
      <c r="CF95" s="403"/>
      <c r="CG95" s="403"/>
      <c r="CH95" s="403"/>
      <c r="CI95" s="403"/>
      <c r="CJ95" s="403"/>
      <c r="CK95" s="403"/>
      <c r="CL95" s="403"/>
      <c r="CM95" s="403"/>
      <c r="CN95" s="403"/>
      <c r="CO95" s="403"/>
      <c r="CP95" s="403"/>
      <c r="CQ95" s="403"/>
      <c r="CR95" s="403"/>
      <c r="CS95" s="403"/>
      <c r="CT95" s="403"/>
      <c r="CU95" s="403"/>
      <c r="CV95" s="403"/>
      <c r="CW95" s="403"/>
      <c r="CX95" s="403"/>
      <c r="CY95" s="403"/>
      <c r="CZ95" s="403"/>
      <c r="DA95" s="403"/>
      <c r="DB95" s="403"/>
      <c r="DC95" s="403"/>
      <c r="DD95" s="403"/>
      <c r="DE95" s="403"/>
      <c r="DF95" s="403"/>
      <c r="DG95" s="403"/>
      <c r="DH95" s="403"/>
      <c r="DI95" s="403"/>
      <c r="DJ95" s="403"/>
      <c r="DK95" s="403"/>
      <c r="DL95" s="403"/>
      <c r="DM95" s="403"/>
      <c r="DN95" s="403"/>
      <c r="DO95" s="403"/>
      <c r="DP95" s="403"/>
      <c r="DQ95" s="403"/>
      <c r="DR95" s="403"/>
      <c r="DS95" s="403"/>
      <c r="DT95" s="403"/>
      <c r="DU95" s="403"/>
      <c r="DV95" s="403"/>
      <c r="DW95" s="403"/>
      <c r="DX95" s="403"/>
      <c r="DY95" s="403"/>
      <c r="DZ95" s="403"/>
      <c r="EA95" s="403"/>
      <c r="EB95" s="403"/>
      <c r="EC95" s="403"/>
      <c r="ED95" s="403"/>
      <c r="EE95" s="403"/>
      <c r="EF95" s="403"/>
      <c r="EG95" s="403"/>
      <c r="EH95" s="403"/>
      <c r="EI95" s="403"/>
      <c r="EJ95" s="403"/>
      <c r="EK95" s="403"/>
      <c r="EL95" s="403"/>
      <c r="EM95" s="403"/>
      <c r="EN95" s="403"/>
      <c r="EO95" s="403"/>
      <c r="EP95" s="403"/>
      <c r="EQ95" s="403"/>
      <c r="ER95" s="403"/>
      <c r="ES95" s="403"/>
      <c r="ET95" s="403"/>
      <c r="EU95" s="403"/>
      <c r="EV95" s="403"/>
      <c r="EW95" s="403"/>
      <c r="EX95" s="403"/>
      <c r="EY95" s="403"/>
      <c r="EZ95" s="403"/>
      <c r="FA95" s="403"/>
      <c r="FB95" s="403"/>
      <c r="FC95" s="403"/>
      <c r="FD95" s="403"/>
      <c r="FE95" s="403"/>
      <c r="FF95" s="403"/>
      <c r="FG95" s="403"/>
      <c r="FH95" s="403"/>
      <c r="FI95" s="403"/>
      <c r="FJ95" s="403"/>
      <c r="FK95" s="403"/>
      <c r="FL95" s="403"/>
      <c r="FM95" s="403"/>
      <c r="FN95" s="403"/>
      <c r="FO95" s="403"/>
      <c r="FP95" s="403"/>
      <c r="FQ95" s="403"/>
      <c r="FR95" s="403"/>
      <c r="FS95" s="403"/>
      <c r="FT95" s="403"/>
      <c r="FU95" s="403"/>
      <c r="FV95" s="403"/>
      <c r="FW95" s="403"/>
      <c r="FX95" s="403"/>
      <c r="FY95" s="403"/>
      <c r="FZ95" s="403"/>
      <c r="GA95" s="403"/>
      <c r="GB95" s="403"/>
      <c r="GC95" s="403"/>
      <c r="GD95" s="403"/>
      <c r="GE95" s="403"/>
      <c r="GF95" s="403"/>
      <c r="GG95" s="403"/>
      <c r="GH95" s="403"/>
      <c r="GI95" s="403"/>
      <c r="GJ95" s="403"/>
      <c r="GK95" s="403"/>
      <c r="GL95" s="403"/>
      <c r="GM95" s="403"/>
      <c r="GN95" s="403"/>
      <c r="GO95" s="403"/>
      <c r="GP95" s="403"/>
      <c r="GQ95" s="403"/>
      <c r="GR95" s="403"/>
      <c r="GS95" s="403"/>
      <c r="GT95" s="403"/>
      <c r="GU95" s="403"/>
      <c r="GV95" s="403"/>
      <c r="GW95" s="403"/>
      <c r="GX95" s="403"/>
      <c r="GY95" s="403"/>
      <c r="GZ95" s="403"/>
      <c r="HA95" s="403"/>
      <c r="HB95" s="403"/>
      <c r="HC95" s="403"/>
      <c r="HD95" s="403"/>
      <c r="HE95" s="403"/>
      <c r="HF95" s="403"/>
      <c r="HG95" s="403"/>
      <c r="HH95" s="403"/>
      <c r="HI95" s="403"/>
      <c r="HJ95" s="403"/>
      <c r="HK95" s="403"/>
      <c r="HL95" s="403"/>
      <c r="HM95" s="403"/>
      <c r="HN95" s="403"/>
      <c r="HO95" s="403"/>
      <c r="HP95" s="403"/>
      <c r="HQ95" s="403"/>
      <c r="HR95" s="403"/>
      <c r="HS95" s="403"/>
      <c r="HT95" s="403"/>
      <c r="HU95" s="403"/>
      <c r="HV95" s="403"/>
      <c r="HW95" s="403"/>
      <c r="HX95" s="403"/>
      <c r="HY95" s="403"/>
      <c r="HZ95" s="403"/>
      <c r="IA95" s="403"/>
      <c r="IB95" s="403"/>
      <c r="IC95" s="403"/>
      <c r="ID95" s="403"/>
      <c r="IE95" s="403"/>
      <c r="IF95" s="403"/>
      <c r="IG95" s="403"/>
      <c r="IH95" s="403"/>
      <c r="II95" s="403"/>
      <c r="IJ95" s="403"/>
      <c r="IK95" s="403"/>
      <c r="IL95" s="403"/>
      <c r="IM95" s="403"/>
      <c r="IN95" s="403"/>
      <c r="IO95" s="403"/>
      <c r="IP95" s="403"/>
      <c r="IQ95" s="403"/>
      <c r="IR95" s="403"/>
      <c r="IS95" s="403"/>
      <c r="IT95" s="403"/>
      <c r="IU95" s="403"/>
      <c r="IV95" s="403"/>
    </row>
    <row r="96" spans="1:256" s="4" customFormat="1" ht="28">
      <c r="A96" s="430" t="s">
        <v>130</v>
      </c>
      <c r="B96" s="465" t="s">
        <v>2219</v>
      </c>
      <c r="C96" s="432" t="str">
        <f>+'[10]2021-2025'!C95</f>
        <v>UBND xã Đăk Ruồng</v>
      </c>
      <c r="D96" s="432" t="s">
        <v>2220</v>
      </c>
      <c r="E96" s="432" t="s">
        <v>50</v>
      </c>
      <c r="F96" s="417"/>
      <c r="G96" s="433" t="s">
        <v>2218</v>
      </c>
      <c r="H96" s="434">
        <v>1400</v>
      </c>
      <c r="I96" s="434">
        <v>1400</v>
      </c>
      <c r="J96" s="434">
        <v>1400</v>
      </c>
      <c r="K96" s="434">
        <v>1400</v>
      </c>
      <c r="L96" s="434">
        <v>252</v>
      </c>
      <c r="M96" s="434">
        <v>252</v>
      </c>
      <c r="N96" s="404" t="s">
        <v>36</v>
      </c>
      <c r="O96" s="417"/>
      <c r="P96" s="419"/>
      <c r="Q96" s="420"/>
      <c r="R96" s="420"/>
      <c r="S96" s="420"/>
      <c r="T96" s="420"/>
      <c r="U96" s="420"/>
      <c r="V96" s="420"/>
      <c r="W96" s="420"/>
      <c r="X96" s="420"/>
      <c r="Y96" s="420"/>
      <c r="Z96" s="420"/>
      <c r="AA96" s="420"/>
      <c r="AB96" s="420"/>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0"/>
      <c r="AY96" s="420"/>
      <c r="AZ96" s="420"/>
      <c r="BA96" s="420"/>
      <c r="BB96" s="420"/>
      <c r="BC96" s="420"/>
      <c r="BD96" s="420"/>
      <c r="BE96" s="420"/>
      <c r="BF96" s="420"/>
      <c r="BG96" s="420"/>
      <c r="BH96" s="420"/>
      <c r="BI96" s="420"/>
      <c r="BJ96" s="420"/>
      <c r="BK96" s="420"/>
      <c r="BL96" s="420"/>
      <c r="BM96" s="420"/>
      <c r="BN96" s="420"/>
      <c r="BO96" s="420"/>
      <c r="BP96" s="420"/>
      <c r="BQ96" s="420"/>
      <c r="BR96" s="420"/>
      <c r="BS96" s="420"/>
      <c r="BT96" s="420"/>
      <c r="BU96" s="420"/>
      <c r="BV96" s="420"/>
      <c r="BW96" s="420"/>
      <c r="BX96" s="420"/>
      <c r="BY96" s="420"/>
      <c r="BZ96" s="420"/>
      <c r="CA96" s="420"/>
      <c r="CB96" s="420"/>
      <c r="CC96" s="420"/>
      <c r="CD96" s="420"/>
      <c r="CE96" s="420"/>
      <c r="CF96" s="420"/>
      <c r="CG96" s="420"/>
      <c r="CH96" s="420"/>
      <c r="CI96" s="420"/>
      <c r="CJ96" s="420"/>
      <c r="CK96" s="420"/>
      <c r="CL96" s="420"/>
      <c r="CM96" s="420"/>
      <c r="CN96" s="420"/>
      <c r="CO96" s="420"/>
      <c r="CP96" s="420"/>
      <c r="CQ96" s="420"/>
      <c r="CR96" s="420"/>
      <c r="CS96" s="420"/>
      <c r="CT96" s="420"/>
      <c r="CU96" s="420"/>
      <c r="CV96" s="420"/>
      <c r="CW96" s="420"/>
      <c r="CX96" s="420"/>
      <c r="CY96" s="420"/>
      <c r="CZ96" s="420"/>
      <c r="DA96" s="420"/>
      <c r="DB96" s="420"/>
      <c r="DC96" s="420"/>
      <c r="DD96" s="420"/>
      <c r="DE96" s="420"/>
      <c r="DF96" s="420"/>
      <c r="DG96" s="420"/>
      <c r="DH96" s="420"/>
      <c r="DI96" s="420"/>
      <c r="DJ96" s="420"/>
      <c r="DK96" s="420"/>
      <c r="DL96" s="420"/>
      <c r="DM96" s="420"/>
      <c r="DN96" s="420"/>
      <c r="DO96" s="420"/>
      <c r="DP96" s="420"/>
      <c r="DQ96" s="420"/>
      <c r="DR96" s="420"/>
      <c r="DS96" s="420"/>
      <c r="DT96" s="420"/>
      <c r="DU96" s="420"/>
      <c r="DV96" s="420"/>
      <c r="DW96" s="420"/>
      <c r="DX96" s="420"/>
      <c r="DY96" s="420"/>
      <c r="DZ96" s="420"/>
      <c r="EA96" s="420"/>
      <c r="EB96" s="420"/>
      <c r="EC96" s="420"/>
      <c r="ED96" s="420"/>
      <c r="EE96" s="420"/>
      <c r="EF96" s="420"/>
      <c r="EG96" s="420"/>
      <c r="EH96" s="420"/>
      <c r="EI96" s="420"/>
      <c r="EJ96" s="420"/>
      <c r="EK96" s="420"/>
      <c r="EL96" s="420"/>
      <c r="EM96" s="420"/>
      <c r="EN96" s="420"/>
      <c r="EO96" s="420"/>
      <c r="EP96" s="420"/>
      <c r="EQ96" s="420"/>
      <c r="ER96" s="420"/>
      <c r="ES96" s="420"/>
      <c r="ET96" s="420"/>
      <c r="EU96" s="420"/>
      <c r="EV96" s="420"/>
      <c r="EW96" s="420"/>
      <c r="EX96" s="420"/>
      <c r="EY96" s="420"/>
      <c r="EZ96" s="420"/>
      <c r="FA96" s="420"/>
      <c r="FB96" s="420"/>
      <c r="FC96" s="420"/>
      <c r="FD96" s="420"/>
      <c r="FE96" s="420"/>
      <c r="FF96" s="420"/>
      <c r="FG96" s="420"/>
      <c r="FH96" s="420"/>
      <c r="FI96" s="420"/>
      <c r="FJ96" s="420"/>
      <c r="FK96" s="420"/>
      <c r="FL96" s="420"/>
      <c r="FM96" s="420"/>
      <c r="FN96" s="420"/>
      <c r="FO96" s="420"/>
      <c r="FP96" s="420"/>
      <c r="FQ96" s="420"/>
      <c r="FR96" s="420"/>
      <c r="FS96" s="420"/>
      <c r="FT96" s="420"/>
      <c r="FU96" s="420"/>
      <c r="FV96" s="420"/>
      <c r="FW96" s="420"/>
      <c r="FX96" s="420"/>
      <c r="FY96" s="420"/>
      <c r="FZ96" s="420"/>
      <c r="GA96" s="420"/>
      <c r="GB96" s="420"/>
      <c r="GC96" s="420"/>
      <c r="GD96" s="420"/>
      <c r="GE96" s="420"/>
      <c r="GF96" s="420"/>
      <c r="GG96" s="420"/>
      <c r="GH96" s="420"/>
      <c r="GI96" s="420"/>
      <c r="GJ96" s="420"/>
      <c r="GK96" s="420"/>
      <c r="GL96" s="420"/>
      <c r="GM96" s="420"/>
      <c r="GN96" s="420"/>
      <c r="GO96" s="420"/>
      <c r="GP96" s="420"/>
      <c r="GQ96" s="420"/>
      <c r="GR96" s="420"/>
      <c r="GS96" s="420"/>
      <c r="GT96" s="420"/>
      <c r="GU96" s="420"/>
      <c r="GV96" s="420"/>
      <c r="GW96" s="420"/>
      <c r="GX96" s="420"/>
      <c r="GY96" s="420"/>
      <c r="GZ96" s="420"/>
      <c r="HA96" s="420"/>
      <c r="HB96" s="420"/>
      <c r="HC96" s="420"/>
      <c r="HD96" s="420"/>
      <c r="HE96" s="420"/>
      <c r="HF96" s="420"/>
      <c r="HG96" s="420"/>
      <c r="HH96" s="420"/>
      <c r="HI96" s="420"/>
      <c r="HJ96" s="420"/>
      <c r="HK96" s="420"/>
      <c r="HL96" s="420"/>
      <c r="HM96" s="420"/>
      <c r="HN96" s="420"/>
      <c r="HO96" s="420"/>
      <c r="HP96" s="420"/>
      <c r="HQ96" s="420"/>
      <c r="HR96" s="420"/>
      <c r="HS96" s="420"/>
      <c r="HT96" s="420"/>
      <c r="HU96" s="420"/>
      <c r="HV96" s="420"/>
      <c r="HW96" s="420"/>
      <c r="HX96" s="420"/>
      <c r="HY96" s="420"/>
      <c r="HZ96" s="420"/>
      <c r="IA96" s="420"/>
      <c r="IB96" s="420"/>
      <c r="IC96" s="420"/>
      <c r="ID96" s="420"/>
      <c r="IE96" s="420"/>
      <c r="IF96" s="420"/>
      <c r="IG96" s="420"/>
      <c r="IH96" s="420"/>
      <c r="II96" s="420"/>
      <c r="IJ96" s="420"/>
      <c r="IK96" s="420"/>
      <c r="IL96" s="420"/>
      <c r="IM96" s="420"/>
      <c r="IN96" s="420"/>
      <c r="IO96" s="420"/>
      <c r="IP96" s="420"/>
      <c r="IQ96" s="420"/>
      <c r="IR96" s="420"/>
      <c r="IS96" s="420"/>
      <c r="IT96" s="420"/>
      <c r="IU96" s="420"/>
      <c r="IV96" s="420"/>
    </row>
    <row r="97" spans="1:256" s="449" customFormat="1" ht="15">
      <c r="A97" s="399">
        <v>6</v>
      </c>
      <c r="B97" s="400" t="s">
        <v>45</v>
      </c>
      <c r="C97" s="466"/>
      <c r="D97" s="466"/>
      <c r="E97" s="466"/>
      <c r="F97" s="467"/>
      <c r="G97" s="466"/>
      <c r="H97" s="468">
        <f>SUM(H98:H112)</f>
        <v>10242</v>
      </c>
      <c r="I97" s="468">
        <f>SUM(I98:I112)</f>
        <v>10242</v>
      </c>
      <c r="J97" s="468">
        <f>SUM(J98:J112)</f>
        <v>10242</v>
      </c>
      <c r="K97" s="468">
        <f>SUM(K98:K112)</f>
        <v>10242</v>
      </c>
      <c r="L97" s="468">
        <f>SUM(L98:L110)</f>
        <v>1844</v>
      </c>
      <c r="M97" s="468">
        <f>SUM(M98:M101)</f>
        <v>1844</v>
      </c>
      <c r="N97" s="469"/>
      <c r="O97" s="467"/>
      <c r="P97" s="470"/>
      <c r="Q97" s="471"/>
      <c r="R97" s="472"/>
      <c r="S97" s="472"/>
      <c r="T97" s="472"/>
      <c r="U97" s="472"/>
      <c r="V97" s="472"/>
      <c r="W97" s="472"/>
      <c r="X97" s="472"/>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2"/>
      <c r="AU97" s="472"/>
      <c r="AV97" s="472"/>
      <c r="AW97" s="472"/>
      <c r="AX97" s="472"/>
      <c r="AY97" s="472"/>
      <c r="AZ97" s="472"/>
      <c r="BA97" s="472"/>
      <c r="BB97" s="472"/>
      <c r="BC97" s="472"/>
      <c r="BD97" s="472"/>
      <c r="BE97" s="472"/>
      <c r="BF97" s="472"/>
      <c r="BG97" s="472"/>
      <c r="BH97" s="472"/>
      <c r="BI97" s="472"/>
      <c r="BJ97" s="472"/>
      <c r="BK97" s="472"/>
      <c r="BL97" s="472"/>
      <c r="BM97" s="472"/>
      <c r="BN97" s="472"/>
      <c r="BO97" s="472"/>
      <c r="BP97" s="472"/>
      <c r="BQ97" s="472"/>
      <c r="BR97" s="472"/>
      <c r="BS97" s="472"/>
      <c r="BT97" s="472"/>
      <c r="BU97" s="472"/>
      <c r="BV97" s="472"/>
      <c r="BW97" s="472"/>
      <c r="BX97" s="472"/>
      <c r="BY97" s="472"/>
      <c r="BZ97" s="472"/>
      <c r="CA97" s="472"/>
      <c r="CB97" s="472"/>
      <c r="CC97" s="472"/>
      <c r="CD97" s="472"/>
      <c r="CE97" s="472"/>
      <c r="CF97" s="472"/>
      <c r="CG97" s="472"/>
      <c r="CH97" s="472"/>
      <c r="CI97" s="472"/>
      <c r="CJ97" s="472"/>
      <c r="CK97" s="472"/>
      <c r="CL97" s="472"/>
      <c r="CM97" s="472"/>
      <c r="CN97" s="472"/>
      <c r="CO97" s="472"/>
      <c r="CP97" s="472"/>
      <c r="CQ97" s="472"/>
      <c r="CR97" s="472"/>
      <c r="CS97" s="472"/>
      <c r="CT97" s="472"/>
      <c r="CU97" s="472"/>
      <c r="CV97" s="472"/>
      <c r="CW97" s="472"/>
      <c r="CX97" s="472"/>
      <c r="CY97" s="472"/>
      <c r="CZ97" s="472"/>
      <c r="DA97" s="472"/>
      <c r="DB97" s="472"/>
      <c r="DC97" s="472"/>
      <c r="DD97" s="472"/>
      <c r="DE97" s="472"/>
      <c r="DF97" s="472"/>
      <c r="DG97" s="472"/>
      <c r="DH97" s="472"/>
      <c r="DI97" s="472"/>
      <c r="DJ97" s="472"/>
      <c r="DK97" s="472"/>
      <c r="DL97" s="472"/>
      <c r="DM97" s="472"/>
      <c r="DN97" s="472"/>
      <c r="DO97" s="472"/>
      <c r="DP97" s="472"/>
      <c r="DQ97" s="472"/>
      <c r="DR97" s="472"/>
      <c r="DS97" s="472"/>
      <c r="DT97" s="472"/>
      <c r="DU97" s="472"/>
      <c r="DV97" s="472"/>
      <c r="DW97" s="472"/>
      <c r="DX97" s="472"/>
      <c r="DY97" s="472"/>
      <c r="DZ97" s="472"/>
      <c r="EA97" s="472"/>
      <c r="EB97" s="472"/>
      <c r="EC97" s="472"/>
      <c r="ED97" s="472"/>
      <c r="EE97" s="472"/>
      <c r="EF97" s="472"/>
      <c r="EG97" s="472"/>
      <c r="EH97" s="472"/>
      <c r="EI97" s="472"/>
      <c r="EJ97" s="472"/>
      <c r="EK97" s="472"/>
      <c r="EL97" s="472"/>
      <c r="EM97" s="472"/>
      <c r="EN97" s="472"/>
      <c r="EO97" s="472"/>
      <c r="EP97" s="472"/>
      <c r="EQ97" s="472"/>
      <c r="ER97" s="472"/>
      <c r="ES97" s="472"/>
      <c r="ET97" s="472"/>
      <c r="EU97" s="472"/>
      <c r="EV97" s="472"/>
      <c r="EW97" s="472"/>
      <c r="EX97" s="472"/>
      <c r="EY97" s="472"/>
      <c r="EZ97" s="472"/>
      <c r="FA97" s="472"/>
      <c r="FB97" s="472"/>
      <c r="FC97" s="472"/>
      <c r="FD97" s="472"/>
      <c r="FE97" s="472"/>
      <c r="FF97" s="472"/>
      <c r="FG97" s="472"/>
      <c r="FH97" s="472"/>
      <c r="FI97" s="472"/>
      <c r="FJ97" s="472"/>
      <c r="FK97" s="472"/>
      <c r="FL97" s="472"/>
      <c r="FM97" s="472"/>
      <c r="FN97" s="472"/>
      <c r="FO97" s="472"/>
      <c r="FP97" s="472"/>
      <c r="FQ97" s="472"/>
      <c r="FR97" s="472"/>
      <c r="FS97" s="472"/>
      <c r="FT97" s="472"/>
      <c r="FU97" s="472"/>
      <c r="FV97" s="472"/>
      <c r="FW97" s="472"/>
      <c r="FX97" s="472"/>
      <c r="FY97" s="472"/>
      <c r="FZ97" s="472"/>
      <c r="GA97" s="472"/>
      <c r="GB97" s="472"/>
      <c r="GC97" s="472"/>
      <c r="GD97" s="472"/>
      <c r="GE97" s="472"/>
      <c r="GF97" s="472"/>
      <c r="GG97" s="472"/>
      <c r="GH97" s="472"/>
      <c r="GI97" s="472"/>
      <c r="GJ97" s="472"/>
      <c r="GK97" s="472"/>
      <c r="GL97" s="472"/>
      <c r="GM97" s="472"/>
      <c r="GN97" s="472"/>
      <c r="GO97" s="472"/>
      <c r="GP97" s="472"/>
      <c r="GQ97" s="472"/>
      <c r="GR97" s="472"/>
      <c r="GS97" s="472"/>
      <c r="GT97" s="472"/>
      <c r="GU97" s="472"/>
      <c r="GV97" s="472"/>
      <c r="GW97" s="472"/>
      <c r="GX97" s="472"/>
      <c r="GY97" s="472"/>
      <c r="GZ97" s="472"/>
      <c r="HA97" s="472"/>
      <c r="HB97" s="472"/>
      <c r="HC97" s="472"/>
      <c r="HD97" s="472"/>
      <c r="HE97" s="472"/>
      <c r="HF97" s="472"/>
      <c r="HG97" s="472"/>
      <c r="HH97" s="472"/>
      <c r="HI97" s="472"/>
      <c r="HJ97" s="472"/>
      <c r="HK97" s="472"/>
      <c r="HL97" s="472"/>
      <c r="HM97" s="472"/>
      <c r="HN97" s="472"/>
      <c r="HO97" s="472"/>
      <c r="HP97" s="472"/>
      <c r="HQ97" s="472"/>
      <c r="HR97" s="472"/>
      <c r="HS97" s="472"/>
      <c r="HT97" s="472"/>
      <c r="HU97" s="472"/>
      <c r="HV97" s="472"/>
      <c r="HW97" s="472"/>
      <c r="HX97" s="472"/>
      <c r="HY97" s="472"/>
      <c r="HZ97" s="472"/>
      <c r="IA97" s="472"/>
      <c r="IB97" s="472"/>
      <c r="IC97" s="472"/>
      <c r="ID97" s="472"/>
      <c r="IE97" s="472"/>
      <c r="IF97" s="472"/>
      <c r="IG97" s="472"/>
      <c r="IH97" s="472"/>
      <c r="II97" s="472"/>
      <c r="IJ97" s="472"/>
      <c r="IK97" s="472"/>
      <c r="IL97" s="472"/>
      <c r="IM97" s="472"/>
      <c r="IN97" s="472"/>
      <c r="IO97" s="472"/>
      <c r="IP97" s="472"/>
      <c r="IQ97" s="472"/>
      <c r="IR97" s="472"/>
      <c r="IS97" s="472"/>
      <c r="IT97" s="472"/>
      <c r="IU97" s="472"/>
      <c r="IV97" s="472"/>
    </row>
    <row r="98" spans="1:256" s="4" customFormat="1" ht="28">
      <c r="A98" s="465" t="s">
        <v>1170</v>
      </c>
      <c r="B98" s="465" t="s">
        <v>2221</v>
      </c>
      <c r="C98" s="465" t="str">
        <f>+'[10]2021-2025'!C97</f>
        <v>UBND huyện</v>
      </c>
      <c r="D98" s="473" t="s">
        <v>2081</v>
      </c>
      <c r="E98" s="473">
        <v>2022</v>
      </c>
      <c r="F98" s="473"/>
      <c r="G98" s="473" t="s">
        <v>2222</v>
      </c>
      <c r="H98" s="465">
        <f t="shared" ref="H98:J101" si="16">J98</f>
        <v>442</v>
      </c>
      <c r="I98" s="465">
        <f t="shared" si="16"/>
        <v>442</v>
      </c>
      <c r="J98" s="465">
        <f t="shared" si="16"/>
        <v>442</v>
      </c>
      <c r="K98" s="465">
        <f>M98</f>
        <v>442</v>
      </c>
      <c r="L98" s="465">
        <v>442</v>
      </c>
      <c r="M98" s="465">
        <v>442</v>
      </c>
      <c r="N98" s="474"/>
      <c r="O98" s="475"/>
      <c r="P98" s="419"/>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20"/>
      <c r="BI98" s="420"/>
      <c r="BJ98" s="420"/>
      <c r="BK98" s="420"/>
      <c r="BL98" s="420"/>
      <c r="BM98" s="420"/>
      <c r="BN98" s="420"/>
      <c r="BO98" s="420"/>
      <c r="BP98" s="420"/>
      <c r="BQ98" s="420"/>
      <c r="BR98" s="420"/>
      <c r="BS98" s="420"/>
      <c r="BT98" s="420"/>
      <c r="BU98" s="420"/>
      <c r="BV98" s="420"/>
      <c r="BW98" s="420"/>
      <c r="BX98" s="420"/>
      <c r="BY98" s="420"/>
      <c r="BZ98" s="420"/>
      <c r="CA98" s="420"/>
      <c r="CB98" s="420"/>
      <c r="CC98" s="420"/>
      <c r="CD98" s="420"/>
      <c r="CE98" s="420"/>
      <c r="CF98" s="420"/>
      <c r="CG98" s="420"/>
      <c r="CH98" s="420"/>
      <c r="CI98" s="420"/>
      <c r="CJ98" s="420"/>
      <c r="CK98" s="420"/>
      <c r="CL98" s="420"/>
      <c r="CM98" s="420"/>
      <c r="CN98" s="420"/>
      <c r="CO98" s="420"/>
      <c r="CP98" s="420"/>
      <c r="CQ98" s="420"/>
      <c r="CR98" s="420"/>
      <c r="CS98" s="420"/>
      <c r="CT98" s="420"/>
      <c r="CU98" s="420"/>
      <c r="CV98" s="420"/>
      <c r="CW98" s="420"/>
      <c r="CX98" s="420"/>
      <c r="CY98" s="420"/>
      <c r="CZ98" s="420"/>
      <c r="DA98" s="420"/>
      <c r="DB98" s="420"/>
      <c r="DC98" s="420"/>
      <c r="DD98" s="420"/>
      <c r="DE98" s="420"/>
      <c r="DF98" s="420"/>
      <c r="DG98" s="420"/>
      <c r="DH98" s="420"/>
      <c r="DI98" s="420"/>
      <c r="DJ98" s="420"/>
      <c r="DK98" s="420"/>
      <c r="DL98" s="420"/>
      <c r="DM98" s="420"/>
      <c r="DN98" s="420"/>
      <c r="DO98" s="420"/>
      <c r="DP98" s="420"/>
      <c r="DQ98" s="420"/>
      <c r="DR98" s="420"/>
      <c r="DS98" s="420"/>
      <c r="DT98" s="420"/>
      <c r="DU98" s="420"/>
      <c r="DV98" s="420"/>
      <c r="DW98" s="420"/>
      <c r="DX98" s="420"/>
      <c r="DY98" s="420"/>
      <c r="DZ98" s="420"/>
      <c r="EA98" s="420"/>
      <c r="EB98" s="420"/>
      <c r="EC98" s="420"/>
      <c r="ED98" s="420"/>
      <c r="EE98" s="420"/>
      <c r="EF98" s="420"/>
      <c r="EG98" s="420"/>
      <c r="EH98" s="420"/>
      <c r="EI98" s="420"/>
      <c r="EJ98" s="420"/>
      <c r="EK98" s="420"/>
      <c r="EL98" s="420"/>
      <c r="EM98" s="420"/>
      <c r="EN98" s="420"/>
      <c r="EO98" s="420"/>
      <c r="EP98" s="420"/>
      <c r="EQ98" s="420"/>
      <c r="ER98" s="420"/>
      <c r="ES98" s="420"/>
      <c r="ET98" s="420"/>
      <c r="EU98" s="420"/>
      <c r="EV98" s="420"/>
      <c r="EW98" s="420"/>
      <c r="EX98" s="420"/>
      <c r="EY98" s="420"/>
      <c r="EZ98" s="420"/>
      <c r="FA98" s="420"/>
      <c r="FB98" s="420"/>
      <c r="FC98" s="420"/>
      <c r="FD98" s="420"/>
      <c r="FE98" s="420"/>
      <c r="FF98" s="420"/>
      <c r="FG98" s="420"/>
      <c r="FH98" s="420"/>
      <c r="FI98" s="420"/>
      <c r="FJ98" s="420"/>
      <c r="FK98" s="420"/>
      <c r="FL98" s="420"/>
      <c r="FM98" s="420"/>
      <c r="FN98" s="420"/>
      <c r="FO98" s="420"/>
      <c r="FP98" s="420"/>
      <c r="FQ98" s="420"/>
      <c r="FR98" s="420"/>
      <c r="FS98" s="420"/>
      <c r="FT98" s="420"/>
      <c r="FU98" s="420"/>
      <c r="FV98" s="420"/>
      <c r="FW98" s="420"/>
      <c r="FX98" s="420"/>
      <c r="FY98" s="420"/>
      <c r="FZ98" s="420"/>
      <c r="GA98" s="420"/>
      <c r="GB98" s="420"/>
      <c r="GC98" s="420"/>
      <c r="GD98" s="420"/>
      <c r="GE98" s="420"/>
      <c r="GF98" s="420"/>
      <c r="GG98" s="420"/>
      <c r="GH98" s="420"/>
      <c r="GI98" s="420"/>
      <c r="GJ98" s="420"/>
      <c r="GK98" s="420"/>
      <c r="GL98" s="420"/>
      <c r="GM98" s="420"/>
      <c r="GN98" s="420"/>
      <c r="GO98" s="420"/>
      <c r="GP98" s="420"/>
      <c r="GQ98" s="420"/>
      <c r="GR98" s="420"/>
      <c r="GS98" s="420"/>
      <c r="GT98" s="420"/>
      <c r="GU98" s="420"/>
      <c r="GV98" s="420"/>
      <c r="GW98" s="420"/>
      <c r="GX98" s="420"/>
      <c r="GY98" s="420"/>
      <c r="GZ98" s="420"/>
      <c r="HA98" s="420"/>
      <c r="HB98" s="420"/>
      <c r="HC98" s="420"/>
      <c r="HD98" s="420"/>
      <c r="HE98" s="420"/>
      <c r="HF98" s="420"/>
      <c r="HG98" s="420"/>
      <c r="HH98" s="420"/>
      <c r="HI98" s="420"/>
      <c r="HJ98" s="420"/>
      <c r="HK98" s="420"/>
      <c r="HL98" s="420"/>
      <c r="HM98" s="420"/>
      <c r="HN98" s="420"/>
      <c r="HO98" s="420"/>
      <c r="HP98" s="420"/>
      <c r="HQ98" s="420"/>
      <c r="HR98" s="420"/>
      <c r="HS98" s="420"/>
      <c r="HT98" s="420"/>
      <c r="HU98" s="420"/>
      <c r="HV98" s="420"/>
      <c r="HW98" s="420"/>
      <c r="HX98" s="420"/>
      <c r="HY98" s="420"/>
      <c r="HZ98" s="420"/>
      <c r="IA98" s="420"/>
      <c r="IB98" s="420"/>
      <c r="IC98" s="420"/>
      <c r="ID98" s="420"/>
      <c r="IE98" s="420"/>
      <c r="IF98" s="420"/>
      <c r="IG98" s="420"/>
      <c r="IH98" s="420"/>
      <c r="II98" s="420"/>
      <c r="IJ98" s="420"/>
      <c r="IK98" s="420"/>
      <c r="IL98" s="420"/>
      <c r="IM98" s="420"/>
      <c r="IN98" s="420"/>
      <c r="IO98" s="420"/>
      <c r="IP98" s="420"/>
      <c r="IQ98" s="420"/>
      <c r="IR98" s="420"/>
      <c r="IS98" s="420"/>
      <c r="IT98" s="420"/>
      <c r="IU98" s="420"/>
      <c r="IV98" s="420"/>
    </row>
    <row r="99" spans="1:256" s="4" customFormat="1" ht="28">
      <c r="A99" s="465" t="s">
        <v>1174</v>
      </c>
      <c r="B99" s="465" t="s">
        <v>2223</v>
      </c>
      <c r="C99" s="465" t="str">
        <f>+'[10]2021-2025'!C98</f>
        <v>UBND huyện</v>
      </c>
      <c r="D99" s="473" t="s">
        <v>2077</v>
      </c>
      <c r="E99" s="473">
        <v>2022</v>
      </c>
      <c r="F99" s="473"/>
      <c r="G99" s="473" t="s">
        <v>2222</v>
      </c>
      <c r="H99" s="465">
        <f t="shared" si="16"/>
        <v>442</v>
      </c>
      <c r="I99" s="465">
        <f t="shared" si="16"/>
        <v>442</v>
      </c>
      <c r="J99" s="465">
        <f t="shared" si="16"/>
        <v>442</v>
      </c>
      <c r="K99" s="465">
        <f>M99</f>
        <v>442</v>
      </c>
      <c r="L99" s="465">
        <v>442</v>
      </c>
      <c r="M99" s="465">
        <v>442</v>
      </c>
      <c r="N99" s="474"/>
      <c r="O99" s="475"/>
      <c r="P99" s="419"/>
      <c r="Q99" s="420"/>
      <c r="R99" s="420"/>
      <c r="S99" s="420"/>
      <c r="T99" s="420"/>
      <c r="U99" s="420"/>
      <c r="V99" s="420"/>
      <c r="W99" s="420"/>
      <c r="X99" s="420"/>
      <c r="Y99" s="420"/>
      <c r="Z99" s="420"/>
      <c r="AA99" s="420"/>
      <c r="AB99" s="420"/>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0"/>
      <c r="AZ99" s="420"/>
      <c r="BA99" s="420"/>
      <c r="BB99" s="420"/>
      <c r="BC99" s="420"/>
      <c r="BD99" s="420"/>
      <c r="BE99" s="420"/>
      <c r="BF99" s="420"/>
      <c r="BG99" s="420"/>
      <c r="BH99" s="420"/>
      <c r="BI99" s="420"/>
      <c r="BJ99" s="420"/>
      <c r="BK99" s="420"/>
      <c r="BL99" s="420"/>
      <c r="BM99" s="420"/>
      <c r="BN99" s="420"/>
      <c r="BO99" s="420"/>
      <c r="BP99" s="420"/>
      <c r="BQ99" s="420"/>
      <c r="BR99" s="420"/>
      <c r="BS99" s="420"/>
      <c r="BT99" s="420"/>
      <c r="BU99" s="420"/>
      <c r="BV99" s="420"/>
      <c r="BW99" s="420"/>
      <c r="BX99" s="420"/>
      <c r="BY99" s="420"/>
      <c r="BZ99" s="420"/>
      <c r="CA99" s="420"/>
      <c r="CB99" s="420"/>
      <c r="CC99" s="420"/>
      <c r="CD99" s="420"/>
      <c r="CE99" s="420"/>
      <c r="CF99" s="420"/>
      <c r="CG99" s="420"/>
      <c r="CH99" s="420"/>
      <c r="CI99" s="420"/>
      <c r="CJ99" s="420"/>
      <c r="CK99" s="420"/>
      <c r="CL99" s="420"/>
      <c r="CM99" s="420"/>
      <c r="CN99" s="420"/>
      <c r="CO99" s="420"/>
      <c r="CP99" s="420"/>
      <c r="CQ99" s="420"/>
      <c r="CR99" s="420"/>
      <c r="CS99" s="420"/>
      <c r="CT99" s="420"/>
      <c r="CU99" s="420"/>
      <c r="CV99" s="420"/>
      <c r="CW99" s="420"/>
      <c r="CX99" s="420"/>
      <c r="CY99" s="420"/>
      <c r="CZ99" s="420"/>
      <c r="DA99" s="420"/>
      <c r="DB99" s="420"/>
      <c r="DC99" s="420"/>
      <c r="DD99" s="420"/>
      <c r="DE99" s="420"/>
      <c r="DF99" s="420"/>
      <c r="DG99" s="420"/>
      <c r="DH99" s="420"/>
      <c r="DI99" s="420"/>
      <c r="DJ99" s="420"/>
      <c r="DK99" s="420"/>
      <c r="DL99" s="420"/>
      <c r="DM99" s="420"/>
      <c r="DN99" s="420"/>
      <c r="DO99" s="420"/>
      <c r="DP99" s="420"/>
      <c r="DQ99" s="420"/>
      <c r="DR99" s="420"/>
      <c r="DS99" s="420"/>
      <c r="DT99" s="420"/>
      <c r="DU99" s="420"/>
      <c r="DV99" s="420"/>
      <c r="DW99" s="420"/>
      <c r="DX99" s="420"/>
      <c r="DY99" s="420"/>
      <c r="DZ99" s="420"/>
      <c r="EA99" s="420"/>
      <c r="EB99" s="420"/>
      <c r="EC99" s="420"/>
      <c r="ED99" s="420"/>
      <c r="EE99" s="420"/>
      <c r="EF99" s="420"/>
      <c r="EG99" s="420"/>
      <c r="EH99" s="420"/>
      <c r="EI99" s="420"/>
      <c r="EJ99" s="420"/>
      <c r="EK99" s="420"/>
      <c r="EL99" s="420"/>
      <c r="EM99" s="420"/>
      <c r="EN99" s="420"/>
      <c r="EO99" s="420"/>
      <c r="EP99" s="420"/>
      <c r="EQ99" s="420"/>
      <c r="ER99" s="420"/>
      <c r="ES99" s="420"/>
      <c r="ET99" s="420"/>
      <c r="EU99" s="420"/>
      <c r="EV99" s="420"/>
      <c r="EW99" s="420"/>
      <c r="EX99" s="420"/>
      <c r="EY99" s="420"/>
      <c r="EZ99" s="420"/>
      <c r="FA99" s="420"/>
      <c r="FB99" s="420"/>
      <c r="FC99" s="420"/>
      <c r="FD99" s="420"/>
      <c r="FE99" s="420"/>
      <c r="FF99" s="420"/>
      <c r="FG99" s="420"/>
      <c r="FH99" s="420"/>
      <c r="FI99" s="420"/>
      <c r="FJ99" s="420"/>
      <c r="FK99" s="420"/>
      <c r="FL99" s="420"/>
      <c r="FM99" s="420"/>
      <c r="FN99" s="420"/>
      <c r="FO99" s="420"/>
      <c r="FP99" s="420"/>
      <c r="FQ99" s="420"/>
      <c r="FR99" s="420"/>
      <c r="FS99" s="420"/>
      <c r="FT99" s="420"/>
      <c r="FU99" s="420"/>
      <c r="FV99" s="420"/>
      <c r="FW99" s="420"/>
      <c r="FX99" s="420"/>
      <c r="FY99" s="420"/>
      <c r="FZ99" s="420"/>
      <c r="GA99" s="420"/>
      <c r="GB99" s="420"/>
      <c r="GC99" s="420"/>
      <c r="GD99" s="420"/>
      <c r="GE99" s="420"/>
      <c r="GF99" s="420"/>
      <c r="GG99" s="420"/>
      <c r="GH99" s="420"/>
      <c r="GI99" s="420"/>
      <c r="GJ99" s="420"/>
      <c r="GK99" s="420"/>
      <c r="GL99" s="420"/>
      <c r="GM99" s="420"/>
      <c r="GN99" s="420"/>
      <c r="GO99" s="420"/>
      <c r="GP99" s="420"/>
      <c r="GQ99" s="420"/>
      <c r="GR99" s="420"/>
      <c r="GS99" s="420"/>
      <c r="GT99" s="420"/>
      <c r="GU99" s="420"/>
      <c r="GV99" s="420"/>
      <c r="GW99" s="420"/>
      <c r="GX99" s="420"/>
      <c r="GY99" s="420"/>
      <c r="GZ99" s="420"/>
      <c r="HA99" s="420"/>
      <c r="HB99" s="420"/>
      <c r="HC99" s="420"/>
      <c r="HD99" s="420"/>
      <c r="HE99" s="420"/>
      <c r="HF99" s="420"/>
      <c r="HG99" s="420"/>
      <c r="HH99" s="420"/>
      <c r="HI99" s="420"/>
      <c r="HJ99" s="420"/>
      <c r="HK99" s="420"/>
      <c r="HL99" s="420"/>
      <c r="HM99" s="420"/>
      <c r="HN99" s="420"/>
      <c r="HO99" s="420"/>
      <c r="HP99" s="420"/>
      <c r="HQ99" s="420"/>
      <c r="HR99" s="420"/>
      <c r="HS99" s="420"/>
      <c r="HT99" s="420"/>
      <c r="HU99" s="420"/>
      <c r="HV99" s="420"/>
      <c r="HW99" s="420"/>
      <c r="HX99" s="420"/>
      <c r="HY99" s="420"/>
      <c r="HZ99" s="420"/>
      <c r="IA99" s="420"/>
      <c r="IB99" s="420"/>
      <c r="IC99" s="420"/>
      <c r="ID99" s="420"/>
      <c r="IE99" s="420"/>
      <c r="IF99" s="420"/>
      <c r="IG99" s="420"/>
      <c r="IH99" s="420"/>
      <c r="II99" s="420"/>
      <c r="IJ99" s="420"/>
      <c r="IK99" s="420"/>
      <c r="IL99" s="420"/>
      <c r="IM99" s="420"/>
      <c r="IN99" s="420"/>
      <c r="IO99" s="420"/>
      <c r="IP99" s="420"/>
      <c r="IQ99" s="420"/>
      <c r="IR99" s="420"/>
      <c r="IS99" s="420"/>
      <c r="IT99" s="420"/>
      <c r="IU99" s="420"/>
      <c r="IV99" s="420"/>
    </row>
    <row r="100" spans="1:256" s="4" customFormat="1" ht="28">
      <c r="A100" s="465" t="s">
        <v>1178</v>
      </c>
      <c r="B100" s="465" t="s">
        <v>2224</v>
      </c>
      <c r="C100" s="465" t="str">
        <f>+'[10]2021-2025'!C99</f>
        <v>UBND huyện</v>
      </c>
      <c r="D100" s="473" t="s">
        <v>2093</v>
      </c>
      <c r="E100" s="473">
        <v>2022</v>
      </c>
      <c r="F100" s="473"/>
      <c r="G100" s="473" t="s">
        <v>2225</v>
      </c>
      <c r="H100" s="465">
        <f t="shared" si="16"/>
        <v>652</v>
      </c>
      <c r="I100" s="465">
        <f t="shared" si="16"/>
        <v>652</v>
      </c>
      <c r="J100" s="465">
        <f t="shared" si="16"/>
        <v>652</v>
      </c>
      <c r="K100" s="465">
        <f>M100</f>
        <v>652</v>
      </c>
      <c r="L100" s="465">
        <v>652</v>
      </c>
      <c r="M100" s="465">
        <v>652</v>
      </c>
      <c r="N100" s="474"/>
      <c r="O100" s="475"/>
      <c r="P100" s="419"/>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0"/>
      <c r="AZ100" s="420"/>
      <c r="BA100" s="420"/>
      <c r="BB100" s="420"/>
      <c r="BC100" s="420"/>
      <c r="BD100" s="420"/>
      <c r="BE100" s="420"/>
      <c r="BF100" s="420"/>
      <c r="BG100" s="420"/>
      <c r="BH100" s="420"/>
      <c r="BI100" s="420"/>
      <c r="BJ100" s="420"/>
      <c r="BK100" s="420"/>
      <c r="BL100" s="420"/>
      <c r="BM100" s="420"/>
      <c r="BN100" s="420"/>
      <c r="BO100" s="420"/>
      <c r="BP100" s="420"/>
      <c r="BQ100" s="420"/>
      <c r="BR100" s="420"/>
      <c r="BS100" s="420"/>
      <c r="BT100" s="420"/>
      <c r="BU100" s="420"/>
      <c r="BV100" s="420"/>
      <c r="BW100" s="420"/>
      <c r="BX100" s="420"/>
      <c r="BY100" s="420"/>
      <c r="BZ100" s="420"/>
      <c r="CA100" s="420"/>
      <c r="CB100" s="420"/>
      <c r="CC100" s="420"/>
      <c r="CD100" s="420"/>
      <c r="CE100" s="420"/>
      <c r="CF100" s="420"/>
      <c r="CG100" s="420"/>
      <c r="CH100" s="420"/>
      <c r="CI100" s="420"/>
      <c r="CJ100" s="420"/>
      <c r="CK100" s="420"/>
      <c r="CL100" s="420"/>
      <c r="CM100" s="420"/>
      <c r="CN100" s="420"/>
      <c r="CO100" s="420"/>
      <c r="CP100" s="420"/>
      <c r="CQ100" s="420"/>
      <c r="CR100" s="420"/>
      <c r="CS100" s="420"/>
      <c r="CT100" s="420"/>
      <c r="CU100" s="420"/>
      <c r="CV100" s="420"/>
      <c r="CW100" s="420"/>
      <c r="CX100" s="420"/>
      <c r="CY100" s="420"/>
      <c r="CZ100" s="420"/>
      <c r="DA100" s="420"/>
      <c r="DB100" s="420"/>
      <c r="DC100" s="420"/>
      <c r="DD100" s="420"/>
      <c r="DE100" s="420"/>
      <c r="DF100" s="420"/>
      <c r="DG100" s="420"/>
      <c r="DH100" s="420"/>
      <c r="DI100" s="420"/>
      <c r="DJ100" s="420"/>
      <c r="DK100" s="420"/>
      <c r="DL100" s="420"/>
      <c r="DM100" s="420"/>
      <c r="DN100" s="420"/>
      <c r="DO100" s="420"/>
      <c r="DP100" s="420"/>
      <c r="DQ100" s="420"/>
      <c r="DR100" s="420"/>
      <c r="DS100" s="420"/>
      <c r="DT100" s="420"/>
      <c r="DU100" s="420"/>
      <c r="DV100" s="420"/>
      <c r="DW100" s="420"/>
      <c r="DX100" s="420"/>
      <c r="DY100" s="420"/>
      <c r="DZ100" s="420"/>
      <c r="EA100" s="420"/>
      <c r="EB100" s="420"/>
      <c r="EC100" s="420"/>
      <c r="ED100" s="420"/>
      <c r="EE100" s="420"/>
      <c r="EF100" s="420"/>
      <c r="EG100" s="420"/>
      <c r="EH100" s="420"/>
      <c r="EI100" s="420"/>
      <c r="EJ100" s="420"/>
      <c r="EK100" s="420"/>
      <c r="EL100" s="420"/>
      <c r="EM100" s="420"/>
      <c r="EN100" s="420"/>
      <c r="EO100" s="420"/>
      <c r="EP100" s="420"/>
      <c r="EQ100" s="420"/>
      <c r="ER100" s="420"/>
      <c r="ES100" s="420"/>
      <c r="ET100" s="420"/>
      <c r="EU100" s="420"/>
      <c r="EV100" s="420"/>
      <c r="EW100" s="420"/>
      <c r="EX100" s="420"/>
      <c r="EY100" s="420"/>
      <c r="EZ100" s="420"/>
      <c r="FA100" s="420"/>
      <c r="FB100" s="420"/>
      <c r="FC100" s="420"/>
      <c r="FD100" s="420"/>
      <c r="FE100" s="420"/>
      <c r="FF100" s="420"/>
      <c r="FG100" s="420"/>
      <c r="FH100" s="420"/>
      <c r="FI100" s="420"/>
      <c r="FJ100" s="420"/>
      <c r="FK100" s="420"/>
      <c r="FL100" s="420"/>
      <c r="FM100" s="420"/>
      <c r="FN100" s="420"/>
      <c r="FO100" s="420"/>
      <c r="FP100" s="420"/>
      <c r="FQ100" s="420"/>
      <c r="FR100" s="420"/>
      <c r="FS100" s="420"/>
      <c r="FT100" s="420"/>
      <c r="FU100" s="420"/>
      <c r="FV100" s="420"/>
      <c r="FW100" s="420"/>
      <c r="FX100" s="420"/>
      <c r="FY100" s="420"/>
      <c r="FZ100" s="420"/>
      <c r="GA100" s="420"/>
      <c r="GB100" s="420"/>
      <c r="GC100" s="420"/>
      <c r="GD100" s="420"/>
      <c r="GE100" s="420"/>
      <c r="GF100" s="420"/>
      <c r="GG100" s="420"/>
      <c r="GH100" s="420"/>
      <c r="GI100" s="420"/>
      <c r="GJ100" s="420"/>
      <c r="GK100" s="420"/>
      <c r="GL100" s="420"/>
      <c r="GM100" s="420"/>
      <c r="GN100" s="420"/>
      <c r="GO100" s="420"/>
      <c r="GP100" s="420"/>
      <c r="GQ100" s="420"/>
      <c r="GR100" s="420"/>
      <c r="GS100" s="420"/>
      <c r="GT100" s="420"/>
      <c r="GU100" s="420"/>
      <c r="GV100" s="420"/>
      <c r="GW100" s="420"/>
      <c r="GX100" s="420"/>
      <c r="GY100" s="420"/>
      <c r="GZ100" s="420"/>
      <c r="HA100" s="420"/>
      <c r="HB100" s="420"/>
      <c r="HC100" s="420"/>
      <c r="HD100" s="420"/>
      <c r="HE100" s="420"/>
      <c r="HF100" s="420"/>
      <c r="HG100" s="420"/>
      <c r="HH100" s="420"/>
      <c r="HI100" s="420"/>
      <c r="HJ100" s="420"/>
      <c r="HK100" s="420"/>
      <c r="HL100" s="420"/>
      <c r="HM100" s="420"/>
      <c r="HN100" s="420"/>
      <c r="HO100" s="420"/>
      <c r="HP100" s="420"/>
      <c r="HQ100" s="420"/>
      <c r="HR100" s="420"/>
      <c r="HS100" s="420"/>
      <c r="HT100" s="420"/>
      <c r="HU100" s="420"/>
      <c r="HV100" s="420"/>
      <c r="HW100" s="420"/>
      <c r="HX100" s="420"/>
      <c r="HY100" s="420"/>
      <c r="HZ100" s="420"/>
      <c r="IA100" s="420"/>
      <c r="IB100" s="420"/>
      <c r="IC100" s="420"/>
      <c r="ID100" s="420"/>
      <c r="IE100" s="420"/>
      <c r="IF100" s="420"/>
      <c r="IG100" s="420"/>
      <c r="IH100" s="420"/>
      <c r="II100" s="420"/>
      <c r="IJ100" s="420"/>
      <c r="IK100" s="420"/>
      <c r="IL100" s="420"/>
      <c r="IM100" s="420"/>
      <c r="IN100" s="420"/>
      <c r="IO100" s="420"/>
      <c r="IP100" s="420"/>
      <c r="IQ100" s="420"/>
      <c r="IR100" s="420"/>
      <c r="IS100" s="420"/>
      <c r="IT100" s="420"/>
      <c r="IU100" s="420"/>
      <c r="IV100" s="420"/>
    </row>
    <row r="101" spans="1:256" s="4" customFormat="1" ht="28">
      <c r="A101" s="465" t="s">
        <v>1182</v>
      </c>
      <c r="B101" s="465" t="s">
        <v>2226</v>
      </c>
      <c r="C101" s="465" t="str">
        <f>+'[10]2021-2025'!C100</f>
        <v>UBND huyện</v>
      </c>
      <c r="D101" s="473" t="s">
        <v>2077</v>
      </c>
      <c r="E101" s="473">
        <v>2022</v>
      </c>
      <c r="F101" s="473"/>
      <c r="G101" s="473" t="s">
        <v>2227</v>
      </c>
      <c r="H101" s="465">
        <f t="shared" si="16"/>
        <v>308</v>
      </c>
      <c r="I101" s="465">
        <f t="shared" si="16"/>
        <v>308</v>
      </c>
      <c r="J101" s="465">
        <f t="shared" si="16"/>
        <v>308</v>
      </c>
      <c r="K101" s="465">
        <f>M101</f>
        <v>308</v>
      </c>
      <c r="L101" s="465">
        <v>308</v>
      </c>
      <c r="M101" s="465">
        <v>308</v>
      </c>
      <c r="N101" s="474"/>
      <c r="O101" s="475"/>
      <c r="P101" s="419"/>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0"/>
      <c r="AZ101" s="420"/>
      <c r="BA101" s="420"/>
      <c r="BB101" s="420"/>
      <c r="BC101" s="420"/>
      <c r="BD101" s="420"/>
      <c r="BE101" s="420"/>
      <c r="BF101" s="420"/>
      <c r="BG101" s="420"/>
      <c r="BH101" s="420"/>
      <c r="BI101" s="420"/>
      <c r="BJ101" s="420"/>
      <c r="BK101" s="420"/>
      <c r="BL101" s="420"/>
      <c r="BM101" s="420"/>
      <c r="BN101" s="420"/>
      <c r="BO101" s="420"/>
      <c r="BP101" s="420"/>
      <c r="BQ101" s="420"/>
      <c r="BR101" s="420"/>
      <c r="BS101" s="420"/>
      <c r="BT101" s="420"/>
      <c r="BU101" s="420"/>
      <c r="BV101" s="420"/>
      <c r="BW101" s="420"/>
      <c r="BX101" s="420"/>
      <c r="BY101" s="420"/>
      <c r="BZ101" s="420"/>
      <c r="CA101" s="420"/>
      <c r="CB101" s="420"/>
      <c r="CC101" s="420"/>
      <c r="CD101" s="420"/>
      <c r="CE101" s="420"/>
      <c r="CF101" s="420"/>
      <c r="CG101" s="420"/>
      <c r="CH101" s="420"/>
      <c r="CI101" s="420"/>
      <c r="CJ101" s="420"/>
      <c r="CK101" s="420"/>
      <c r="CL101" s="420"/>
      <c r="CM101" s="420"/>
      <c r="CN101" s="420"/>
      <c r="CO101" s="420"/>
      <c r="CP101" s="420"/>
      <c r="CQ101" s="420"/>
      <c r="CR101" s="420"/>
      <c r="CS101" s="420"/>
      <c r="CT101" s="420"/>
      <c r="CU101" s="420"/>
      <c r="CV101" s="420"/>
      <c r="CW101" s="420"/>
      <c r="CX101" s="420"/>
      <c r="CY101" s="420"/>
      <c r="CZ101" s="420"/>
      <c r="DA101" s="420"/>
      <c r="DB101" s="420"/>
      <c r="DC101" s="420"/>
      <c r="DD101" s="420"/>
      <c r="DE101" s="420"/>
      <c r="DF101" s="420"/>
      <c r="DG101" s="420"/>
      <c r="DH101" s="420"/>
      <c r="DI101" s="420"/>
      <c r="DJ101" s="420"/>
      <c r="DK101" s="420"/>
      <c r="DL101" s="420"/>
      <c r="DM101" s="420"/>
      <c r="DN101" s="420"/>
      <c r="DO101" s="420"/>
      <c r="DP101" s="420"/>
      <c r="DQ101" s="420"/>
      <c r="DR101" s="420"/>
      <c r="DS101" s="420"/>
      <c r="DT101" s="420"/>
      <c r="DU101" s="420"/>
      <c r="DV101" s="420"/>
      <c r="DW101" s="420"/>
      <c r="DX101" s="420"/>
      <c r="DY101" s="420"/>
      <c r="DZ101" s="420"/>
      <c r="EA101" s="420"/>
      <c r="EB101" s="420"/>
      <c r="EC101" s="420"/>
      <c r="ED101" s="420"/>
      <c r="EE101" s="420"/>
      <c r="EF101" s="420"/>
      <c r="EG101" s="420"/>
      <c r="EH101" s="420"/>
      <c r="EI101" s="420"/>
      <c r="EJ101" s="420"/>
      <c r="EK101" s="420"/>
      <c r="EL101" s="420"/>
      <c r="EM101" s="420"/>
      <c r="EN101" s="420"/>
      <c r="EO101" s="420"/>
      <c r="EP101" s="420"/>
      <c r="EQ101" s="420"/>
      <c r="ER101" s="420"/>
      <c r="ES101" s="420"/>
      <c r="ET101" s="420"/>
      <c r="EU101" s="420"/>
      <c r="EV101" s="420"/>
      <c r="EW101" s="420"/>
      <c r="EX101" s="420"/>
      <c r="EY101" s="420"/>
      <c r="EZ101" s="420"/>
      <c r="FA101" s="420"/>
      <c r="FB101" s="420"/>
      <c r="FC101" s="420"/>
      <c r="FD101" s="420"/>
      <c r="FE101" s="420"/>
      <c r="FF101" s="420"/>
      <c r="FG101" s="420"/>
      <c r="FH101" s="420"/>
      <c r="FI101" s="420"/>
      <c r="FJ101" s="420"/>
      <c r="FK101" s="420"/>
      <c r="FL101" s="420"/>
      <c r="FM101" s="420"/>
      <c r="FN101" s="420"/>
      <c r="FO101" s="420"/>
      <c r="FP101" s="420"/>
      <c r="FQ101" s="420"/>
      <c r="FR101" s="420"/>
      <c r="FS101" s="420"/>
      <c r="FT101" s="420"/>
      <c r="FU101" s="420"/>
      <c r="FV101" s="420"/>
      <c r="FW101" s="420"/>
      <c r="FX101" s="420"/>
      <c r="FY101" s="420"/>
      <c r="FZ101" s="420"/>
      <c r="GA101" s="420"/>
      <c r="GB101" s="420"/>
      <c r="GC101" s="420"/>
      <c r="GD101" s="420"/>
      <c r="GE101" s="420"/>
      <c r="GF101" s="420"/>
      <c r="GG101" s="420"/>
      <c r="GH101" s="420"/>
      <c r="GI101" s="420"/>
      <c r="GJ101" s="420"/>
      <c r="GK101" s="420"/>
      <c r="GL101" s="420"/>
      <c r="GM101" s="420"/>
      <c r="GN101" s="420"/>
      <c r="GO101" s="420"/>
      <c r="GP101" s="420"/>
      <c r="GQ101" s="420"/>
      <c r="GR101" s="420"/>
      <c r="GS101" s="420"/>
      <c r="GT101" s="420"/>
      <c r="GU101" s="420"/>
      <c r="GV101" s="420"/>
      <c r="GW101" s="420"/>
      <c r="GX101" s="420"/>
      <c r="GY101" s="420"/>
      <c r="GZ101" s="420"/>
      <c r="HA101" s="420"/>
      <c r="HB101" s="420"/>
      <c r="HC101" s="420"/>
      <c r="HD101" s="420"/>
      <c r="HE101" s="420"/>
      <c r="HF101" s="420"/>
      <c r="HG101" s="420"/>
      <c r="HH101" s="420"/>
      <c r="HI101" s="420"/>
      <c r="HJ101" s="420"/>
      <c r="HK101" s="420"/>
      <c r="HL101" s="420"/>
      <c r="HM101" s="420"/>
      <c r="HN101" s="420"/>
      <c r="HO101" s="420"/>
      <c r="HP101" s="420"/>
      <c r="HQ101" s="420"/>
      <c r="HR101" s="420"/>
      <c r="HS101" s="420"/>
      <c r="HT101" s="420"/>
      <c r="HU101" s="420"/>
      <c r="HV101" s="420"/>
      <c r="HW101" s="420"/>
      <c r="HX101" s="420"/>
      <c r="HY101" s="420"/>
      <c r="HZ101" s="420"/>
      <c r="IA101" s="420"/>
      <c r="IB101" s="420"/>
      <c r="IC101" s="420"/>
      <c r="ID101" s="420"/>
      <c r="IE101" s="420"/>
      <c r="IF101" s="420"/>
      <c r="IG101" s="420"/>
      <c r="IH101" s="420"/>
      <c r="II101" s="420"/>
      <c r="IJ101" s="420"/>
      <c r="IK101" s="420"/>
      <c r="IL101" s="420"/>
      <c r="IM101" s="420"/>
      <c r="IN101" s="420"/>
      <c r="IO101" s="420"/>
      <c r="IP101" s="420"/>
      <c r="IQ101" s="420"/>
      <c r="IR101" s="420"/>
      <c r="IS101" s="420"/>
      <c r="IT101" s="420"/>
      <c r="IU101" s="420"/>
      <c r="IV101" s="420"/>
    </row>
    <row r="102" spans="1:256" s="4" customFormat="1" ht="28">
      <c r="A102" s="465" t="s">
        <v>1186</v>
      </c>
      <c r="B102" s="465" t="s">
        <v>2228</v>
      </c>
      <c r="C102" s="465" t="str">
        <f>+'[10]2021-2025'!C101</f>
        <v>UBND huyện</v>
      </c>
      <c r="D102" s="473" t="s">
        <v>1575</v>
      </c>
      <c r="E102" s="473">
        <v>2023</v>
      </c>
      <c r="F102" s="473"/>
      <c r="G102" s="473" t="s">
        <v>2225</v>
      </c>
      <c r="H102" s="465">
        <v>692</v>
      </c>
      <c r="I102" s="465">
        <v>692</v>
      </c>
      <c r="J102" s="465">
        <v>692</v>
      </c>
      <c r="K102" s="465">
        <v>692</v>
      </c>
      <c r="L102" s="465"/>
      <c r="M102" s="465"/>
      <c r="N102" s="474"/>
      <c r="O102" s="475"/>
      <c r="P102" s="419"/>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0"/>
      <c r="AZ102" s="420"/>
      <c r="BA102" s="420"/>
      <c r="BB102" s="420"/>
      <c r="BC102" s="420"/>
      <c r="BD102" s="420"/>
      <c r="BE102" s="420"/>
      <c r="BF102" s="420"/>
      <c r="BG102" s="420"/>
      <c r="BH102" s="420"/>
      <c r="BI102" s="420"/>
      <c r="BJ102" s="420"/>
      <c r="BK102" s="420"/>
      <c r="BL102" s="420"/>
      <c r="BM102" s="420"/>
      <c r="BN102" s="420"/>
      <c r="BO102" s="420"/>
      <c r="BP102" s="420"/>
      <c r="BQ102" s="420"/>
      <c r="BR102" s="420"/>
      <c r="BS102" s="420"/>
      <c r="BT102" s="420"/>
      <c r="BU102" s="420"/>
      <c r="BV102" s="420"/>
      <c r="BW102" s="420"/>
      <c r="BX102" s="420"/>
      <c r="BY102" s="420"/>
      <c r="BZ102" s="420"/>
      <c r="CA102" s="420"/>
      <c r="CB102" s="420"/>
      <c r="CC102" s="420"/>
      <c r="CD102" s="420"/>
      <c r="CE102" s="420"/>
      <c r="CF102" s="420"/>
      <c r="CG102" s="420"/>
      <c r="CH102" s="420"/>
      <c r="CI102" s="420"/>
      <c r="CJ102" s="420"/>
      <c r="CK102" s="420"/>
      <c r="CL102" s="420"/>
      <c r="CM102" s="420"/>
      <c r="CN102" s="420"/>
      <c r="CO102" s="420"/>
      <c r="CP102" s="420"/>
      <c r="CQ102" s="420"/>
      <c r="CR102" s="420"/>
      <c r="CS102" s="420"/>
      <c r="CT102" s="420"/>
      <c r="CU102" s="420"/>
      <c r="CV102" s="420"/>
      <c r="CW102" s="420"/>
      <c r="CX102" s="420"/>
      <c r="CY102" s="420"/>
      <c r="CZ102" s="420"/>
      <c r="DA102" s="420"/>
      <c r="DB102" s="420"/>
      <c r="DC102" s="420"/>
      <c r="DD102" s="420"/>
      <c r="DE102" s="420"/>
      <c r="DF102" s="420"/>
      <c r="DG102" s="420"/>
      <c r="DH102" s="420"/>
      <c r="DI102" s="420"/>
      <c r="DJ102" s="420"/>
      <c r="DK102" s="420"/>
      <c r="DL102" s="420"/>
      <c r="DM102" s="420"/>
      <c r="DN102" s="420"/>
      <c r="DO102" s="420"/>
      <c r="DP102" s="420"/>
      <c r="DQ102" s="420"/>
      <c r="DR102" s="420"/>
      <c r="DS102" s="420"/>
      <c r="DT102" s="420"/>
      <c r="DU102" s="420"/>
      <c r="DV102" s="420"/>
      <c r="DW102" s="420"/>
      <c r="DX102" s="420"/>
      <c r="DY102" s="420"/>
      <c r="DZ102" s="420"/>
      <c r="EA102" s="420"/>
      <c r="EB102" s="420"/>
      <c r="EC102" s="420"/>
      <c r="ED102" s="420"/>
      <c r="EE102" s="420"/>
      <c r="EF102" s="420"/>
      <c r="EG102" s="420"/>
      <c r="EH102" s="420"/>
      <c r="EI102" s="420"/>
      <c r="EJ102" s="420"/>
      <c r="EK102" s="420"/>
      <c r="EL102" s="420"/>
      <c r="EM102" s="420"/>
      <c r="EN102" s="420"/>
      <c r="EO102" s="420"/>
      <c r="EP102" s="420"/>
      <c r="EQ102" s="420"/>
      <c r="ER102" s="420"/>
      <c r="ES102" s="420"/>
      <c r="ET102" s="420"/>
      <c r="EU102" s="420"/>
      <c r="EV102" s="420"/>
      <c r="EW102" s="420"/>
      <c r="EX102" s="420"/>
      <c r="EY102" s="420"/>
      <c r="EZ102" s="420"/>
      <c r="FA102" s="420"/>
      <c r="FB102" s="420"/>
      <c r="FC102" s="420"/>
      <c r="FD102" s="420"/>
      <c r="FE102" s="420"/>
      <c r="FF102" s="420"/>
      <c r="FG102" s="420"/>
      <c r="FH102" s="420"/>
      <c r="FI102" s="420"/>
      <c r="FJ102" s="420"/>
      <c r="FK102" s="420"/>
      <c r="FL102" s="420"/>
      <c r="FM102" s="420"/>
      <c r="FN102" s="420"/>
      <c r="FO102" s="420"/>
      <c r="FP102" s="420"/>
      <c r="FQ102" s="420"/>
      <c r="FR102" s="420"/>
      <c r="FS102" s="420"/>
      <c r="FT102" s="420"/>
      <c r="FU102" s="420"/>
      <c r="FV102" s="420"/>
      <c r="FW102" s="420"/>
      <c r="FX102" s="420"/>
      <c r="FY102" s="420"/>
      <c r="FZ102" s="420"/>
      <c r="GA102" s="420"/>
      <c r="GB102" s="420"/>
      <c r="GC102" s="420"/>
      <c r="GD102" s="420"/>
      <c r="GE102" s="420"/>
      <c r="GF102" s="420"/>
      <c r="GG102" s="420"/>
      <c r="GH102" s="420"/>
      <c r="GI102" s="420"/>
      <c r="GJ102" s="420"/>
      <c r="GK102" s="420"/>
      <c r="GL102" s="420"/>
      <c r="GM102" s="420"/>
      <c r="GN102" s="420"/>
      <c r="GO102" s="420"/>
      <c r="GP102" s="420"/>
      <c r="GQ102" s="420"/>
      <c r="GR102" s="420"/>
      <c r="GS102" s="420"/>
      <c r="GT102" s="420"/>
      <c r="GU102" s="420"/>
      <c r="GV102" s="420"/>
      <c r="GW102" s="420"/>
      <c r="GX102" s="420"/>
      <c r="GY102" s="420"/>
      <c r="GZ102" s="420"/>
      <c r="HA102" s="420"/>
      <c r="HB102" s="420"/>
      <c r="HC102" s="420"/>
      <c r="HD102" s="420"/>
      <c r="HE102" s="420"/>
      <c r="HF102" s="420"/>
      <c r="HG102" s="420"/>
      <c r="HH102" s="420"/>
      <c r="HI102" s="420"/>
      <c r="HJ102" s="420"/>
      <c r="HK102" s="420"/>
      <c r="HL102" s="420"/>
      <c r="HM102" s="420"/>
      <c r="HN102" s="420"/>
      <c r="HO102" s="420"/>
      <c r="HP102" s="420"/>
      <c r="HQ102" s="420"/>
      <c r="HR102" s="420"/>
      <c r="HS102" s="420"/>
      <c r="HT102" s="420"/>
      <c r="HU102" s="420"/>
      <c r="HV102" s="420"/>
      <c r="HW102" s="420"/>
      <c r="HX102" s="420"/>
      <c r="HY102" s="420"/>
      <c r="HZ102" s="420"/>
      <c r="IA102" s="420"/>
      <c r="IB102" s="420"/>
      <c r="IC102" s="420"/>
      <c r="ID102" s="420"/>
      <c r="IE102" s="420"/>
      <c r="IF102" s="420"/>
      <c r="IG102" s="420"/>
      <c r="IH102" s="420"/>
      <c r="II102" s="420"/>
      <c r="IJ102" s="420"/>
      <c r="IK102" s="420"/>
      <c r="IL102" s="420"/>
      <c r="IM102" s="420"/>
      <c r="IN102" s="420"/>
      <c r="IO102" s="420"/>
      <c r="IP102" s="420"/>
      <c r="IQ102" s="420"/>
      <c r="IR102" s="420"/>
      <c r="IS102" s="420"/>
      <c r="IT102" s="420"/>
      <c r="IU102" s="420"/>
      <c r="IV102" s="420"/>
    </row>
    <row r="103" spans="1:256" s="476" customFormat="1" ht="42">
      <c r="A103" s="465" t="s">
        <v>1191</v>
      </c>
      <c r="B103" s="465" t="s">
        <v>2229</v>
      </c>
      <c r="C103" s="465" t="str">
        <f>+'[10]2021-2025'!C102</f>
        <v>UBND huyện</v>
      </c>
      <c r="D103" s="473" t="s">
        <v>2093</v>
      </c>
      <c r="E103" s="473">
        <v>2023</v>
      </c>
      <c r="F103" s="473"/>
      <c r="G103" s="473" t="s">
        <v>2230</v>
      </c>
      <c r="H103" s="465">
        <v>830</v>
      </c>
      <c r="I103" s="465">
        <v>830</v>
      </c>
      <c r="J103" s="465">
        <v>830</v>
      </c>
      <c r="K103" s="465">
        <v>830</v>
      </c>
      <c r="L103" s="465"/>
      <c r="M103" s="465"/>
      <c r="N103" s="474"/>
      <c r="O103" s="475"/>
      <c r="P103" s="419"/>
      <c r="Q103" s="472"/>
      <c r="R103" s="472"/>
      <c r="S103" s="472"/>
      <c r="T103" s="472"/>
      <c r="U103" s="472"/>
      <c r="V103" s="472"/>
      <c r="W103" s="472"/>
      <c r="X103" s="472"/>
      <c r="Y103" s="472"/>
      <c r="Z103" s="472"/>
      <c r="AA103" s="472"/>
      <c r="AB103" s="472"/>
      <c r="AC103" s="472"/>
      <c r="AD103" s="472"/>
      <c r="AE103" s="472"/>
      <c r="AF103" s="472"/>
      <c r="AG103" s="472"/>
      <c r="AH103" s="472"/>
      <c r="AI103" s="472"/>
      <c r="AJ103" s="472"/>
      <c r="AK103" s="472"/>
      <c r="AL103" s="472"/>
      <c r="AM103" s="472"/>
      <c r="AN103" s="472"/>
      <c r="AO103" s="472"/>
      <c r="AP103" s="472"/>
      <c r="AQ103" s="472"/>
      <c r="AR103" s="472"/>
      <c r="AS103" s="472"/>
      <c r="AT103" s="472"/>
      <c r="AU103" s="472"/>
      <c r="AV103" s="472"/>
      <c r="AW103" s="472"/>
      <c r="AX103" s="472"/>
      <c r="AY103" s="472"/>
      <c r="AZ103" s="472"/>
      <c r="BA103" s="472"/>
      <c r="BB103" s="472"/>
      <c r="BC103" s="472"/>
      <c r="BD103" s="472"/>
      <c r="BE103" s="472"/>
      <c r="BF103" s="472"/>
      <c r="BG103" s="472"/>
      <c r="BH103" s="472"/>
      <c r="BI103" s="472"/>
      <c r="BJ103" s="472"/>
      <c r="BK103" s="472"/>
      <c r="BL103" s="472"/>
      <c r="BM103" s="472"/>
      <c r="BN103" s="472"/>
      <c r="BO103" s="472"/>
      <c r="BP103" s="472"/>
      <c r="BQ103" s="472"/>
      <c r="BR103" s="472"/>
      <c r="BS103" s="472"/>
      <c r="BT103" s="472"/>
      <c r="BU103" s="472"/>
      <c r="BV103" s="472"/>
      <c r="BW103" s="472"/>
      <c r="BX103" s="472"/>
      <c r="BY103" s="472"/>
      <c r="BZ103" s="472"/>
      <c r="CA103" s="472"/>
      <c r="CB103" s="472"/>
      <c r="CC103" s="472"/>
      <c r="CD103" s="472"/>
      <c r="CE103" s="472"/>
      <c r="CF103" s="472"/>
      <c r="CG103" s="472"/>
      <c r="CH103" s="472"/>
      <c r="CI103" s="472"/>
      <c r="CJ103" s="472"/>
      <c r="CK103" s="472"/>
      <c r="CL103" s="472"/>
      <c r="CM103" s="472"/>
      <c r="CN103" s="472"/>
      <c r="CO103" s="472"/>
      <c r="CP103" s="472"/>
      <c r="CQ103" s="472"/>
      <c r="CR103" s="472"/>
      <c r="CS103" s="472"/>
      <c r="CT103" s="472"/>
      <c r="CU103" s="472"/>
      <c r="CV103" s="472"/>
      <c r="CW103" s="472"/>
      <c r="CX103" s="472"/>
      <c r="CY103" s="472"/>
      <c r="CZ103" s="472"/>
      <c r="DA103" s="472"/>
      <c r="DB103" s="472"/>
      <c r="DC103" s="472"/>
      <c r="DD103" s="472"/>
      <c r="DE103" s="472"/>
      <c r="DF103" s="472"/>
      <c r="DG103" s="472"/>
      <c r="DH103" s="472"/>
      <c r="DI103" s="472"/>
      <c r="DJ103" s="472"/>
      <c r="DK103" s="472"/>
      <c r="DL103" s="472"/>
      <c r="DM103" s="472"/>
      <c r="DN103" s="472"/>
      <c r="DO103" s="472"/>
      <c r="DP103" s="472"/>
      <c r="DQ103" s="472"/>
      <c r="DR103" s="472"/>
      <c r="DS103" s="472"/>
      <c r="DT103" s="472"/>
      <c r="DU103" s="472"/>
      <c r="DV103" s="472"/>
      <c r="DW103" s="472"/>
      <c r="DX103" s="472"/>
      <c r="DY103" s="472"/>
      <c r="DZ103" s="472"/>
      <c r="EA103" s="472"/>
      <c r="EB103" s="472"/>
      <c r="EC103" s="472"/>
      <c r="ED103" s="472"/>
      <c r="EE103" s="472"/>
      <c r="EF103" s="472"/>
      <c r="EG103" s="472"/>
      <c r="EH103" s="472"/>
      <c r="EI103" s="472"/>
      <c r="EJ103" s="472"/>
      <c r="EK103" s="472"/>
      <c r="EL103" s="472"/>
      <c r="EM103" s="472"/>
      <c r="EN103" s="472"/>
      <c r="EO103" s="472"/>
      <c r="EP103" s="472"/>
      <c r="EQ103" s="472"/>
      <c r="ER103" s="472"/>
      <c r="ES103" s="472"/>
      <c r="ET103" s="472"/>
      <c r="EU103" s="472"/>
      <c r="EV103" s="472"/>
      <c r="EW103" s="472"/>
      <c r="EX103" s="472"/>
      <c r="EY103" s="472"/>
      <c r="EZ103" s="472"/>
      <c r="FA103" s="472"/>
      <c r="FB103" s="472"/>
      <c r="FC103" s="472"/>
      <c r="FD103" s="472"/>
      <c r="FE103" s="472"/>
      <c r="FF103" s="472"/>
      <c r="FG103" s="472"/>
      <c r="FH103" s="472"/>
      <c r="FI103" s="472"/>
      <c r="FJ103" s="472"/>
      <c r="FK103" s="472"/>
      <c r="FL103" s="472"/>
      <c r="FM103" s="472"/>
      <c r="FN103" s="472"/>
      <c r="FO103" s="472"/>
      <c r="FP103" s="472"/>
      <c r="FQ103" s="472"/>
      <c r="FR103" s="472"/>
      <c r="FS103" s="472"/>
      <c r="FT103" s="472"/>
      <c r="FU103" s="472"/>
      <c r="FV103" s="472"/>
      <c r="FW103" s="472"/>
      <c r="FX103" s="472"/>
      <c r="FY103" s="472"/>
      <c r="FZ103" s="472"/>
      <c r="GA103" s="472"/>
      <c r="GB103" s="472"/>
      <c r="GC103" s="472"/>
      <c r="GD103" s="472"/>
      <c r="GE103" s="472"/>
      <c r="GF103" s="472"/>
      <c r="GG103" s="472"/>
      <c r="GH103" s="472"/>
      <c r="GI103" s="472"/>
      <c r="GJ103" s="472"/>
      <c r="GK103" s="472"/>
      <c r="GL103" s="472"/>
      <c r="GM103" s="472"/>
      <c r="GN103" s="472"/>
      <c r="GO103" s="472"/>
      <c r="GP103" s="472"/>
      <c r="GQ103" s="472"/>
      <c r="GR103" s="472"/>
      <c r="GS103" s="472"/>
      <c r="GT103" s="472"/>
      <c r="GU103" s="472"/>
      <c r="GV103" s="472"/>
      <c r="GW103" s="472"/>
      <c r="GX103" s="472"/>
      <c r="GY103" s="472"/>
      <c r="GZ103" s="472"/>
      <c r="HA103" s="472"/>
      <c r="HB103" s="472"/>
      <c r="HC103" s="472"/>
      <c r="HD103" s="472"/>
      <c r="HE103" s="472"/>
      <c r="HF103" s="472"/>
      <c r="HG103" s="472"/>
      <c r="HH103" s="472"/>
      <c r="HI103" s="472"/>
      <c r="HJ103" s="472"/>
      <c r="HK103" s="472"/>
      <c r="HL103" s="472"/>
      <c r="HM103" s="472"/>
      <c r="HN103" s="472"/>
      <c r="HO103" s="472"/>
      <c r="HP103" s="472"/>
      <c r="HQ103" s="472"/>
      <c r="HR103" s="472"/>
      <c r="HS103" s="472"/>
      <c r="HT103" s="472"/>
      <c r="HU103" s="472"/>
      <c r="HV103" s="472"/>
      <c r="HW103" s="472"/>
      <c r="HX103" s="472"/>
      <c r="HY103" s="472"/>
      <c r="HZ103" s="472"/>
      <c r="IA103" s="472"/>
      <c r="IB103" s="472"/>
      <c r="IC103" s="472"/>
      <c r="ID103" s="472"/>
      <c r="IE103" s="472"/>
      <c r="IF103" s="472"/>
      <c r="IG103" s="472"/>
      <c r="IH103" s="472"/>
      <c r="II103" s="472"/>
      <c r="IJ103" s="472"/>
      <c r="IK103" s="472"/>
      <c r="IL103" s="472"/>
      <c r="IM103" s="472"/>
      <c r="IN103" s="472"/>
      <c r="IO103" s="472"/>
      <c r="IP103" s="472"/>
      <c r="IQ103" s="472"/>
      <c r="IR103" s="472"/>
      <c r="IS103" s="472"/>
      <c r="IT103" s="472"/>
      <c r="IU103" s="472"/>
      <c r="IV103" s="472"/>
    </row>
    <row r="104" spans="1:256" s="4" customFormat="1" ht="42">
      <c r="A104" s="465" t="s">
        <v>1194</v>
      </c>
      <c r="B104" s="465" t="s">
        <v>2231</v>
      </c>
      <c r="C104" s="465" t="str">
        <f>+'[10]2021-2025'!C103</f>
        <v>UBND huyện</v>
      </c>
      <c r="D104" s="473" t="s">
        <v>2088</v>
      </c>
      <c r="E104" s="473">
        <v>2023</v>
      </c>
      <c r="F104" s="473"/>
      <c r="G104" s="473" t="s">
        <v>2230</v>
      </c>
      <c r="H104" s="465">
        <v>830</v>
      </c>
      <c r="I104" s="465">
        <v>830</v>
      </c>
      <c r="J104" s="465">
        <v>830</v>
      </c>
      <c r="K104" s="465">
        <v>830</v>
      </c>
      <c r="L104" s="465"/>
      <c r="M104" s="465"/>
      <c r="N104" s="474"/>
      <c r="O104" s="475"/>
      <c r="P104" s="419"/>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0"/>
      <c r="BE104" s="420"/>
      <c r="BF104" s="420"/>
      <c r="BG104" s="420"/>
      <c r="BH104" s="420"/>
      <c r="BI104" s="420"/>
      <c r="BJ104" s="420"/>
      <c r="BK104" s="420"/>
      <c r="BL104" s="420"/>
      <c r="BM104" s="420"/>
      <c r="BN104" s="420"/>
      <c r="BO104" s="420"/>
      <c r="BP104" s="420"/>
      <c r="BQ104" s="420"/>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420"/>
      <c r="EB104" s="420"/>
      <c r="EC104" s="420"/>
      <c r="ED104" s="420"/>
      <c r="EE104" s="420"/>
      <c r="EF104" s="420"/>
      <c r="EG104" s="420"/>
      <c r="EH104" s="420"/>
      <c r="EI104" s="420"/>
      <c r="EJ104" s="420"/>
      <c r="EK104" s="420"/>
      <c r="EL104" s="420"/>
      <c r="EM104" s="420"/>
      <c r="EN104" s="420"/>
      <c r="EO104" s="420"/>
      <c r="EP104" s="420"/>
      <c r="EQ104" s="420"/>
      <c r="ER104" s="420"/>
      <c r="ES104" s="420"/>
      <c r="ET104" s="420"/>
      <c r="EU104" s="420"/>
      <c r="EV104" s="420"/>
      <c r="EW104" s="420"/>
      <c r="EX104" s="420"/>
      <c r="EY104" s="420"/>
      <c r="EZ104" s="420"/>
      <c r="FA104" s="420"/>
      <c r="FB104" s="420"/>
      <c r="FC104" s="420"/>
      <c r="FD104" s="420"/>
      <c r="FE104" s="420"/>
      <c r="FF104" s="420"/>
      <c r="FG104" s="420"/>
      <c r="FH104" s="420"/>
      <c r="FI104" s="420"/>
      <c r="FJ104" s="420"/>
      <c r="FK104" s="420"/>
      <c r="FL104" s="420"/>
      <c r="FM104" s="420"/>
      <c r="FN104" s="420"/>
      <c r="FO104" s="420"/>
      <c r="FP104" s="420"/>
      <c r="FQ104" s="420"/>
      <c r="FR104" s="420"/>
      <c r="FS104" s="420"/>
      <c r="FT104" s="420"/>
      <c r="FU104" s="420"/>
      <c r="FV104" s="420"/>
      <c r="FW104" s="420"/>
      <c r="FX104" s="420"/>
      <c r="FY104" s="420"/>
      <c r="FZ104" s="420"/>
      <c r="GA104" s="420"/>
      <c r="GB104" s="420"/>
      <c r="GC104" s="420"/>
      <c r="GD104" s="420"/>
      <c r="GE104" s="420"/>
      <c r="GF104" s="420"/>
      <c r="GG104" s="420"/>
      <c r="GH104" s="420"/>
      <c r="GI104" s="420"/>
      <c r="GJ104" s="420"/>
      <c r="GK104" s="420"/>
      <c r="GL104" s="420"/>
      <c r="GM104" s="420"/>
      <c r="GN104" s="420"/>
      <c r="GO104" s="420"/>
      <c r="GP104" s="420"/>
      <c r="GQ104" s="420"/>
      <c r="GR104" s="420"/>
      <c r="GS104" s="420"/>
      <c r="GT104" s="420"/>
      <c r="GU104" s="420"/>
      <c r="GV104" s="420"/>
      <c r="GW104" s="420"/>
      <c r="GX104" s="420"/>
      <c r="GY104" s="420"/>
      <c r="GZ104" s="420"/>
      <c r="HA104" s="420"/>
      <c r="HB104" s="420"/>
      <c r="HC104" s="420"/>
      <c r="HD104" s="420"/>
      <c r="HE104" s="420"/>
      <c r="HF104" s="420"/>
      <c r="HG104" s="420"/>
      <c r="HH104" s="420"/>
      <c r="HI104" s="420"/>
      <c r="HJ104" s="420"/>
      <c r="HK104" s="420"/>
      <c r="HL104" s="420"/>
      <c r="HM104" s="420"/>
      <c r="HN104" s="420"/>
      <c r="HO104" s="420"/>
      <c r="HP104" s="420"/>
      <c r="HQ104" s="420"/>
      <c r="HR104" s="420"/>
      <c r="HS104" s="420"/>
      <c r="HT104" s="420"/>
      <c r="HU104" s="420"/>
      <c r="HV104" s="420"/>
      <c r="HW104" s="420"/>
      <c r="HX104" s="420"/>
      <c r="HY104" s="420"/>
      <c r="HZ104" s="420"/>
      <c r="IA104" s="420"/>
      <c r="IB104" s="420"/>
      <c r="IC104" s="420"/>
      <c r="ID104" s="420"/>
      <c r="IE104" s="420"/>
      <c r="IF104" s="420"/>
      <c r="IG104" s="420"/>
      <c r="IH104" s="420"/>
      <c r="II104" s="420"/>
      <c r="IJ104" s="420"/>
      <c r="IK104" s="420"/>
      <c r="IL104" s="420"/>
      <c r="IM104" s="420"/>
      <c r="IN104" s="420"/>
      <c r="IO104" s="420"/>
      <c r="IP104" s="420"/>
      <c r="IQ104" s="420"/>
      <c r="IR104" s="420"/>
      <c r="IS104" s="420"/>
      <c r="IT104" s="420"/>
      <c r="IU104" s="420"/>
      <c r="IV104" s="420"/>
    </row>
    <row r="105" spans="1:256" s="4" customFormat="1" ht="42">
      <c r="A105" s="465" t="s">
        <v>2232</v>
      </c>
      <c r="B105" s="465" t="s">
        <v>2233</v>
      </c>
      <c r="C105" s="465" t="str">
        <f>+'[10]2021-2025'!C104</f>
        <v>UBND huyện</v>
      </c>
      <c r="D105" s="473" t="s">
        <v>2234</v>
      </c>
      <c r="E105" s="473">
        <v>2023</v>
      </c>
      <c r="F105" s="473"/>
      <c r="G105" s="473" t="s">
        <v>2230</v>
      </c>
      <c r="H105" s="465">
        <v>830</v>
      </c>
      <c r="I105" s="465">
        <v>830</v>
      </c>
      <c r="J105" s="465">
        <v>830</v>
      </c>
      <c r="K105" s="465">
        <v>830</v>
      </c>
      <c r="L105" s="465"/>
      <c r="M105" s="465"/>
      <c r="N105" s="474"/>
      <c r="O105" s="475"/>
      <c r="P105" s="419"/>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420"/>
      <c r="AR105" s="420"/>
      <c r="AS105" s="420"/>
      <c r="AT105" s="420"/>
      <c r="AU105" s="420"/>
      <c r="AV105" s="420"/>
      <c r="AW105" s="420"/>
      <c r="AX105" s="420"/>
      <c r="AY105" s="420"/>
      <c r="AZ105" s="420"/>
      <c r="BA105" s="420"/>
      <c r="BB105" s="420"/>
      <c r="BC105" s="420"/>
      <c r="BD105" s="420"/>
      <c r="BE105" s="420"/>
      <c r="BF105" s="420"/>
      <c r="BG105" s="420"/>
      <c r="BH105" s="420"/>
      <c r="BI105" s="420"/>
      <c r="BJ105" s="420"/>
      <c r="BK105" s="420"/>
      <c r="BL105" s="420"/>
      <c r="BM105" s="420"/>
      <c r="BN105" s="420"/>
      <c r="BO105" s="420"/>
      <c r="BP105" s="420"/>
      <c r="BQ105" s="420"/>
      <c r="BR105" s="420"/>
      <c r="BS105" s="420"/>
      <c r="BT105" s="420"/>
      <c r="BU105" s="420"/>
      <c r="BV105" s="420"/>
      <c r="BW105" s="420"/>
      <c r="BX105" s="420"/>
      <c r="BY105" s="420"/>
      <c r="BZ105" s="420"/>
      <c r="CA105" s="420"/>
      <c r="CB105" s="420"/>
      <c r="CC105" s="420"/>
      <c r="CD105" s="420"/>
      <c r="CE105" s="420"/>
      <c r="CF105" s="420"/>
      <c r="CG105" s="420"/>
      <c r="CH105" s="420"/>
      <c r="CI105" s="420"/>
      <c r="CJ105" s="420"/>
      <c r="CK105" s="420"/>
      <c r="CL105" s="420"/>
      <c r="CM105" s="420"/>
      <c r="CN105" s="420"/>
      <c r="CO105" s="420"/>
      <c r="CP105" s="420"/>
      <c r="CQ105" s="420"/>
      <c r="CR105" s="420"/>
      <c r="CS105" s="420"/>
      <c r="CT105" s="420"/>
      <c r="CU105" s="420"/>
      <c r="CV105" s="420"/>
      <c r="CW105" s="420"/>
      <c r="CX105" s="420"/>
      <c r="CY105" s="420"/>
      <c r="CZ105" s="420"/>
      <c r="DA105" s="420"/>
      <c r="DB105" s="420"/>
      <c r="DC105" s="420"/>
      <c r="DD105" s="420"/>
      <c r="DE105" s="420"/>
      <c r="DF105" s="420"/>
      <c r="DG105" s="420"/>
      <c r="DH105" s="420"/>
      <c r="DI105" s="420"/>
      <c r="DJ105" s="420"/>
      <c r="DK105" s="420"/>
      <c r="DL105" s="420"/>
      <c r="DM105" s="420"/>
      <c r="DN105" s="420"/>
      <c r="DO105" s="420"/>
      <c r="DP105" s="420"/>
      <c r="DQ105" s="420"/>
      <c r="DR105" s="420"/>
      <c r="DS105" s="420"/>
      <c r="DT105" s="420"/>
      <c r="DU105" s="420"/>
      <c r="DV105" s="420"/>
      <c r="DW105" s="420"/>
      <c r="DX105" s="420"/>
      <c r="DY105" s="420"/>
      <c r="DZ105" s="420"/>
      <c r="EA105" s="420"/>
      <c r="EB105" s="420"/>
      <c r="EC105" s="420"/>
      <c r="ED105" s="420"/>
      <c r="EE105" s="420"/>
      <c r="EF105" s="420"/>
      <c r="EG105" s="420"/>
      <c r="EH105" s="420"/>
      <c r="EI105" s="420"/>
      <c r="EJ105" s="420"/>
      <c r="EK105" s="420"/>
      <c r="EL105" s="420"/>
      <c r="EM105" s="420"/>
      <c r="EN105" s="420"/>
      <c r="EO105" s="420"/>
      <c r="EP105" s="420"/>
      <c r="EQ105" s="420"/>
      <c r="ER105" s="420"/>
      <c r="ES105" s="420"/>
      <c r="ET105" s="420"/>
      <c r="EU105" s="420"/>
      <c r="EV105" s="420"/>
      <c r="EW105" s="420"/>
      <c r="EX105" s="420"/>
      <c r="EY105" s="420"/>
      <c r="EZ105" s="420"/>
      <c r="FA105" s="420"/>
      <c r="FB105" s="420"/>
      <c r="FC105" s="420"/>
      <c r="FD105" s="420"/>
      <c r="FE105" s="420"/>
      <c r="FF105" s="420"/>
      <c r="FG105" s="420"/>
      <c r="FH105" s="420"/>
      <c r="FI105" s="420"/>
      <c r="FJ105" s="420"/>
      <c r="FK105" s="420"/>
      <c r="FL105" s="420"/>
      <c r="FM105" s="420"/>
      <c r="FN105" s="420"/>
      <c r="FO105" s="420"/>
      <c r="FP105" s="420"/>
      <c r="FQ105" s="420"/>
      <c r="FR105" s="420"/>
      <c r="FS105" s="420"/>
      <c r="FT105" s="420"/>
      <c r="FU105" s="420"/>
      <c r="FV105" s="420"/>
      <c r="FW105" s="420"/>
      <c r="FX105" s="420"/>
      <c r="FY105" s="420"/>
      <c r="FZ105" s="420"/>
      <c r="GA105" s="420"/>
      <c r="GB105" s="420"/>
      <c r="GC105" s="420"/>
      <c r="GD105" s="420"/>
      <c r="GE105" s="420"/>
      <c r="GF105" s="420"/>
      <c r="GG105" s="420"/>
      <c r="GH105" s="420"/>
      <c r="GI105" s="420"/>
      <c r="GJ105" s="420"/>
      <c r="GK105" s="420"/>
      <c r="GL105" s="420"/>
      <c r="GM105" s="420"/>
      <c r="GN105" s="420"/>
      <c r="GO105" s="420"/>
      <c r="GP105" s="420"/>
      <c r="GQ105" s="420"/>
      <c r="GR105" s="420"/>
      <c r="GS105" s="420"/>
      <c r="GT105" s="420"/>
      <c r="GU105" s="420"/>
      <c r="GV105" s="420"/>
      <c r="GW105" s="420"/>
      <c r="GX105" s="420"/>
      <c r="GY105" s="420"/>
      <c r="GZ105" s="420"/>
      <c r="HA105" s="420"/>
      <c r="HB105" s="420"/>
      <c r="HC105" s="420"/>
      <c r="HD105" s="420"/>
      <c r="HE105" s="420"/>
      <c r="HF105" s="420"/>
      <c r="HG105" s="420"/>
      <c r="HH105" s="420"/>
      <c r="HI105" s="420"/>
      <c r="HJ105" s="420"/>
      <c r="HK105" s="420"/>
      <c r="HL105" s="420"/>
      <c r="HM105" s="420"/>
      <c r="HN105" s="420"/>
      <c r="HO105" s="420"/>
      <c r="HP105" s="420"/>
      <c r="HQ105" s="420"/>
      <c r="HR105" s="420"/>
      <c r="HS105" s="420"/>
      <c r="HT105" s="420"/>
      <c r="HU105" s="420"/>
      <c r="HV105" s="420"/>
      <c r="HW105" s="420"/>
      <c r="HX105" s="420"/>
      <c r="HY105" s="420"/>
      <c r="HZ105" s="420"/>
      <c r="IA105" s="420"/>
      <c r="IB105" s="420"/>
      <c r="IC105" s="420"/>
      <c r="ID105" s="420"/>
      <c r="IE105" s="420"/>
      <c r="IF105" s="420"/>
      <c r="IG105" s="420"/>
      <c r="IH105" s="420"/>
      <c r="II105" s="420"/>
      <c r="IJ105" s="420"/>
      <c r="IK105" s="420"/>
      <c r="IL105" s="420"/>
      <c r="IM105" s="420"/>
      <c r="IN105" s="420"/>
      <c r="IO105" s="420"/>
      <c r="IP105" s="420"/>
      <c r="IQ105" s="420"/>
      <c r="IR105" s="420"/>
      <c r="IS105" s="420"/>
      <c r="IT105" s="420"/>
      <c r="IU105" s="420"/>
      <c r="IV105" s="420"/>
    </row>
    <row r="106" spans="1:256" s="4" customFormat="1" ht="42">
      <c r="A106" s="465" t="s">
        <v>2235</v>
      </c>
      <c r="B106" s="465" t="s">
        <v>2236</v>
      </c>
      <c r="C106" s="465" t="str">
        <f>+'[10]2021-2025'!C105</f>
        <v>UBND huyện</v>
      </c>
      <c r="D106" s="473" t="s">
        <v>2081</v>
      </c>
      <c r="E106" s="473">
        <v>2023</v>
      </c>
      <c r="F106" s="473"/>
      <c r="G106" s="473" t="s">
        <v>2230</v>
      </c>
      <c r="H106" s="465">
        <v>830</v>
      </c>
      <c r="I106" s="465">
        <v>830</v>
      </c>
      <c r="J106" s="465">
        <v>830</v>
      </c>
      <c r="K106" s="465">
        <v>830</v>
      </c>
      <c r="L106" s="465"/>
      <c r="M106" s="465"/>
      <c r="N106" s="474"/>
      <c r="O106" s="475"/>
      <c r="P106" s="419"/>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0"/>
      <c r="BT106" s="420"/>
      <c r="BU106" s="420"/>
      <c r="BV106" s="420"/>
      <c r="BW106" s="420"/>
      <c r="BX106" s="420"/>
      <c r="BY106" s="420"/>
      <c r="BZ106" s="420"/>
      <c r="CA106" s="420"/>
      <c r="CB106" s="420"/>
      <c r="CC106" s="420"/>
      <c r="CD106" s="420"/>
      <c r="CE106" s="420"/>
      <c r="CF106" s="420"/>
      <c r="CG106" s="420"/>
      <c r="CH106" s="420"/>
      <c r="CI106" s="420"/>
      <c r="CJ106" s="420"/>
      <c r="CK106" s="420"/>
      <c r="CL106" s="420"/>
      <c r="CM106" s="420"/>
      <c r="CN106" s="420"/>
      <c r="CO106" s="420"/>
      <c r="CP106" s="420"/>
      <c r="CQ106" s="420"/>
      <c r="CR106" s="420"/>
      <c r="CS106" s="420"/>
      <c r="CT106" s="420"/>
      <c r="CU106" s="420"/>
      <c r="CV106" s="420"/>
      <c r="CW106" s="420"/>
      <c r="CX106" s="420"/>
      <c r="CY106" s="420"/>
      <c r="CZ106" s="420"/>
      <c r="DA106" s="420"/>
      <c r="DB106" s="420"/>
      <c r="DC106" s="420"/>
      <c r="DD106" s="420"/>
      <c r="DE106" s="420"/>
      <c r="DF106" s="420"/>
      <c r="DG106" s="420"/>
      <c r="DH106" s="420"/>
      <c r="DI106" s="420"/>
      <c r="DJ106" s="420"/>
      <c r="DK106" s="420"/>
      <c r="DL106" s="420"/>
      <c r="DM106" s="420"/>
      <c r="DN106" s="420"/>
      <c r="DO106" s="420"/>
      <c r="DP106" s="420"/>
      <c r="DQ106" s="420"/>
      <c r="DR106" s="420"/>
      <c r="DS106" s="420"/>
      <c r="DT106" s="420"/>
      <c r="DU106" s="420"/>
      <c r="DV106" s="420"/>
      <c r="DW106" s="420"/>
      <c r="DX106" s="420"/>
      <c r="DY106" s="420"/>
      <c r="DZ106" s="420"/>
      <c r="EA106" s="420"/>
      <c r="EB106" s="420"/>
      <c r="EC106" s="420"/>
      <c r="ED106" s="420"/>
      <c r="EE106" s="420"/>
      <c r="EF106" s="420"/>
      <c r="EG106" s="420"/>
      <c r="EH106" s="420"/>
      <c r="EI106" s="420"/>
      <c r="EJ106" s="420"/>
      <c r="EK106" s="420"/>
      <c r="EL106" s="420"/>
      <c r="EM106" s="420"/>
      <c r="EN106" s="420"/>
      <c r="EO106" s="420"/>
      <c r="EP106" s="420"/>
      <c r="EQ106" s="420"/>
      <c r="ER106" s="420"/>
      <c r="ES106" s="420"/>
      <c r="ET106" s="420"/>
      <c r="EU106" s="420"/>
      <c r="EV106" s="420"/>
      <c r="EW106" s="420"/>
      <c r="EX106" s="420"/>
      <c r="EY106" s="420"/>
      <c r="EZ106" s="420"/>
      <c r="FA106" s="420"/>
      <c r="FB106" s="420"/>
      <c r="FC106" s="420"/>
      <c r="FD106" s="420"/>
      <c r="FE106" s="420"/>
      <c r="FF106" s="420"/>
      <c r="FG106" s="420"/>
      <c r="FH106" s="420"/>
      <c r="FI106" s="420"/>
      <c r="FJ106" s="420"/>
      <c r="FK106" s="420"/>
      <c r="FL106" s="420"/>
      <c r="FM106" s="420"/>
      <c r="FN106" s="420"/>
      <c r="FO106" s="420"/>
      <c r="FP106" s="420"/>
      <c r="FQ106" s="420"/>
      <c r="FR106" s="420"/>
      <c r="FS106" s="420"/>
      <c r="FT106" s="420"/>
      <c r="FU106" s="420"/>
      <c r="FV106" s="420"/>
      <c r="FW106" s="420"/>
      <c r="FX106" s="420"/>
      <c r="FY106" s="420"/>
      <c r="FZ106" s="420"/>
      <c r="GA106" s="420"/>
      <c r="GB106" s="420"/>
      <c r="GC106" s="420"/>
      <c r="GD106" s="420"/>
      <c r="GE106" s="420"/>
      <c r="GF106" s="420"/>
      <c r="GG106" s="420"/>
      <c r="GH106" s="420"/>
      <c r="GI106" s="420"/>
      <c r="GJ106" s="420"/>
      <c r="GK106" s="420"/>
      <c r="GL106" s="420"/>
      <c r="GM106" s="420"/>
      <c r="GN106" s="420"/>
      <c r="GO106" s="420"/>
      <c r="GP106" s="420"/>
      <c r="GQ106" s="420"/>
      <c r="GR106" s="420"/>
      <c r="GS106" s="420"/>
      <c r="GT106" s="420"/>
      <c r="GU106" s="420"/>
      <c r="GV106" s="420"/>
      <c r="GW106" s="420"/>
      <c r="GX106" s="420"/>
      <c r="GY106" s="420"/>
      <c r="GZ106" s="420"/>
      <c r="HA106" s="420"/>
      <c r="HB106" s="420"/>
      <c r="HC106" s="420"/>
      <c r="HD106" s="420"/>
      <c r="HE106" s="420"/>
      <c r="HF106" s="420"/>
      <c r="HG106" s="420"/>
      <c r="HH106" s="420"/>
      <c r="HI106" s="420"/>
      <c r="HJ106" s="420"/>
      <c r="HK106" s="420"/>
      <c r="HL106" s="420"/>
      <c r="HM106" s="420"/>
      <c r="HN106" s="420"/>
      <c r="HO106" s="420"/>
      <c r="HP106" s="420"/>
      <c r="HQ106" s="420"/>
      <c r="HR106" s="420"/>
      <c r="HS106" s="420"/>
      <c r="HT106" s="420"/>
      <c r="HU106" s="420"/>
      <c r="HV106" s="420"/>
      <c r="HW106" s="420"/>
      <c r="HX106" s="420"/>
      <c r="HY106" s="420"/>
      <c r="HZ106" s="420"/>
      <c r="IA106" s="420"/>
      <c r="IB106" s="420"/>
      <c r="IC106" s="420"/>
      <c r="ID106" s="420"/>
      <c r="IE106" s="420"/>
      <c r="IF106" s="420"/>
      <c r="IG106" s="420"/>
      <c r="IH106" s="420"/>
      <c r="II106" s="420"/>
      <c r="IJ106" s="420"/>
      <c r="IK106" s="420"/>
      <c r="IL106" s="420"/>
      <c r="IM106" s="420"/>
      <c r="IN106" s="420"/>
      <c r="IO106" s="420"/>
      <c r="IP106" s="420"/>
      <c r="IQ106" s="420"/>
      <c r="IR106" s="420"/>
      <c r="IS106" s="420"/>
      <c r="IT106" s="420"/>
      <c r="IU106" s="420"/>
      <c r="IV106" s="420"/>
    </row>
    <row r="107" spans="1:256" s="4" customFormat="1" ht="42">
      <c r="A107" s="465" t="s">
        <v>2237</v>
      </c>
      <c r="B107" s="465" t="s">
        <v>2238</v>
      </c>
      <c r="C107" s="465" t="str">
        <f>+'[10]2021-2025'!C106</f>
        <v>UBND huyện</v>
      </c>
      <c r="D107" s="473" t="s">
        <v>2077</v>
      </c>
      <c r="E107" s="473">
        <v>2023</v>
      </c>
      <c r="F107" s="473"/>
      <c r="G107" s="473" t="s">
        <v>2230</v>
      </c>
      <c r="H107" s="465">
        <v>830</v>
      </c>
      <c r="I107" s="465">
        <v>830</v>
      </c>
      <c r="J107" s="465">
        <v>830</v>
      </c>
      <c r="K107" s="465">
        <v>830</v>
      </c>
      <c r="L107" s="465"/>
      <c r="M107" s="465"/>
      <c r="N107" s="474"/>
      <c r="O107" s="475"/>
      <c r="P107" s="419"/>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420"/>
      <c r="AR107" s="420"/>
      <c r="AS107" s="420"/>
      <c r="AT107" s="420"/>
      <c r="AU107" s="420"/>
      <c r="AV107" s="420"/>
      <c r="AW107" s="420"/>
      <c r="AX107" s="420"/>
      <c r="AY107" s="420"/>
      <c r="AZ107" s="420"/>
      <c r="BA107" s="420"/>
      <c r="BB107" s="420"/>
      <c r="BC107" s="420"/>
      <c r="BD107" s="420"/>
      <c r="BE107" s="420"/>
      <c r="BF107" s="420"/>
      <c r="BG107" s="420"/>
      <c r="BH107" s="420"/>
      <c r="BI107" s="420"/>
      <c r="BJ107" s="420"/>
      <c r="BK107" s="420"/>
      <c r="BL107" s="420"/>
      <c r="BM107" s="420"/>
      <c r="BN107" s="420"/>
      <c r="BO107" s="420"/>
      <c r="BP107" s="420"/>
      <c r="BQ107" s="420"/>
      <c r="BR107" s="420"/>
      <c r="BS107" s="420"/>
      <c r="BT107" s="420"/>
      <c r="BU107" s="420"/>
      <c r="BV107" s="420"/>
      <c r="BW107" s="420"/>
      <c r="BX107" s="420"/>
      <c r="BY107" s="420"/>
      <c r="BZ107" s="420"/>
      <c r="CA107" s="420"/>
      <c r="CB107" s="420"/>
      <c r="CC107" s="420"/>
      <c r="CD107" s="420"/>
      <c r="CE107" s="420"/>
      <c r="CF107" s="420"/>
      <c r="CG107" s="420"/>
      <c r="CH107" s="420"/>
      <c r="CI107" s="420"/>
      <c r="CJ107" s="420"/>
      <c r="CK107" s="420"/>
      <c r="CL107" s="420"/>
      <c r="CM107" s="420"/>
      <c r="CN107" s="420"/>
      <c r="CO107" s="420"/>
      <c r="CP107" s="420"/>
      <c r="CQ107" s="420"/>
      <c r="CR107" s="420"/>
      <c r="CS107" s="420"/>
      <c r="CT107" s="420"/>
      <c r="CU107" s="420"/>
      <c r="CV107" s="420"/>
      <c r="CW107" s="420"/>
      <c r="CX107" s="420"/>
      <c r="CY107" s="420"/>
      <c r="CZ107" s="420"/>
      <c r="DA107" s="420"/>
      <c r="DB107" s="420"/>
      <c r="DC107" s="420"/>
      <c r="DD107" s="420"/>
      <c r="DE107" s="420"/>
      <c r="DF107" s="420"/>
      <c r="DG107" s="420"/>
      <c r="DH107" s="420"/>
      <c r="DI107" s="420"/>
      <c r="DJ107" s="420"/>
      <c r="DK107" s="420"/>
      <c r="DL107" s="420"/>
      <c r="DM107" s="420"/>
      <c r="DN107" s="420"/>
      <c r="DO107" s="420"/>
      <c r="DP107" s="420"/>
      <c r="DQ107" s="420"/>
      <c r="DR107" s="420"/>
      <c r="DS107" s="420"/>
      <c r="DT107" s="420"/>
      <c r="DU107" s="420"/>
      <c r="DV107" s="420"/>
      <c r="DW107" s="420"/>
      <c r="DX107" s="420"/>
      <c r="DY107" s="420"/>
      <c r="DZ107" s="420"/>
      <c r="EA107" s="420"/>
      <c r="EB107" s="420"/>
      <c r="EC107" s="420"/>
      <c r="ED107" s="420"/>
      <c r="EE107" s="420"/>
      <c r="EF107" s="420"/>
      <c r="EG107" s="420"/>
      <c r="EH107" s="420"/>
      <c r="EI107" s="420"/>
      <c r="EJ107" s="420"/>
      <c r="EK107" s="420"/>
      <c r="EL107" s="420"/>
      <c r="EM107" s="420"/>
      <c r="EN107" s="420"/>
      <c r="EO107" s="420"/>
      <c r="EP107" s="420"/>
      <c r="EQ107" s="420"/>
      <c r="ER107" s="420"/>
      <c r="ES107" s="420"/>
      <c r="ET107" s="420"/>
      <c r="EU107" s="420"/>
      <c r="EV107" s="420"/>
      <c r="EW107" s="420"/>
      <c r="EX107" s="420"/>
      <c r="EY107" s="420"/>
      <c r="EZ107" s="420"/>
      <c r="FA107" s="420"/>
      <c r="FB107" s="420"/>
      <c r="FC107" s="420"/>
      <c r="FD107" s="420"/>
      <c r="FE107" s="420"/>
      <c r="FF107" s="420"/>
      <c r="FG107" s="420"/>
      <c r="FH107" s="420"/>
      <c r="FI107" s="420"/>
      <c r="FJ107" s="420"/>
      <c r="FK107" s="420"/>
      <c r="FL107" s="420"/>
      <c r="FM107" s="420"/>
      <c r="FN107" s="420"/>
      <c r="FO107" s="420"/>
      <c r="FP107" s="420"/>
      <c r="FQ107" s="420"/>
      <c r="FR107" s="420"/>
      <c r="FS107" s="420"/>
      <c r="FT107" s="420"/>
      <c r="FU107" s="420"/>
      <c r="FV107" s="420"/>
      <c r="FW107" s="420"/>
      <c r="FX107" s="420"/>
      <c r="FY107" s="420"/>
      <c r="FZ107" s="420"/>
      <c r="GA107" s="420"/>
      <c r="GB107" s="420"/>
      <c r="GC107" s="420"/>
      <c r="GD107" s="420"/>
      <c r="GE107" s="420"/>
      <c r="GF107" s="420"/>
      <c r="GG107" s="420"/>
      <c r="GH107" s="420"/>
      <c r="GI107" s="420"/>
      <c r="GJ107" s="420"/>
      <c r="GK107" s="420"/>
      <c r="GL107" s="420"/>
      <c r="GM107" s="420"/>
      <c r="GN107" s="420"/>
      <c r="GO107" s="420"/>
      <c r="GP107" s="420"/>
      <c r="GQ107" s="420"/>
      <c r="GR107" s="420"/>
      <c r="GS107" s="420"/>
      <c r="GT107" s="420"/>
      <c r="GU107" s="420"/>
      <c r="GV107" s="420"/>
      <c r="GW107" s="420"/>
      <c r="GX107" s="420"/>
      <c r="GY107" s="420"/>
      <c r="GZ107" s="420"/>
      <c r="HA107" s="420"/>
      <c r="HB107" s="420"/>
      <c r="HC107" s="420"/>
      <c r="HD107" s="420"/>
      <c r="HE107" s="420"/>
      <c r="HF107" s="420"/>
      <c r="HG107" s="420"/>
      <c r="HH107" s="420"/>
      <c r="HI107" s="420"/>
      <c r="HJ107" s="420"/>
      <c r="HK107" s="420"/>
      <c r="HL107" s="420"/>
      <c r="HM107" s="420"/>
      <c r="HN107" s="420"/>
      <c r="HO107" s="420"/>
      <c r="HP107" s="420"/>
      <c r="HQ107" s="420"/>
      <c r="HR107" s="420"/>
      <c r="HS107" s="420"/>
      <c r="HT107" s="420"/>
      <c r="HU107" s="420"/>
      <c r="HV107" s="420"/>
      <c r="HW107" s="420"/>
      <c r="HX107" s="420"/>
      <c r="HY107" s="420"/>
      <c r="HZ107" s="420"/>
      <c r="IA107" s="420"/>
      <c r="IB107" s="420"/>
      <c r="IC107" s="420"/>
      <c r="ID107" s="420"/>
      <c r="IE107" s="420"/>
      <c r="IF107" s="420"/>
      <c r="IG107" s="420"/>
      <c r="IH107" s="420"/>
      <c r="II107" s="420"/>
      <c r="IJ107" s="420"/>
      <c r="IK107" s="420"/>
      <c r="IL107" s="420"/>
      <c r="IM107" s="420"/>
      <c r="IN107" s="420"/>
      <c r="IO107" s="420"/>
      <c r="IP107" s="420"/>
      <c r="IQ107" s="420"/>
      <c r="IR107" s="420"/>
      <c r="IS107" s="420"/>
      <c r="IT107" s="420"/>
      <c r="IU107" s="420"/>
      <c r="IV107" s="420"/>
    </row>
    <row r="108" spans="1:256" s="4" customFormat="1" ht="42">
      <c r="A108" s="465" t="s">
        <v>2239</v>
      </c>
      <c r="B108" s="465" t="s">
        <v>2240</v>
      </c>
      <c r="C108" s="465" t="str">
        <f>+'[10]2021-2025'!C107</f>
        <v>UBND huyện</v>
      </c>
      <c r="D108" s="473" t="s">
        <v>2077</v>
      </c>
      <c r="E108" s="473">
        <v>2024</v>
      </c>
      <c r="F108" s="473"/>
      <c r="G108" s="473" t="s">
        <v>2241</v>
      </c>
      <c r="H108" s="465">
        <v>692</v>
      </c>
      <c r="I108" s="465">
        <v>692</v>
      </c>
      <c r="J108" s="465">
        <v>692</v>
      </c>
      <c r="K108" s="465">
        <v>692</v>
      </c>
      <c r="L108" s="465"/>
      <c r="M108" s="465"/>
      <c r="N108" s="474"/>
      <c r="O108" s="475"/>
      <c r="P108" s="419"/>
      <c r="Q108" s="420"/>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0"/>
      <c r="AY108" s="420"/>
      <c r="AZ108" s="420"/>
      <c r="BA108" s="420"/>
      <c r="BB108" s="420"/>
      <c r="BC108" s="420"/>
      <c r="BD108" s="420"/>
      <c r="BE108" s="420"/>
      <c r="BF108" s="420"/>
      <c r="BG108" s="420"/>
      <c r="BH108" s="420"/>
      <c r="BI108" s="420"/>
      <c r="BJ108" s="420"/>
      <c r="BK108" s="420"/>
      <c r="BL108" s="420"/>
      <c r="BM108" s="420"/>
      <c r="BN108" s="420"/>
      <c r="BO108" s="420"/>
      <c r="BP108" s="420"/>
      <c r="BQ108" s="420"/>
      <c r="BR108" s="420"/>
      <c r="BS108" s="420"/>
      <c r="BT108" s="420"/>
      <c r="BU108" s="420"/>
      <c r="BV108" s="420"/>
      <c r="BW108" s="420"/>
      <c r="BX108" s="420"/>
      <c r="BY108" s="420"/>
      <c r="BZ108" s="420"/>
      <c r="CA108" s="420"/>
      <c r="CB108" s="420"/>
      <c r="CC108" s="420"/>
      <c r="CD108" s="420"/>
      <c r="CE108" s="420"/>
      <c r="CF108" s="420"/>
      <c r="CG108" s="420"/>
      <c r="CH108" s="420"/>
      <c r="CI108" s="420"/>
      <c r="CJ108" s="420"/>
      <c r="CK108" s="420"/>
      <c r="CL108" s="420"/>
      <c r="CM108" s="420"/>
      <c r="CN108" s="420"/>
      <c r="CO108" s="420"/>
      <c r="CP108" s="420"/>
      <c r="CQ108" s="420"/>
      <c r="CR108" s="420"/>
      <c r="CS108" s="420"/>
      <c r="CT108" s="420"/>
      <c r="CU108" s="420"/>
      <c r="CV108" s="420"/>
      <c r="CW108" s="420"/>
      <c r="CX108" s="420"/>
      <c r="CY108" s="420"/>
      <c r="CZ108" s="420"/>
      <c r="DA108" s="420"/>
      <c r="DB108" s="420"/>
      <c r="DC108" s="420"/>
      <c r="DD108" s="420"/>
      <c r="DE108" s="420"/>
      <c r="DF108" s="420"/>
      <c r="DG108" s="420"/>
      <c r="DH108" s="420"/>
      <c r="DI108" s="420"/>
      <c r="DJ108" s="420"/>
      <c r="DK108" s="420"/>
      <c r="DL108" s="420"/>
      <c r="DM108" s="420"/>
      <c r="DN108" s="420"/>
      <c r="DO108" s="420"/>
      <c r="DP108" s="420"/>
      <c r="DQ108" s="420"/>
      <c r="DR108" s="420"/>
      <c r="DS108" s="420"/>
      <c r="DT108" s="420"/>
      <c r="DU108" s="420"/>
      <c r="DV108" s="420"/>
      <c r="DW108" s="420"/>
      <c r="DX108" s="420"/>
      <c r="DY108" s="420"/>
      <c r="DZ108" s="420"/>
      <c r="EA108" s="420"/>
      <c r="EB108" s="420"/>
      <c r="EC108" s="420"/>
      <c r="ED108" s="420"/>
      <c r="EE108" s="420"/>
      <c r="EF108" s="420"/>
      <c r="EG108" s="420"/>
      <c r="EH108" s="420"/>
      <c r="EI108" s="420"/>
      <c r="EJ108" s="420"/>
      <c r="EK108" s="420"/>
      <c r="EL108" s="420"/>
      <c r="EM108" s="420"/>
      <c r="EN108" s="420"/>
      <c r="EO108" s="420"/>
      <c r="EP108" s="420"/>
      <c r="EQ108" s="420"/>
      <c r="ER108" s="420"/>
      <c r="ES108" s="420"/>
      <c r="ET108" s="420"/>
      <c r="EU108" s="420"/>
      <c r="EV108" s="420"/>
      <c r="EW108" s="420"/>
      <c r="EX108" s="420"/>
      <c r="EY108" s="420"/>
      <c r="EZ108" s="420"/>
      <c r="FA108" s="420"/>
      <c r="FB108" s="420"/>
      <c r="FC108" s="420"/>
      <c r="FD108" s="420"/>
      <c r="FE108" s="420"/>
      <c r="FF108" s="420"/>
      <c r="FG108" s="420"/>
      <c r="FH108" s="420"/>
      <c r="FI108" s="420"/>
      <c r="FJ108" s="420"/>
      <c r="FK108" s="420"/>
      <c r="FL108" s="420"/>
      <c r="FM108" s="420"/>
      <c r="FN108" s="420"/>
      <c r="FO108" s="420"/>
      <c r="FP108" s="420"/>
      <c r="FQ108" s="420"/>
      <c r="FR108" s="420"/>
      <c r="FS108" s="420"/>
      <c r="FT108" s="420"/>
      <c r="FU108" s="420"/>
      <c r="FV108" s="420"/>
      <c r="FW108" s="420"/>
      <c r="FX108" s="420"/>
      <c r="FY108" s="420"/>
      <c r="FZ108" s="420"/>
      <c r="GA108" s="420"/>
      <c r="GB108" s="420"/>
      <c r="GC108" s="420"/>
      <c r="GD108" s="420"/>
      <c r="GE108" s="420"/>
      <c r="GF108" s="420"/>
      <c r="GG108" s="420"/>
      <c r="GH108" s="420"/>
      <c r="GI108" s="420"/>
      <c r="GJ108" s="420"/>
      <c r="GK108" s="420"/>
      <c r="GL108" s="420"/>
      <c r="GM108" s="420"/>
      <c r="GN108" s="420"/>
      <c r="GO108" s="420"/>
      <c r="GP108" s="420"/>
      <c r="GQ108" s="420"/>
      <c r="GR108" s="420"/>
      <c r="GS108" s="420"/>
      <c r="GT108" s="420"/>
      <c r="GU108" s="420"/>
      <c r="GV108" s="420"/>
      <c r="GW108" s="420"/>
      <c r="GX108" s="420"/>
      <c r="GY108" s="420"/>
      <c r="GZ108" s="420"/>
      <c r="HA108" s="420"/>
      <c r="HB108" s="420"/>
      <c r="HC108" s="420"/>
      <c r="HD108" s="420"/>
      <c r="HE108" s="420"/>
      <c r="HF108" s="420"/>
      <c r="HG108" s="420"/>
      <c r="HH108" s="420"/>
      <c r="HI108" s="420"/>
      <c r="HJ108" s="420"/>
      <c r="HK108" s="420"/>
      <c r="HL108" s="420"/>
      <c r="HM108" s="420"/>
      <c r="HN108" s="420"/>
      <c r="HO108" s="420"/>
      <c r="HP108" s="420"/>
      <c r="HQ108" s="420"/>
      <c r="HR108" s="420"/>
      <c r="HS108" s="420"/>
      <c r="HT108" s="420"/>
      <c r="HU108" s="420"/>
      <c r="HV108" s="420"/>
      <c r="HW108" s="420"/>
      <c r="HX108" s="420"/>
      <c r="HY108" s="420"/>
      <c r="HZ108" s="420"/>
      <c r="IA108" s="420"/>
      <c r="IB108" s="420"/>
      <c r="IC108" s="420"/>
      <c r="ID108" s="420"/>
      <c r="IE108" s="420"/>
      <c r="IF108" s="420"/>
      <c r="IG108" s="420"/>
      <c r="IH108" s="420"/>
      <c r="II108" s="420"/>
      <c r="IJ108" s="420"/>
      <c r="IK108" s="420"/>
      <c r="IL108" s="420"/>
      <c r="IM108" s="420"/>
      <c r="IN108" s="420"/>
      <c r="IO108" s="420"/>
      <c r="IP108" s="420"/>
      <c r="IQ108" s="420"/>
      <c r="IR108" s="420"/>
      <c r="IS108" s="420"/>
      <c r="IT108" s="420"/>
      <c r="IU108" s="420"/>
      <c r="IV108" s="420"/>
    </row>
    <row r="109" spans="1:256" s="4" customFormat="1" ht="42">
      <c r="A109" s="465" t="s">
        <v>2242</v>
      </c>
      <c r="B109" s="465" t="s">
        <v>2243</v>
      </c>
      <c r="C109" s="465" t="str">
        <f>+'[10]2021-2025'!C108</f>
        <v>UBND huyện</v>
      </c>
      <c r="D109" s="473" t="s">
        <v>2081</v>
      </c>
      <c r="E109" s="473">
        <v>2024</v>
      </c>
      <c r="F109" s="473"/>
      <c r="G109" s="473" t="s">
        <v>2241</v>
      </c>
      <c r="H109" s="465">
        <v>692</v>
      </c>
      <c r="I109" s="465">
        <v>692</v>
      </c>
      <c r="J109" s="465">
        <v>692</v>
      </c>
      <c r="K109" s="465">
        <v>692</v>
      </c>
      <c r="L109" s="465"/>
      <c r="M109" s="465"/>
      <c r="N109" s="474"/>
      <c r="O109" s="475"/>
      <c r="P109" s="419"/>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420"/>
      <c r="AR109" s="420"/>
      <c r="AS109" s="420"/>
      <c r="AT109" s="420"/>
      <c r="AU109" s="420"/>
      <c r="AV109" s="420"/>
      <c r="AW109" s="420"/>
      <c r="AX109" s="420"/>
      <c r="AY109" s="420"/>
      <c r="AZ109" s="420"/>
      <c r="BA109" s="420"/>
      <c r="BB109" s="420"/>
      <c r="BC109" s="420"/>
      <c r="BD109" s="420"/>
      <c r="BE109" s="420"/>
      <c r="BF109" s="420"/>
      <c r="BG109" s="420"/>
      <c r="BH109" s="420"/>
      <c r="BI109" s="420"/>
      <c r="BJ109" s="420"/>
      <c r="BK109" s="420"/>
      <c r="BL109" s="420"/>
      <c r="BM109" s="420"/>
      <c r="BN109" s="420"/>
      <c r="BO109" s="420"/>
      <c r="BP109" s="420"/>
      <c r="BQ109" s="420"/>
      <c r="BR109" s="420"/>
      <c r="BS109" s="420"/>
      <c r="BT109" s="420"/>
      <c r="BU109" s="420"/>
      <c r="BV109" s="420"/>
      <c r="BW109" s="420"/>
      <c r="BX109" s="420"/>
      <c r="BY109" s="420"/>
      <c r="BZ109" s="420"/>
      <c r="CA109" s="420"/>
      <c r="CB109" s="420"/>
      <c r="CC109" s="420"/>
      <c r="CD109" s="420"/>
      <c r="CE109" s="420"/>
      <c r="CF109" s="420"/>
      <c r="CG109" s="420"/>
      <c r="CH109" s="420"/>
      <c r="CI109" s="420"/>
      <c r="CJ109" s="420"/>
      <c r="CK109" s="420"/>
      <c r="CL109" s="420"/>
      <c r="CM109" s="420"/>
      <c r="CN109" s="420"/>
      <c r="CO109" s="420"/>
      <c r="CP109" s="420"/>
      <c r="CQ109" s="420"/>
      <c r="CR109" s="420"/>
      <c r="CS109" s="420"/>
      <c r="CT109" s="420"/>
      <c r="CU109" s="420"/>
      <c r="CV109" s="420"/>
      <c r="CW109" s="420"/>
      <c r="CX109" s="420"/>
      <c r="CY109" s="420"/>
      <c r="CZ109" s="420"/>
      <c r="DA109" s="420"/>
      <c r="DB109" s="420"/>
      <c r="DC109" s="420"/>
      <c r="DD109" s="420"/>
      <c r="DE109" s="420"/>
      <c r="DF109" s="420"/>
      <c r="DG109" s="420"/>
      <c r="DH109" s="420"/>
      <c r="DI109" s="420"/>
      <c r="DJ109" s="420"/>
      <c r="DK109" s="420"/>
      <c r="DL109" s="420"/>
      <c r="DM109" s="420"/>
      <c r="DN109" s="420"/>
      <c r="DO109" s="420"/>
      <c r="DP109" s="420"/>
      <c r="DQ109" s="420"/>
      <c r="DR109" s="420"/>
      <c r="DS109" s="420"/>
      <c r="DT109" s="420"/>
      <c r="DU109" s="420"/>
      <c r="DV109" s="420"/>
      <c r="DW109" s="420"/>
      <c r="DX109" s="420"/>
      <c r="DY109" s="420"/>
      <c r="DZ109" s="420"/>
      <c r="EA109" s="420"/>
      <c r="EB109" s="420"/>
      <c r="EC109" s="420"/>
      <c r="ED109" s="420"/>
      <c r="EE109" s="420"/>
      <c r="EF109" s="420"/>
      <c r="EG109" s="420"/>
      <c r="EH109" s="420"/>
      <c r="EI109" s="420"/>
      <c r="EJ109" s="420"/>
      <c r="EK109" s="420"/>
      <c r="EL109" s="420"/>
      <c r="EM109" s="420"/>
      <c r="EN109" s="420"/>
      <c r="EO109" s="420"/>
      <c r="EP109" s="420"/>
      <c r="EQ109" s="420"/>
      <c r="ER109" s="420"/>
      <c r="ES109" s="420"/>
      <c r="ET109" s="420"/>
      <c r="EU109" s="420"/>
      <c r="EV109" s="420"/>
      <c r="EW109" s="420"/>
      <c r="EX109" s="420"/>
      <c r="EY109" s="420"/>
      <c r="EZ109" s="420"/>
      <c r="FA109" s="420"/>
      <c r="FB109" s="420"/>
      <c r="FC109" s="420"/>
      <c r="FD109" s="420"/>
      <c r="FE109" s="420"/>
      <c r="FF109" s="420"/>
      <c r="FG109" s="420"/>
      <c r="FH109" s="420"/>
      <c r="FI109" s="420"/>
      <c r="FJ109" s="420"/>
      <c r="FK109" s="420"/>
      <c r="FL109" s="420"/>
      <c r="FM109" s="420"/>
      <c r="FN109" s="420"/>
      <c r="FO109" s="420"/>
      <c r="FP109" s="420"/>
      <c r="FQ109" s="420"/>
      <c r="FR109" s="420"/>
      <c r="FS109" s="420"/>
      <c r="FT109" s="420"/>
      <c r="FU109" s="420"/>
      <c r="FV109" s="420"/>
      <c r="FW109" s="420"/>
      <c r="FX109" s="420"/>
      <c r="FY109" s="420"/>
      <c r="FZ109" s="420"/>
      <c r="GA109" s="420"/>
      <c r="GB109" s="420"/>
      <c r="GC109" s="420"/>
      <c r="GD109" s="420"/>
      <c r="GE109" s="420"/>
      <c r="GF109" s="420"/>
      <c r="GG109" s="420"/>
      <c r="GH109" s="420"/>
      <c r="GI109" s="420"/>
      <c r="GJ109" s="420"/>
      <c r="GK109" s="420"/>
      <c r="GL109" s="420"/>
      <c r="GM109" s="420"/>
      <c r="GN109" s="420"/>
      <c r="GO109" s="420"/>
      <c r="GP109" s="420"/>
      <c r="GQ109" s="420"/>
      <c r="GR109" s="420"/>
      <c r="GS109" s="420"/>
      <c r="GT109" s="420"/>
      <c r="GU109" s="420"/>
      <c r="GV109" s="420"/>
      <c r="GW109" s="420"/>
      <c r="GX109" s="420"/>
      <c r="GY109" s="420"/>
      <c r="GZ109" s="420"/>
      <c r="HA109" s="420"/>
      <c r="HB109" s="420"/>
      <c r="HC109" s="420"/>
      <c r="HD109" s="420"/>
      <c r="HE109" s="420"/>
      <c r="HF109" s="420"/>
      <c r="HG109" s="420"/>
      <c r="HH109" s="420"/>
      <c r="HI109" s="420"/>
      <c r="HJ109" s="420"/>
      <c r="HK109" s="420"/>
      <c r="HL109" s="420"/>
      <c r="HM109" s="420"/>
      <c r="HN109" s="420"/>
      <c r="HO109" s="420"/>
      <c r="HP109" s="420"/>
      <c r="HQ109" s="420"/>
      <c r="HR109" s="420"/>
      <c r="HS109" s="420"/>
      <c r="HT109" s="420"/>
      <c r="HU109" s="420"/>
      <c r="HV109" s="420"/>
      <c r="HW109" s="420"/>
      <c r="HX109" s="420"/>
      <c r="HY109" s="420"/>
      <c r="HZ109" s="420"/>
      <c r="IA109" s="420"/>
      <c r="IB109" s="420"/>
      <c r="IC109" s="420"/>
      <c r="ID109" s="420"/>
      <c r="IE109" s="420"/>
      <c r="IF109" s="420"/>
      <c r="IG109" s="420"/>
      <c r="IH109" s="420"/>
      <c r="II109" s="420"/>
      <c r="IJ109" s="420"/>
      <c r="IK109" s="420"/>
      <c r="IL109" s="420"/>
      <c r="IM109" s="420"/>
      <c r="IN109" s="420"/>
      <c r="IO109" s="420"/>
      <c r="IP109" s="420"/>
      <c r="IQ109" s="420"/>
      <c r="IR109" s="420"/>
      <c r="IS109" s="420"/>
      <c r="IT109" s="420"/>
      <c r="IU109" s="420"/>
      <c r="IV109" s="420"/>
    </row>
    <row r="110" spans="1:256" s="4" customFormat="1" ht="42">
      <c r="A110" s="465" t="s">
        <v>2244</v>
      </c>
      <c r="B110" s="465" t="s">
        <v>2245</v>
      </c>
      <c r="C110" s="465" t="str">
        <f>+'[10]2021-2025'!C109</f>
        <v>UBND huyện</v>
      </c>
      <c r="D110" s="473" t="s">
        <v>2246</v>
      </c>
      <c r="E110" s="473">
        <v>2024</v>
      </c>
      <c r="F110" s="473"/>
      <c r="G110" s="473" t="s">
        <v>2230</v>
      </c>
      <c r="H110" s="465">
        <v>830</v>
      </c>
      <c r="I110" s="465">
        <v>830</v>
      </c>
      <c r="J110" s="465">
        <v>830</v>
      </c>
      <c r="K110" s="465">
        <v>830</v>
      </c>
      <c r="L110" s="465"/>
      <c r="M110" s="465"/>
      <c r="N110" s="474"/>
      <c r="O110" s="475"/>
      <c r="P110" s="419"/>
      <c r="Q110" s="420"/>
      <c r="R110" s="420"/>
      <c r="S110" s="420"/>
      <c r="T110" s="420"/>
      <c r="U110" s="420"/>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0"/>
      <c r="AZ110" s="420"/>
      <c r="BA110" s="420"/>
      <c r="BB110" s="420"/>
      <c r="BC110" s="420"/>
      <c r="BD110" s="420"/>
      <c r="BE110" s="420"/>
      <c r="BF110" s="420"/>
      <c r="BG110" s="420"/>
      <c r="BH110" s="420"/>
      <c r="BI110" s="420"/>
      <c r="BJ110" s="420"/>
      <c r="BK110" s="420"/>
      <c r="BL110" s="420"/>
      <c r="BM110" s="420"/>
      <c r="BN110" s="420"/>
      <c r="BO110" s="420"/>
      <c r="BP110" s="420"/>
      <c r="BQ110" s="420"/>
      <c r="BR110" s="420"/>
      <c r="BS110" s="420"/>
      <c r="BT110" s="420"/>
      <c r="BU110" s="420"/>
      <c r="BV110" s="420"/>
      <c r="BW110" s="420"/>
      <c r="BX110" s="420"/>
      <c r="BY110" s="420"/>
      <c r="BZ110" s="420"/>
      <c r="CA110" s="420"/>
      <c r="CB110" s="420"/>
      <c r="CC110" s="420"/>
      <c r="CD110" s="420"/>
      <c r="CE110" s="420"/>
      <c r="CF110" s="420"/>
      <c r="CG110" s="420"/>
      <c r="CH110" s="420"/>
      <c r="CI110" s="420"/>
      <c r="CJ110" s="420"/>
      <c r="CK110" s="420"/>
      <c r="CL110" s="420"/>
      <c r="CM110" s="420"/>
      <c r="CN110" s="420"/>
      <c r="CO110" s="420"/>
      <c r="CP110" s="420"/>
      <c r="CQ110" s="420"/>
      <c r="CR110" s="420"/>
      <c r="CS110" s="420"/>
      <c r="CT110" s="420"/>
      <c r="CU110" s="420"/>
      <c r="CV110" s="420"/>
      <c r="CW110" s="420"/>
      <c r="CX110" s="420"/>
      <c r="CY110" s="420"/>
      <c r="CZ110" s="420"/>
      <c r="DA110" s="420"/>
      <c r="DB110" s="420"/>
      <c r="DC110" s="420"/>
      <c r="DD110" s="420"/>
      <c r="DE110" s="420"/>
      <c r="DF110" s="420"/>
      <c r="DG110" s="420"/>
      <c r="DH110" s="420"/>
      <c r="DI110" s="420"/>
      <c r="DJ110" s="420"/>
      <c r="DK110" s="420"/>
      <c r="DL110" s="420"/>
      <c r="DM110" s="420"/>
      <c r="DN110" s="420"/>
      <c r="DO110" s="420"/>
      <c r="DP110" s="420"/>
      <c r="DQ110" s="420"/>
      <c r="DR110" s="420"/>
      <c r="DS110" s="420"/>
      <c r="DT110" s="420"/>
      <c r="DU110" s="420"/>
      <c r="DV110" s="420"/>
      <c r="DW110" s="420"/>
      <c r="DX110" s="420"/>
      <c r="DY110" s="420"/>
      <c r="DZ110" s="420"/>
      <c r="EA110" s="420"/>
      <c r="EB110" s="420"/>
      <c r="EC110" s="420"/>
      <c r="ED110" s="420"/>
      <c r="EE110" s="420"/>
      <c r="EF110" s="420"/>
      <c r="EG110" s="420"/>
      <c r="EH110" s="420"/>
      <c r="EI110" s="420"/>
      <c r="EJ110" s="420"/>
      <c r="EK110" s="420"/>
      <c r="EL110" s="420"/>
      <c r="EM110" s="420"/>
      <c r="EN110" s="420"/>
      <c r="EO110" s="420"/>
      <c r="EP110" s="420"/>
      <c r="EQ110" s="420"/>
      <c r="ER110" s="420"/>
      <c r="ES110" s="420"/>
      <c r="ET110" s="420"/>
      <c r="EU110" s="420"/>
      <c r="EV110" s="420"/>
      <c r="EW110" s="420"/>
      <c r="EX110" s="420"/>
      <c r="EY110" s="420"/>
      <c r="EZ110" s="420"/>
      <c r="FA110" s="420"/>
      <c r="FB110" s="420"/>
      <c r="FC110" s="420"/>
      <c r="FD110" s="420"/>
      <c r="FE110" s="420"/>
      <c r="FF110" s="420"/>
      <c r="FG110" s="420"/>
      <c r="FH110" s="420"/>
      <c r="FI110" s="420"/>
      <c r="FJ110" s="420"/>
      <c r="FK110" s="420"/>
      <c r="FL110" s="420"/>
      <c r="FM110" s="420"/>
      <c r="FN110" s="420"/>
      <c r="FO110" s="420"/>
      <c r="FP110" s="420"/>
      <c r="FQ110" s="420"/>
      <c r="FR110" s="420"/>
      <c r="FS110" s="420"/>
      <c r="FT110" s="420"/>
      <c r="FU110" s="420"/>
      <c r="FV110" s="420"/>
      <c r="FW110" s="420"/>
      <c r="FX110" s="420"/>
      <c r="FY110" s="420"/>
      <c r="FZ110" s="420"/>
      <c r="GA110" s="420"/>
      <c r="GB110" s="420"/>
      <c r="GC110" s="420"/>
      <c r="GD110" s="420"/>
      <c r="GE110" s="420"/>
      <c r="GF110" s="420"/>
      <c r="GG110" s="420"/>
      <c r="GH110" s="420"/>
      <c r="GI110" s="420"/>
      <c r="GJ110" s="420"/>
      <c r="GK110" s="420"/>
      <c r="GL110" s="420"/>
      <c r="GM110" s="420"/>
      <c r="GN110" s="420"/>
      <c r="GO110" s="420"/>
      <c r="GP110" s="420"/>
      <c r="GQ110" s="420"/>
      <c r="GR110" s="420"/>
      <c r="GS110" s="420"/>
      <c r="GT110" s="420"/>
      <c r="GU110" s="420"/>
      <c r="GV110" s="420"/>
      <c r="GW110" s="420"/>
      <c r="GX110" s="420"/>
      <c r="GY110" s="420"/>
      <c r="GZ110" s="420"/>
      <c r="HA110" s="420"/>
      <c r="HB110" s="420"/>
      <c r="HC110" s="420"/>
      <c r="HD110" s="420"/>
      <c r="HE110" s="420"/>
      <c r="HF110" s="420"/>
      <c r="HG110" s="420"/>
      <c r="HH110" s="420"/>
      <c r="HI110" s="420"/>
      <c r="HJ110" s="420"/>
      <c r="HK110" s="420"/>
      <c r="HL110" s="420"/>
      <c r="HM110" s="420"/>
      <c r="HN110" s="420"/>
      <c r="HO110" s="420"/>
      <c r="HP110" s="420"/>
      <c r="HQ110" s="420"/>
      <c r="HR110" s="420"/>
      <c r="HS110" s="420"/>
      <c r="HT110" s="420"/>
      <c r="HU110" s="420"/>
      <c r="HV110" s="420"/>
      <c r="HW110" s="420"/>
      <c r="HX110" s="420"/>
      <c r="HY110" s="420"/>
      <c r="HZ110" s="420"/>
      <c r="IA110" s="420"/>
      <c r="IB110" s="420"/>
      <c r="IC110" s="420"/>
      <c r="ID110" s="420"/>
      <c r="IE110" s="420"/>
      <c r="IF110" s="420"/>
      <c r="IG110" s="420"/>
      <c r="IH110" s="420"/>
      <c r="II110" s="420"/>
      <c r="IJ110" s="420"/>
      <c r="IK110" s="420"/>
      <c r="IL110" s="420"/>
      <c r="IM110" s="420"/>
      <c r="IN110" s="420"/>
      <c r="IO110" s="420"/>
      <c r="IP110" s="420"/>
      <c r="IQ110" s="420"/>
      <c r="IR110" s="420"/>
      <c r="IS110" s="420"/>
      <c r="IT110" s="420"/>
      <c r="IU110" s="420"/>
      <c r="IV110" s="420"/>
    </row>
    <row r="111" spans="1:256" s="4" customFormat="1" ht="28">
      <c r="A111" s="465" t="s">
        <v>2247</v>
      </c>
      <c r="B111" s="465" t="s">
        <v>2248</v>
      </c>
      <c r="C111" s="465" t="str">
        <f>+'[10]2021-2025'!C110</f>
        <v>UBND huyện</v>
      </c>
      <c r="D111" s="473" t="s">
        <v>2077</v>
      </c>
      <c r="E111" s="473">
        <v>2025</v>
      </c>
      <c r="F111" s="473"/>
      <c r="G111" s="473" t="s">
        <v>2249</v>
      </c>
      <c r="H111" s="465">
        <v>512</v>
      </c>
      <c r="I111" s="465">
        <v>512</v>
      </c>
      <c r="J111" s="465">
        <v>512</v>
      </c>
      <c r="K111" s="465">
        <v>512</v>
      </c>
      <c r="L111" s="465"/>
      <c r="M111" s="465"/>
      <c r="N111" s="474"/>
      <c r="O111" s="475"/>
      <c r="P111" s="419"/>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c r="AO111" s="420"/>
      <c r="AP111" s="420"/>
      <c r="AQ111" s="420"/>
      <c r="AR111" s="420"/>
      <c r="AS111" s="420"/>
      <c r="AT111" s="420"/>
      <c r="AU111" s="420"/>
      <c r="AV111" s="420"/>
      <c r="AW111" s="420"/>
      <c r="AX111" s="420"/>
      <c r="AY111" s="420"/>
      <c r="AZ111" s="420"/>
      <c r="BA111" s="420"/>
      <c r="BB111" s="420"/>
      <c r="BC111" s="420"/>
      <c r="BD111" s="420"/>
      <c r="BE111" s="420"/>
      <c r="BF111" s="420"/>
      <c r="BG111" s="420"/>
      <c r="BH111" s="420"/>
      <c r="BI111" s="420"/>
      <c r="BJ111" s="420"/>
      <c r="BK111" s="420"/>
      <c r="BL111" s="420"/>
      <c r="BM111" s="420"/>
      <c r="BN111" s="420"/>
      <c r="BO111" s="420"/>
      <c r="BP111" s="420"/>
      <c r="BQ111" s="420"/>
      <c r="BR111" s="420"/>
      <c r="BS111" s="420"/>
      <c r="BT111" s="420"/>
      <c r="BU111" s="420"/>
      <c r="BV111" s="420"/>
      <c r="BW111" s="420"/>
      <c r="BX111" s="420"/>
      <c r="BY111" s="420"/>
      <c r="BZ111" s="420"/>
      <c r="CA111" s="420"/>
      <c r="CB111" s="420"/>
      <c r="CC111" s="420"/>
      <c r="CD111" s="420"/>
      <c r="CE111" s="420"/>
      <c r="CF111" s="420"/>
      <c r="CG111" s="420"/>
      <c r="CH111" s="420"/>
      <c r="CI111" s="420"/>
      <c r="CJ111" s="420"/>
      <c r="CK111" s="420"/>
      <c r="CL111" s="420"/>
      <c r="CM111" s="420"/>
      <c r="CN111" s="420"/>
      <c r="CO111" s="420"/>
      <c r="CP111" s="420"/>
      <c r="CQ111" s="420"/>
      <c r="CR111" s="420"/>
      <c r="CS111" s="420"/>
      <c r="CT111" s="420"/>
      <c r="CU111" s="420"/>
      <c r="CV111" s="420"/>
      <c r="CW111" s="420"/>
      <c r="CX111" s="420"/>
      <c r="CY111" s="420"/>
      <c r="CZ111" s="420"/>
      <c r="DA111" s="420"/>
      <c r="DB111" s="420"/>
      <c r="DC111" s="420"/>
      <c r="DD111" s="420"/>
      <c r="DE111" s="420"/>
      <c r="DF111" s="420"/>
      <c r="DG111" s="420"/>
      <c r="DH111" s="420"/>
      <c r="DI111" s="420"/>
      <c r="DJ111" s="420"/>
      <c r="DK111" s="420"/>
      <c r="DL111" s="420"/>
      <c r="DM111" s="420"/>
      <c r="DN111" s="420"/>
      <c r="DO111" s="420"/>
      <c r="DP111" s="420"/>
      <c r="DQ111" s="420"/>
      <c r="DR111" s="420"/>
      <c r="DS111" s="420"/>
      <c r="DT111" s="420"/>
      <c r="DU111" s="420"/>
      <c r="DV111" s="420"/>
      <c r="DW111" s="420"/>
      <c r="DX111" s="420"/>
      <c r="DY111" s="420"/>
      <c r="DZ111" s="420"/>
      <c r="EA111" s="420"/>
      <c r="EB111" s="420"/>
      <c r="EC111" s="420"/>
      <c r="ED111" s="420"/>
      <c r="EE111" s="420"/>
      <c r="EF111" s="420"/>
      <c r="EG111" s="420"/>
      <c r="EH111" s="420"/>
      <c r="EI111" s="420"/>
      <c r="EJ111" s="420"/>
      <c r="EK111" s="420"/>
      <c r="EL111" s="420"/>
      <c r="EM111" s="420"/>
      <c r="EN111" s="420"/>
      <c r="EO111" s="420"/>
      <c r="EP111" s="420"/>
      <c r="EQ111" s="420"/>
      <c r="ER111" s="420"/>
      <c r="ES111" s="420"/>
      <c r="ET111" s="420"/>
      <c r="EU111" s="420"/>
      <c r="EV111" s="420"/>
      <c r="EW111" s="420"/>
      <c r="EX111" s="420"/>
      <c r="EY111" s="420"/>
      <c r="EZ111" s="420"/>
      <c r="FA111" s="420"/>
      <c r="FB111" s="420"/>
      <c r="FC111" s="420"/>
      <c r="FD111" s="420"/>
      <c r="FE111" s="420"/>
      <c r="FF111" s="420"/>
      <c r="FG111" s="420"/>
      <c r="FH111" s="420"/>
      <c r="FI111" s="420"/>
      <c r="FJ111" s="420"/>
      <c r="FK111" s="420"/>
      <c r="FL111" s="420"/>
      <c r="FM111" s="420"/>
      <c r="FN111" s="420"/>
      <c r="FO111" s="420"/>
      <c r="FP111" s="420"/>
      <c r="FQ111" s="420"/>
      <c r="FR111" s="420"/>
      <c r="FS111" s="420"/>
      <c r="FT111" s="420"/>
      <c r="FU111" s="420"/>
      <c r="FV111" s="420"/>
      <c r="FW111" s="420"/>
      <c r="FX111" s="420"/>
      <c r="FY111" s="420"/>
      <c r="FZ111" s="420"/>
      <c r="GA111" s="420"/>
      <c r="GB111" s="420"/>
      <c r="GC111" s="420"/>
      <c r="GD111" s="420"/>
      <c r="GE111" s="420"/>
      <c r="GF111" s="420"/>
      <c r="GG111" s="420"/>
      <c r="GH111" s="420"/>
      <c r="GI111" s="420"/>
      <c r="GJ111" s="420"/>
      <c r="GK111" s="420"/>
      <c r="GL111" s="420"/>
      <c r="GM111" s="420"/>
      <c r="GN111" s="420"/>
      <c r="GO111" s="420"/>
      <c r="GP111" s="420"/>
      <c r="GQ111" s="420"/>
      <c r="GR111" s="420"/>
      <c r="GS111" s="420"/>
      <c r="GT111" s="420"/>
      <c r="GU111" s="420"/>
      <c r="GV111" s="420"/>
      <c r="GW111" s="420"/>
      <c r="GX111" s="420"/>
      <c r="GY111" s="420"/>
      <c r="GZ111" s="420"/>
      <c r="HA111" s="420"/>
      <c r="HB111" s="420"/>
      <c r="HC111" s="420"/>
      <c r="HD111" s="420"/>
      <c r="HE111" s="420"/>
      <c r="HF111" s="420"/>
      <c r="HG111" s="420"/>
      <c r="HH111" s="420"/>
      <c r="HI111" s="420"/>
      <c r="HJ111" s="420"/>
      <c r="HK111" s="420"/>
      <c r="HL111" s="420"/>
      <c r="HM111" s="420"/>
      <c r="HN111" s="420"/>
      <c r="HO111" s="420"/>
      <c r="HP111" s="420"/>
      <c r="HQ111" s="420"/>
      <c r="HR111" s="420"/>
      <c r="HS111" s="420"/>
      <c r="HT111" s="420"/>
      <c r="HU111" s="420"/>
      <c r="HV111" s="420"/>
      <c r="HW111" s="420"/>
      <c r="HX111" s="420"/>
      <c r="HY111" s="420"/>
      <c r="HZ111" s="420"/>
      <c r="IA111" s="420"/>
      <c r="IB111" s="420"/>
      <c r="IC111" s="420"/>
      <c r="ID111" s="420"/>
      <c r="IE111" s="420"/>
      <c r="IF111" s="420"/>
      <c r="IG111" s="420"/>
      <c r="IH111" s="420"/>
      <c r="II111" s="420"/>
      <c r="IJ111" s="420"/>
      <c r="IK111" s="420"/>
      <c r="IL111" s="420"/>
      <c r="IM111" s="420"/>
      <c r="IN111" s="420"/>
      <c r="IO111" s="420"/>
      <c r="IP111" s="420"/>
      <c r="IQ111" s="420"/>
      <c r="IR111" s="420"/>
      <c r="IS111" s="420"/>
      <c r="IT111" s="420"/>
      <c r="IU111" s="420"/>
      <c r="IV111" s="420"/>
    </row>
    <row r="112" spans="1:256" s="4" customFormat="1" ht="42">
      <c r="A112" s="465" t="s">
        <v>2250</v>
      </c>
      <c r="B112" s="465" t="s">
        <v>2251</v>
      </c>
      <c r="C112" s="465" t="str">
        <f>+'[10]2021-2025'!C111</f>
        <v>UBND huyện</v>
      </c>
      <c r="D112" s="473" t="s">
        <v>2246</v>
      </c>
      <c r="E112" s="473">
        <v>2025</v>
      </c>
      <c r="F112" s="473"/>
      <c r="G112" s="473" t="s">
        <v>2230</v>
      </c>
      <c r="H112" s="465">
        <v>830</v>
      </c>
      <c r="I112" s="465">
        <v>830</v>
      </c>
      <c r="J112" s="465">
        <v>830</v>
      </c>
      <c r="K112" s="465">
        <v>830</v>
      </c>
      <c r="L112" s="465"/>
      <c r="M112" s="465"/>
      <c r="N112" s="474"/>
      <c r="O112" s="475"/>
      <c r="P112" s="419"/>
      <c r="Q112" s="420"/>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0"/>
      <c r="BC112" s="420"/>
      <c r="BD112" s="420"/>
      <c r="BE112" s="420"/>
      <c r="BF112" s="420"/>
      <c r="BG112" s="420"/>
      <c r="BH112" s="420"/>
      <c r="BI112" s="420"/>
      <c r="BJ112" s="420"/>
      <c r="BK112" s="420"/>
      <c r="BL112" s="420"/>
      <c r="BM112" s="420"/>
      <c r="BN112" s="420"/>
      <c r="BO112" s="420"/>
      <c r="BP112" s="420"/>
      <c r="BQ112" s="420"/>
      <c r="BR112" s="420"/>
      <c r="BS112" s="420"/>
      <c r="BT112" s="420"/>
      <c r="BU112" s="420"/>
      <c r="BV112" s="420"/>
      <c r="BW112" s="420"/>
      <c r="BX112" s="420"/>
      <c r="BY112" s="420"/>
      <c r="BZ112" s="420"/>
      <c r="CA112" s="420"/>
      <c r="CB112" s="420"/>
      <c r="CC112" s="420"/>
      <c r="CD112" s="420"/>
      <c r="CE112" s="420"/>
      <c r="CF112" s="420"/>
      <c r="CG112" s="420"/>
      <c r="CH112" s="420"/>
      <c r="CI112" s="420"/>
      <c r="CJ112" s="420"/>
      <c r="CK112" s="420"/>
      <c r="CL112" s="420"/>
      <c r="CM112" s="420"/>
      <c r="CN112" s="420"/>
      <c r="CO112" s="420"/>
      <c r="CP112" s="420"/>
      <c r="CQ112" s="420"/>
      <c r="CR112" s="420"/>
      <c r="CS112" s="420"/>
      <c r="CT112" s="420"/>
      <c r="CU112" s="420"/>
      <c r="CV112" s="420"/>
      <c r="CW112" s="420"/>
      <c r="CX112" s="420"/>
      <c r="CY112" s="420"/>
      <c r="CZ112" s="420"/>
      <c r="DA112" s="420"/>
      <c r="DB112" s="420"/>
      <c r="DC112" s="420"/>
      <c r="DD112" s="420"/>
      <c r="DE112" s="420"/>
      <c r="DF112" s="420"/>
      <c r="DG112" s="420"/>
      <c r="DH112" s="420"/>
      <c r="DI112" s="420"/>
      <c r="DJ112" s="420"/>
      <c r="DK112" s="420"/>
      <c r="DL112" s="420"/>
      <c r="DM112" s="420"/>
      <c r="DN112" s="420"/>
      <c r="DO112" s="420"/>
      <c r="DP112" s="420"/>
      <c r="DQ112" s="420"/>
      <c r="DR112" s="420"/>
      <c r="DS112" s="420"/>
      <c r="DT112" s="420"/>
      <c r="DU112" s="420"/>
      <c r="DV112" s="420"/>
      <c r="DW112" s="420"/>
      <c r="DX112" s="420"/>
      <c r="DY112" s="420"/>
      <c r="DZ112" s="420"/>
      <c r="EA112" s="420"/>
      <c r="EB112" s="420"/>
      <c r="EC112" s="420"/>
      <c r="ED112" s="420"/>
      <c r="EE112" s="420"/>
      <c r="EF112" s="420"/>
      <c r="EG112" s="420"/>
      <c r="EH112" s="420"/>
      <c r="EI112" s="420"/>
      <c r="EJ112" s="420"/>
      <c r="EK112" s="420"/>
      <c r="EL112" s="420"/>
      <c r="EM112" s="420"/>
      <c r="EN112" s="420"/>
      <c r="EO112" s="420"/>
      <c r="EP112" s="420"/>
      <c r="EQ112" s="420"/>
      <c r="ER112" s="420"/>
      <c r="ES112" s="420"/>
      <c r="ET112" s="420"/>
      <c r="EU112" s="420"/>
      <c r="EV112" s="420"/>
      <c r="EW112" s="420"/>
      <c r="EX112" s="420"/>
      <c r="EY112" s="420"/>
      <c r="EZ112" s="420"/>
      <c r="FA112" s="420"/>
      <c r="FB112" s="420"/>
      <c r="FC112" s="420"/>
      <c r="FD112" s="420"/>
      <c r="FE112" s="420"/>
      <c r="FF112" s="420"/>
      <c r="FG112" s="420"/>
      <c r="FH112" s="420"/>
      <c r="FI112" s="420"/>
      <c r="FJ112" s="420"/>
      <c r="FK112" s="420"/>
      <c r="FL112" s="420"/>
      <c r="FM112" s="420"/>
      <c r="FN112" s="420"/>
      <c r="FO112" s="420"/>
      <c r="FP112" s="420"/>
      <c r="FQ112" s="420"/>
      <c r="FR112" s="420"/>
      <c r="FS112" s="420"/>
      <c r="FT112" s="420"/>
      <c r="FU112" s="420"/>
      <c r="FV112" s="420"/>
      <c r="FW112" s="420"/>
      <c r="FX112" s="420"/>
      <c r="FY112" s="420"/>
      <c r="FZ112" s="420"/>
      <c r="GA112" s="420"/>
      <c r="GB112" s="420"/>
      <c r="GC112" s="420"/>
      <c r="GD112" s="420"/>
      <c r="GE112" s="420"/>
      <c r="GF112" s="420"/>
      <c r="GG112" s="420"/>
      <c r="GH112" s="420"/>
      <c r="GI112" s="420"/>
      <c r="GJ112" s="420"/>
      <c r="GK112" s="420"/>
      <c r="GL112" s="420"/>
      <c r="GM112" s="420"/>
      <c r="GN112" s="420"/>
      <c r="GO112" s="420"/>
      <c r="GP112" s="420"/>
      <c r="GQ112" s="420"/>
      <c r="GR112" s="420"/>
      <c r="GS112" s="420"/>
      <c r="GT112" s="420"/>
      <c r="GU112" s="420"/>
      <c r="GV112" s="420"/>
      <c r="GW112" s="420"/>
      <c r="GX112" s="420"/>
      <c r="GY112" s="420"/>
      <c r="GZ112" s="420"/>
      <c r="HA112" s="420"/>
      <c r="HB112" s="420"/>
      <c r="HC112" s="420"/>
      <c r="HD112" s="420"/>
      <c r="HE112" s="420"/>
      <c r="HF112" s="420"/>
      <c r="HG112" s="420"/>
      <c r="HH112" s="420"/>
      <c r="HI112" s="420"/>
      <c r="HJ112" s="420"/>
      <c r="HK112" s="420"/>
      <c r="HL112" s="420"/>
      <c r="HM112" s="420"/>
      <c r="HN112" s="420"/>
      <c r="HO112" s="420"/>
      <c r="HP112" s="420"/>
      <c r="HQ112" s="420"/>
      <c r="HR112" s="420"/>
      <c r="HS112" s="420"/>
      <c r="HT112" s="420"/>
      <c r="HU112" s="420"/>
      <c r="HV112" s="420"/>
      <c r="HW112" s="420"/>
      <c r="HX112" s="420"/>
      <c r="HY112" s="420"/>
      <c r="HZ112" s="420"/>
      <c r="IA112" s="420"/>
      <c r="IB112" s="420"/>
      <c r="IC112" s="420"/>
      <c r="ID112" s="420"/>
      <c r="IE112" s="420"/>
      <c r="IF112" s="420"/>
      <c r="IG112" s="420"/>
      <c r="IH112" s="420"/>
      <c r="II112" s="420"/>
      <c r="IJ112" s="420"/>
      <c r="IK112" s="420"/>
      <c r="IL112" s="420"/>
      <c r="IM112" s="420"/>
      <c r="IN112" s="420"/>
      <c r="IO112" s="420"/>
      <c r="IP112" s="420"/>
      <c r="IQ112" s="420"/>
      <c r="IR112" s="420"/>
      <c r="IS112" s="420"/>
      <c r="IT112" s="420"/>
      <c r="IU112" s="420"/>
      <c r="IV112" s="420"/>
    </row>
    <row r="113" spans="1:256" s="449" customFormat="1" ht="15">
      <c r="A113" s="399">
        <v>6</v>
      </c>
      <c r="B113" s="400" t="s">
        <v>12</v>
      </c>
      <c r="C113" s="477"/>
      <c r="D113" s="477"/>
      <c r="E113" s="478"/>
      <c r="F113" s="477"/>
      <c r="G113" s="478"/>
      <c r="H113" s="401">
        <f t="shared" ref="H113:M113" si="17">H114+H118</f>
        <v>1700</v>
      </c>
      <c r="I113" s="401">
        <f t="shared" si="17"/>
        <v>1700</v>
      </c>
      <c r="J113" s="401">
        <f t="shared" si="17"/>
        <v>1700</v>
      </c>
      <c r="K113" s="401">
        <f t="shared" si="17"/>
        <v>1700</v>
      </c>
      <c r="L113" s="401">
        <f t="shared" si="17"/>
        <v>307</v>
      </c>
      <c r="M113" s="401">
        <f t="shared" si="17"/>
        <v>307</v>
      </c>
      <c r="N113" s="399"/>
      <c r="O113" s="477"/>
      <c r="P113" s="411"/>
      <c r="Q113" s="479"/>
      <c r="R113" s="479"/>
      <c r="S113" s="479"/>
      <c r="T113" s="479"/>
      <c r="U113" s="479"/>
      <c r="V113" s="479"/>
      <c r="W113" s="479"/>
      <c r="X113" s="479"/>
      <c r="Y113" s="479"/>
      <c r="Z113" s="479"/>
      <c r="AA113" s="479"/>
      <c r="AB113" s="479"/>
      <c r="AC113" s="479"/>
      <c r="AD113" s="479"/>
      <c r="AE113" s="479"/>
      <c r="AF113" s="479"/>
      <c r="AG113" s="479"/>
      <c r="AH113" s="479"/>
      <c r="AI113" s="479"/>
      <c r="AJ113" s="479"/>
      <c r="AK113" s="479"/>
      <c r="AL113" s="479"/>
      <c r="AM113" s="479"/>
      <c r="AN113" s="479"/>
      <c r="AO113" s="479"/>
      <c r="AP113" s="479"/>
      <c r="AQ113" s="479"/>
      <c r="AR113" s="479"/>
      <c r="AS113" s="479"/>
      <c r="AT113" s="479"/>
      <c r="AU113" s="479"/>
      <c r="AV113" s="479"/>
      <c r="AW113" s="479"/>
      <c r="AX113" s="479"/>
      <c r="AY113" s="479"/>
      <c r="AZ113" s="479"/>
      <c r="BA113" s="479"/>
      <c r="BB113" s="479"/>
      <c r="BC113" s="479"/>
      <c r="BD113" s="479"/>
      <c r="BE113" s="479"/>
      <c r="BF113" s="479"/>
      <c r="BG113" s="479"/>
      <c r="BH113" s="479"/>
      <c r="BI113" s="479"/>
      <c r="BJ113" s="479"/>
      <c r="BK113" s="479"/>
      <c r="BL113" s="479"/>
      <c r="BM113" s="479"/>
      <c r="BN113" s="479"/>
      <c r="BO113" s="479"/>
      <c r="BP113" s="479"/>
      <c r="BQ113" s="479"/>
      <c r="BR113" s="479"/>
      <c r="BS113" s="479"/>
      <c r="BT113" s="479"/>
      <c r="BU113" s="479"/>
      <c r="BV113" s="479"/>
      <c r="BW113" s="479"/>
      <c r="BX113" s="479"/>
      <c r="BY113" s="479"/>
      <c r="BZ113" s="479"/>
      <c r="CA113" s="479"/>
      <c r="CB113" s="479"/>
      <c r="CC113" s="479"/>
      <c r="CD113" s="479"/>
      <c r="CE113" s="479"/>
      <c r="CF113" s="479"/>
      <c r="CG113" s="479"/>
      <c r="CH113" s="479"/>
      <c r="CI113" s="479"/>
      <c r="CJ113" s="479"/>
      <c r="CK113" s="479"/>
      <c r="CL113" s="479"/>
      <c r="CM113" s="479"/>
      <c r="CN113" s="479"/>
      <c r="CO113" s="479"/>
      <c r="CP113" s="479"/>
      <c r="CQ113" s="479"/>
      <c r="CR113" s="479"/>
      <c r="CS113" s="479"/>
      <c r="CT113" s="479"/>
      <c r="CU113" s="479"/>
      <c r="CV113" s="479"/>
      <c r="CW113" s="479"/>
      <c r="CX113" s="479"/>
      <c r="CY113" s="479"/>
      <c r="CZ113" s="479"/>
      <c r="DA113" s="479"/>
      <c r="DB113" s="479"/>
      <c r="DC113" s="479"/>
      <c r="DD113" s="479"/>
      <c r="DE113" s="479"/>
      <c r="DF113" s="479"/>
      <c r="DG113" s="479"/>
      <c r="DH113" s="479"/>
      <c r="DI113" s="479"/>
      <c r="DJ113" s="479"/>
      <c r="DK113" s="479"/>
      <c r="DL113" s="479"/>
      <c r="DM113" s="479"/>
      <c r="DN113" s="479"/>
      <c r="DO113" s="479"/>
      <c r="DP113" s="479"/>
      <c r="DQ113" s="479"/>
      <c r="DR113" s="479"/>
      <c r="DS113" s="479"/>
      <c r="DT113" s="479"/>
      <c r="DU113" s="479"/>
      <c r="DV113" s="479"/>
      <c r="DW113" s="479"/>
      <c r="DX113" s="479"/>
      <c r="DY113" s="479"/>
      <c r="DZ113" s="479"/>
      <c r="EA113" s="479"/>
      <c r="EB113" s="479"/>
      <c r="EC113" s="479"/>
      <c r="ED113" s="479"/>
      <c r="EE113" s="479"/>
      <c r="EF113" s="479"/>
      <c r="EG113" s="479"/>
      <c r="EH113" s="479"/>
      <c r="EI113" s="479"/>
      <c r="EJ113" s="479"/>
      <c r="EK113" s="479"/>
      <c r="EL113" s="479"/>
      <c r="EM113" s="479"/>
      <c r="EN113" s="479"/>
      <c r="EO113" s="479"/>
      <c r="EP113" s="479"/>
      <c r="EQ113" s="479"/>
      <c r="ER113" s="479"/>
      <c r="ES113" s="479"/>
      <c r="ET113" s="479"/>
      <c r="EU113" s="479"/>
      <c r="EV113" s="479"/>
      <c r="EW113" s="479"/>
      <c r="EX113" s="479"/>
      <c r="EY113" s="479"/>
      <c r="EZ113" s="479"/>
      <c r="FA113" s="479"/>
      <c r="FB113" s="479"/>
      <c r="FC113" s="479"/>
      <c r="FD113" s="479"/>
      <c r="FE113" s="479"/>
      <c r="FF113" s="479"/>
      <c r="FG113" s="479"/>
      <c r="FH113" s="479"/>
      <c r="FI113" s="479"/>
      <c r="FJ113" s="479"/>
      <c r="FK113" s="479"/>
      <c r="FL113" s="479"/>
      <c r="FM113" s="479"/>
      <c r="FN113" s="479"/>
      <c r="FO113" s="479"/>
      <c r="FP113" s="479"/>
      <c r="FQ113" s="479"/>
      <c r="FR113" s="479"/>
      <c r="FS113" s="479"/>
      <c r="FT113" s="479"/>
      <c r="FU113" s="479"/>
      <c r="FV113" s="479"/>
      <c r="FW113" s="479"/>
      <c r="FX113" s="479"/>
      <c r="FY113" s="479"/>
      <c r="FZ113" s="479"/>
      <c r="GA113" s="479"/>
      <c r="GB113" s="479"/>
      <c r="GC113" s="479"/>
      <c r="GD113" s="479"/>
      <c r="GE113" s="479"/>
      <c r="GF113" s="479"/>
      <c r="GG113" s="479"/>
      <c r="GH113" s="479"/>
      <c r="GI113" s="479"/>
      <c r="GJ113" s="479"/>
      <c r="GK113" s="479"/>
      <c r="GL113" s="479"/>
      <c r="GM113" s="479"/>
      <c r="GN113" s="479"/>
      <c r="GO113" s="479"/>
      <c r="GP113" s="479"/>
      <c r="GQ113" s="479"/>
      <c r="GR113" s="479"/>
      <c r="GS113" s="479"/>
      <c r="GT113" s="479"/>
      <c r="GU113" s="479"/>
      <c r="GV113" s="479"/>
      <c r="GW113" s="479"/>
      <c r="GX113" s="479"/>
      <c r="GY113" s="479"/>
      <c r="GZ113" s="479"/>
      <c r="HA113" s="479"/>
      <c r="HB113" s="479"/>
      <c r="HC113" s="479"/>
      <c r="HD113" s="479"/>
      <c r="HE113" s="479"/>
      <c r="HF113" s="479"/>
      <c r="HG113" s="479"/>
      <c r="HH113" s="479"/>
      <c r="HI113" s="479"/>
      <c r="HJ113" s="479"/>
      <c r="HK113" s="479"/>
      <c r="HL113" s="479"/>
      <c r="HM113" s="479"/>
      <c r="HN113" s="479"/>
      <c r="HO113" s="479"/>
      <c r="HP113" s="479"/>
      <c r="HQ113" s="479"/>
      <c r="HR113" s="479"/>
      <c r="HS113" s="479"/>
      <c r="HT113" s="479"/>
      <c r="HU113" s="479"/>
      <c r="HV113" s="479"/>
      <c r="HW113" s="479"/>
      <c r="HX113" s="479"/>
      <c r="HY113" s="479"/>
      <c r="HZ113" s="479"/>
      <c r="IA113" s="479"/>
      <c r="IB113" s="479"/>
      <c r="IC113" s="479"/>
      <c r="ID113" s="479"/>
      <c r="IE113" s="479"/>
      <c r="IF113" s="479"/>
      <c r="IG113" s="479"/>
      <c r="IH113" s="479"/>
      <c r="II113" s="479"/>
      <c r="IJ113" s="479"/>
      <c r="IK113" s="479"/>
      <c r="IL113" s="479"/>
      <c r="IM113" s="479"/>
      <c r="IN113" s="479"/>
      <c r="IO113" s="479"/>
      <c r="IP113" s="479"/>
      <c r="IQ113" s="479"/>
      <c r="IR113" s="479"/>
      <c r="IS113" s="479"/>
      <c r="IT113" s="479"/>
      <c r="IU113" s="479"/>
      <c r="IV113" s="479"/>
    </row>
    <row r="114" spans="1:256" s="488" customFormat="1" ht="54.75" customHeight="1">
      <c r="A114" s="408" t="s">
        <v>1170</v>
      </c>
      <c r="B114" s="405" t="s">
        <v>2252</v>
      </c>
      <c r="C114" s="405" t="s">
        <v>546</v>
      </c>
      <c r="D114" s="404" t="str">
        <f>+D115</f>
        <v>xã Tân Lập</v>
      </c>
      <c r="E114" s="404" t="s">
        <v>74</v>
      </c>
      <c r="F114" s="405"/>
      <c r="G114" s="404" t="s">
        <v>3151</v>
      </c>
      <c r="H114" s="406">
        <f t="shared" ref="H114:M114" si="18">SUM(H115:H117)</f>
        <v>566</v>
      </c>
      <c r="I114" s="406">
        <f t="shared" si="18"/>
        <v>566</v>
      </c>
      <c r="J114" s="406">
        <f t="shared" si="18"/>
        <v>566</v>
      </c>
      <c r="K114" s="406">
        <f t="shared" si="18"/>
        <v>566</v>
      </c>
      <c r="L114" s="406">
        <f t="shared" si="18"/>
        <v>104</v>
      </c>
      <c r="M114" s="406">
        <f t="shared" si="18"/>
        <v>104</v>
      </c>
      <c r="N114" s="404"/>
      <c r="O114" s="405"/>
      <c r="P114" s="411"/>
      <c r="Q114" s="412"/>
      <c r="R114" s="412"/>
      <c r="S114" s="412"/>
      <c r="T114" s="412"/>
      <c r="U114" s="412"/>
      <c r="V114" s="412"/>
      <c r="W114" s="412"/>
      <c r="X114" s="412"/>
      <c r="Y114" s="412"/>
      <c r="Z114" s="412"/>
      <c r="AA114" s="412"/>
      <c r="AB114" s="412"/>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412"/>
      <c r="AY114" s="412"/>
      <c r="AZ114" s="412"/>
      <c r="BA114" s="412"/>
      <c r="BB114" s="412"/>
      <c r="BC114" s="412"/>
      <c r="BD114" s="412"/>
      <c r="BE114" s="412"/>
      <c r="BF114" s="412"/>
      <c r="BG114" s="412"/>
      <c r="BH114" s="412"/>
      <c r="BI114" s="412"/>
      <c r="BJ114" s="412"/>
      <c r="BK114" s="412"/>
      <c r="BL114" s="412"/>
      <c r="BM114" s="412"/>
      <c r="BN114" s="412"/>
      <c r="BO114" s="412"/>
      <c r="BP114" s="412"/>
      <c r="BQ114" s="412"/>
      <c r="BR114" s="412"/>
      <c r="BS114" s="412"/>
      <c r="BT114" s="412"/>
      <c r="BU114" s="412"/>
      <c r="BV114" s="412"/>
      <c r="BW114" s="412"/>
      <c r="BX114" s="412"/>
      <c r="BY114" s="412"/>
      <c r="BZ114" s="412"/>
      <c r="CA114" s="412"/>
      <c r="CB114" s="412"/>
      <c r="CC114" s="412"/>
      <c r="CD114" s="412"/>
      <c r="CE114" s="412"/>
      <c r="CF114" s="412"/>
      <c r="CG114" s="412"/>
      <c r="CH114" s="412"/>
      <c r="CI114" s="412"/>
      <c r="CJ114" s="412"/>
      <c r="CK114" s="412"/>
      <c r="CL114" s="412"/>
      <c r="CM114" s="412"/>
      <c r="CN114" s="412"/>
      <c r="CO114" s="412"/>
      <c r="CP114" s="412"/>
      <c r="CQ114" s="412"/>
      <c r="CR114" s="412"/>
      <c r="CS114" s="412"/>
      <c r="CT114" s="412"/>
      <c r="CU114" s="412"/>
      <c r="CV114" s="412"/>
      <c r="CW114" s="412"/>
      <c r="CX114" s="412"/>
      <c r="CY114" s="412"/>
      <c r="CZ114" s="412"/>
      <c r="DA114" s="412"/>
      <c r="DB114" s="412"/>
      <c r="DC114" s="412"/>
      <c r="DD114" s="412"/>
      <c r="DE114" s="412"/>
      <c r="DF114" s="412"/>
      <c r="DG114" s="412"/>
      <c r="DH114" s="412"/>
      <c r="DI114" s="412"/>
      <c r="DJ114" s="412"/>
      <c r="DK114" s="412"/>
      <c r="DL114" s="412"/>
      <c r="DM114" s="412"/>
      <c r="DN114" s="412"/>
      <c r="DO114" s="412"/>
      <c r="DP114" s="412"/>
      <c r="DQ114" s="412"/>
      <c r="DR114" s="412"/>
      <c r="DS114" s="412"/>
      <c r="DT114" s="412"/>
      <c r="DU114" s="412"/>
      <c r="DV114" s="412"/>
      <c r="DW114" s="412"/>
      <c r="DX114" s="412"/>
      <c r="DY114" s="412"/>
      <c r="DZ114" s="412"/>
      <c r="EA114" s="412"/>
      <c r="EB114" s="412"/>
      <c r="EC114" s="412"/>
      <c r="ED114" s="412"/>
      <c r="EE114" s="412"/>
      <c r="EF114" s="412"/>
      <c r="EG114" s="412"/>
      <c r="EH114" s="412"/>
      <c r="EI114" s="412"/>
      <c r="EJ114" s="412"/>
      <c r="EK114" s="412"/>
      <c r="EL114" s="412"/>
      <c r="EM114" s="412"/>
      <c r="EN114" s="412"/>
      <c r="EO114" s="412"/>
      <c r="EP114" s="412"/>
      <c r="EQ114" s="412"/>
      <c r="ER114" s="412"/>
      <c r="ES114" s="412"/>
      <c r="ET114" s="412"/>
      <c r="EU114" s="412"/>
      <c r="EV114" s="412"/>
      <c r="EW114" s="412"/>
      <c r="EX114" s="412"/>
      <c r="EY114" s="412"/>
      <c r="EZ114" s="412"/>
      <c r="FA114" s="412"/>
      <c r="FB114" s="412"/>
      <c r="FC114" s="412"/>
      <c r="FD114" s="412"/>
      <c r="FE114" s="412"/>
      <c r="FF114" s="412"/>
      <c r="FG114" s="412"/>
      <c r="FH114" s="412"/>
      <c r="FI114" s="412"/>
      <c r="FJ114" s="412"/>
      <c r="FK114" s="412"/>
      <c r="FL114" s="412"/>
      <c r="FM114" s="412"/>
      <c r="FN114" s="412"/>
      <c r="FO114" s="412"/>
      <c r="FP114" s="412"/>
      <c r="FQ114" s="412"/>
      <c r="FR114" s="412"/>
      <c r="FS114" s="412"/>
      <c r="FT114" s="412"/>
      <c r="FU114" s="412"/>
      <c r="FV114" s="412"/>
      <c r="FW114" s="412"/>
      <c r="FX114" s="412"/>
      <c r="FY114" s="412"/>
      <c r="FZ114" s="412"/>
      <c r="GA114" s="412"/>
      <c r="GB114" s="412"/>
      <c r="GC114" s="412"/>
      <c r="GD114" s="412"/>
      <c r="GE114" s="412"/>
      <c r="GF114" s="412"/>
      <c r="GG114" s="412"/>
      <c r="GH114" s="412"/>
      <c r="GI114" s="412"/>
      <c r="GJ114" s="412"/>
      <c r="GK114" s="412"/>
      <c r="GL114" s="412"/>
      <c r="GM114" s="412"/>
      <c r="GN114" s="412"/>
      <c r="GO114" s="412"/>
      <c r="GP114" s="412"/>
      <c r="GQ114" s="412"/>
      <c r="GR114" s="412"/>
      <c r="GS114" s="412"/>
      <c r="GT114" s="412"/>
      <c r="GU114" s="412"/>
      <c r="GV114" s="412"/>
      <c r="GW114" s="412"/>
      <c r="GX114" s="412"/>
      <c r="GY114" s="412"/>
      <c r="GZ114" s="412"/>
      <c r="HA114" s="412"/>
      <c r="HB114" s="412"/>
      <c r="HC114" s="412"/>
      <c r="HD114" s="412"/>
      <c r="HE114" s="412"/>
      <c r="HF114" s="412"/>
      <c r="HG114" s="412"/>
      <c r="HH114" s="412"/>
      <c r="HI114" s="412"/>
      <c r="HJ114" s="412"/>
      <c r="HK114" s="412"/>
      <c r="HL114" s="412"/>
      <c r="HM114" s="412"/>
      <c r="HN114" s="412"/>
      <c r="HO114" s="412"/>
      <c r="HP114" s="412"/>
      <c r="HQ114" s="412"/>
      <c r="HR114" s="412"/>
      <c r="HS114" s="412"/>
      <c r="HT114" s="412"/>
      <c r="HU114" s="412"/>
      <c r="HV114" s="412"/>
      <c r="HW114" s="412"/>
      <c r="HX114" s="412"/>
      <c r="HY114" s="412"/>
      <c r="HZ114" s="412"/>
      <c r="IA114" s="412"/>
      <c r="IB114" s="412"/>
      <c r="IC114" s="412"/>
      <c r="ID114" s="412"/>
      <c r="IE114" s="412"/>
      <c r="IF114" s="412"/>
      <c r="IG114" s="412"/>
      <c r="IH114" s="412"/>
      <c r="II114" s="412"/>
      <c r="IJ114" s="412"/>
      <c r="IK114" s="412"/>
      <c r="IL114" s="412"/>
      <c r="IM114" s="412"/>
      <c r="IN114" s="412"/>
      <c r="IO114" s="412"/>
      <c r="IP114" s="412"/>
      <c r="IQ114" s="412"/>
      <c r="IR114" s="412"/>
      <c r="IS114" s="412"/>
      <c r="IT114" s="412"/>
      <c r="IU114" s="412"/>
      <c r="IV114" s="412"/>
    </row>
    <row r="115" spans="1:256" s="4" customFormat="1" ht="30.6" customHeight="1" outlineLevel="1">
      <c r="A115" s="480" t="s">
        <v>2253</v>
      </c>
      <c r="B115" s="405" t="s">
        <v>2254</v>
      </c>
      <c r="C115" s="405" t="s">
        <v>546</v>
      </c>
      <c r="D115" s="408" t="s">
        <v>2255</v>
      </c>
      <c r="E115" s="404">
        <v>2022</v>
      </c>
      <c r="F115" s="405"/>
      <c r="G115" s="404" t="s">
        <v>2256</v>
      </c>
      <c r="H115" s="406">
        <v>104</v>
      </c>
      <c r="I115" s="406">
        <v>104</v>
      </c>
      <c r="J115" s="406">
        <v>104</v>
      </c>
      <c r="K115" s="406">
        <v>104</v>
      </c>
      <c r="L115" s="406">
        <v>104</v>
      </c>
      <c r="M115" s="406">
        <v>104</v>
      </c>
      <c r="N115" s="404"/>
      <c r="O115" s="405"/>
      <c r="P115" s="411"/>
      <c r="Q115" s="412"/>
      <c r="R115" s="412"/>
      <c r="S115" s="412"/>
      <c r="T115" s="412"/>
      <c r="U115" s="412"/>
      <c r="V115" s="412"/>
      <c r="W115" s="412"/>
      <c r="X115" s="412"/>
      <c r="Y115" s="412"/>
      <c r="Z115" s="412"/>
      <c r="AA115" s="412"/>
      <c r="AB115" s="412"/>
      <c r="AC115" s="412"/>
      <c r="AD115" s="412"/>
      <c r="AE115" s="412"/>
      <c r="AF115" s="412"/>
      <c r="AG115" s="412"/>
      <c r="AH115" s="412"/>
      <c r="AI115" s="412"/>
      <c r="AJ115" s="412"/>
      <c r="AK115" s="412"/>
      <c r="AL115" s="412"/>
      <c r="AM115" s="412"/>
      <c r="AN115" s="412"/>
      <c r="AO115" s="412"/>
      <c r="AP115" s="412"/>
      <c r="AQ115" s="412"/>
      <c r="AR115" s="412"/>
      <c r="AS115" s="412"/>
      <c r="AT115" s="412"/>
      <c r="AU115" s="412"/>
      <c r="AV115" s="412"/>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12"/>
      <c r="CC115" s="412"/>
      <c r="CD115" s="412"/>
      <c r="CE115" s="412"/>
      <c r="CF115" s="412"/>
      <c r="CG115" s="412"/>
      <c r="CH115" s="412"/>
      <c r="CI115" s="412"/>
      <c r="CJ115" s="412"/>
      <c r="CK115" s="412"/>
      <c r="CL115" s="412"/>
      <c r="CM115" s="412"/>
      <c r="CN115" s="412"/>
      <c r="CO115" s="412"/>
      <c r="CP115" s="412"/>
      <c r="CQ115" s="412"/>
      <c r="CR115" s="412"/>
      <c r="CS115" s="412"/>
      <c r="CT115" s="412"/>
      <c r="CU115" s="412"/>
      <c r="CV115" s="412"/>
      <c r="CW115" s="412"/>
      <c r="CX115" s="412"/>
      <c r="CY115" s="412"/>
      <c r="CZ115" s="412"/>
      <c r="DA115" s="412"/>
      <c r="DB115" s="412"/>
      <c r="DC115" s="412"/>
      <c r="DD115" s="412"/>
      <c r="DE115" s="412"/>
      <c r="DF115" s="412"/>
      <c r="DG115" s="412"/>
      <c r="DH115" s="412"/>
      <c r="DI115" s="412"/>
      <c r="DJ115" s="412"/>
      <c r="DK115" s="412"/>
      <c r="DL115" s="412"/>
      <c r="DM115" s="412"/>
      <c r="DN115" s="412"/>
      <c r="DO115" s="412"/>
      <c r="DP115" s="412"/>
      <c r="DQ115" s="412"/>
      <c r="DR115" s="412"/>
      <c r="DS115" s="412"/>
      <c r="DT115" s="412"/>
      <c r="DU115" s="412"/>
      <c r="DV115" s="412"/>
      <c r="DW115" s="412"/>
      <c r="DX115" s="412"/>
      <c r="DY115" s="412"/>
      <c r="DZ115" s="412"/>
      <c r="EA115" s="412"/>
      <c r="EB115" s="412"/>
      <c r="EC115" s="412"/>
      <c r="ED115" s="412"/>
      <c r="EE115" s="412"/>
      <c r="EF115" s="412"/>
      <c r="EG115" s="412"/>
      <c r="EH115" s="412"/>
      <c r="EI115" s="412"/>
      <c r="EJ115" s="412"/>
      <c r="EK115" s="412"/>
      <c r="EL115" s="412"/>
      <c r="EM115" s="412"/>
      <c r="EN115" s="412"/>
      <c r="EO115" s="412"/>
      <c r="EP115" s="412"/>
      <c r="EQ115" s="412"/>
      <c r="ER115" s="412"/>
      <c r="ES115" s="412"/>
      <c r="ET115" s="412"/>
      <c r="EU115" s="412"/>
      <c r="EV115" s="412"/>
      <c r="EW115" s="412"/>
      <c r="EX115" s="412"/>
      <c r="EY115" s="412"/>
      <c r="EZ115" s="412"/>
      <c r="FA115" s="412"/>
      <c r="FB115" s="412"/>
      <c r="FC115" s="412"/>
      <c r="FD115" s="412"/>
      <c r="FE115" s="412"/>
      <c r="FF115" s="412"/>
      <c r="FG115" s="412"/>
      <c r="FH115" s="412"/>
      <c r="FI115" s="412"/>
      <c r="FJ115" s="412"/>
      <c r="FK115" s="412"/>
      <c r="FL115" s="412"/>
      <c r="FM115" s="412"/>
      <c r="FN115" s="412"/>
      <c r="FO115" s="412"/>
      <c r="FP115" s="412"/>
      <c r="FQ115" s="412"/>
      <c r="FR115" s="412"/>
      <c r="FS115" s="412"/>
      <c r="FT115" s="412"/>
      <c r="FU115" s="412"/>
      <c r="FV115" s="412"/>
      <c r="FW115" s="412"/>
      <c r="FX115" s="412"/>
      <c r="FY115" s="412"/>
      <c r="FZ115" s="412"/>
      <c r="GA115" s="412"/>
      <c r="GB115" s="412"/>
      <c r="GC115" s="412"/>
      <c r="GD115" s="412"/>
      <c r="GE115" s="412"/>
      <c r="GF115" s="412"/>
      <c r="GG115" s="412"/>
      <c r="GH115" s="412"/>
      <c r="GI115" s="412"/>
      <c r="GJ115" s="412"/>
      <c r="GK115" s="412"/>
      <c r="GL115" s="412"/>
      <c r="GM115" s="412"/>
      <c r="GN115" s="412"/>
      <c r="GO115" s="412"/>
      <c r="GP115" s="412"/>
      <c r="GQ115" s="412"/>
      <c r="GR115" s="412"/>
      <c r="GS115" s="412"/>
      <c r="GT115" s="412"/>
      <c r="GU115" s="412"/>
      <c r="GV115" s="412"/>
      <c r="GW115" s="412"/>
      <c r="GX115" s="412"/>
      <c r="GY115" s="412"/>
      <c r="GZ115" s="412"/>
      <c r="HA115" s="412"/>
      <c r="HB115" s="412"/>
      <c r="HC115" s="412"/>
      <c r="HD115" s="412"/>
      <c r="HE115" s="412"/>
      <c r="HF115" s="412"/>
      <c r="HG115" s="412"/>
      <c r="HH115" s="412"/>
      <c r="HI115" s="412"/>
      <c r="HJ115" s="412"/>
      <c r="HK115" s="412"/>
      <c r="HL115" s="412"/>
      <c r="HM115" s="412"/>
      <c r="HN115" s="412"/>
      <c r="HO115" s="412"/>
      <c r="HP115" s="412"/>
      <c r="HQ115" s="412"/>
      <c r="HR115" s="412"/>
      <c r="HS115" s="412"/>
      <c r="HT115" s="412"/>
      <c r="HU115" s="412"/>
      <c r="HV115" s="412"/>
      <c r="HW115" s="412"/>
      <c r="HX115" s="412"/>
      <c r="HY115" s="412"/>
      <c r="HZ115" s="412"/>
      <c r="IA115" s="412"/>
      <c r="IB115" s="412"/>
      <c r="IC115" s="412"/>
      <c r="ID115" s="412"/>
      <c r="IE115" s="412"/>
      <c r="IF115" s="412"/>
      <c r="IG115" s="412"/>
      <c r="IH115" s="412"/>
      <c r="II115" s="412"/>
      <c r="IJ115" s="412"/>
      <c r="IK115" s="412"/>
      <c r="IL115" s="412"/>
      <c r="IM115" s="412"/>
      <c r="IN115" s="412"/>
      <c r="IO115" s="412"/>
      <c r="IP115" s="412"/>
      <c r="IQ115" s="412"/>
      <c r="IR115" s="412"/>
      <c r="IS115" s="412"/>
      <c r="IT115" s="412"/>
      <c r="IU115" s="412"/>
      <c r="IV115" s="412"/>
    </row>
    <row r="116" spans="1:256" s="4" customFormat="1" ht="30.6" customHeight="1" outlineLevel="1">
      <c r="A116" s="480" t="s">
        <v>2253</v>
      </c>
      <c r="B116" s="405" t="s">
        <v>2257</v>
      </c>
      <c r="C116" s="405" t="s">
        <v>546</v>
      </c>
      <c r="D116" s="408" t="s">
        <v>2255</v>
      </c>
      <c r="E116" s="404">
        <v>2023</v>
      </c>
      <c r="F116" s="405"/>
      <c r="G116" s="404" t="s">
        <v>2258</v>
      </c>
      <c r="H116" s="406">
        <v>400</v>
      </c>
      <c r="I116" s="406">
        <v>400</v>
      </c>
      <c r="J116" s="406">
        <v>400</v>
      </c>
      <c r="K116" s="406">
        <v>400</v>
      </c>
      <c r="L116" s="406"/>
      <c r="M116" s="406"/>
      <c r="N116" s="404"/>
      <c r="O116" s="405"/>
      <c r="P116" s="411"/>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2"/>
      <c r="AL116" s="412"/>
      <c r="AM116" s="412"/>
      <c r="AN116" s="412"/>
      <c r="AO116" s="412"/>
      <c r="AP116" s="412"/>
      <c r="AQ116" s="412"/>
      <c r="AR116" s="412"/>
      <c r="AS116" s="412"/>
      <c r="AT116" s="412"/>
      <c r="AU116" s="412"/>
      <c r="AV116" s="412"/>
      <c r="AW116" s="412"/>
      <c r="AX116" s="412"/>
      <c r="AY116" s="412"/>
      <c r="AZ116" s="412"/>
      <c r="BA116" s="412"/>
      <c r="BB116" s="412"/>
      <c r="BC116" s="412"/>
      <c r="BD116" s="412"/>
      <c r="BE116" s="412"/>
      <c r="BF116" s="412"/>
      <c r="BG116" s="412"/>
      <c r="BH116" s="412"/>
      <c r="BI116" s="412"/>
      <c r="BJ116" s="412"/>
      <c r="BK116" s="412"/>
      <c r="BL116" s="412"/>
      <c r="BM116" s="412"/>
      <c r="BN116" s="412"/>
      <c r="BO116" s="412"/>
      <c r="BP116" s="412"/>
      <c r="BQ116" s="412"/>
      <c r="BR116" s="412"/>
      <c r="BS116" s="412"/>
      <c r="BT116" s="412"/>
      <c r="BU116" s="412"/>
      <c r="BV116" s="412"/>
      <c r="BW116" s="412"/>
      <c r="BX116" s="412"/>
      <c r="BY116" s="412"/>
      <c r="BZ116" s="412"/>
      <c r="CA116" s="412"/>
      <c r="CB116" s="412"/>
      <c r="CC116" s="412"/>
      <c r="CD116" s="412"/>
      <c r="CE116" s="412"/>
      <c r="CF116" s="412"/>
      <c r="CG116" s="412"/>
      <c r="CH116" s="412"/>
      <c r="CI116" s="412"/>
      <c r="CJ116" s="412"/>
      <c r="CK116" s="412"/>
      <c r="CL116" s="412"/>
      <c r="CM116" s="412"/>
      <c r="CN116" s="412"/>
      <c r="CO116" s="412"/>
      <c r="CP116" s="412"/>
      <c r="CQ116" s="412"/>
      <c r="CR116" s="412"/>
      <c r="CS116" s="412"/>
      <c r="CT116" s="412"/>
      <c r="CU116" s="412"/>
      <c r="CV116" s="412"/>
      <c r="CW116" s="412"/>
      <c r="CX116" s="412"/>
      <c r="CY116" s="412"/>
      <c r="CZ116" s="412"/>
      <c r="DA116" s="412"/>
      <c r="DB116" s="412"/>
      <c r="DC116" s="412"/>
      <c r="DD116" s="412"/>
      <c r="DE116" s="412"/>
      <c r="DF116" s="412"/>
      <c r="DG116" s="412"/>
      <c r="DH116" s="412"/>
      <c r="DI116" s="412"/>
      <c r="DJ116" s="412"/>
      <c r="DK116" s="412"/>
      <c r="DL116" s="412"/>
      <c r="DM116" s="412"/>
      <c r="DN116" s="412"/>
      <c r="DO116" s="412"/>
      <c r="DP116" s="412"/>
      <c r="DQ116" s="412"/>
      <c r="DR116" s="412"/>
      <c r="DS116" s="412"/>
      <c r="DT116" s="412"/>
      <c r="DU116" s="412"/>
      <c r="DV116" s="412"/>
      <c r="DW116" s="412"/>
      <c r="DX116" s="412"/>
      <c r="DY116" s="412"/>
      <c r="DZ116" s="412"/>
      <c r="EA116" s="412"/>
      <c r="EB116" s="412"/>
      <c r="EC116" s="412"/>
      <c r="ED116" s="412"/>
      <c r="EE116" s="412"/>
      <c r="EF116" s="412"/>
      <c r="EG116" s="412"/>
      <c r="EH116" s="412"/>
      <c r="EI116" s="412"/>
      <c r="EJ116" s="412"/>
      <c r="EK116" s="412"/>
      <c r="EL116" s="412"/>
      <c r="EM116" s="412"/>
      <c r="EN116" s="412"/>
      <c r="EO116" s="412"/>
      <c r="EP116" s="412"/>
      <c r="EQ116" s="412"/>
      <c r="ER116" s="412"/>
      <c r="ES116" s="412"/>
      <c r="ET116" s="412"/>
      <c r="EU116" s="412"/>
      <c r="EV116" s="412"/>
      <c r="EW116" s="412"/>
      <c r="EX116" s="412"/>
      <c r="EY116" s="412"/>
      <c r="EZ116" s="412"/>
      <c r="FA116" s="412"/>
      <c r="FB116" s="412"/>
      <c r="FC116" s="412"/>
      <c r="FD116" s="412"/>
      <c r="FE116" s="412"/>
      <c r="FF116" s="412"/>
      <c r="FG116" s="412"/>
      <c r="FH116" s="412"/>
      <c r="FI116" s="412"/>
      <c r="FJ116" s="412"/>
      <c r="FK116" s="412"/>
      <c r="FL116" s="412"/>
      <c r="FM116" s="412"/>
      <c r="FN116" s="412"/>
      <c r="FO116" s="412"/>
      <c r="FP116" s="412"/>
      <c r="FQ116" s="412"/>
      <c r="FR116" s="412"/>
      <c r="FS116" s="412"/>
      <c r="FT116" s="412"/>
      <c r="FU116" s="412"/>
      <c r="FV116" s="412"/>
      <c r="FW116" s="412"/>
      <c r="FX116" s="412"/>
      <c r="FY116" s="412"/>
      <c r="FZ116" s="412"/>
      <c r="GA116" s="412"/>
      <c r="GB116" s="412"/>
      <c r="GC116" s="412"/>
      <c r="GD116" s="412"/>
      <c r="GE116" s="412"/>
      <c r="GF116" s="412"/>
      <c r="GG116" s="412"/>
      <c r="GH116" s="412"/>
      <c r="GI116" s="412"/>
      <c r="GJ116" s="412"/>
      <c r="GK116" s="412"/>
      <c r="GL116" s="412"/>
      <c r="GM116" s="412"/>
      <c r="GN116" s="412"/>
      <c r="GO116" s="412"/>
      <c r="GP116" s="412"/>
      <c r="GQ116" s="412"/>
      <c r="GR116" s="412"/>
      <c r="GS116" s="412"/>
      <c r="GT116" s="412"/>
      <c r="GU116" s="412"/>
      <c r="GV116" s="412"/>
      <c r="GW116" s="412"/>
      <c r="GX116" s="412"/>
      <c r="GY116" s="412"/>
      <c r="GZ116" s="412"/>
      <c r="HA116" s="412"/>
      <c r="HB116" s="412"/>
      <c r="HC116" s="412"/>
      <c r="HD116" s="412"/>
      <c r="HE116" s="412"/>
      <c r="HF116" s="412"/>
      <c r="HG116" s="412"/>
      <c r="HH116" s="412"/>
      <c r="HI116" s="412"/>
      <c r="HJ116" s="412"/>
      <c r="HK116" s="412"/>
      <c r="HL116" s="412"/>
      <c r="HM116" s="412"/>
      <c r="HN116" s="412"/>
      <c r="HO116" s="412"/>
      <c r="HP116" s="412"/>
      <c r="HQ116" s="412"/>
      <c r="HR116" s="412"/>
      <c r="HS116" s="412"/>
      <c r="HT116" s="412"/>
      <c r="HU116" s="412"/>
      <c r="HV116" s="412"/>
      <c r="HW116" s="412"/>
      <c r="HX116" s="412"/>
      <c r="HY116" s="412"/>
      <c r="HZ116" s="412"/>
      <c r="IA116" s="412"/>
      <c r="IB116" s="412"/>
      <c r="IC116" s="412"/>
      <c r="ID116" s="412"/>
      <c r="IE116" s="412"/>
      <c r="IF116" s="412"/>
      <c r="IG116" s="412"/>
      <c r="IH116" s="412"/>
      <c r="II116" s="412"/>
      <c r="IJ116" s="412"/>
      <c r="IK116" s="412"/>
      <c r="IL116" s="412"/>
      <c r="IM116" s="412"/>
      <c r="IN116" s="412"/>
      <c r="IO116" s="412"/>
      <c r="IP116" s="412"/>
      <c r="IQ116" s="412"/>
      <c r="IR116" s="412"/>
      <c r="IS116" s="412"/>
      <c r="IT116" s="412"/>
      <c r="IU116" s="412"/>
      <c r="IV116" s="412"/>
    </row>
    <row r="117" spans="1:256" s="4" customFormat="1" ht="30.6" customHeight="1" outlineLevel="1">
      <c r="A117" s="480" t="s">
        <v>2253</v>
      </c>
      <c r="B117" s="405" t="s">
        <v>2259</v>
      </c>
      <c r="C117" s="405" t="s">
        <v>546</v>
      </c>
      <c r="D117" s="408" t="s">
        <v>2255</v>
      </c>
      <c r="E117" s="404">
        <v>2023</v>
      </c>
      <c r="F117" s="415"/>
      <c r="G117" s="404" t="s">
        <v>2260</v>
      </c>
      <c r="H117" s="406">
        <v>62</v>
      </c>
      <c r="I117" s="406">
        <v>62</v>
      </c>
      <c r="J117" s="406">
        <v>62</v>
      </c>
      <c r="K117" s="406">
        <v>62</v>
      </c>
      <c r="L117" s="407"/>
      <c r="M117" s="407"/>
      <c r="N117" s="414"/>
      <c r="O117" s="415"/>
      <c r="P117" s="411"/>
      <c r="Q117" s="412"/>
      <c r="R117" s="412"/>
      <c r="S117" s="412"/>
      <c r="T117" s="412"/>
      <c r="U117" s="412"/>
      <c r="V117" s="412"/>
      <c r="W117" s="412"/>
      <c r="X117" s="412"/>
      <c r="Y117" s="412"/>
      <c r="Z117" s="412"/>
      <c r="AA117" s="412"/>
      <c r="AB117" s="412"/>
      <c r="AC117" s="412"/>
      <c r="AD117" s="412"/>
      <c r="AE117" s="412"/>
      <c r="AF117" s="412"/>
      <c r="AG117" s="412"/>
      <c r="AH117" s="412"/>
      <c r="AI117" s="412"/>
      <c r="AJ117" s="412"/>
      <c r="AK117" s="412"/>
      <c r="AL117" s="412"/>
      <c r="AM117" s="412"/>
      <c r="AN117" s="412"/>
      <c r="AO117" s="412"/>
      <c r="AP117" s="412"/>
      <c r="AQ117" s="412"/>
      <c r="AR117" s="412"/>
      <c r="AS117" s="412"/>
      <c r="AT117" s="412"/>
      <c r="AU117" s="412"/>
      <c r="AV117" s="412"/>
      <c r="AW117" s="412"/>
      <c r="AX117" s="412"/>
      <c r="AY117" s="412"/>
      <c r="AZ117" s="412"/>
      <c r="BA117" s="412"/>
      <c r="BB117" s="412"/>
      <c r="BC117" s="412"/>
      <c r="BD117" s="412"/>
      <c r="BE117" s="412"/>
      <c r="BF117" s="412"/>
      <c r="BG117" s="412"/>
      <c r="BH117" s="412"/>
      <c r="BI117" s="412"/>
      <c r="BJ117" s="412"/>
      <c r="BK117" s="412"/>
      <c r="BL117" s="412"/>
      <c r="BM117" s="412"/>
      <c r="BN117" s="412"/>
      <c r="BO117" s="412"/>
      <c r="BP117" s="412"/>
      <c r="BQ117" s="412"/>
      <c r="BR117" s="412"/>
      <c r="BS117" s="412"/>
      <c r="BT117" s="412"/>
      <c r="BU117" s="412"/>
      <c r="BV117" s="412"/>
      <c r="BW117" s="412"/>
      <c r="BX117" s="412"/>
      <c r="BY117" s="412"/>
      <c r="BZ117" s="412"/>
      <c r="CA117" s="412"/>
      <c r="CB117" s="412"/>
      <c r="CC117" s="412"/>
      <c r="CD117" s="412"/>
      <c r="CE117" s="412"/>
      <c r="CF117" s="412"/>
      <c r="CG117" s="412"/>
      <c r="CH117" s="412"/>
      <c r="CI117" s="412"/>
      <c r="CJ117" s="412"/>
      <c r="CK117" s="412"/>
      <c r="CL117" s="412"/>
      <c r="CM117" s="412"/>
      <c r="CN117" s="412"/>
      <c r="CO117" s="412"/>
      <c r="CP117" s="412"/>
      <c r="CQ117" s="412"/>
      <c r="CR117" s="412"/>
      <c r="CS117" s="412"/>
      <c r="CT117" s="412"/>
      <c r="CU117" s="412"/>
      <c r="CV117" s="412"/>
      <c r="CW117" s="412"/>
      <c r="CX117" s="412"/>
      <c r="CY117" s="412"/>
      <c r="CZ117" s="412"/>
      <c r="DA117" s="412"/>
      <c r="DB117" s="412"/>
      <c r="DC117" s="412"/>
      <c r="DD117" s="412"/>
      <c r="DE117" s="412"/>
      <c r="DF117" s="412"/>
      <c r="DG117" s="412"/>
      <c r="DH117" s="412"/>
      <c r="DI117" s="412"/>
      <c r="DJ117" s="412"/>
      <c r="DK117" s="412"/>
      <c r="DL117" s="412"/>
      <c r="DM117" s="412"/>
      <c r="DN117" s="412"/>
      <c r="DO117" s="412"/>
      <c r="DP117" s="412"/>
      <c r="DQ117" s="412"/>
      <c r="DR117" s="412"/>
      <c r="DS117" s="412"/>
      <c r="DT117" s="412"/>
      <c r="DU117" s="412"/>
      <c r="DV117" s="412"/>
      <c r="DW117" s="412"/>
      <c r="DX117" s="412"/>
      <c r="DY117" s="412"/>
      <c r="DZ117" s="412"/>
      <c r="EA117" s="412"/>
      <c r="EB117" s="412"/>
      <c r="EC117" s="412"/>
      <c r="ED117" s="412"/>
      <c r="EE117" s="412"/>
      <c r="EF117" s="412"/>
      <c r="EG117" s="412"/>
      <c r="EH117" s="412"/>
      <c r="EI117" s="412"/>
      <c r="EJ117" s="412"/>
      <c r="EK117" s="412"/>
      <c r="EL117" s="412"/>
      <c r="EM117" s="412"/>
      <c r="EN117" s="412"/>
      <c r="EO117" s="412"/>
      <c r="EP117" s="412"/>
      <c r="EQ117" s="412"/>
      <c r="ER117" s="412"/>
      <c r="ES117" s="412"/>
      <c r="ET117" s="412"/>
      <c r="EU117" s="412"/>
      <c r="EV117" s="412"/>
      <c r="EW117" s="412"/>
      <c r="EX117" s="412"/>
      <c r="EY117" s="412"/>
      <c r="EZ117" s="412"/>
      <c r="FA117" s="412"/>
      <c r="FB117" s="412"/>
      <c r="FC117" s="412"/>
      <c r="FD117" s="412"/>
      <c r="FE117" s="412"/>
      <c r="FF117" s="412"/>
      <c r="FG117" s="412"/>
      <c r="FH117" s="412"/>
      <c r="FI117" s="412"/>
      <c r="FJ117" s="412"/>
      <c r="FK117" s="412"/>
      <c r="FL117" s="412"/>
      <c r="FM117" s="412"/>
      <c r="FN117" s="412"/>
      <c r="FO117" s="412"/>
      <c r="FP117" s="412"/>
      <c r="FQ117" s="412"/>
      <c r="FR117" s="412"/>
      <c r="FS117" s="412"/>
      <c r="FT117" s="412"/>
      <c r="FU117" s="412"/>
      <c r="FV117" s="412"/>
      <c r="FW117" s="412"/>
      <c r="FX117" s="412"/>
      <c r="FY117" s="412"/>
      <c r="FZ117" s="412"/>
      <c r="GA117" s="412"/>
      <c r="GB117" s="412"/>
      <c r="GC117" s="412"/>
      <c r="GD117" s="412"/>
      <c r="GE117" s="412"/>
      <c r="GF117" s="412"/>
      <c r="GG117" s="412"/>
      <c r="GH117" s="412"/>
      <c r="GI117" s="412"/>
      <c r="GJ117" s="412"/>
      <c r="GK117" s="412"/>
      <c r="GL117" s="412"/>
      <c r="GM117" s="412"/>
      <c r="GN117" s="412"/>
      <c r="GO117" s="412"/>
      <c r="GP117" s="412"/>
      <c r="GQ117" s="412"/>
      <c r="GR117" s="412"/>
      <c r="GS117" s="412"/>
      <c r="GT117" s="412"/>
      <c r="GU117" s="412"/>
      <c r="GV117" s="412"/>
      <c r="GW117" s="412"/>
      <c r="GX117" s="412"/>
      <c r="GY117" s="412"/>
      <c r="GZ117" s="412"/>
      <c r="HA117" s="412"/>
      <c r="HB117" s="412"/>
      <c r="HC117" s="412"/>
      <c r="HD117" s="412"/>
      <c r="HE117" s="412"/>
      <c r="HF117" s="412"/>
      <c r="HG117" s="412"/>
      <c r="HH117" s="412"/>
      <c r="HI117" s="412"/>
      <c r="HJ117" s="412"/>
      <c r="HK117" s="412"/>
      <c r="HL117" s="412"/>
      <c r="HM117" s="412"/>
      <c r="HN117" s="412"/>
      <c r="HO117" s="412"/>
      <c r="HP117" s="412"/>
      <c r="HQ117" s="412"/>
      <c r="HR117" s="412"/>
      <c r="HS117" s="412"/>
      <c r="HT117" s="412"/>
      <c r="HU117" s="412"/>
      <c r="HV117" s="412"/>
      <c r="HW117" s="412"/>
      <c r="HX117" s="412"/>
      <c r="HY117" s="412"/>
      <c r="HZ117" s="412"/>
      <c r="IA117" s="412"/>
      <c r="IB117" s="412"/>
      <c r="IC117" s="412"/>
      <c r="ID117" s="412"/>
      <c r="IE117" s="412"/>
      <c r="IF117" s="412"/>
      <c r="IG117" s="412"/>
      <c r="IH117" s="412"/>
      <c r="II117" s="412"/>
      <c r="IJ117" s="412"/>
      <c r="IK117" s="412"/>
      <c r="IL117" s="412"/>
      <c r="IM117" s="412"/>
      <c r="IN117" s="412"/>
      <c r="IO117" s="412"/>
      <c r="IP117" s="412"/>
      <c r="IQ117" s="412"/>
      <c r="IR117" s="412"/>
      <c r="IS117" s="412"/>
      <c r="IT117" s="412"/>
      <c r="IU117" s="412"/>
      <c r="IV117" s="412"/>
    </row>
    <row r="118" spans="1:256" s="4" customFormat="1" ht="84.75" customHeight="1">
      <c r="A118" s="480" t="s">
        <v>1174</v>
      </c>
      <c r="B118" s="405" t="s">
        <v>2261</v>
      </c>
      <c r="C118" s="405" t="s">
        <v>546</v>
      </c>
      <c r="D118" s="404" t="s">
        <v>2286</v>
      </c>
      <c r="E118" s="404" t="s">
        <v>74</v>
      </c>
      <c r="F118" s="415"/>
      <c r="G118" s="408" t="s">
        <v>3152</v>
      </c>
      <c r="H118" s="406">
        <f t="shared" ref="H118:M118" si="19">SUM(H119:H125)</f>
        <v>1134</v>
      </c>
      <c r="I118" s="406">
        <f t="shared" si="19"/>
        <v>1134</v>
      </c>
      <c r="J118" s="406">
        <f t="shared" si="19"/>
        <v>1134</v>
      </c>
      <c r="K118" s="406">
        <f t="shared" si="19"/>
        <v>1134</v>
      </c>
      <c r="L118" s="406">
        <f t="shared" si="19"/>
        <v>203</v>
      </c>
      <c r="M118" s="406">
        <f t="shared" si="19"/>
        <v>203</v>
      </c>
      <c r="N118" s="414"/>
      <c r="O118" s="415"/>
      <c r="P118" s="411"/>
      <c r="Q118" s="412"/>
      <c r="R118" s="412"/>
      <c r="S118" s="412"/>
      <c r="T118" s="412"/>
      <c r="U118" s="412"/>
      <c r="V118" s="412"/>
      <c r="W118" s="412"/>
      <c r="X118" s="412"/>
      <c r="Y118" s="412"/>
      <c r="Z118" s="412"/>
      <c r="AA118" s="412"/>
      <c r="AB118" s="412"/>
      <c r="AC118" s="412"/>
      <c r="AD118" s="412"/>
      <c r="AE118" s="412"/>
      <c r="AF118" s="412"/>
      <c r="AG118" s="412"/>
      <c r="AH118" s="412"/>
      <c r="AI118" s="412"/>
      <c r="AJ118" s="412"/>
      <c r="AK118" s="412"/>
      <c r="AL118" s="412"/>
      <c r="AM118" s="412"/>
      <c r="AN118" s="412"/>
      <c r="AO118" s="412"/>
      <c r="AP118" s="412"/>
      <c r="AQ118" s="412"/>
      <c r="AR118" s="412"/>
      <c r="AS118" s="412"/>
      <c r="AT118" s="412"/>
      <c r="AU118" s="412"/>
      <c r="AV118" s="412"/>
      <c r="AW118" s="412"/>
      <c r="AX118" s="412"/>
      <c r="AY118" s="412"/>
      <c r="AZ118" s="412"/>
      <c r="BA118" s="412"/>
      <c r="BB118" s="412"/>
      <c r="BC118" s="412"/>
      <c r="BD118" s="412"/>
      <c r="BE118" s="412"/>
      <c r="BF118" s="412"/>
      <c r="BG118" s="412"/>
      <c r="BH118" s="412"/>
      <c r="BI118" s="412"/>
      <c r="BJ118" s="412"/>
      <c r="BK118" s="412"/>
      <c r="BL118" s="412"/>
      <c r="BM118" s="412"/>
      <c r="BN118" s="412"/>
      <c r="BO118" s="412"/>
      <c r="BP118" s="412"/>
      <c r="BQ118" s="412"/>
      <c r="BR118" s="412"/>
      <c r="BS118" s="412"/>
      <c r="BT118" s="412"/>
      <c r="BU118" s="412"/>
      <c r="BV118" s="412"/>
      <c r="BW118" s="412"/>
      <c r="BX118" s="412"/>
      <c r="BY118" s="412"/>
      <c r="BZ118" s="412"/>
      <c r="CA118" s="412"/>
      <c r="CB118" s="412"/>
      <c r="CC118" s="412"/>
      <c r="CD118" s="412"/>
      <c r="CE118" s="412"/>
      <c r="CF118" s="412"/>
      <c r="CG118" s="412"/>
      <c r="CH118" s="412"/>
      <c r="CI118" s="412"/>
      <c r="CJ118" s="412"/>
      <c r="CK118" s="412"/>
      <c r="CL118" s="412"/>
      <c r="CM118" s="412"/>
      <c r="CN118" s="412"/>
      <c r="CO118" s="412"/>
      <c r="CP118" s="412"/>
      <c r="CQ118" s="412"/>
      <c r="CR118" s="412"/>
      <c r="CS118" s="412"/>
      <c r="CT118" s="412"/>
      <c r="CU118" s="412"/>
      <c r="CV118" s="412"/>
      <c r="CW118" s="412"/>
      <c r="CX118" s="412"/>
      <c r="CY118" s="412"/>
      <c r="CZ118" s="412"/>
      <c r="DA118" s="412"/>
      <c r="DB118" s="412"/>
      <c r="DC118" s="412"/>
      <c r="DD118" s="412"/>
      <c r="DE118" s="412"/>
      <c r="DF118" s="412"/>
      <c r="DG118" s="412"/>
      <c r="DH118" s="412"/>
      <c r="DI118" s="412"/>
      <c r="DJ118" s="412"/>
      <c r="DK118" s="412"/>
      <c r="DL118" s="412"/>
      <c r="DM118" s="412"/>
      <c r="DN118" s="412"/>
      <c r="DO118" s="412"/>
      <c r="DP118" s="412"/>
      <c r="DQ118" s="412"/>
      <c r="DR118" s="412"/>
      <c r="DS118" s="412"/>
      <c r="DT118" s="412"/>
      <c r="DU118" s="412"/>
      <c r="DV118" s="412"/>
      <c r="DW118" s="412"/>
      <c r="DX118" s="412"/>
      <c r="DY118" s="412"/>
      <c r="DZ118" s="412"/>
      <c r="EA118" s="412"/>
      <c r="EB118" s="412"/>
      <c r="EC118" s="412"/>
      <c r="ED118" s="412"/>
      <c r="EE118" s="412"/>
      <c r="EF118" s="412"/>
      <c r="EG118" s="412"/>
      <c r="EH118" s="412"/>
      <c r="EI118" s="412"/>
      <c r="EJ118" s="412"/>
      <c r="EK118" s="412"/>
      <c r="EL118" s="412"/>
      <c r="EM118" s="412"/>
      <c r="EN118" s="412"/>
      <c r="EO118" s="412"/>
      <c r="EP118" s="412"/>
      <c r="EQ118" s="412"/>
      <c r="ER118" s="412"/>
      <c r="ES118" s="412"/>
      <c r="ET118" s="412"/>
      <c r="EU118" s="412"/>
      <c r="EV118" s="412"/>
      <c r="EW118" s="412"/>
      <c r="EX118" s="412"/>
      <c r="EY118" s="412"/>
      <c r="EZ118" s="412"/>
      <c r="FA118" s="412"/>
      <c r="FB118" s="412"/>
      <c r="FC118" s="412"/>
      <c r="FD118" s="412"/>
      <c r="FE118" s="412"/>
      <c r="FF118" s="412"/>
      <c r="FG118" s="412"/>
      <c r="FH118" s="412"/>
      <c r="FI118" s="412"/>
      <c r="FJ118" s="412"/>
      <c r="FK118" s="412"/>
      <c r="FL118" s="412"/>
      <c r="FM118" s="412"/>
      <c r="FN118" s="412"/>
      <c r="FO118" s="412"/>
      <c r="FP118" s="412"/>
      <c r="FQ118" s="412"/>
      <c r="FR118" s="412"/>
      <c r="FS118" s="412"/>
      <c r="FT118" s="412"/>
      <c r="FU118" s="412"/>
      <c r="FV118" s="412"/>
      <c r="FW118" s="412"/>
      <c r="FX118" s="412"/>
      <c r="FY118" s="412"/>
      <c r="FZ118" s="412"/>
      <c r="GA118" s="412"/>
      <c r="GB118" s="412"/>
      <c r="GC118" s="412"/>
      <c r="GD118" s="412"/>
      <c r="GE118" s="412"/>
      <c r="GF118" s="412"/>
      <c r="GG118" s="412"/>
      <c r="GH118" s="412"/>
      <c r="GI118" s="412"/>
      <c r="GJ118" s="412"/>
      <c r="GK118" s="412"/>
      <c r="GL118" s="412"/>
      <c r="GM118" s="412"/>
      <c r="GN118" s="412"/>
      <c r="GO118" s="412"/>
      <c r="GP118" s="412"/>
      <c r="GQ118" s="412"/>
      <c r="GR118" s="412"/>
      <c r="GS118" s="412"/>
      <c r="GT118" s="412"/>
      <c r="GU118" s="412"/>
      <c r="GV118" s="412"/>
      <c r="GW118" s="412"/>
      <c r="GX118" s="412"/>
      <c r="GY118" s="412"/>
      <c r="GZ118" s="412"/>
      <c r="HA118" s="412"/>
      <c r="HB118" s="412"/>
      <c r="HC118" s="412"/>
      <c r="HD118" s="412"/>
      <c r="HE118" s="412"/>
      <c r="HF118" s="412"/>
      <c r="HG118" s="412"/>
      <c r="HH118" s="412"/>
      <c r="HI118" s="412"/>
      <c r="HJ118" s="412"/>
      <c r="HK118" s="412"/>
      <c r="HL118" s="412"/>
      <c r="HM118" s="412"/>
      <c r="HN118" s="412"/>
      <c r="HO118" s="412"/>
      <c r="HP118" s="412"/>
      <c r="HQ118" s="412"/>
      <c r="HR118" s="412"/>
      <c r="HS118" s="412"/>
      <c r="HT118" s="412"/>
      <c r="HU118" s="412"/>
      <c r="HV118" s="412"/>
      <c r="HW118" s="412"/>
      <c r="HX118" s="412"/>
      <c r="HY118" s="412"/>
      <c r="HZ118" s="412"/>
      <c r="IA118" s="412"/>
      <c r="IB118" s="412"/>
      <c r="IC118" s="412"/>
      <c r="ID118" s="412"/>
      <c r="IE118" s="412"/>
      <c r="IF118" s="412"/>
      <c r="IG118" s="412"/>
      <c r="IH118" s="412"/>
      <c r="II118" s="412"/>
      <c r="IJ118" s="412"/>
      <c r="IK118" s="412"/>
      <c r="IL118" s="412"/>
      <c r="IM118" s="412"/>
      <c r="IN118" s="412"/>
      <c r="IO118" s="412"/>
      <c r="IP118" s="412"/>
      <c r="IQ118" s="412"/>
      <c r="IR118" s="412"/>
      <c r="IS118" s="412"/>
      <c r="IT118" s="412"/>
      <c r="IU118" s="412"/>
      <c r="IV118" s="412"/>
    </row>
    <row r="119" spans="1:256" s="449" customFormat="1" ht="42" outlineLevel="1">
      <c r="A119" s="404" t="s">
        <v>2262</v>
      </c>
      <c r="B119" s="481" t="s">
        <v>2263</v>
      </c>
      <c r="C119" s="481" t="str">
        <f>+'[10]2021-2025'!C118</f>
        <v>UBND thị trấn Đăk Rve</v>
      </c>
      <c r="D119" s="482" t="s">
        <v>2234</v>
      </c>
      <c r="E119" s="482" t="s">
        <v>74</v>
      </c>
      <c r="F119" s="481"/>
      <c r="G119" s="483" t="s">
        <v>2264</v>
      </c>
      <c r="H119" s="406">
        <v>162</v>
      </c>
      <c r="I119" s="406">
        <v>162</v>
      </c>
      <c r="J119" s="406">
        <v>162</v>
      </c>
      <c r="K119" s="406">
        <v>162</v>
      </c>
      <c r="L119" s="406">
        <v>29</v>
      </c>
      <c r="M119" s="406">
        <v>29</v>
      </c>
      <c r="N119" s="404"/>
      <c r="O119" s="405"/>
      <c r="P119" s="411"/>
      <c r="Q119" s="479"/>
      <c r="R119" s="479"/>
      <c r="S119" s="479"/>
      <c r="T119" s="479"/>
      <c r="U119" s="479"/>
      <c r="V119" s="479"/>
      <c r="W119" s="479"/>
      <c r="X119" s="479"/>
      <c r="Y119" s="479"/>
      <c r="Z119" s="479"/>
      <c r="AA119" s="479"/>
      <c r="AB119" s="479"/>
      <c r="AC119" s="479"/>
      <c r="AD119" s="479"/>
      <c r="AE119" s="479"/>
      <c r="AF119" s="479"/>
      <c r="AG119" s="479"/>
      <c r="AH119" s="479"/>
      <c r="AI119" s="479"/>
      <c r="AJ119" s="479"/>
      <c r="AK119" s="479"/>
      <c r="AL119" s="479"/>
      <c r="AM119" s="479"/>
      <c r="AN119" s="479"/>
      <c r="AO119" s="479"/>
      <c r="AP119" s="479"/>
      <c r="AQ119" s="479"/>
      <c r="AR119" s="479"/>
      <c r="AS119" s="479"/>
      <c r="AT119" s="479"/>
      <c r="AU119" s="479"/>
      <c r="AV119" s="479"/>
      <c r="AW119" s="479"/>
      <c r="AX119" s="479"/>
      <c r="AY119" s="479"/>
      <c r="AZ119" s="479"/>
      <c r="BA119" s="479"/>
      <c r="BB119" s="479"/>
      <c r="BC119" s="479"/>
      <c r="BD119" s="479"/>
      <c r="BE119" s="479"/>
      <c r="BF119" s="479"/>
      <c r="BG119" s="479"/>
      <c r="BH119" s="479"/>
      <c r="BI119" s="479"/>
      <c r="BJ119" s="479"/>
      <c r="BK119" s="479"/>
      <c r="BL119" s="479"/>
      <c r="BM119" s="479"/>
      <c r="BN119" s="479"/>
      <c r="BO119" s="479"/>
      <c r="BP119" s="479"/>
      <c r="BQ119" s="479"/>
      <c r="BR119" s="479"/>
      <c r="BS119" s="479"/>
      <c r="BT119" s="479"/>
      <c r="BU119" s="479"/>
      <c r="BV119" s="479"/>
      <c r="BW119" s="479"/>
      <c r="BX119" s="479"/>
      <c r="BY119" s="479"/>
      <c r="BZ119" s="479"/>
      <c r="CA119" s="479"/>
      <c r="CB119" s="479"/>
      <c r="CC119" s="479"/>
      <c r="CD119" s="479"/>
      <c r="CE119" s="479"/>
      <c r="CF119" s="479"/>
      <c r="CG119" s="479"/>
      <c r="CH119" s="479"/>
      <c r="CI119" s="479"/>
      <c r="CJ119" s="479"/>
      <c r="CK119" s="479"/>
      <c r="CL119" s="479"/>
      <c r="CM119" s="479"/>
      <c r="CN119" s="479"/>
      <c r="CO119" s="479"/>
      <c r="CP119" s="479"/>
      <c r="CQ119" s="479"/>
      <c r="CR119" s="479"/>
      <c r="CS119" s="479"/>
      <c r="CT119" s="479"/>
      <c r="CU119" s="479"/>
      <c r="CV119" s="479"/>
      <c r="CW119" s="479"/>
      <c r="CX119" s="479"/>
      <c r="CY119" s="479"/>
      <c r="CZ119" s="479"/>
      <c r="DA119" s="479"/>
      <c r="DB119" s="479"/>
      <c r="DC119" s="479"/>
      <c r="DD119" s="479"/>
      <c r="DE119" s="479"/>
      <c r="DF119" s="479"/>
      <c r="DG119" s="479"/>
      <c r="DH119" s="479"/>
      <c r="DI119" s="479"/>
      <c r="DJ119" s="479"/>
      <c r="DK119" s="479"/>
      <c r="DL119" s="479"/>
      <c r="DM119" s="479"/>
      <c r="DN119" s="479"/>
      <c r="DO119" s="479"/>
      <c r="DP119" s="479"/>
      <c r="DQ119" s="479"/>
      <c r="DR119" s="479"/>
      <c r="DS119" s="479"/>
      <c r="DT119" s="479"/>
      <c r="DU119" s="479"/>
      <c r="DV119" s="479"/>
      <c r="DW119" s="479"/>
      <c r="DX119" s="479"/>
      <c r="DY119" s="479"/>
      <c r="DZ119" s="479"/>
      <c r="EA119" s="479"/>
      <c r="EB119" s="479"/>
      <c r="EC119" s="479"/>
      <c r="ED119" s="479"/>
      <c r="EE119" s="479"/>
      <c r="EF119" s="479"/>
      <c r="EG119" s="479"/>
      <c r="EH119" s="479"/>
      <c r="EI119" s="479"/>
      <c r="EJ119" s="479"/>
      <c r="EK119" s="479"/>
      <c r="EL119" s="479"/>
      <c r="EM119" s="479"/>
      <c r="EN119" s="479"/>
      <c r="EO119" s="479"/>
      <c r="EP119" s="479"/>
      <c r="EQ119" s="479"/>
      <c r="ER119" s="479"/>
      <c r="ES119" s="479"/>
      <c r="ET119" s="479"/>
      <c r="EU119" s="479"/>
      <c r="EV119" s="479"/>
      <c r="EW119" s="479"/>
      <c r="EX119" s="479"/>
      <c r="EY119" s="479"/>
      <c r="EZ119" s="479"/>
      <c r="FA119" s="479"/>
      <c r="FB119" s="479"/>
      <c r="FC119" s="479"/>
      <c r="FD119" s="479"/>
      <c r="FE119" s="479"/>
      <c r="FF119" s="479"/>
      <c r="FG119" s="479"/>
      <c r="FH119" s="479"/>
      <c r="FI119" s="479"/>
      <c r="FJ119" s="479"/>
      <c r="FK119" s="479"/>
      <c r="FL119" s="479"/>
      <c r="FM119" s="479"/>
      <c r="FN119" s="479"/>
      <c r="FO119" s="479"/>
      <c r="FP119" s="479"/>
      <c r="FQ119" s="479"/>
      <c r="FR119" s="479"/>
      <c r="FS119" s="479"/>
      <c r="FT119" s="479"/>
      <c r="FU119" s="479"/>
      <c r="FV119" s="479"/>
      <c r="FW119" s="479"/>
      <c r="FX119" s="479"/>
      <c r="FY119" s="479"/>
      <c r="FZ119" s="479"/>
      <c r="GA119" s="479"/>
      <c r="GB119" s="479"/>
      <c r="GC119" s="479"/>
      <c r="GD119" s="479"/>
      <c r="GE119" s="479"/>
      <c r="GF119" s="479"/>
      <c r="GG119" s="479"/>
      <c r="GH119" s="479"/>
      <c r="GI119" s="479"/>
      <c r="GJ119" s="479"/>
      <c r="GK119" s="479"/>
      <c r="GL119" s="479"/>
      <c r="GM119" s="479"/>
      <c r="GN119" s="479"/>
      <c r="GO119" s="479"/>
      <c r="GP119" s="479"/>
      <c r="GQ119" s="479"/>
      <c r="GR119" s="479"/>
      <c r="GS119" s="479"/>
      <c r="GT119" s="479"/>
      <c r="GU119" s="479"/>
      <c r="GV119" s="479"/>
      <c r="GW119" s="479"/>
      <c r="GX119" s="479"/>
      <c r="GY119" s="479"/>
      <c r="GZ119" s="479"/>
      <c r="HA119" s="479"/>
      <c r="HB119" s="479"/>
      <c r="HC119" s="479"/>
      <c r="HD119" s="479"/>
      <c r="HE119" s="479"/>
      <c r="HF119" s="479"/>
      <c r="HG119" s="479"/>
      <c r="HH119" s="479"/>
      <c r="HI119" s="479"/>
      <c r="HJ119" s="479"/>
      <c r="HK119" s="479"/>
      <c r="HL119" s="479"/>
      <c r="HM119" s="479"/>
      <c r="HN119" s="479"/>
      <c r="HO119" s="479"/>
      <c r="HP119" s="479"/>
      <c r="HQ119" s="479"/>
      <c r="HR119" s="479"/>
      <c r="HS119" s="479"/>
      <c r="HT119" s="479"/>
      <c r="HU119" s="479"/>
      <c r="HV119" s="479"/>
      <c r="HW119" s="479"/>
      <c r="HX119" s="479"/>
      <c r="HY119" s="479"/>
      <c r="HZ119" s="479"/>
      <c r="IA119" s="479"/>
      <c r="IB119" s="479"/>
      <c r="IC119" s="479"/>
      <c r="ID119" s="479"/>
      <c r="IE119" s="479"/>
      <c r="IF119" s="479"/>
      <c r="IG119" s="479"/>
      <c r="IH119" s="479"/>
      <c r="II119" s="479"/>
      <c r="IJ119" s="479"/>
      <c r="IK119" s="479"/>
      <c r="IL119" s="479"/>
      <c r="IM119" s="479"/>
      <c r="IN119" s="479"/>
      <c r="IO119" s="479"/>
      <c r="IP119" s="479"/>
      <c r="IQ119" s="479"/>
      <c r="IR119" s="479"/>
      <c r="IS119" s="479"/>
      <c r="IT119" s="479"/>
      <c r="IU119" s="479"/>
      <c r="IV119" s="479"/>
    </row>
    <row r="120" spans="1:256" s="4" customFormat="1" ht="28" outlineLevel="1">
      <c r="A120" s="404" t="s">
        <v>2265</v>
      </c>
      <c r="B120" s="484" t="s">
        <v>2266</v>
      </c>
      <c r="C120" s="481" t="str">
        <f>+'[10]2021-2025'!C119</f>
        <v>UBND xã Đăk Tờ Re</v>
      </c>
      <c r="D120" s="482" t="s">
        <v>2267</v>
      </c>
      <c r="E120" s="482" t="s">
        <v>74</v>
      </c>
      <c r="F120" s="484"/>
      <c r="G120" s="482" t="s">
        <v>2268</v>
      </c>
      <c r="H120" s="406">
        <v>162</v>
      </c>
      <c r="I120" s="406">
        <v>162</v>
      </c>
      <c r="J120" s="406">
        <v>162</v>
      </c>
      <c r="K120" s="406">
        <v>162</v>
      </c>
      <c r="L120" s="406">
        <v>29</v>
      </c>
      <c r="M120" s="406">
        <v>29</v>
      </c>
      <c r="N120" s="404"/>
      <c r="O120" s="405"/>
      <c r="P120" s="411"/>
      <c r="Q120" s="412"/>
      <c r="R120" s="412"/>
      <c r="S120" s="412"/>
      <c r="T120" s="412"/>
      <c r="U120" s="412"/>
      <c r="V120" s="412"/>
      <c r="W120" s="412"/>
      <c r="X120" s="412"/>
      <c r="Y120" s="412"/>
      <c r="Z120" s="412"/>
      <c r="AA120" s="412"/>
      <c r="AB120" s="412"/>
      <c r="AC120" s="412"/>
      <c r="AD120" s="412"/>
      <c r="AE120" s="412"/>
      <c r="AF120" s="412"/>
      <c r="AG120" s="412"/>
      <c r="AH120" s="412"/>
      <c r="AI120" s="412"/>
      <c r="AJ120" s="412"/>
      <c r="AK120" s="412"/>
      <c r="AL120" s="412"/>
      <c r="AM120" s="412"/>
      <c r="AN120" s="412"/>
      <c r="AO120" s="412"/>
      <c r="AP120" s="412"/>
      <c r="AQ120" s="412"/>
      <c r="AR120" s="412"/>
      <c r="AS120" s="412"/>
      <c r="AT120" s="412"/>
      <c r="AU120" s="412"/>
      <c r="AV120" s="412"/>
      <c r="AW120" s="412"/>
      <c r="AX120" s="412"/>
      <c r="AY120" s="412"/>
      <c r="AZ120" s="412"/>
      <c r="BA120" s="412"/>
      <c r="BB120" s="412"/>
      <c r="BC120" s="412"/>
      <c r="BD120" s="412"/>
      <c r="BE120" s="412"/>
      <c r="BF120" s="412"/>
      <c r="BG120" s="412"/>
      <c r="BH120" s="412"/>
      <c r="BI120" s="412"/>
      <c r="BJ120" s="412"/>
      <c r="BK120" s="412"/>
      <c r="BL120" s="412"/>
      <c r="BM120" s="412"/>
      <c r="BN120" s="412"/>
      <c r="BO120" s="412"/>
      <c r="BP120" s="412"/>
      <c r="BQ120" s="412"/>
      <c r="BR120" s="412"/>
      <c r="BS120" s="412"/>
      <c r="BT120" s="412"/>
      <c r="BU120" s="412"/>
      <c r="BV120" s="412"/>
      <c r="BW120" s="412"/>
      <c r="BX120" s="412"/>
      <c r="BY120" s="412"/>
      <c r="BZ120" s="412"/>
      <c r="CA120" s="412"/>
      <c r="CB120" s="412"/>
      <c r="CC120" s="412"/>
      <c r="CD120" s="412"/>
      <c r="CE120" s="412"/>
      <c r="CF120" s="412"/>
      <c r="CG120" s="412"/>
      <c r="CH120" s="412"/>
      <c r="CI120" s="412"/>
      <c r="CJ120" s="412"/>
      <c r="CK120" s="412"/>
      <c r="CL120" s="412"/>
      <c r="CM120" s="412"/>
      <c r="CN120" s="412"/>
      <c r="CO120" s="412"/>
      <c r="CP120" s="412"/>
      <c r="CQ120" s="412"/>
      <c r="CR120" s="412"/>
      <c r="CS120" s="412"/>
      <c r="CT120" s="412"/>
      <c r="CU120" s="412"/>
      <c r="CV120" s="412"/>
      <c r="CW120" s="412"/>
      <c r="CX120" s="412"/>
      <c r="CY120" s="412"/>
      <c r="CZ120" s="412"/>
      <c r="DA120" s="412"/>
      <c r="DB120" s="412"/>
      <c r="DC120" s="412"/>
      <c r="DD120" s="412"/>
      <c r="DE120" s="412"/>
      <c r="DF120" s="412"/>
      <c r="DG120" s="412"/>
      <c r="DH120" s="412"/>
      <c r="DI120" s="412"/>
      <c r="DJ120" s="412"/>
      <c r="DK120" s="412"/>
      <c r="DL120" s="412"/>
      <c r="DM120" s="412"/>
      <c r="DN120" s="412"/>
      <c r="DO120" s="412"/>
      <c r="DP120" s="412"/>
      <c r="DQ120" s="412"/>
      <c r="DR120" s="412"/>
      <c r="DS120" s="412"/>
      <c r="DT120" s="412"/>
      <c r="DU120" s="412"/>
      <c r="DV120" s="412"/>
      <c r="DW120" s="412"/>
      <c r="DX120" s="412"/>
      <c r="DY120" s="412"/>
      <c r="DZ120" s="412"/>
      <c r="EA120" s="412"/>
      <c r="EB120" s="412"/>
      <c r="EC120" s="412"/>
      <c r="ED120" s="412"/>
      <c r="EE120" s="412"/>
      <c r="EF120" s="412"/>
      <c r="EG120" s="412"/>
      <c r="EH120" s="412"/>
      <c r="EI120" s="412"/>
      <c r="EJ120" s="412"/>
      <c r="EK120" s="412"/>
      <c r="EL120" s="412"/>
      <c r="EM120" s="412"/>
      <c r="EN120" s="412"/>
      <c r="EO120" s="412"/>
      <c r="EP120" s="412"/>
      <c r="EQ120" s="412"/>
      <c r="ER120" s="412"/>
      <c r="ES120" s="412"/>
      <c r="ET120" s="412"/>
      <c r="EU120" s="412"/>
      <c r="EV120" s="412"/>
      <c r="EW120" s="412"/>
      <c r="EX120" s="412"/>
      <c r="EY120" s="412"/>
      <c r="EZ120" s="412"/>
      <c r="FA120" s="412"/>
      <c r="FB120" s="412"/>
      <c r="FC120" s="412"/>
      <c r="FD120" s="412"/>
      <c r="FE120" s="412"/>
      <c r="FF120" s="412"/>
      <c r="FG120" s="412"/>
      <c r="FH120" s="412"/>
      <c r="FI120" s="412"/>
      <c r="FJ120" s="412"/>
      <c r="FK120" s="412"/>
      <c r="FL120" s="412"/>
      <c r="FM120" s="412"/>
      <c r="FN120" s="412"/>
      <c r="FO120" s="412"/>
      <c r="FP120" s="412"/>
      <c r="FQ120" s="412"/>
      <c r="FR120" s="412"/>
      <c r="FS120" s="412"/>
      <c r="FT120" s="412"/>
      <c r="FU120" s="412"/>
      <c r="FV120" s="412"/>
      <c r="FW120" s="412"/>
      <c r="FX120" s="412"/>
      <c r="FY120" s="412"/>
      <c r="FZ120" s="412"/>
      <c r="GA120" s="412"/>
      <c r="GB120" s="412"/>
      <c r="GC120" s="412"/>
      <c r="GD120" s="412"/>
      <c r="GE120" s="412"/>
      <c r="GF120" s="412"/>
      <c r="GG120" s="412"/>
      <c r="GH120" s="412"/>
      <c r="GI120" s="412"/>
      <c r="GJ120" s="412"/>
      <c r="GK120" s="412"/>
      <c r="GL120" s="412"/>
      <c r="GM120" s="412"/>
      <c r="GN120" s="412"/>
      <c r="GO120" s="412"/>
      <c r="GP120" s="412"/>
      <c r="GQ120" s="412"/>
      <c r="GR120" s="412"/>
      <c r="GS120" s="412"/>
      <c r="GT120" s="412"/>
      <c r="GU120" s="412"/>
      <c r="GV120" s="412"/>
      <c r="GW120" s="412"/>
      <c r="GX120" s="412"/>
      <c r="GY120" s="412"/>
      <c r="GZ120" s="412"/>
      <c r="HA120" s="412"/>
      <c r="HB120" s="412"/>
      <c r="HC120" s="412"/>
      <c r="HD120" s="412"/>
      <c r="HE120" s="412"/>
      <c r="HF120" s="412"/>
      <c r="HG120" s="412"/>
      <c r="HH120" s="412"/>
      <c r="HI120" s="412"/>
      <c r="HJ120" s="412"/>
      <c r="HK120" s="412"/>
      <c r="HL120" s="412"/>
      <c r="HM120" s="412"/>
      <c r="HN120" s="412"/>
      <c r="HO120" s="412"/>
      <c r="HP120" s="412"/>
      <c r="HQ120" s="412"/>
      <c r="HR120" s="412"/>
      <c r="HS120" s="412"/>
      <c r="HT120" s="412"/>
      <c r="HU120" s="412"/>
      <c r="HV120" s="412"/>
      <c r="HW120" s="412"/>
      <c r="HX120" s="412"/>
      <c r="HY120" s="412"/>
      <c r="HZ120" s="412"/>
      <c r="IA120" s="412"/>
      <c r="IB120" s="412"/>
      <c r="IC120" s="412"/>
      <c r="ID120" s="412"/>
      <c r="IE120" s="412"/>
      <c r="IF120" s="412"/>
      <c r="IG120" s="412"/>
      <c r="IH120" s="412"/>
      <c r="II120" s="412"/>
      <c r="IJ120" s="412"/>
      <c r="IK120" s="412"/>
      <c r="IL120" s="412"/>
      <c r="IM120" s="412"/>
      <c r="IN120" s="412"/>
      <c r="IO120" s="412"/>
      <c r="IP120" s="412"/>
      <c r="IQ120" s="412"/>
      <c r="IR120" s="412"/>
      <c r="IS120" s="412"/>
      <c r="IT120" s="412"/>
      <c r="IU120" s="412"/>
      <c r="IV120" s="412"/>
    </row>
    <row r="121" spans="1:256" s="4" customFormat="1" ht="28.95" customHeight="1" outlineLevel="1">
      <c r="A121" s="404" t="s">
        <v>2269</v>
      </c>
      <c r="B121" s="484" t="s">
        <v>2270</v>
      </c>
      <c r="C121" s="481" t="str">
        <f>+'[10]2021-2025'!C120</f>
        <v>UBND xã Đăk Kôi</v>
      </c>
      <c r="D121" s="482" t="s">
        <v>2124</v>
      </c>
      <c r="E121" s="482" t="s">
        <v>74</v>
      </c>
      <c r="F121" s="415"/>
      <c r="G121" s="404" t="s">
        <v>2271</v>
      </c>
      <c r="H121" s="406">
        <v>162</v>
      </c>
      <c r="I121" s="406">
        <v>162</v>
      </c>
      <c r="J121" s="406">
        <v>162</v>
      </c>
      <c r="K121" s="406">
        <v>162</v>
      </c>
      <c r="L121" s="406">
        <v>29</v>
      </c>
      <c r="M121" s="406">
        <v>29</v>
      </c>
      <c r="N121" s="404"/>
      <c r="O121" s="405"/>
      <c r="P121" s="411"/>
      <c r="Q121" s="412"/>
      <c r="R121" s="412"/>
      <c r="S121" s="412"/>
      <c r="T121" s="412"/>
      <c r="U121" s="412"/>
      <c r="V121" s="412"/>
      <c r="W121" s="412"/>
      <c r="X121" s="412"/>
      <c r="Y121" s="412"/>
      <c r="Z121" s="412"/>
      <c r="AA121" s="412"/>
      <c r="AB121" s="412"/>
      <c r="AC121" s="412"/>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2"/>
      <c r="AY121" s="412"/>
      <c r="AZ121" s="412"/>
      <c r="BA121" s="412"/>
      <c r="BB121" s="412"/>
      <c r="BC121" s="412"/>
      <c r="BD121" s="412"/>
      <c r="BE121" s="412"/>
      <c r="BF121" s="412"/>
      <c r="BG121" s="412"/>
      <c r="BH121" s="412"/>
      <c r="BI121" s="412"/>
      <c r="BJ121" s="412"/>
      <c r="BK121" s="412"/>
      <c r="BL121" s="412"/>
      <c r="BM121" s="412"/>
      <c r="BN121" s="412"/>
      <c r="BO121" s="412"/>
      <c r="BP121" s="412"/>
      <c r="BQ121" s="412"/>
      <c r="BR121" s="412"/>
      <c r="BS121" s="412"/>
      <c r="BT121" s="412"/>
      <c r="BU121" s="412"/>
      <c r="BV121" s="412"/>
      <c r="BW121" s="412"/>
      <c r="BX121" s="412"/>
      <c r="BY121" s="412"/>
      <c r="BZ121" s="412"/>
      <c r="CA121" s="412"/>
      <c r="CB121" s="412"/>
      <c r="CC121" s="412"/>
      <c r="CD121" s="412"/>
      <c r="CE121" s="412"/>
      <c r="CF121" s="412"/>
      <c r="CG121" s="412"/>
      <c r="CH121" s="412"/>
      <c r="CI121" s="412"/>
      <c r="CJ121" s="412"/>
      <c r="CK121" s="412"/>
      <c r="CL121" s="412"/>
      <c r="CM121" s="412"/>
      <c r="CN121" s="412"/>
      <c r="CO121" s="412"/>
      <c r="CP121" s="412"/>
      <c r="CQ121" s="412"/>
      <c r="CR121" s="412"/>
      <c r="CS121" s="412"/>
      <c r="CT121" s="412"/>
      <c r="CU121" s="412"/>
      <c r="CV121" s="412"/>
      <c r="CW121" s="412"/>
      <c r="CX121" s="412"/>
      <c r="CY121" s="412"/>
      <c r="CZ121" s="412"/>
      <c r="DA121" s="412"/>
      <c r="DB121" s="412"/>
      <c r="DC121" s="412"/>
      <c r="DD121" s="412"/>
      <c r="DE121" s="412"/>
      <c r="DF121" s="412"/>
      <c r="DG121" s="412"/>
      <c r="DH121" s="412"/>
      <c r="DI121" s="412"/>
      <c r="DJ121" s="412"/>
      <c r="DK121" s="412"/>
      <c r="DL121" s="412"/>
      <c r="DM121" s="412"/>
      <c r="DN121" s="412"/>
      <c r="DO121" s="412"/>
      <c r="DP121" s="412"/>
      <c r="DQ121" s="412"/>
      <c r="DR121" s="412"/>
      <c r="DS121" s="412"/>
      <c r="DT121" s="412"/>
      <c r="DU121" s="412"/>
      <c r="DV121" s="412"/>
      <c r="DW121" s="412"/>
      <c r="DX121" s="412"/>
      <c r="DY121" s="412"/>
      <c r="DZ121" s="412"/>
      <c r="EA121" s="412"/>
      <c r="EB121" s="412"/>
      <c r="EC121" s="412"/>
      <c r="ED121" s="412"/>
      <c r="EE121" s="412"/>
      <c r="EF121" s="412"/>
      <c r="EG121" s="412"/>
      <c r="EH121" s="412"/>
      <c r="EI121" s="412"/>
      <c r="EJ121" s="412"/>
      <c r="EK121" s="412"/>
      <c r="EL121" s="412"/>
      <c r="EM121" s="412"/>
      <c r="EN121" s="412"/>
      <c r="EO121" s="412"/>
      <c r="EP121" s="412"/>
      <c r="EQ121" s="412"/>
      <c r="ER121" s="412"/>
      <c r="ES121" s="412"/>
      <c r="ET121" s="412"/>
      <c r="EU121" s="412"/>
      <c r="EV121" s="412"/>
      <c r="EW121" s="412"/>
      <c r="EX121" s="412"/>
      <c r="EY121" s="412"/>
      <c r="EZ121" s="412"/>
      <c r="FA121" s="412"/>
      <c r="FB121" s="412"/>
      <c r="FC121" s="412"/>
      <c r="FD121" s="412"/>
      <c r="FE121" s="412"/>
      <c r="FF121" s="412"/>
      <c r="FG121" s="412"/>
      <c r="FH121" s="412"/>
      <c r="FI121" s="412"/>
      <c r="FJ121" s="412"/>
      <c r="FK121" s="412"/>
      <c r="FL121" s="412"/>
      <c r="FM121" s="412"/>
      <c r="FN121" s="412"/>
      <c r="FO121" s="412"/>
      <c r="FP121" s="412"/>
      <c r="FQ121" s="412"/>
      <c r="FR121" s="412"/>
      <c r="FS121" s="412"/>
      <c r="FT121" s="412"/>
      <c r="FU121" s="412"/>
      <c r="FV121" s="412"/>
      <c r="FW121" s="412"/>
      <c r="FX121" s="412"/>
      <c r="FY121" s="412"/>
      <c r="FZ121" s="412"/>
      <c r="GA121" s="412"/>
      <c r="GB121" s="412"/>
      <c r="GC121" s="412"/>
      <c r="GD121" s="412"/>
      <c r="GE121" s="412"/>
      <c r="GF121" s="412"/>
      <c r="GG121" s="412"/>
      <c r="GH121" s="412"/>
      <c r="GI121" s="412"/>
      <c r="GJ121" s="412"/>
      <c r="GK121" s="412"/>
      <c r="GL121" s="412"/>
      <c r="GM121" s="412"/>
      <c r="GN121" s="412"/>
      <c r="GO121" s="412"/>
      <c r="GP121" s="412"/>
      <c r="GQ121" s="412"/>
      <c r="GR121" s="412"/>
      <c r="GS121" s="412"/>
      <c r="GT121" s="412"/>
      <c r="GU121" s="412"/>
      <c r="GV121" s="412"/>
      <c r="GW121" s="412"/>
      <c r="GX121" s="412"/>
      <c r="GY121" s="412"/>
      <c r="GZ121" s="412"/>
      <c r="HA121" s="412"/>
      <c r="HB121" s="412"/>
      <c r="HC121" s="412"/>
      <c r="HD121" s="412"/>
      <c r="HE121" s="412"/>
      <c r="HF121" s="412"/>
      <c r="HG121" s="412"/>
      <c r="HH121" s="412"/>
      <c r="HI121" s="412"/>
      <c r="HJ121" s="412"/>
      <c r="HK121" s="412"/>
      <c r="HL121" s="412"/>
      <c r="HM121" s="412"/>
      <c r="HN121" s="412"/>
      <c r="HO121" s="412"/>
      <c r="HP121" s="412"/>
      <c r="HQ121" s="412"/>
      <c r="HR121" s="412"/>
      <c r="HS121" s="412"/>
      <c r="HT121" s="412"/>
      <c r="HU121" s="412"/>
      <c r="HV121" s="412"/>
      <c r="HW121" s="412"/>
      <c r="HX121" s="412"/>
      <c r="HY121" s="412"/>
      <c r="HZ121" s="412"/>
      <c r="IA121" s="412"/>
      <c r="IB121" s="412"/>
      <c r="IC121" s="412"/>
      <c r="ID121" s="412"/>
      <c r="IE121" s="412"/>
      <c r="IF121" s="412"/>
      <c r="IG121" s="412"/>
      <c r="IH121" s="412"/>
      <c r="II121" s="412"/>
      <c r="IJ121" s="412"/>
      <c r="IK121" s="412"/>
      <c r="IL121" s="412"/>
      <c r="IM121" s="412"/>
      <c r="IN121" s="412"/>
      <c r="IO121" s="412"/>
      <c r="IP121" s="412"/>
      <c r="IQ121" s="412"/>
      <c r="IR121" s="412"/>
      <c r="IS121" s="412"/>
      <c r="IT121" s="412"/>
      <c r="IU121" s="412"/>
      <c r="IV121" s="412"/>
    </row>
    <row r="122" spans="1:256" s="449" customFormat="1" ht="28" outlineLevel="1">
      <c r="A122" s="404" t="s">
        <v>2272</v>
      </c>
      <c r="B122" s="484" t="s">
        <v>2273</v>
      </c>
      <c r="C122" s="481" t="str">
        <f>+'[10]2021-2025'!C121</f>
        <v>UBND xã Đăk Pne</v>
      </c>
      <c r="D122" s="482" t="s">
        <v>2077</v>
      </c>
      <c r="E122" s="482" t="s">
        <v>74</v>
      </c>
      <c r="F122" s="417"/>
      <c r="G122" s="483" t="s">
        <v>2264</v>
      </c>
      <c r="H122" s="406">
        <v>162</v>
      </c>
      <c r="I122" s="406">
        <v>162</v>
      </c>
      <c r="J122" s="406">
        <v>162</v>
      </c>
      <c r="K122" s="406">
        <v>162</v>
      </c>
      <c r="L122" s="406">
        <v>29</v>
      </c>
      <c r="M122" s="406">
        <v>29</v>
      </c>
      <c r="N122" s="404"/>
      <c r="O122" s="405"/>
      <c r="P122" s="411"/>
      <c r="Q122" s="479"/>
      <c r="R122" s="479"/>
      <c r="S122" s="479"/>
      <c r="T122" s="479"/>
      <c r="U122" s="479"/>
      <c r="V122" s="479"/>
      <c r="W122" s="479"/>
      <c r="X122" s="479"/>
      <c r="Y122" s="479"/>
      <c r="Z122" s="479"/>
      <c r="AA122" s="479"/>
      <c r="AB122" s="479"/>
      <c r="AC122" s="479"/>
      <c r="AD122" s="479"/>
      <c r="AE122" s="479"/>
      <c r="AF122" s="479"/>
      <c r="AG122" s="479"/>
      <c r="AH122" s="479"/>
      <c r="AI122" s="479"/>
      <c r="AJ122" s="479"/>
      <c r="AK122" s="479"/>
      <c r="AL122" s="479"/>
      <c r="AM122" s="479"/>
      <c r="AN122" s="479"/>
      <c r="AO122" s="479"/>
      <c r="AP122" s="479"/>
      <c r="AQ122" s="479"/>
      <c r="AR122" s="479"/>
      <c r="AS122" s="479"/>
      <c r="AT122" s="479"/>
      <c r="AU122" s="479"/>
      <c r="AV122" s="479"/>
      <c r="AW122" s="479"/>
      <c r="AX122" s="479"/>
      <c r="AY122" s="479"/>
      <c r="AZ122" s="479"/>
      <c r="BA122" s="479"/>
      <c r="BB122" s="479"/>
      <c r="BC122" s="479"/>
      <c r="BD122" s="479"/>
      <c r="BE122" s="479"/>
      <c r="BF122" s="479"/>
      <c r="BG122" s="479"/>
      <c r="BH122" s="479"/>
      <c r="BI122" s="479"/>
      <c r="BJ122" s="479"/>
      <c r="BK122" s="479"/>
      <c r="BL122" s="479"/>
      <c r="BM122" s="479"/>
      <c r="BN122" s="479"/>
      <c r="BO122" s="479"/>
      <c r="BP122" s="479"/>
      <c r="BQ122" s="479"/>
      <c r="BR122" s="479"/>
      <c r="BS122" s="479"/>
      <c r="BT122" s="479"/>
      <c r="BU122" s="479"/>
      <c r="BV122" s="479"/>
      <c r="BW122" s="479"/>
      <c r="BX122" s="479"/>
      <c r="BY122" s="479"/>
      <c r="BZ122" s="479"/>
      <c r="CA122" s="479"/>
      <c r="CB122" s="479"/>
      <c r="CC122" s="479"/>
      <c r="CD122" s="479"/>
      <c r="CE122" s="479"/>
      <c r="CF122" s="479"/>
      <c r="CG122" s="479"/>
      <c r="CH122" s="479"/>
      <c r="CI122" s="479"/>
      <c r="CJ122" s="479"/>
      <c r="CK122" s="479"/>
      <c r="CL122" s="479"/>
      <c r="CM122" s="479"/>
      <c r="CN122" s="479"/>
      <c r="CO122" s="479"/>
      <c r="CP122" s="479"/>
      <c r="CQ122" s="479"/>
      <c r="CR122" s="479"/>
      <c r="CS122" s="479"/>
      <c r="CT122" s="479"/>
      <c r="CU122" s="479"/>
      <c r="CV122" s="479"/>
      <c r="CW122" s="479"/>
      <c r="CX122" s="479"/>
      <c r="CY122" s="479"/>
      <c r="CZ122" s="479"/>
      <c r="DA122" s="479"/>
      <c r="DB122" s="479"/>
      <c r="DC122" s="479"/>
      <c r="DD122" s="479"/>
      <c r="DE122" s="479"/>
      <c r="DF122" s="479"/>
      <c r="DG122" s="479"/>
      <c r="DH122" s="479"/>
      <c r="DI122" s="479"/>
      <c r="DJ122" s="479"/>
      <c r="DK122" s="479"/>
      <c r="DL122" s="479"/>
      <c r="DM122" s="479"/>
      <c r="DN122" s="479"/>
      <c r="DO122" s="479"/>
      <c r="DP122" s="479"/>
      <c r="DQ122" s="479"/>
      <c r="DR122" s="479"/>
      <c r="DS122" s="479"/>
      <c r="DT122" s="479"/>
      <c r="DU122" s="479"/>
      <c r="DV122" s="479"/>
      <c r="DW122" s="479"/>
      <c r="DX122" s="479"/>
      <c r="DY122" s="479"/>
      <c r="DZ122" s="479"/>
      <c r="EA122" s="479"/>
      <c r="EB122" s="479"/>
      <c r="EC122" s="479"/>
      <c r="ED122" s="479"/>
      <c r="EE122" s="479"/>
      <c r="EF122" s="479"/>
      <c r="EG122" s="479"/>
      <c r="EH122" s="479"/>
      <c r="EI122" s="479"/>
      <c r="EJ122" s="479"/>
      <c r="EK122" s="479"/>
      <c r="EL122" s="479"/>
      <c r="EM122" s="479"/>
      <c r="EN122" s="479"/>
      <c r="EO122" s="479"/>
      <c r="EP122" s="479"/>
      <c r="EQ122" s="479"/>
      <c r="ER122" s="479"/>
      <c r="ES122" s="479"/>
      <c r="ET122" s="479"/>
      <c r="EU122" s="479"/>
      <c r="EV122" s="479"/>
      <c r="EW122" s="479"/>
      <c r="EX122" s="479"/>
      <c r="EY122" s="479"/>
      <c r="EZ122" s="479"/>
      <c r="FA122" s="479"/>
      <c r="FB122" s="479"/>
      <c r="FC122" s="479"/>
      <c r="FD122" s="479"/>
      <c r="FE122" s="479"/>
      <c r="FF122" s="479"/>
      <c r="FG122" s="479"/>
      <c r="FH122" s="479"/>
      <c r="FI122" s="479"/>
      <c r="FJ122" s="479"/>
      <c r="FK122" s="479"/>
      <c r="FL122" s="479"/>
      <c r="FM122" s="479"/>
      <c r="FN122" s="479"/>
      <c r="FO122" s="479"/>
      <c r="FP122" s="479"/>
      <c r="FQ122" s="479"/>
      <c r="FR122" s="479"/>
      <c r="FS122" s="479"/>
      <c r="FT122" s="479"/>
      <c r="FU122" s="479"/>
      <c r="FV122" s="479"/>
      <c r="FW122" s="479"/>
      <c r="FX122" s="479"/>
      <c r="FY122" s="479"/>
      <c r="FZ122" s="479"/>
      <c r="GA122" s="479"/>
      <c r="GB122" s="479"/>
      <c r="GC122" s="479"/>
      <c r="GD122" s="479"/>
      <c r="GE122" s="479"/>
      <c r="GF122" s="479"/>
      <c r="GG122" s="479"/>
      <c r="GH122" s="479"/>
      <c r="GI122" s="479"/>
      <c r="GJ122" s="479"/>
      <c r="GK122" s="479"/>
      <c r="GL122" s="479"/>
      <c r="GM122" s="479"/>
      <c r="GN122" s="479"/>
      <c r="GO122" s="479"/>
      <c r="GP122" s="479"/>
      <c r="GQ122" s="479"/>
      <c r="GR122" s="479"/>
      <c r="GS122" s="479"/>
      <c r="GT122" s="479"/>
      <c r="GU122" s="479"/>
      <c r="GV122" s="479"/>
      <c r="GW122" s="479"/>
      <c r="GX122" s="479"/>
      <c r="GY122" s="479"/>
      <c r="GZ122" s="479"/>
      <c r="HA122" s="479"/>
      <c r="HB122" s="479"/>
      <c r="HC122" s="479"/>
      <c r="HD122" s="479"/>
      <c r="HE122" s="479"/>
      <c r="HF122" s="479"/>
      <c r="HG122" s="479"/>
      <c r="HH122" s="479"/>
      <c r="HI122" s="479"/>
      <c r="HJ122" s="479"/>
      <c r="HK122" s="479"/>
      <c r="HL122" s="479"/>
      <c r="HM122" s="479"/>
      <c r="HN122" s="479"/>
      <c r="HO122" s="479"/>
      <c r="HP122" s="479"/>
      <c r="HQ122" s="479"/>
      <c r="HR122" s="479"/>
      <c r="HS122" s="479"/>
      <c r="HT122" s="479"/>
      <c r="HU122" s="479"/>
      <c r="HV122" s="479"/>
      <c r="HW122" s="479"/>
      <c r="HX122" s="479"/>
      <c r="HY122" s="479"/>
      <c r="HZ122" s="479"/>
      <c r="IA122" s="479"/>
      <c r="IB122" s="479"/>
      <c r="IC122" s="479"/>
      <c r="ID122" s="479"/>
      <c r="IE122" s="479"/>
      <c r="IF122" s="479"/>
      <c r="IG122" s="479"/>
      <c r="IH122" s="479"/>
      <c r="II122" s="479"/>
      <c r="IJ122" s="479"/>
      <c r="IK122" s="479"/>
      <c r="IL122" s="479"/>
      <c r="IM122" s="479"/>
      <c r="IN122" s="479"/>
      <c r="IO122" s="479"/>
      <c r="IP122" s="479"/>
      <c r="IQ122" s="479"/>
      <c r="IR122" s="479"/>
      <c r="IS122" s="479"/>
      <c r="IT122" s="479"/>
      <c r="IU122" s="479"/>
      <c r="IV122" s="479"/>
    </row>
    <row r="123" spans="1:256" s="449" customFormat="1" ht="31.95" customHeight="1" outlineLevel="1">
      <c r="A123" s="404" t="s">
        <v>2274</v>
      </c>
      <c r="B123" s="484" t="s">
        <v>2275</v>
      </c>
      <c r="C123" s="481" t="str">
        <f>+'[10]2021-2025'!C122</f>
        <v>UBND xã Tân Lập</v>
      </c>
      <c r="D123" s="482" t="s">
        <v>2255</v>
      </c>
      <c r="E123" s="482" t="s">
        <v>74</v>
      </c>
      <c r="F123" s="405"/>
      <c r="G123" s="483" t="s">
        <v>2264</v>
      </c>
      <c r="H123" s="406">
        <v>162</v>
      </c>
      <c r="I123" s="406">
        <v>162</v>
      </c>
      <c r="J123" s="406">
        <v>162</v>
      </c>
      <c r="K123" s="406">
        <v>162</v>
      </c>
      <c r="L123" s="406">
        <v>29</v>
      </c>
      <c r="M123" s="406">
        <v>29</v>
      </c>
      <c r="N123" s="414"/>
      <c r="O123" s="415"/>
      <c r="P123" s="411"/>
      <c r="Q123" s="479"/>
      <c r="R123" s="479"/>
      <c r="S123" s="479"/>
      <c r="T123" s="479"/>
      <c r="U123" s="479"/>
      <c r="V123" s="479"/>
      <c r="W123" s="479"/>
      <c r="X123" s="479"/>
      <c r="Y123" s="479"/>
      <c r="Z123" s="479"/>
      <c r="AA123" s="479"/>
      <c r="AB123" s="479"/>
      <c r="AC123" s="479"/>
      <c r="AD123" s="479"/>
      <c r="AE123" s="479"/>
      <c r="AF123" s="479"/>
      <c r="AG123" s="479"/>
      <c r="AH123" s="479"/>
      <c r="AI123" s="479"/>
      <c r="AJ123" s="479"/>
      <c r="AK123" s="479"/>
      <c r="AL123" s="479"/>
      <c r="AM123" s="479"/>
      <c r="AN123" s="479"/>
      <c r="AO123" s="479"/>
      <c r="AP123" s="479"/>
      <c r="AQ123" s="479"/>
      <c r="AR123" s="479"/>
      <c r="AS123" s="479"/>
      <c r="AT123" s="479"/>
      <c r="AU123" s="479"/>
      <c r="AV123" s="479"/>
      <c r="AW123" s="479"/>
      <c r="AX123" s="479"/>
      <c r="AY123" s="479"/>
      <c r="AZ123" s="479"/>
      <c r="BA123" s="479"/>
      <c r="BB123" s="479"/>
      <c r="BC123" s="479"/>
      <c r="BD123" s="479"/>
      <c r="BE123" s="479"/>
      <c r="BF123" s="479"/>
      <c r="BG123" s="479"/>
      <c r="BH123" s="479"/>
      <c r="BI123" s="479"/>
      <c r="BJ123" s="479"/>
      <c r="BK123" s="479"/>
      <c r="BL123" s="479"/>
      <c r="BM123" s="479"/>
      <c r="BN123" s="479"/>
      <c r="BO123" s="479"/>
      <c r="BP123" s="479"/>
      <c r="BQ123" s="479"/>
      <c r="BR123" s="479"/>
      <c r="BS123" s="479"/>
      <c r="BT123" s="479"/>
      <c r="BU123" s="479"/>
      <c r="BV123" s="479"/>
      <c r="BW123" s="479"/>
      <c r="BX123" s="479"/>
      <c r="BY123" s="479"/>
      <c r="BZ123" s="479"/>
      <c r="CA123" s="479"/>
      <c r="CB123" s="479"/>
      <c r="CC123" s="479"/>
      <c r="CD123" s="479"/>
      <c r="CE123" s="479"/>
      <c r="CF123" s="479"/>
      <c r="CG123" s="479"/>
      <c r="CH123" s="479"/>
      <c r="CI123" s="479"/>
      <c r="CJ123" s="479"/>
      <c r="CK123" s="479"/>
      <c r="CL123" s="479"/>
      <c r="CM123" s="479"/>
      <c r="CN123" s="479"/>
      <c r="CO123" s="479"/>
      <c r="CP123" s="479"/>
      <c r="CQ123" s="479"/>
      <c r="CR123" s="479"/>
      <c r="CS123" s="479"/>
      <c r="CT123" s="479"/>
      <c r="CU123" s="479"/>
      <c r="CV123" s="479"/>
      <c r="CW123" s="479"/>
      <c r="CX123" s="479"/>
      <c r="CY123" s="479"/>
      <c r="CZ123" s="479"/>
      <c r="DA123" s="479"/>
      <c r="DB123" s="479"/>
      <c r="DC123" s="479"/>
      <c r="DD123" s="479"/>
      <c r="DE123" s="479"/>
      <c r="DF123" s="479"/>
      <c r="DG123" s="479"/>
      <c r="DH123" s="479"/>
      <c r="DI123" s="479"/>
      <c r="DJ123" s="479"/>
      <c r="DK123" s="479"/>
      <c r="DL123" s="479"/>
      <c r="DM123" s="479"/>
      <c r="DN123" s="479"/>
      <c r="DO123" s="479"/>
      <c r="DP123" s="479"/>
      <c r="DQ123" s="479"/>
      <c r="DR123" s="479"/>
      <c r="DS123" s="479"/>
      <c r="DT123" s="479"/>
      <c r="DU123" s="479"/>
      <c r="DV123" s="479"/>
      <c r="DW123" s="479"/>
      <c r="DX123" s="479"/>
      <c r="DY123" s="479"/>
      <c r="DZ123" s="479"/>
      <c r="EA123" s="479"/>
      <c r="EB123" s="479"/>
      <c r="EC123" s="479"/>
      <c r="ED123" s="479"/>
      <c r="EE123" s="479"/>
      <c r="EF123" s="479"/>
      <c r="EG123" s="479"/>
      <c r="EH123" s="479"/>
      <c r="EI123" s="479"/>
      <c r="EJ123" s="479"/>
      <c r="EK123" s="479"/>
      <c r="EL123" s="479"/>
      <c r="EM123" s="479"/>
      <c r="EN123" s="479"/>
      <c r="EO123" s="479"/>
      <c r="EP123" s="479"/>
      <c r="EQ123" s="479"/>
      <c r="ER123" s="479"/>
      <c r="ES123" s="479"/>
      <c r="ET123" s="479"/>
      <c r="EU123" s="479"/>
      <c r="EV123" s="479"/>
      <c r="EW123" s="479"/>
      <c r="EX123" s="479"/>
      <c r="EY123" s="479"/>
      <c r="EZ123" s="479"/>
      <c r="FA123" s="479"/>
      <c r="FB123" s="479"/>
      <c r="FC123" s="479"/>
      <c r="FD123" s="479"/>
      <c r="FE123" s="479"/>
      <c r="FF123" s="479"/>
      <c r="FG123" s="479"/>
      <c r="FH123" s="479"/>
      <c r="FI123" s="479"/>
      <c r="FJ123" s="479"/>
      <c r="FK123" s="479"/>
      <c r="FL123" s="479"/>
      <c r="FM123" s="479"/>
      <c r="FN123" s="479"/>
      <c r="FO123" s="479"/>
      <c r="FP123" s="479"/>
      <c r="FQ123" s="479"/>
      <c r="FR123" s="479"/>
      <c r="FS123" s="479"/>
      <c r="FT123" s="479"/>
      <c r="FU123" s="479"/>
      <c r="FV123" s="479"/>
      <c r="FW123" s="479"/>
      <c r="FX123" s="479"/>
      <c r="FY123" s="479"/>
      <c r="FZ123" s="479"/>
      <c r="GA123" s="479"/>
      <c r="GB123" s="479"/>
      <c r="GC123" s="479"/>
      <c r="GD123" s="479"/>
      <c r="GE123" s="479"/>
      <c r="GF123" s="479"/>
      <c r="GG123" s="479"/>
      <c r="GH123" s="479"/>
      <c r="GI123" s="479"/>
      <c r="GJ123" s="479"/>
      <c r="GK123" s="479"/>
      <c r="GL123" s="479"/>
      <c r="GM123" s="479"/>
      <c r="GN123" s="479"/>
      <c r="GO123" s="479"/>
      <c r="GP123" s="479"/>
      <c r="GQ123" s="479"/>
      <c r="GR123" s="479"/>
      <c r="GS123" s="479"/>
      <c r="GT123" s="479"/>
      <c r="GU123" s="479"/>
      <c r="GV123" s="479"/>
      <c r="GW123" s="479"/>
      <c r="GX123" s="479"/>
      <c r="GY123" s="479"/>
      <c r="GZ123" s="479"/>
      <c r="HA123" s="479"/>
      <c r="HB123" s="479"/>
      <c r="HC123" s="479"/>
      <c r="HD123" s="479"/>
      <c r="HE123" s="479"/>
      <c r="HF123" s="479"/>
      <c r="HG123" s="479"/>
      <c r="HH123" s="479"/>
      <c r="HI123" s="479"/>
      <c r="HJ123" s="479"/>
      <c r="HK123" s="479"/>
      <c r="HL123" s="479"/>
      <c r="HM123" s="479"/>
      <c r="HN123" s="479"/>
      <c r="HO123" s="479"/>
      <c r="HP123" s="479"/>
      <c r="HQ123" s="479"/>
      <c r="HR123" s="479"/>
      <c r="HS123" s="479"/>
      <c r="HT123" s="479"/>
      <c r="HU123" s="479"/>
      <c r="HV123" s="479"/>
      <c r="HW123" s="479"/>
      <c r="HX123" s="479"/>
      <c r="HY123" s="479"/>
      <c r="HZ123" s="479"/>
      <c r="IA123" s="479"/>
      <c r="IB123" s="479"/>
      <c r="IC123" s="479"/>
      <c r="ID123" s="479"/>
      <c r="IE123" s="479"/>
      <c r="IF123" s="479"/>
      <c r="IG123" s="479"/>
      <c r="IH123" s="479"/>
      <c r="II123" s="479"/>
      <c r="IJ123" s="479"/>
      <c r="IK123" s="479"/>
      <c r="IL123" s="479"/>
      <c r="IM123" s="479"/>
      <c r="IN123" s="479"/>
      <c r="IO123" s="479"/>
      <c r="IP123" s="479"/>
      <c r="IQ123" s="479"/>
      <c r="IR123" s="479"/>
      <c r="IS123" s="479"/>
      <c r="IT123" s="479"/>
      <c r="IU123" s="479"/>
      <c r="IV123" s="479"/>
    </row>
    <row r="124" spans="1:256" s="4" customFormat="1" ht="28" outlineLevel="1">
      <c r="A124" s="404" t="s">
        <v>2276</v>
      </c>
      <c r="B124" s="484" t="s">
        <v>2277</v>
      </c>
      <c r="C124" s="481" t="str">
        <f>+'[10]2021-2025'!C123</f>
        <v>UBND xã Đăk Ruồng</v>
      </c>
      <c r="D124" s="482" t="s">
        <v>2278</v>
      </c>
      <c r="E124" s="482" t="s">
        <v>74</v>
      </c>
      <c r="F124" s="405"/>
      <c r="G124" s="483" t="s">
        <v>2264</v>
      </c>
      <c r="H124" s="406">
        <v>162</v>
      </c>
      <c r="I124" s="406">
        <v>162</v>
      </c>
      <c r="J124" s="406">
        <v>162</v>
      </c>
      <c r="K124" s="406">
        <v>162</v>
      </c>
      <c r="L124" s="406">
        <v>29</v>
      </c>
      <c r="M124" s="406">
        <v>29</v>
      </c>
      <c r="N124" s="416"/>
      <c r="O124" s="417"/>
      <c r="P124" s="411"/>
      <c r="Q124" s="412"/>
      <c r="R124" s="412"/>
      <c r="S124" s="412"/>
      <c r="T124" s="412"/>
      <c r="U124" s="412"/>
      <c r="V124" s="412"/>
      <c r="W124" s="412"/>
      <c r="X124" s="412"/>
      <c r="Y124" s="412"/>
      <c r="Z124" s="412"/>
      <c r="AA124" s="412"/>
      <c r="AB124" s="412"/>
      <c r="AC124" s="412"/>
      <c r="AD124" s="412"/>
      <c r="AE124" s="412"/>
      <c r="AF124" s="412"/>
      <c r="AG124" s="412"/>
      <c r="AH124" s="412"/>
      <c r="AI124" s="412"/>
      <c r="AJ124" s="412"/>
      <c r="AK124" s="412"/>
      <c r="AL124" s="412"/>
      <c r="AM124" s="412"/>
      <c r="AN124" s="412"/>
      <c r="AO124" s="412"/>
      <c r="AP124" s="412"/>
      <c r="AQ124" s="412"/>
      <c r="AR124" s="412"/>
      <c r="AS124" s="412"/>
      <c r="AT124" s="412"/>
      <c r="AU124" s="412"/>
      <c r="AV124" s="412"/>
      <c r="AW124" s="412"/>
      <c r="AX124" s="412"/>
      <c r="AY124" s="412"/>
      <c r="AZ124" s="412"/>
      <c r="BA124" s="412"/>
      <c r="BB124" s="412"/>
      <c r="BC124" s="412"/>
      <c r="BD124" s="412"/>
      <c r="BE124" s="412"/>
      <c r="BF124" s="412"/>
      <c r="BG124" s="412"/>
      <c r="BH124" s="412"/>
      <c r="BI124" s="412"/>
      <c r="BJ124" s="412"/>
      <c r="BK124" s="412"/>
      <c r="BL124" s="412"/>
      <c r="BM124" s="412"/>
      <c r="BN124" s="412"/>
      <c r="BO124" s="412"/>
      <c r="BP124" s="412"/>
      <c r="BQ124" s="412"/>
      <c r="BR124" s="412"/>
      <c r="BS124" s="412"/>
      <c r="BT124" s="412"/>
      <c r="BU124" s="412"/>
      <c r="BV124" s="412"/>
      <c r="BW124" s="412"/>
      <c r="BX124" s="412"/>
      <c r="BY124" s="412"/>
      <c r="BZ124" s="412"/>
      <c r="CA124" s="412"/>
      <c r="CB124" s="412"/>
      <c r="CC124" s="412"/>
      <c r="CD124" s="412"/>
      <c r="CE124" s="412"/>
      <c r="CF124" s="412"/>
      <c r="CG124" s="412"/>
      <c r="CH124" s="412"/>
      <c r="CI124" s="412"/>
      <c r="CJ124" s="412"/>
      <c r="CK124" s="412"/>
      <c r="CL124" s="412"/>
      <c r="CM124" s="412"/>
      <c r="CN124" s="412"/>
      <c r="CO124" s="412"/>
      <c r="CP124" s="412"/>
      <c r="CQ124" s="412"/>
      <c r="CR124" s="412"/>
      <c r="CS124" s="412"/>
      <c r="CT124" s="412"/>
      <c r="CU124" s="412"/>
      <c r="CV124" s="412"/>
      <c r="CW124" s="412"/>
      <c r="CX124" s="412"/>
      <c r="CY124" s="412"/>
      <c r="CZ124" s="412"/>
      <c r="DA124" s="412"/>
      <c r="DB124" s="412"/>
      <c r="DC124" s="412"/>
      <c r="DD124" s="412"/>
      <c r="DE124" s="412"/>
      <c r="DF124" s="412"/>
      <c r="DG124" s="412"/>
      <c r="DH124" s="412"/>
      <c r="DI124" s="412"/>
      <c r="DJ124" s="412"/>
      <c r="DK124" s="412"/>
      <c r="DL124" s="412"/>
      <c r="DM124" s="412"/>
      <c r="DN124" s="412"/>
      <c r="DO124" s="412"/>
      <c r="DP124" s="412"/>
      <c r="DQ124" s="412"/>
      <c r="DR124" s="412"/>
      <c r="DS124" s="412"/>
      <c r="DT124" s="412"/>
      <c r="DU124" s="412"/>
      <c r="DV124" s="412"/>
      <c r="DW124" s="412"/>
      <c r="DX124" s="412"/>
      <c r="DY124" s="412"/>
      <c r="DZ124" s="412"/>
      <c r="EA124" s="412"/>
      <c r="EB124" s="412"/>
      <c r="EC124" s="412"/>
      <c r="ED124" s="412"/>
      <c r="EE124" s="412"/>
      <c r="EF124" s="412"/>
      <c r="EG124" s="412"/>
      <c r="EH124" s="412"/>
      <c r="EI124" s="412"/>
      <c r="EJ124" s="412"/>
      <c r="EK124" s="412"/>
      <c r="EL124" s="412"/>
      <c r="EM124" s="412"/>
      <c r="EN124" s="412"/>
      <c r="EO124" s="412"/>
      <c r="EP124" s="412"/>
      <c r="EQ124" s="412"/>
      <c r="ER124" s="412"/>
      <c r="ES124" s="412"/>
      <c r="ET124" s="412"/>
      <c r="EU124" s="412"/>
      <c r="EV124" s="412"/>
      <c r="EW124" s="412"/>
      <c r="EX124" s="412"/>
      <c r="EY124" s="412"/>
      <c r="EZ124" s="412"/>
      <c r="FA124" s="412"/>
      <c r="FB124" s="412"/>
      <c r="FC124" s="412"/>
      <c r="FD124" s="412"/>
      <c r="FE124" s="412"/>
      <c r="FF124" s="412"/>
      <c r="FG124" s="412"/>
      <c r="FH124" s="412"/>
      <c r="FI124" s="412"/>
      <c r="FJ124" s="412"/>
      <c r="FK124" s="412"/>
      <c r="FL124" s="412"/>
      <c r="FM124" s="412"/>
      <c r="FN124" s="412"/>
      <c r="FO124" s="412"/>
      <c r="FP124" s="412"/>
      <c r="FQ124" s="412"/>
      <c r="FR124" s="412"/>
      <c r="FS124" s="412"/>
      <c r="FT124" s="412"/>
      <c r="FU124" s="412"/>
      <c r="FV124" s="412"/>
      <c r="FW124" s="412"/>
      <c r="FX124" s="412"/>
      <c r="FY124" s="412"/>
      <c r="FZ124" s="412"/>
      <c r="GA124" s="412"/>
      <c r="GB124" s="412"/>
      <c r="GC124" s="412"/>
      <c r="GD124" s="412"/>
      <c r="GE124" s="412"/>
      <c r="GF124" s="412"/>
      <c r="GG124" s="412"/>
      <c r="GH124" s="412"/>
      <c r="GI124" s="412"/>
      <c r="GJ124" s="412"/>
      <c r="GK124" s="412"/>
      <c r="GL124" s="412"/>
      <c r="GM124" s="412"/>
      <c r="GN124" s="412"/>
      <c r="GO124" s="412"/>
      <c r="GP124" s="412"/>
      <c r="GQ124" s="412"/>
      <c r="GR124" s="412"/>
      <c r="GS124" s="412"/>
      <c r="GT124" s="412"/>
      <c r="GU124" s="412"/>
      <c r="GV124" s="412"/>
      <c r="GW124" s="412"/>
      <c r="GX124" s="412"/>
      <c r="GY124" s="412"/>
      <c r="GZ124" s="412"/>
      <c r="HA124" s="412"/>
      <c r="HB124" s="412"/>
      <c r="HC124" s="412"/>
      <c r="HD124" s="412"/>
      <c r="HE124" s="412"/>
      <c r="HF124" s="412"/>
      <c r="HG124" s="412"/>
      <c r="HH124" s="412"/>
      <c r="HI124" s="412"/>
      <c r="HJ124" s="412"/>
      <c r="HK124" s="412"/>
      <c r="HL124" s="412"/>
      <c r="HM124" s="412"/>
      <c r="HN124" s="412"/>
      <c r="HO124" s="412"/>
      <c r="HP124" s="412"/>
      <c r="HQ124" s="412"/>
      <c r="HR124" s="412"/>
      <c r="HS124" s="412"/>
      <c r="HT124" s="412"/>
      <c r="HU124" s="412"/>
      <c r="HV124" s="412"/>
      <c r="HW124" s="412"/>
      <c r="HX124" s="412"/>
      <c r="HY124" s="412"/>
      <c r="HZ124" s="412"/>
      <c r="IA124" s="412"/>
      <c r="IB124" s="412"/>
      <c r="IC124" s="412"/>
      <c r="ID124" s="412"/>
      <c r="IE124" s="412"/>
      <c r="IF124" s="412"/>
      <c r="IG124" s="412"/>
      <c r="IH124" s="412"/>
      <c r="II124" s="412"/>
      <c r="IJ124" s="412"/>
      <c r="IK124" s="412"/>
      <c r="IL124" s="412"/>
      <c r="IM124" s="412"/>
      <c r="IN124" s="412"/>
      <c r="IO124" s="412"/>
      <c r="IP124" s="412"/>
      <c r="IQ124" s="412"/>
      <c r="IR124" s="412"/>
      <c r="IS124" s="412"/>
      <c r="IT124" s="412"/>
      <c r="IU124" s="412"/>
      <c r="IV124" s="412"/>
    </row>
    <row r="125" spans="1:256" s="4" customFormat="1" ht="42" outlineLevel="1">
      <c r="A125" s="404" t="s">
        <v>2279</v>
      </c>
      <c r="B125" s="484" t="s">
        <v>2280</v>
      </c>
      <c r="C125" s="481" t="str">
        <f>+'[10]2021-2025'!C124</f>
        <v>UBND xã Đăk Tơ Lung</v>
      </c>
      <c r="D125" s="482" t="s">
        <v>2281</v>
      </c>
      <c r="E125" s="482" t="s">
        <v>74</v>
      </c>
      <c r="F125" s="405"/>
      <c r="G125" s="404" t="s">
        <v>2271</v>
      </c>
      <c r="H125" s="406">
        <v>162</v>
      </c>
      <c r="I125" s="406">
        <v>162</v>
      </c>
      <c r="J125" s="406">
        <v>162</v>
      </c>
      <c r="K125" s="406">
        <v>162</v>
      </c>
      <c r="L125" s="406">
        <v>29</v>
      </c>
      <c r="M125" s="406">
        <v>29</v>
      </c>
      <c r="N125" s="404"/>
      <c r="O125" s="405"/>
      <c r="P125" s="411"/>
      <c r="Q125" s="412"/>
      <c r="R125" s="412"/>
      <c r="S125" s="412"/>
      <c r="T125" s="412"/>
      <c r="U125" s="412"/>
      <c r="V125" s="412"/>
      <c r="W125" s="412"/>
      <c r="X125" s="412"/>
      <c r="Y125" s="412"/>
      <c r="Z125" s="412"/>
      <c r="AA125" s="412"/>
      <c r="AB125" s="412"/>
      <c r="AC125" s="412"/>
      <c r="AD125" s="412"/>
      <c r="AE125" s="412"/>
      <c r="AF125" s="412"/>
      <c r="AG125" s="412"/>
      <c r="AH125" s="412"/>
      <c r="AI125" s="412"/>
      <c r="AJ125" s="412"/>
      <c r="AK125" s="412"/>
      <c r="AL125" s="412"/>
      <c r="AM125" s="412"/>
      <c r="AN125" s="412"/>
      <c r="AO125" s="412"/>
      <c r="AP125" s="412"/>
      <c r="AQ125" s="412"/>
      <c r="AR125" s="412"/>
      <c r="AS125" s="412"/>
      <c r="AT125" s="412"/>
      <c r="AU125" s="412"/>
      <c r="AV125" s="412"/>
      <c r="AW125" s="412"/>
      <c r="AX125" s="412"/>
      <c r="AY125" s="412"/>
      <c r="AZ125" s="412"/>
      <c r="BA125" s="412"/>
      <c r="BB125" s="412"/>
      <c r="BC125" s="412"/>
      <c r="BD125" s="412"/>
      <c r="BE125" s="412"/>
      <c r="BF125" s="412"/>
      <c r="BG125" s="412"/>
      <c r="BH125" s="412"/>
      <c r="BI125" s="412"/>
      <c r="BJ125" s="412"/>
      <c r="BK125" s="412"/>
      <c r="BL125" s="412"/>
      <c r="BM125" s="412"/>
      <c r="BN125" s="412"/>
      <c r="BO125" s="412"/>
      <c r="BP125" s="412"/>
      <c r="BQ125" s="412"/>
      <c r="BR125" s="412"/>
      <c r="BS125" s="412"/>
      <c r="BT125" s="412"/>
      <c r="BU125" s="412"/>
      <c r="BV125" s="412"/>
      <c r="BW125" s="412"/>
      <c r="BX125" s="412"/>
      <c r="BY125" s="412"/>
      <c r="BZ125" s="412"/>
      <c r="CA125" s="412"/>
      <c r="CB125" s="412"/>
      <c r="CC125" s="412"/>
      <c r="CD125" s="412"/>
      <c r="CE125" s="412"/>
      <c r="CF125" s="412"/>
      <c r="CG125" s="412"/>
      <c r="CH125" s="412"/>
      <c r="CI125" s="412"/>
      <c r="CJ125" s="412"/>
      <c r="CK125" s="412"/>
      <c r="CL125" s="412"/>
      <c r="CM125" s="412"/>
      <c r="CN125" s="412"/>
      <c r="CO125" s="412"/>
      <c r="CP125" s="412"/>
      <c r="CQ125" s="412"/>
      <c r="CR125" s="412"/>
      <c r="CS125" s="412"/>
      <c r="CT125" s="412"/>
      <c r="CU125" s="412"/>
      <c r="CV125" s="412"/>
      <c r="CW125" s="412"/>
      <c r="CX125" s="412"/>
      <c r="CY125" s="412"/>
      <c r="CZ125" s="412"/>
      <c r="DA125" s="412"/>
      <c r="DB125" s="412"/>
      <c r="DC125" s="412"/>
      <c r="DD125" s="412"/>
      <c r="DE125" s="412"/>
      <c r="DF125" s="412"/>
      <c r="DG125" s="412"/>
      <c r="DH125" s="412"/>
      <c r="DI125" s="412"/>
      <c r="DJ125" s="412"/>
      <c r="DK125" s="412"/>
      <c r="DL125" s="412"/>
      <c r="DM125" s="412"/>
      <c r="DN125" s="412"/>
      <c r="DO125" s="412"/>
      <c r="DP125" s="412"/>
      <c r="DQ125" s="412"/>
      <c r="DR125" s="412"/>
      <c r="DS125" s="412"/>
      <c r="DT125" s="412"/>
      <c r="DU125" s="412"/>
      <c r="DV125" s="412"/>
      <c r="DW125" s="412"/>
      <c r="DX125" s="412"/>
      <c r="DY125" s="412"/>
      <c r="DZ125" s="412"/>
      <c r="EA125" s="412"/>
      <c r="EB125" s="412"/>
      <c r="EC125" s="412"/>
      <c r="ED125" s="412"/>
      <c r="EE125" s="412"/>
      <c r="EF125" s="412"/>
      <c r="EG125" s="412"/>
      <c r="EH125" s="412"/>
      <c r="EI125" s="412"/>
      <c r="EJ125" s="412"/>
      <c r="EK125" s="412"/>
      <c r="EL125" s="412"/>
      <c r="EM125" s="412"/>
      <c r="EN125" s="412"/>
      <c r="EO125" s="412"/>
      <c r="EP125" s="412"/>
      <c r="EQ125" s="412"/>
      <c r="ER125" s="412"/>
      <c r="ES125" s="412"/>
      <c r="ET125" s="412"/>
      <c r="EU125" s="412"/>
      <c r="EV125" s="412"/>
      <c r="EW125" s="412"/>
      <c r="EX125" s="412"/>
      <c r="EY125" s="412"/>
      <c r="EZ125" s="412"/>
      <c r="FA125" s="412"/>
      <c r="FB125" s="412"/>
      <c r="FC125" s="412"/>
      <c r="FD125" s="412"/>
      <c r="FE125" s="412"/>
      <c r="FF125" s="412"/>
      <c r="FG125" s="412"/>
      <c r="FH125" s="412"/>
      <c r="FI125" s="412"/>
      <c r="FJ125" s="412"/>
      <c r="FK125" s="412"/>
      <c r="FL125" s="412"/>
      <c r="FM125" s="412"/>
      <c r="FN125" s="412"/>
      <c r="FO125" s="412"/>
      <c r="FP125" s="412"/>
      <c r="FQ125" s="412"/>
      <c r="FR125" s="412"/>
      <c r="FS125" s="412"/>
      <c r="FT125" s="412"/>
      <c r="FU125" s="412"/>
      <c r="FV125" s="412"/>
      <c r="FW125" s="412"/>
      <c r="FX125" s="412"/>
      <c r="FY125" s="412"/>
      <c r="FZ125" s="412"/>
      <c r="GA125" s="412"/>
      <c r="GB125" s="412"/>
      <c r="GC125" s="412"/>
      <c r="GD125" s="412"/>
      <c r="GE125" s="412"/>
      <c r="GF125" s="412"/>
      <c r="GG125" s="412"/>
      <c r="GH125" s="412"/>
      <c r="GI125" s="412"/>
      <c r="GJ125" s="412"/>
      <c r="GK125" s="412"/>
      <c r="GL125" s="412"/>
      <c r="GM125" s="412"/>
      <c r="GN125" s="412"/>
      <c r="GO125" s="412"/>
      <c r="GP125" s="412"/>
      <c r="GQ125" s="412"/>
      <c r="GR125" s="412"/>
      <c r="GS125" s="412"/>
      <c r="GT125" s="412"/>
      <c r="GU125" s="412"/>
      <c r="GV125" s="412"/>
      <c r="GW125" s="412"/>
      <c r="GX125" s="412"/>
      <c r="GY125" s="412"/>
      <c r="GZ125" s="412"/>
      <c r="HA125" s="412"/>
      <c r="HB125" s="412"/>
      <c r="HC125" s="412"/>
      <c r="HD125" s="412"/>
      <c r="HE125" s="412"/>
      <c r="HF125" s="412"/>
      <c r="HG125" s="412"/>
      <c r="HH125" s="412"/>
      <c r="HI125" s="412"/>
      <c r="HJ125" s="412"/>
      <c r="HK125" s="412"/>
      <c r="HL125" s="412"/>
      <c r="HM125" s="412"/>
      <c r="HN125" s="412"/>
      <c r="HO125" s="412"/>
      <c r="HP125" s="412"/>
      <c r="HQ125" s="412"/>
      <c r="HR125" s="412"/>
      <c r="HS125" s="412"/>
      <c r="HT125" s="412"/>
      <c r="HU125" s="412"/>
      <c r="HV125" s="412"/>
      <c r="HW125" s="412"/>
      <c r="HX125" s="412"/>
      <c r="HY125" s="412"/>
      <c r="HZ125" s="412"/>
      <c r="IA125" s="412"/>
      <c r="IB125" s="412"/>
      <c r="IC125" s="412"/>
      <c r="ID125" s="412"/>
      <c r="IE125" s="412"/>
      <c r="IF125" s="412"/>
      <c r="IG125" s="412"/>
      <c r="IH125" s="412"/>
      <c r="II125" s="412"/>
      <c r="IJ125" s="412"/>
      <c r="IK125" s="412"/>
      <c r="IL125" s="412"/>
      <c r="IM125" s="412"/>
      <c r="IN125" s="412"/>
      <c r="IO125" s="412"/>
      <c r="IP125" s="412"/>
      <c r="IQ125" s="412"/>
      <c r="IR125" s="412"/>
      <c r="IS125" s="412"/>
      <c r="IT125" s="412"/>
      <c r="IU125" s="412"/>
      <c r="IV125" s="412"/>
    </row>
    <row r="126" spans="1:256" s="4" customFormat="1" ht="15.35">
      <c r="A126" s="414">
        <v>7</v>
      </c>
      <c r="B126" s="415" t="s">
        <v>2282</v>
      </c>
      <c r="C126" s="415"/>
      <c r="D126" s="415"/>
      <c r="E126" s="414"/>
      <c r="F126" s="415"/>
      <c r="G126" s="414"/>
      <c r="H126" s="407"/>
      <c r="I126" s="407"/>
      <c r="J126" s="407"/>
      <c r="K126" s="407"/>
      <c r="L126" s="407"/>
      <c r="M126" s="407"/>
      <c r="N126" s="414"/>
      <c r="O126" s="415"/>
      <c r="P126" s="402"/>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3"/>
      <c r="AY126" s="403"/>
      <c r="AZ126" s="403"/>
      <c r="BA126" s="403"/>
      <c r="BB126" s="403"/>
      <c r="BC126" s="403"/>
      <c r="BD126" s="403"/>
      <c r="BE126" s="403"/>
      <c r="BF126" s="403"/>
      <c r="BG126" s="403"/>
      <c r="BH126" s="403"/>
      <c r="BI126" s="403"/>
      <c r="BJ126" s="403"/>
      <c r="BK126" s="403"/>
      <c r="BL126" s="403"/>
      <c r="BM126" s="403"/>
      <c r="BN126" s="403"/>
      <c r="BO126" s="403"/>
      <c r="BP126" s="403"/>
      <c r="BQ126" s="403"/>
      <c r="BR126" s="403"/>
      <c r="BS126" s="403"/>
      <c r="BT126" s="403"/>
      <c r="BU126" s="403"/>
      <c r="BV126" s="403"/>
      <c r="BW126" s="403"/>
      <c r="BX126" s="403"/>
      <c r="BY126" s="403"/>
      <c r="BZ126" s="403"/>
      <c r="CA126" s="403"/>
      <c r="CB126" s="403"/>
      <c r="CC126" s="403"/>
      <c r="CD126" s="403"/>
      <c r="CE126" s="403"/>
      <c r="CF126" s="403"/>
      <c r="CG126" s="403"/>
      <c r="CH126" s="403"/>
      <c r="CI126" s="403"/>
      <c r="CJ126" s="403"/>
      <c r="CK126" s="403"/>
      <c r="CL126" s="403"/>
      <c r="CM126" s="403"/>
      <c r="CN126" s="403"/>
      <c r="CO126" s="403"/>
      <c r="CP126" s="403"/>
      <c r="CQ126" s="403"/>
      <c r="CR126" s="403"/>
      <c r="CS126" s="403"/>
      <c r="CT126" s="403"/>
      <c r="CU126" s="403"/>
      <c r="CV126" s="403"/>
      <c r="CW126" s="403"/>
      <c r="CX126" s="403"/>
      <c r="CY126" s="403"/>
      <c r="CZ126" s="403"/>
      <c r="DA126" s="403"/>
      <c r="DB126" s="403"/>
      <c r="DC126" s="403"/>
      <c r="DD126" s="403"/>
      <c r="DE126" s="403"/>
      <c r="DF126" s="403"/>
      <c r="DG126" s="403"/>
      <c r="DH126" s="403"/>
      <c r="DI126" s="403"/>
      <c r="DJ126" s="403"/>
      <c r="DK126" s="403"/>
      <c r="DL126" s="403"/>
      <c r="DM126" s="403"/>
      <c r="DN126" s="403"/>
      <c r="DO126" s="403"/>
      <c r="DP126" s="403"/>
      <c r="DQ126" s="403"/>
      <c r="DR126" s="403"/>
      <c r="DS126" s="403"/>
      <c r="DT126" s="403"/>
      <c r="DU126" s="403"/>
      <c r="DV126" s="403"/>
      <c r="DW126" s="403"/>
      <c r="DX126" s="403"/>
      <c r="DY126" s="403"/>
      <c r="DZ126" s="403"/>
      <c r="EA126" s="403"/>
      <c r="EB126" s="403"/>
      <c r="EC126" s="403"/>
      <c r="ED126" s="403"/>
      <c r="EE126" s="403"/>
      <c r="EF126" s="403"/>
      <c r="EG126" s="403"/>
      <c r="EH126" s="403"/>
      <c r="EI126" s="403"/>
      <c r="EJ126" s="403"/>
      <c r="EK126" s="403"/>
      <c r="EL126" s="403"/>
      <c r="EM126" s="403"/>
      <c r="EN126" s="403"/>
      <c r="EO126" s="403"/>
      <c r="EP126" s="403"/>
      <c r="EQ126" s="403"/>
      <c r="ER126" s="403"/>
      <c r="ES126" s="403"/>
      <c r="ET126" s="403"/>
      <c r="EU126" s="403"/>
      <c r="EV126" s="403"/>
      <c r="EW126" s="403"/>
      <c r="EX126" s="403"/>
      <c r="EY126" s="403"/>
      <c r="EZ126" s="403"/>
      <c r="FA126" s="403"/>
      <c r="FB126" s="403"/>
      <c r="FC126" s="403"/>
      <c r="FD126" s="403"/>
      <c r="FE126" s="403"/>
      <c r="FF126" s="403"/>
      <c r="FG126" s="403"/>
      <c r="FH126" s="403"/>
      <c r="FI126" s="403"/>
      <c r="FJ126" s="403"/>
      <c r="FK126" s="403"/>
      <c r="FL126" s="403"/>
      <c r="FM126" s="403"/>
      <c r="FN126" s="403"/>
      <c r="FO126" s="403"/>
      <c r="FP126" s="403"/>
      <c r="FQ126" s="403"/>
      <c r="FR126" s="403"/>
      <c r="FS126" s="403"/>
      <c r="FT126" s="403"/>
      <c r="FU126" s="403"/>
      <c r="FV126" s="403"/>
      <c r="FW126" s="403"/>
      <c r="FX126" s="403"/>
      <c r="FY126" s="403"/>
      <c r="FZ126" s="403"/>
      <c r="GA126" s="403"/>
      <c r="GB126" s="403"/>
      <c r="GC126" s="403"/>
      <c r="GD126" s="403"/>
      <c r="GE126" s="403"/>
      <c r="GF126" s="403"/>
      <c r="GG126" s="403"/>
      <c r="GH126" s="403"/>
      <c r="GI126" s="403"/>
      <c r="GJ126" s="403"/>
      <c r="GK126" s="403"/>
      <c r="GL126" s="403"/>
      <c r="GM126" s="403"/>
      <c r="GN126" s="403"/>
      <c r="GO126" s="403"/>
      <c r="GP126" s="403"/>
      <c r="GQ126" s="403"/>
      <c r="GR126" s="403"/>
      <c r="GS126" s="403"/>
      <c r="GT126" s="403"/>
      <c r="GU126" s="403"/>
      <c r="GV126" s="403"/>
      <c r="GW126" s="403"/>
      <c r="GX126" s="403"/>
      <c r="GY126" s="403"/>
      <c r="GZ126" s="403"/>
      <c r="HA126" s="403"/>
      <c r="HB126" s="403"/>
      <c r="HC126" s="403"/>
      <c r="HD126" s="403"/>
      <c r="HE126" s="403"/>
      <c r="HF126" s="403"/>
      <c r="HG126" s="403"/>
      <c r="HH126" s="403"/>
      <c r="HI126" s="403"/>
      <c r="HJ126" s="403"/>
      <c r="HK126" s="403"/>
      <c r="HL126" s="403"/>
      <c r="HM126" s="403"/>
      <c r="HN126" s="403"/>
      <c r="HO126" s="403"/>
      <c r="HP126" s="403"/>
      <c r="HQ126" s="403"/>
      <c r="HR126" s="403"/>
      <c r="HS126" s="403"/>
      <c r="HT126" s="403"/>
      <c r="HU126" s="403"/>
      <c r="HV126" s="403"/>
      <c r="HW126" s="403"/>
      <c r="HX126" s="403"/>
      <c r="HY126" s="403"/>
      <c r="HZ126" s="403"/>
      <c r="IA126" s="403"/>
      <c r="IB126" s="403"/>
      <c r="IC126" s="403"/>
      <c r="ID126" s="403"/>
      <c r="IE126" s="403"/>
      <c r="IF126" s="403"/>
      <c r="IG126" s="403"/>
      <c r="IH126" s="403"/>
      <c r="II126" s="403"/>
      <c r="IJ126" s="403"/>
      <c r="IK126" s="403"/>
      <c r="IL126" s="403"/>
      <c r="IM126" s="403"/>
      <c r="IN126" s="403"/>
      <c r="IO126" s="403"/>
      <c r="IP126" s="403"/>
      <c r="IQ126" s="403"/>
      <c r="IR126" s="403"/>
      <c r="IS126" s="403"/>
      <c r="IT126" s="403"/>
      <c r="IU126" s="403"/>
      <c r="IV126" s="403"/>
    </row>
    <row r="127" spans="1:256" s="4" customFormat="1" ht="24" customHeight="1">
      <c r="A127" s="399">
        <v>8</v>
      </c>
      <c r="B127" s="400" t="s">
        <v>48</v>
      </c>
      <c r="C127" s="485"/>
      <c r="D127" s="477"/>
      <c r="E127" s="478"/>
      <c r="F127" s="477"/>
      <c r="G127" s="478"/>
      <c r="H127" s="401">
        <f t="shared" ref="H127:M127" si="20">H128</f>
        <v>1443</v>
      </c>
      <c r="I127" s="401">
        <f t="shared" si="20"/>
        <v>1443</v>
      </c>
      <c r="J127" s="401">
        <f t="shared" si="20"/>
        <v>1443</v>
      </c>
      <c r="K127" s="401">
        <f t="shared" si="20"/>
        <v>1443</v>
      </c>
      <c r="L127" s="401">
        <f t="shared" si="20"/>
        <v>260</v>
      </c>
      <c r="M127" s="401">
        <f t="shared" si="20"/>
        <v>260</v>
      </c>
      <c r="N127" s="478"/>
      <c r="O127" s="477"/>
      <c r="P127" s="411"/>
      <c r="Q127" s="412"/>
      <c r="R127" s="412"/>
      <c r="S127" s="412"/>
      <c r="T127" s="412"/>
      <c r="U127" s="412"/>
      <c r="V127" s="412"/>
      <c r="W127" s="412"/>
      <c r="X127" s="412"/>
      <c r="Y127" s="412"/>
      <c r="Z127" s="412"/>
      <c r="AA127" s="412"/>
      <c r="AB127" s="412"/>
      <c r="AC127" s="412"/>
      <c r="AD127" s="412"/>
      <c r="AE127" s="412"/>
      <c r="AF127" s="412"/>
      <c r="AG127" s="412"/>
      <c r="AH127" s="412"/>
      <c r="AI127" s="412"/>
      <c r="AJ127" s="412"/>
      <c r="AK127" s="412"/>
      <c r="AL127" s="412"/>
      <c r="AM127" s="412"/>
      <c r="AN127" s="412"/>
      <c r="AO127" s="412"/>
      <c r="AP127" s="412"/>
      <c r="AQ127" s="412"/>
      <c r="AR127" s="412"/>
      <c r="AS127" s="412"/>
      <c r="AT127" s="412"/>
      <c r="AU127" s="412"/>
      <c r="AV127" s="412"/>
      <c r="AW127" s="412"/>
      <c r="AX127" s="412"/>
      <c r="AY127" s="412"/>
      <c r="AZ127" s="412"/>
      <c r="BA127" s="412"/>
      <c r="BB127" s="412"/>
      <c r="BC127" s="412"/>
      <c r="BD127" s="412"/>
      <c r="BE127" s="412"/>
      <c r="BF127" s="412"/>
      <c r="BG127" s="412"/>
      <c r="BH127" s="412"/>
      <c r="BI127" s="412"/>
      <c r="BJ127" s="412"/>
      <c r="BK127" s="412"/>
      <c r="BL127" s="412"/>
      <c r="BM127" s="412"/>
      <c r="BN127" s="412"/>
      <c r="BO127" s="412"/>
      <c r="BP127" s="412"/>
      <c r="BQ127" s="412"/>
      <c r="BR127" s="412"/>
      <c r="BS127" s="412"/>
      <c r="BT127" s="412"/>
      <c r="BU127" s="412"/>
      <c r="BV127" s="412"/>
      <c r="BW127" s="412"/>
      <c r="BX127" s="412"/>
      <c r="BY127" s="412"/>
      <c r="BZ127" s="412"/>
      <c r="CA127" s="412"/>
      <c r="CB127" s="412"/>
      <c r="CC127" s="412"/>
      <c r="CD127" s="412"/>
      <c r="CE127" s="412"/>
      <c r="CF127" s="412"/>
      <c r="CG127" s="412"/>
      <c r="CH127" s="412"/>
      <c r="CI127" s="412"/>
      <c r="CJ127" s="412"/>
      <c r="CK127" s="412"/>
      <c r="CL127" s="412"/>
      <c r="CM127" s="412"/>
      <c r="CN127" s="412"/>
      <c r="CO127" s="412"/>
      <c r="CP127" s="412"/>
      <c r="CQ127" s="412"/>
      <c r="CR127" s="412"/>
      <c r="CS127" s="412"/>
      <c r="CT127" s="412"/>
      <c r="CU127" s="412"/>
      <c r="CV127" s="412"/>
      <c r="CW127" s="412"/>
      <c r="CX127" s="412"/>
      <c r="CY127" s="412"/>
      <c r="CZ127" s="412"/>
      <c r="DA127" s="412"/>
      <c r="DB127" s="412"/>
      <c r="DC127" s="412"/>
      <c r="DD127" s="412"/>
      <c r="DE127" s="412"/>
      <c r="DF127" s="412"/>
      <c r="DG127" s="412"/>
      <c r="DH127" s="412"/>
      <c r="DI127" s="412"/>
      <c r="DJ127" s="412"/>
      <c r="DK127" s="412"/>
      <c r="DL127" s="412"/>
      <c r="DM127" s="412"/>
      <c r="DN127" s="412"/>
      <c r="DO127" s="412"/>
      <c r="DP127" s="412"/>
      <c r="DQ127" s="412"/>
      <c r="DR127" s="412"/>
      <c r="DS127" s="412"/>
      <c r="DT127" s="412"/>
      <c r="DU127" s="412"/>
      <c r="DV127" s="412"/>
      <c r="DW127" s="412"/>
      <c r="DX127" s="412"/>
      <c r="DY127" s="412"/>
      <c r="DZ127" s="412"/>
      <c r="EA127" s="412"/>
      <c r="EB127" s="412"/>
      <c r="EC127" s="412"/>
      <c r="ED127" s="412"/>
      <c r="EE127" s="412"/>
      <c r="EF127" s="412"/>
      <c r="EG127" s="412"/>
      <c r="EH127" s="412"/>
      <c r="EI127" s="412"/>
      <c r="EJ127" s="412"/>
      <c r="EK127" s="412"/>
      <c r="EL127" s="412"/>
      <c r="EM127" s="412"/>
      <c r="EN127" s="412"/>
      <c r="EO127" s="412"/>
      <c r="EP127" s="412"/>
      <c r="EQ127" s="412"/>
      <c r="ER127" s="412"/>
      <c r="ES127" s="412"/>
      <c r="ET127" s="412"/>
      <c r="EU127" s="412"/>
      <c r="EV127" s="412"/>
      <c r="EW127" s="412"/>
      <c r="EX127" s="412"/>
      <c r="EY127" s="412"/>
      <c r="EZ127" s="412"/>
      <c r="FA127" s="412"/>
      <c r="FB127" s="412"/>
      <c r="FC127" s="412"/>
      <c r="FD127" s="412"/>
      <c r="FE127" s="412"/>
      <c r="FF127" s="412"/>
      <c r="FG127" s="412"/>
      <c r="FH127" s="412"/>
      <c r="FI127" s="412"/>
      <c r="FJ127" s="412"/>
      <c r="FK127" s="412"/>
      <c r="FL127" s="412"/>
      <c r="FM127" s="412"/>
      <c r="FN127" s="412"/>
      <c r="FO127" s="412"/>
      <c r="FP127" s="412"/>
      <c r="FQ127" s="412"/>
      <c r="FR127" s="412"/>
      <c r="FS127" s="412"/>
      <c r="FT127" s="412"/>
      <c r="FU127" s="412"/>
      <c r="FV127" s="412"/>
      <c r="FW127" s="412"/>
      <c r="FX127" s="412"/>
      <c r="FY127" s="412"/>
      <c r="FZ127" s="412"/>
      <c r="GA127" s="412"/>
      <c r="GB127" s="412"/>
      <c r="GC127" s="412"/>
      <c r="GD127" s="412"/>
      <c r="GE127" s="412"/>
      <c r="GF127" s="412"/>
      <c r="GG127" s="412"/>
      <c r="GH127" s="412"/>
      <c r="GI127" s="412"/>
      <c r="GJ127" s="412"/>
      <c r="GK127" s="412"/>
      <c r="GL127" s="412"/>
      <c r="GM127" s="412"/>
      <c r="GN127" s="412"/>
      <c r="GO127" s="412"/>
      <c r="GP127" s="412"/>
      <c r="GQ127" s="412"/>
      <c r="GR127" s="412"/>
      <c r="GS127" s="412"/>
      <c r="GT127" s="412"/>
      <c r="GU127" s="412"/>
      <c r="GV127" s="412"/>
      <c r="GW127" s="412"/>
      <c r="GX127" s="412"/>
      <c r="GY127" s="412"/>
      <c r="GZ127" s="412"/>
      <c r="HA127" s="412"/>
      <c r="HB127" s="412"/>
      <c r="HC127" s="412"/>
      <c r="HD127" s="412"/>
      <c r="HE127" s="412"/>
      <c r="HF127" s="412"/>
      <c r="HG127" s="412"/>
      <c r="HH127" s="412"/>
      <c r="HI127" s="412"/>
      <c r="HJ127" s="412"/>
      <c r="HK127" s="412"/>
      <c r="HL127" s="412"/>
      <c r="HM127" s="412"/>
      <c r="HN127" s="412"/>
      <c r="HO127" s="412"/>
      <c r="HP127" s="412"/>
      <c r="HQ127" s="412"/>
      <c r="HR127" s="412"/>
      <c r="HS127" s="412"/>
      <c r="HT127" s="412"/>
      <c r="HU127" s="412"/>
      <c r="HV127" s="412"/>
      <c r="HW127" s="412"/>
      <c r="HX127" s="412"/>
      <c r="HY127" s="412"/>
      <c r="HZ127" s="412"/>
      <c r="IA127" s="412"/>
      <c r="IB127" s="412"/>
      <c r="IC127" s="412"/>
      <c r="ID127" s="412"/>
      <c r="IE127" s="412"/>
      <c r="IF127" s="412"/>
      <c r="IG127" s="412"/>
      <c r="IH127" s="412"/>
      <c r="II127" s="412"/>
      <c r="IJ127" s="412"/>
      <c r="IK127" s="412"/>
      <c r="IL127" s="412"/>
      <c r="IM127" s="412"/>
      <c r="IN127" s="412"/>
      <c r="IO127" s="412"/>
      <c r="IP127" s="412"/>
      <c r="IQ127" s="412"/>
      <c r="IR127" s="412"/>
      <c r="IS127" s="412"/>
      <c r="IT127" s="412"/>
      <c r="IU127" s="412"/>
      <c r="IV127" s="412"/>
    </row>
    <row r="128" spans="1:256" s="4" customFormat="1" ht="60" customHeight="1">
      <c r="A128" s="416" t="s">
        <v>49</v>
      </c>
      <c r="B128" s="417" t="s">
        <v>2283</v>
      </c>
      <c r="C128" s="405" t="s">
        <v>3150</v>
      </c>
      <c r="D128" s="405" t="str">
        <f>+D118</f>
        <v>Các xã ĐBKK, thị trấn, thôn ĐBKK</v>
      </c>
      <c r="E128" s="404"/>
      <c r="F128" s="405"/>
      <c r="G128" s="404"/>
      <c r="H128" s="418">
        <f t="shared" ref="H128:M128" si="21">SUM(H129:H135)</f>
        <v>1443</v>
      </c>
      <c r="I128" s="418">
        <f t="shared" si="21"/>
        <v>1443</v>
      </c>
      <c r="J128" s="418">
        <f t="shared" si="21"/>
        <v>1443</v>
      </c>
      <c r="K128" s="418">
        <f t="shared" si="21"/>
        <v>1443</v>
      </c>
      <c r="L128" s="418">
        <f t="shared" si="21"/>
        <v>260</v>
      </c>
      <c r="M128" s="418">
        <f t="shared" si="21"/>
        <v>260</v>
      </c>
      <c r="N128" s="404"/>
      <c r="O128" s="405"/>
      <c r="P128" s="411"/>
      <c r="Q128" s="412"/>
      <c r="R128" s="412"/>
      <c r="S128" s="412"/>
      <c r="T128" s="412"/>
      <c r="U128" s="412"/>
      <c r="V128" s="412"/>
      <c r="W128" s="412"/>
      <c r="X128" s="412"/>
      <c r="Y128" s="412"/>
      <c r="Z128" s="412"/>
      <c r="AA128" s="412"/>
      <c r="AB128" s="412"/>
      <c r="AC128" s="412"/>
      <c r="AD128" s="412"/>
      <c r="AE128" s="412"/>
      <c r="AF128" s="412"/>
      <c r="AG128" s="412"/>
      <c r="AH128" s="412"/>
      <c r="AI128" s="412"/>
      <c r="AJ128" s="412"/>
      <c r="AK128" s="412"/>
      <c r="AL128" s="412"/>
      <c r="AM128" s="412"/>
      <c r="AN128" s="412"/>
      <c r="AO128" s="412"/>
      <c r="AP128" s="412"/>
      <c r="AQ128" s="412"/>
      <c r="AR128" s="412"/>
      <c r="AS128" s="412"/>
      <c r="AT128" s="412"/>
      <c r="AU128" s="412"/>
      <c r="AV128" s="412"/>
      <c r="AW128" s="412"/>
      <c r="AX128" s="412"/>
      <c r="AY128" s="412"/>
      <c r="AZ128" s="412"/>
      <c r="BA128" s="412"/>
      <c r="BB128" s="412"/>
      <c r="BC128" s="412"/>
      <c r="BD128" s="412"/>
      <c r="BE128" s="412"/>
      <c r="BF128" s="412"/>
      <c r="BG128" s="412"/>
      <c r="BH128" s="412"/>
      <c r="BI128" s="412"/>
      <c r="BJ128" s="412"/>
      <c r="BK128" s="412"/>
      <c r="BL128" s="412"/>
      <c r="BM128" s="412"/>
      <c r="BN128" s="412"/>
      <c r="BO128" s="412"/>
      <c r="BP128" s="412"/>
      <c r="BQ128" s="412"/>
      <c r="BR128" s="412"/>
      <c r="BS128" s="412"/>
      <c r="BT128" s="412"/>
      <c r="BU128" s="412"/>
      <c r="BV128" s="412"/>
      <c r="BW128" s="412"/>
      <c r="BX128" s="412"/>
      <c r="BY128" s="412"/>
      <c r="BZ128" s="412"/>
      <c r="CA128" s="412"/>
      <c r="CB128" s="412"/>
      <c r="CC128" s="412"/>
      <c r="CD128" s="412"/>
      <c r="CE128" s="412"/>
      <c r="CF128" s="412"/>
      <c r="CG128" s="412"/>
      <c r="CH128" s="412"/>
      <c r="CI128" s="412"/>
      <c r="CJ128" s="412"/>
      <c r="CK128" s="412"/>
      <c r="CL128" s="412"/>
      <c r="CM128" s="412"/>
      <c r="CN128" s="412"/>
      <c r="CO128" s="412"/>
      <c r="CP128" s="412"/>
      <c r="CQ128" s="412"/>
      <c r="CR128" s="412"/>
      <c r="CS128" s="412"/>
      <c r="CT128" s="412"/>
      <c r="CU128" s="412"/>
      <c r="CV128" s="412"/>
      <c r="CW128" s="412"/>
      <c r="CX128" s="412"/>
      <c r="CY128" s="412"/>
      <c r="CZ128" s="412"/>
      <c r="DA128" s="412"/>
      <c r="DB128" s="412"/>
      <c r="DC128" s="412"/>
      <c r="DD128" s="412"/>
      <c r="DE128" s="412"/>
      <c r="DF128" s="412"/>
      <c r="DG128" s="412"/>
      <c r="DH128" s="412"/>
      <c r="DI128" s="412"/>
      <c r="DJ128" s="412"/>
      <c r="DK128" s="412"/>
      <c r="DL128" s="412"/>
      <c r="DM128" s="412"/>
      <c r="DN128" s="412"/>
      <c r="DO128" s="412"/>
      <c r="DP128" s="412"/>
      <c r="DQ128" s="412"/>
      <c r="DR128" s="412"/>
      <c r="DS128" s="412"/>
      <c r="DT128" s="412"/>
      <c r="DU128" s="412"/>
      <c r="DV128" s="412"/>
      <c r="DW128" s="412"/>
      <c r="DX128" s="412"/>
      <c r="DY128" s="412"/>
      <c r="DZ128" s="412"/>
      <c r="EA128" s="412"/>
      <c r="EB128" s="412"/>
      <c r="EC128" s="412"/>
      <c r="ED128" s="412"/>
      <c r="EE128" s="412"/>
      <c r="EF128" s="412"/>
      <c r="EG128" s="412"/>
      <c r="EH128" s="412"/>
      <c r="EI128" s="412"/>
      <c r="EJ128" s="412"/>
      <c r="EK128" s="412"/>
      <c r="EL128" s="412"/>
      <c r="EM128" s="412"/>
      <c r="EN128" s="412"/>
      <c r="EO128" s="412"/>
      <c r="EP128" s="412"/>
      <c r="EQ128" s="412"/>
      <c r="ER128" s="412"/>
      <c r="ES128" s="412"/>
      <c r="ET128" s="412"/>
      <c r="EU128" s="412"/>
      <c r="EV128" s="412"/>
      <c r="EW128" s="412"/>
      <c r="EX128" s="412"/>
      <c r="EY128" s="412"/>
      <c r="EZ128" s="412"/>
      <c r="FA128" s="412"/>
      <c r="FB128" s="412"/>
      <c r="FC128" s="412"/>
      <c r="FD128" s="412"/>
      <c r="FE128" s="412"/>
      <c r="FF128" s="412"/>
      <c r="FG128" s="412"/>
      <c r="FH128" s="412"/>
      <c r="FI128" s="412"/>
      <c r="FJ128" s="412"/>
      <c r="FK128" s="412"/>
      <c r="FL128" s="412"/>
      <c r="FM128" s="412"/>
      <c r="FN128" s="412"/>
      <c r="FO128" s="412"/>
      <c r="FP128" s="412"/>
      <c r="FQ128" s="412"/>
      <c r="FR128" s="412"/>
      <c r="FS128" s="412"/>
      <c r="FT128" s="412"/>
      <c r="FU128" s="412"/>
      <c r="FV128" s="412"/>
      <c r="FW128" s="412"/>
      <c r="FX128" s="412"/>
      <c r="FY128" s="412"/>
      <c r="FZ128" s="412"/>
      <c r="GA128" s="412"/>
      <c r="GB128" s="412"/>
      <c r="GC128" s="412"/>
      <c r="GD128" s="412"/>
      <c r="GE128" s="412"/>
      <c r="GF128" s="412"/>
      <c r="GG128" s="412"/>
      <c r="GH128" s="412"/>
      <c r="GI128" s="412"/>
      <c r="GJ128" s="412"/>
      <c r="GK128" s="412"/>
      <c r="GL128" s="412"/>
      <c r="GM128" s="412"/>
      <c r="GN128" s="412"/>
      <c r="GO128" s="412"/>
      <c r="GP128" s="412"/>
      <c r="GQ128" s="412"/>
      <c r="GR128" s="412"/>
      <c r="GS128" s="412"/>
      <c r="GT128" s="412"/>
      <c r="GU128" s="412"/>
      <c r="GV128" s="412"/>
      <c r="GW128" s="412"/>
      <c r="GX128" s="412"/>
      <c r="GY128" s="412"/>
      <c r="GZ128" s="412"/>
      <c r="HA128" s="412"/>
      <c r="HB128" s="412"/>
      <c r="HC128" s="412"/>
      <c r="HD128" s="412"/>
      <c r="HE128" s="412"/>
      <c r="HF128" s="412"/>
      <c r="HG128" s="412"/>
      <c r="HH128" s="412"/>
      <c r="HI128" s="412"/>
      <c r="HJ128" s="412"/>
      <c r="HK128" s="412"/>
      <c r="HL128" s="412"/>
      <c r="HM128" s="412"/>
      <c r="HN128" s="412"/>
      <c r="HO128" s="412"/>
      <c r="HP128" s="412"/>
      <c r="HQ128" s="412"/>
      <c r="HR128" s="412"/>
      <c r="HS128" s="412"/>
      <c r="HT128" s="412"/>
      <c r="HU128" s="412"/>
      <c r="HV128" s="412"/>
      <c r="HW128" s="412"/>
      <c r="HX128" s="412"/>
      <c r="HY128" s="412"/>
      <c r="HZ128" s="412"/>
      <c r="IA128" s="412"/>
      <c r="IB128" s="412"/>
      <c r="IC128" s="412"/>
      <c r="ID128" s="412"/>
      <c r="IE128" s="412"/>
      <c r="IF128" s="412"/>
      <c r="IG128" s="412"/>
      <c r="IH128" s="412"/>
      <c r="II128" s="412"/>
      <c r="IJ128" s="412"/>
      <c r="IK128" s="412"/>
      <c r="IL128" s="412"/>
      <c r="IM128" s="412"/>
      <c r="IN128" s="412"/>
      <c r="IO128" s="412"/>
      <c r="IP128" s="412"/>
      <c r="IQ128" s="412"/>
      <c r="IR128" s="412"/>
      <c r="IS128" s="412"/>
      <c r="IT128" s="412"/>
      <c r="IU128" s="412"/>
      <c r="IV128" s="412"/>
    </row>
    <row r="129" spans="1:256" s="4" customFormat="1" ht="42">
      <c r="A129" s="408" t="s">
        <v>35</v>
      </c>
      <c r="B129" s="486" t="s">
        <v>2145</v>
      </c>
      <c r="C129" s="405" t="str">
        <f>+'[10]2021-2025'!C128</f>
        <v>UBND thị trấn Đăk Rve</v>
      </c>
      <c r="D129" s="482" t="s">
        <v>2234</v>
      </c>
      <c r="E129" s="404"/>
      <c r="F129" s="405"/>
      <c r="G129" s="404"/>
      <c r="H129" s="406">
        <f>'[8]Dự án 10 - TDA2'!$I$6</f>
        <v>349</v>
      </c>
      <c r="I129" s="406">
        <f>'[8]Dự án 10 - TDA2'!$I$6</f>
        <v>349</v>
      </c>
      <c r="J129" s="406">
        <f>'[8]Dự án 10 - TDA2'!$I$6</f>
        <v>349</v>
      </c>
      <c r="K129" s="406">
        <f>'[8]Dự án 10 - TDA2'!$I$6</f>
        <v>349</v>
      </c>
      <c r="L129" s="406">
        <f>'[9]Dự án 10 - TDA2'!$I$6</f>
        <v>63</v>
      </c>
      <c r="M129" s="406">
        <f>'[9]Dự án 10 - TDA2'!$I$6</f>
        <v>63</v>
      </c>
      <c r="N129" s="404"/>
      <c r="O129" s="405"/>
      <c r="P129" s="411"/>
      <c r="Q129" s="412"/>
      <c r="R129" s="412"/>
      <c r="S129" s="412"/>
      <c r="T129" s="412"/>
      <c r="U129" s="412"/>
      <c r="V129" s="412"/>
      <c r="W129" s="412"/>
      <c r="X129" s="412"/>
      <c r="Y129" s="412"/>
      <c r="Z129" s="412"/>
      <c r="AA129" s="412"/>
      <c r="AB129" s="412"/>
      <c r="AC129" s="412"/>
      <c r="AD129" s="412"/>
      <c r="AE129" s="412"/>
      <c r="AF129" s="412"/>
      <c r="AG129" s="412"/>
      <c r="AH129" s="412"/>
      <c r="AI129" s="412"/>
      <c r="AJ129" s="412"/>
      <c r="AK129" s="412"/>
      <c r="AL129" s="412"/>
      <c r="AM129" s="412"/>
      <c r="AN129" s="412"/>
      <c r="AO129" s="412"/>
      <c r="AP129" s="412"/>
      <c r="AQ129" s="412"/>
      <c r="AR129" s="412"/>
      <c r="AS129" s="412"/>
      <c r="AT129" s="412"/>
      <c r="AU129" s="412"/>
      <c r="AV129" s="412"/>
      <c r="AW129" s="412"/>
      <c r="AX129" s="412"/>
      <c r="AY129" s="412"/>
      <c r="AZ129" s="412"/>
      <c r="BA129" s="412"/>
      <c r="BB129" s="412"/>
      <c r="BC129" s="412"/>
      <c r="BD129" s="412"/>
      <c r="BE129" s="412"/>
      <c r="BF129" s="412"/>
      <c r="BG129" s="412"/>
      <c r="BH129" s="412"/>
      <c r="BI129" s="412"/>
      <c r="BJ129" s="412"/>
      <c r="BK129" s="412"/>
      <c r="BL129" s="412"/>
      <c r="BM129" s="412"/>
      <c r="BN129" s="412"/>
      <c r="BO129" s="412"/>
      <c r="BP129" s="412"/>
      <c r="BQ129" s="412"/>
      <c r="BR129" s="412"/>
      <c r="BS129" s="412"/>
      <c r="BT129" s="412"/>
      <c r="BU129" s="412"/>
      <c r="BV129" s="412"/>
      <c r="BW129" s="412"/>
      <c r="BX129" s="412"/>
      <c r="BY129" s="412"/>
      <c r="BZ129" s="412"/>
      <c r="CA129" s="412"/>
      <c r="CB129" s="412"/>
      <c r="CC129" s="412"/>
      <c r="CD129" s="412"/>
      <c r="CE129" s="412"/>
      <c r="CF129" s="412"/>
      <c r="CG129" s="412"/>
      <c r="CH129" s="412"/>
      <c r="CI129" s="412"/>
      <c r="CJ129" s="412"/>
      <c r="CK129" s="412"/>
      <c r="CL129" s="412"/>
      <c r="CM129" s="412"/>
      <c r="CN129" s="412"/>
      <c r="CO129" s="412"/>
      <c r="CP129" s="412"/>
      <c r="CQ129" s="412"/>
      <c r="CR129" s="412"/>
      <c r="CS129" s="412"/>
      <c r="CT129" s="412"/>
      <c r="CU129" s="412"/>
      <c r="CV129" s="412"/>
      <c r="CW129" s="412"/>
      <c r="CX129" s="412"/>
      <c r="CY129" s="412"/>
      <c r="CZ129" s="412"/>
      <c r="DA129" s="412"/>
      <c r="DB129" s="412"/>
      <c r="DC129" s="412"/>
      <c r="DD129" s="412"/>
      <c r="DE129" s="412"/>
      <c r="DF129" s="412"/>
      <c r="DG129" s="412"/>
      <c r="DH129" s="412"/>
      <c r="DI129" s="412"/>
      <c r="DJ129" s="412"/>
      <c r="DK129" s="412"/>
      <c r="DL129" s="412"/>
      <c r="DM129" s="412"/>
      <c r="DN129" s="412"/>
      <c r="DO129" s="412"/>
      <c r="DP129" s="412"/>
      <c r="DQ129" s="412"/>
      <c r="DR129" s="412"/>
      <c r="DS129" s="412"/>
      <c r="DT129" s="412"/>
      <c r="DU129" s="412"/>
      <c r="DV129" s="412"/>
      <c r="DW129" s="412"/>
      <c r="DX129" s="412"/>
      <c r="DY129" s="412"/>
      <c r="DZ129" s="412"/>
      <c r="EA129" s="412"/>
      <c r="EB129" s="412"/>
      <c r="EC129" s="412"/>
      <c r="ED129" s="412"/>
      <c r="EE129" s="412"/>
      <c r="EF129" s="412"/>
      <c r="EG129" s="412"/>
      <c r="EH129" s="412"/>
      <c r="EI129" s="412"/>
      <c r="EJ129" s="412"/>
      <c r="EK129" s="412"/>
      <c r="EL129" s="412"/>
      <c r="EM129" s="412"/>
      <c r="EN129" s="412"/>
      <c r="EO129" s="412"/>
      <c r="EP129" s="412"/>
      <c r="EQ129" s="412"/>
      <c r="ER129" s="412"/>
      <c r="ES129" s="412"/>
      <c r="ET129" s="412"/>
      <c r="EU129" s="412"/>
      <c r="EV129" s="412"/>
      <c r="EW129" s="412"/>
      <c r="EX129" s="412"/>
      <c r="EY129" s="412"/>
      <c r="EZ129" s="412"/>
      <c r="FA129" s="412"/>
      <c r="FB129" s="412"/>
      <c r="FC129" s="412"/>
      <c r="FD129" s="412"/>
      <c r="FE129" s="412"/>
      <c r="FF129" s="412"/>
      <c r="FG129" s="412"/>
      <c r="FH129" s="412"/>
      <c r="FI129" s="412"/>
      <c r="FJ129" s="412"/>
      <c r="FK129" s="412"/>
      <c r="FL129" s="412"/>
      <c r="FM129" s="412"/>
      <c r="FN129" s="412"/>
      <c r="FO129" s="412"/>
      <c r="FP129" s="412"/>
      <c r="FQ129" s="412"/>
      <c r="FR129" s="412"/>
      <c r="FS129" s="412"/>
      <c r="FT129" s="412"/>
      <c r="FU129" s="412"/>
      <c r="FV129" s="412"/>
      <c r="FW129" s="412"/>
      <c r="FX129" s="412"/>
      <c r="FY129" s="412"/>
      <c r="FZ129" s="412"/>
      <c r="GA129" s="412"/>
      <c r="GB129" s="412"/>
      <c r="GC129" s="412"/>
      <c r="GD129" s="412"/>
      <c r="GE129" s="412"/>
      <c r="GF129" s="412"/>
      <c r="GG129" s="412"/>
      <c r="GH129" s="412"/>
      <c r="GI129" s="412"/>
      <c r="GJ129" s="412"/>
      <c r="GK129" s="412"/>
      <c r="GL129" s="412"/>
      <c r="GM129" s="412"/>
      <c r="GN129" s="412"/>
      <c r="GO129" s="412"/>
      <c r="GP129" s="412"/>
      <c r="GQ129" s="412"/>
      <c r="GR129" s="412"/>
      <c r="GS129" s="412"/>
      <c r="GT129" s="412"/>
      <c r="GU129" s="412"/>
      <c r="GV129" s="412"/>
      <c r="GW129" s="412"/>
      <c r="GX129" s="412"/>
      <c r="GY129" s="412"/>
      <c r="GZ129" s="412"/>
      <c r="HA129" s="412"/>
      <c r="HB129" s="412"/>
      <c r="HC129" s="412"/>
      <c r="HD129" s="412"/>
      <c r="HE129" s="412"/>
      <c r="HF129" s="412"/>
      <c r="HG129" s="412"/>
      <c r="HH129" s="412"/>
      <c r="HI129" s="412"/>
      <c r="HJ129" s="412"/>
      <c r="HK129" s="412"/>
      <c r="HL129" s="412"/>
      <c r="HM129" s="412"/>
      <c r="HN129" s="412"/>
      <c r="HO129" s="412"/>
      <c r="HP129" s="412"/>
      <c r="HQ129" s="412"/>
      <c r="HR129" s="412"/>
      <c r="HS129" s="412"/>
      <c r="HT129" s="412"/>
      <c r="HU129" s="412"/>
      <c r="HV129" s="412"/>
      <c r="HW129" s="412"/>
      <c r="HX129" s="412"/>
      <c r="HY129" s="412"/>
      <c r="HZ129" s="412"/>
      <c r="IA129" s="412"/>
      <c r="IB129" s="412"/>
      <c r="IC129" s="412"/>
      <c r="ID129" s="412"/>
      <c r="IE129" s="412"/>
      <c r="IF129" s="412"/>
      <c r="IG129" s="412"/>
      <c r="IH129" s="412"/>
      <c r="II129" s="412"/>
      <c r="IJ129" s="412"/>
      <c r="IK129" s="412"/>
      <c r="IL129" s="412"/>
      <c r="IM129" s="412"/>
      <c r="IN129" s="412"/>
      <c r="IO129" s="412"/>
      <c r="IP129" s="412"/>
      <c r="IQ129" s="412"/>
      <c r="IR129" s="412"/>
      <c r="IS129" s="412"/>
      <c r="IT129" s="412"/>
      <c r="IU129" s="412"/>
      <c r="IV129" s="412"/>
    </row>
    <row r="130" spans="1:256" s="4" customFormat="1" ht="28">
      <c r="A130" s="408" t="s">
        <v>35</v>
      </c>
      <c r="B130" s="486" t="s">
        <v>2093</v>
      </c>
      <c r="C130" s="405" t="str">
        <f>+'[10]2021-2025'!C129</f>
        <v>UBND xã Đăk Tờ Re</v>
      </c>
      <c r="D130" s="482" t="s">
        <v>2267</v>
      </c>
      <c r="E130" s="404"/>
      <c r="F130" s="405"/>
      <c r="G130" s="404"/>
      <c r="H130" s="406">
        <f>'[8]Dự án 10 - TDA2'!$I$7</f>
        <v>349</v>
      </c>
      <c r="I130" s="406">
        <f>'[8]Dự án 10 - TDA2'!$I$7</f>
        <v>349</v>
      </c>
      <c r="J130" s="406">
        <f>'[8]Dự án 10 - TDA2'!$I$7</f>
        <v>349</v>
      </c>
      <c r="K130" s="406">
        <f>'[8]Dự án 10 - TDA2'!$I$7</f>
        <v>349</v>
      </c>
      <c r="L130" s="406">
        <f>'[9]Dự án 10 - TDA2'!$I$7</f>
        <v>63</v>
      </c>
      <c r="M130" s="406">
        <f>'[9]Dự án 10 - TDA2'!$I$7</f>
        <v>63</v>
      </c>
      <c r="N130" s="404"/>
      <c r="O130" s="405"/>
      <c r="P130" s="411"/>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2"/>
      <c r="AY130" s="412"/>
      <c r="AZ130" s="412"/>
      <c r="BA130" s="412"/>
      <c r="BB130" s="412"/>
      <c r="BC130" s="412"/>
      <c r="BD130" s="412"/>
      <c r="BE130" s="412"/>
      <c r="BF130" s="412"/>
      <c r="BG130" s="412"/>
      <c r="BH130" s="412"/>
      <c r="BI130" s="412"/>
      <c r="BJ130" s="412"/>
      <c r="BK130" s="412"/>
      <c r="BL130" s="412"/>
      <c r="BM130" s="412"/>
      <c r="BN130" s="412"/>
      <c r="BO130" s="412"/>
      <c r="BP130" s="412"/>
      <c r="BQ130" s="412"/>
      <c r="BR130" s="412"/>
      <c r="BS130" s="412"/>
      <c r="BT130" s="412"/>
      <c r="BU130" s="412"/>
      <c r="BV130" s="412"/>
      <c r="BW130" s="412"/>
      <c r="BX130" s="412"/>
      <c r="BY130" s="412"/>
      <c r="BZ130" s="412"/>
      <c r="CA130" s="412"/>
      <c r="CB130" s="412"/>
      <c r="CC130" s="412"/>
      <c r="CD130" s="412"/>
      <c r="CE130" s="412"/>
      <c r="CF130" s="412"/>
      <c r="CG130" s="412"/>
      <c r="CH130" s="412"/>
      <c r="CI130" s="412"/>
      <c r="CJ130" s="412"/>
      <c r="CK130" s="412"/>
      <c r="CL130" s="412"/>
      <c r="CM130" s="412"/>
      <c r="CN130" s="412"/>
      <c r="CO130" s="412"/>
      <c r="CP130" s="412"/>
      <c r="CQ130" s="412"/>
      <c r="CR130" s="412"/>
      <c r="CS130" s="412"/>
      <c r="CT130" s="412"/>
      <c r="CU130" s="412"/>
      <c r="CV130" s="412"/>
      <c r="CW130" s="412"/>
      <c r="CX130" s="412"/>
      <c r="CY130" s="412"/>
      <c r="CZ130" s="412"/>
      <c r="DA130" s="412"/>
      <c r="DB130" s="412"/>
      <c r="DC130" s="412"/>
      <c r="DD130" s="412"/>
      <c r="DE130" s="412"/>
      <c r="DF130" s="412"/>
      <c r="DG130" s="412"/>
      <c r="DH130" s="412"/>
      <c r="DI130" s="412"/>
      <c r="DJ130" s="412"/>
      <c r="DK130" s="412"/>
      <c r="DL130" s="412"/>
      <c r="DM130" s="412"/>
      <c r="DN130" s="412"/>
      <c r="DO130" s="412"/>
      <c r="DP130" s="412"/>
      <c r="DQ130" s="412"/>
      <c r="DR130" s="412"/>
      <c r="DS130" s="412"/>
      <c r="DT130" s="412"/>
      <c r="DU130" s="412"/>
      <c r="DV130" s="412"/>
      <c r="DW130" s="412"/>
      <c r="DX130" s="412"/>
      <c r="DY130" s="412"/>
      <c r="DZ130" s="412"/>
      <c r="EA130" s="412"/>
      <c r="EB130" s="412"/>
      <c r="EC130" s="412"/>
      <c r="ED130" s="412"/>
      <c r="EE130" s="412"/>
      <c r="EF130" s="412"/>
      <c r="EG130" s="412"/>
      <c r="EH130" s="412"/>
      <c r="EI130" s="412"/>
      <c r="EJ130" s="412"/>
      <c r="EK130" s="412"/>
      <c r="EL130" s="412"/>
      <c r="EM130" s="412"/>
      <c r="EN130" s="412"/>
      <c r="EO130" s="412"/>
      <c r="EP130" s="412"/>
      <c r="EQ130" s="412"/>
      <c r="ER130" s="412"/>
      <c r="ES130" s="412"/>
      <c r="ET130" s="412"/>
      <c r="EU130" s="412"/>
      <c r="EV130" s="412"/>
      <c r="EW130" s="412"/>
      <c r="EX130" s="412"/>
      <c r="EY130" s="412"/>
      <c r="EZ130" s="412"/>
      <c r="FA130" s="412"/>
      <c r="FB130" s="412"/>
      <c r="FC130" s="412"/>
      <c r="FD130" s="412"/>
      <c r="FE130" s="412"/>
      <c r="FF130" s="412"/>
      <c r="FG130" s="412"/>
      <c r="FH130" s="412"/>
      <c r="FI130" s="412"/>
      <c r="FJ130" s="412"/>
      <c r="FK130" s="412"/>
      <c r="FL130" s="412"/>
      <c r="FM130" s="412"/>
      <c r="FN130" s="412"/>
      <c r="FO130" s="412"/>
      <c r="FP130" s="412"/>
      <c r="FQ130" s="412"/>
      <c r="FR130" s="412"/>
      <c r="FS130" s="412"/>
      <c r="FT130" s="412"/>
      <c r="FU130" s="412"/>
      <c r="FV130" s="412"/>
      <c r="FW130" s="412"/>
      <c r="FX130" s="412"/>
      <c r="FY130" s="412"/>
      <c r="FZ130" s="412"/>
      <c r="GA130" s="412"/>
      <c r="GB130" s="412"/>
      <c r="GC130" s="412"/>
      <c r="GD130" s="412"/>
      <c r="GE130" s="412"/>
      <c r="GF130" s="412"/>
      <c r="GG130" s="412"/>
      <c r="GH130" s="412"/>
      <c r="GI130" s="412"/>
      <c r="GJ130" s="412"/>
      <c r="GK130" s="412"/>
      <c r="GL130" s="412"/>
      <c r="GM130" s="412"/>
      <c r="GN130" s="412"/>
      <c r="GO130" s="412"/>
      <c r="GP130" s="412"/>
      <c r="GQ130" s="412"/>
      <c r="GR130" s="412"/>
      <c r="GS130" s="412"/>
      <c r="GT130" s="412"/>
      <c r="GU130" s="412"/>
      <c r="GV130" s="412"/>
      <c r="GW130" s="412"/>
      <c r="GX130" s="412"/>
      <c r="GY130" s="412"/>
      <c r="GZ130" s="412"/>
      <c r="HA130" s="412"/>
      <c r="HB130" s="412"/>
      <c r="HC130" s="412"/>
      <c r="HD130" s="412"/>
      <c r="HE130" s="412"/>
      <c r="HF130" s="412"/>
      <c r="HG130" s="412"/>
      <c r="HH130" s="412"/>
      <c r="HI130" s="412"/>
      <c r="HJ130" s="412"/>
      <c r="HK130" s="412"/>
      <c r="HL130" s="412"/>
      <c r="HM130" s="412"/>
      <c r="HN130" s="412"/>
      <c r="HO130" s="412"/>
      <c r="HP130" s="412"/>
      <c r="HQ130" s="412"/>
      <c r="HR130" s="412"/>
      <c r="HS130" s="412"/>
      <c r="HT130" s="412"/>
      <c r="HU130" s="412"/>
      <c r="HV130" s="412"/>
      <c r="HW130" s="412"/>
      <c r="HX130" s="412"/>
      <c r="HY130" s="412"/>
      <c r="HZ130" s="412"/>
      <c r="IA130" s="412"/>
      <c r="IB130" s="412"/>
      <c r="IC130" s="412"/>
      <c r="ID130" s="412"/>
      <c r="IE130" s="412"/>
      <c r="IF130" s="412"/>
      <c r="IG130" s="412"/>
      <c r="IH130" s="412"/>
      <c r="II130" s="412"/>
      <c r="IJ130" s="412"/>
      <c r="IK130" s="412"/>
      <c r="IL130" s="412"/>
      <c r="IM130" s="412"/>
      <c r="IN130" s="412"/>
      <c r="IO130" s="412"/>
      <c r="IP130" s="412"/>
      <c r="IQ130" s="412"/>
      <c r="IR130" s="412"/>
      <c r="IS130" s="412"/>
      <c r="IT130" s="412"/>
      <c r="IU130" s="412"/>
      <c r="IV130" s="412"/>
    </row>
    <row r="131" spans="1:256" s="4" customFormat="1" ht="34.950000000000003" customHeight="1">
      <c r="A131" s="408" t="s">
        <v>35</v>
      </c>
      <c r="B131" s="486" t="s">
        <v>2081</v>
      </c>
      <c r="C131" s="405" t="str">
        <f>+'[10]2021-2025'!C130</f>
        <v>UBND xã Đăk Kôi</v>
      </c>
      <c r="D131" s="482" t="s">
        <v>2124</v>
      </c>
      <c r="E131" s="404"/>
      <c r="F131" s="405"/>
      <c r="G131" s="404"/>
      <c r="H131" s="406">
        <f>'[8]Dự án 10 - TDA2'!$I$8</f>
        <v>349</v>
      </c>
      <c r="I131" s="406">
        <f>'[8]Dự án 10 - TDA2'!$I$8</f>
        <v>349</v>
      </c>
      <c r="J131" s="406">
        <f>'[8]Dự án 10 - TDA2'!$I$8</f>
        <v>349</v>
      </c>
      <c r="K131" s="406">
        <f>'[8]Dự án 10 - TDA2'!$I$8</f>
        <v>349</v>
      </c>
      <c r="L131" s="406">
        <f>'[9]Dự án 10 - TDA2'!$I$8</f>
        <v>63</v>
      </c>
      <c r="M131" s="406">
        <f>'[9]Dự án 10 - TDA2'!$I$8</f>
        <v>63</v>
      </c>
      <c r="N131" s="404"/>
      <c r="O131" s="405"/>
      <c r="P131" s="411"/>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2"/>
      <c r="AY131" s="412"/>
      <c r="AZ131" s="412"/>
      <c r="BA131" s="412"/>
      <c r="BB131" s="412"/>
      <c r="BC131" s="412"/>
      <c r="BD131" s="412"/>
      <c r="BE131" s="412"/>
      <c r="BF131" s="412"/>
      <c r="BG131" s="412"/>
      <c r="BH131" s="412"/>
      <c r="BI131" s="412"/>
      <c r="BJ131" s="412"/>
      <c r="BK131" s="412"/>
      <c r="BL131" s="412"/>
      <c r="BM131" s="412"/>
      <c r="BN131" s="412"/>
      <c r="BO131" s="412"/>
      <c r="BP131" s="412"/>
      <c r="BQ131" s="412"/>
      <c r="BR131" s="412"/>
      <c r="BS131" s="412"/>
      <c r="BT131" s="412"/>
      <c r="BU131" s="412"/>
      <c r="BV131" s="412"/>
      <c r="BW131" s="412"/>
      <c r="BX131" s="412"/>
      <c r="BY131" s="412"/>
      <c r="BZ131" s="412"/>
      <c r="CA131" s="412"/>
      <c r="CB131" s="412"/>
      <c r="CC131" s="412"/>
      <c r="CD131" s="412"/>
      <c r="CE131" s="412"/>
      <c r="CF131" s="412"/>
      <c r="CG131" s="412"/>
      <c r="CH131" s="412"/>
      <c r="CI131" s="412"/>
      <c r="CJ131" s="412"/>
      <c r="CK131" s="412"/>
      <c r="CL131" s="412"/>
      <c r="CM131" s="412"/>
      <c r="CN131" s="412"/>
      <c r="CO131" s="412"/>
      <c r="CP131" s="412"/>
      <c r="CQ131" s="412"/>
      <c r="CR131" s="412"/>
      <c r="CS131" s="412"/>
      <c r="CT131" s="412"/>
      <c r="CU131" s="412"/>
      <c r="CV131" s="412"/>
      <c r="CW131" s="412"/>
      <c r="CX131" s="412"/>
      <c r="CY131" s="412"/>
      <c r="CZ131" s="412"/>
      <c r="DA131" s="412"/>
      <c r="DB131" s="412"/>
      <c r="DC131" s="412"/>
      <c r="DD131" s="412"/>
      <c r="DE131" s="412"/>
      <c r="DF131" s="412"/>
      <c r="DG131" s="412"/>
      <c r="DH131" s="412"/>
      <c r="DI131" s="412"/>
      <c r="DJ131" s="412"/>
      <c r="DK131" s="412"/>
      <c r="DL131" s="412"/>
      <c r="DM131" s="412"/>
      <c r="DN131" s="412"/>
      <c r="DO131" s="412"/>
      <c r="DP131" s="412"/>
      <c r="DQ131" s="412"/>
      <c r="DR131" s="412"/>
      <c r="DS131" s="412"/>
      <c r="DT131" s="412"/>
      <c r="DU131" s="412"/>
      <c r="DV131" s="412"/>
      <c r="DW131" s="412"/>
      <c r="DX131" s="412"/>
      <c r="DY131" s="412"/>
      <c r="DZ131" s="412"/>
      <c r="EA131" s="412"/>
      <c r="EB131" s="412"/>
      <c r="EC131" s="412"/>
      <c r="ED131" s="412"/>
      <c r="EE131" s="412"/>
      <c r="EF131" s="412"/>
      <c r="EG131" s="412"/>
      <c r="EH131" s="412"/>
      <c r="EI131" s="412"/>
      <c r="EJ131" s="412"/>
      <c r="EK131" s="412"/>
      <c r="EL131" s="412"/>
      <c r="EM131" s="412"/>
      <c r="EN131" s="412"/>
      <c r="EO131" s="412"/>
      <c r="EP131" s="412"/>
      <c r="EQ131" s="412"/>
      <c r="ER131" s="412"/>
      <c r="ES131" s="412"/>
      <c r="ET131" s="412"/>
      <c r="EU131" s="412"/>
      <c r="EV131" s="412"/>
      <c r="EW131" s="412"/>
      <c r="EX131" s="412"/>
      <c r="EY131" s="412"/>
      <c r="EZ131" s="412"/>
      <c r="FA131" s="412"/>
      <c r="FB131" s="412"/>
      <c r="FC131" s="412"/>
      <c r="FD131" s="412"/>
      <c r="FE131" s="412"/>
      <c r="FF131" s="412"/>
      <c r="FG131" s="412"/>
      <c r="FH131" s="412"/>
      <c r="FI131" s="412"/>
      <c r="FJ131" s="412"/>
      <c r="FK131" s="412"/>
      <c r="FL131" s="412"/>
      <c r="FM131" s="412"/>
      <c r="FN131" s="412"/>
      <c r="FO131" s="412"/>
      <c r="FP131" s="412"/>
      <c r="FQ131" s="412"/>
      <c r="FR131" s="412"/>
      <c r="FS131" s="412"/>
      <c r="FT131" s="412"/>
      <c r="FU131" s="412"/>
      <c r="FV131" s="412"/>
      <c r="FW131" s="412"/>
      <c r="FX131" s="412"/>
      <c r="FY131" s="412"/>
      <c r="FZ131" s="412"/>
      <c r="GA131" s="412"/>
      <c r="GB131" s="412"/>
      <c r="GC131" s="412"/>
      <c r="GD131" s="412"/>
      <c r="GE131" s="412"/>
      <c r="GF131" s="412"/>
      <c r="GG131" s="412"/>
      <c r="GH131" s="412"/>
      <c r="GI131" s="412"/>
      <c r="GJ131" s="412"/>
      <c r="GK131" s="412"/>
      <c r="GL131" s="412"/>
      <c r="GM131" s="412"/>
      <c r="GN131" s="412"/>
      <c r="GO131" s="412"/>
      <c r="GP131" s="412"/>
      <c r="GQ131" s="412"/>
      <c r="GR131" s="412"/>
      <c r="GS131" s="412"/>
      <c r="GT131" s="412"/>
      <c r="GU131" s="412"/>
      <c r="GV131" s="412"/>
      <c r="GW131" s="412"/>
      <c r="GX131" s="412"/>
      <c r="GY131" s="412"/>
      <c r="GZ131" s="412"/>
      <c r="HA131" s="412"/>
      <c r="HB131" s="412"/>
      <c r="HC131" s="412"/>
      <c r="HD131" s="412"/>
      <c r="HE131" s="412"/>
      <c r="HF131" s="412"/>
      <c r="HG131" s="412"/>
      <c r="HH131" s="412"/>
      <c r="HI131" s="412"/>
      <c r="HJ131" s="412"/>
      <c r="HK131" s="412"/>
      <c r="HL131" s="412"/>
      <c r="HM131" s="412"/>
      <c r="HN131" s="412"/>
      <c r="HO131" s="412"/>
      <c r="HP131" s="412"/>
      <c r="HQ131" s="412"/>
      <c r="HR131" s="412"/>
      <c r="HS131" s="412"/>
      <c r="HT131" s="412"/>
      <c r="HU131" s="412"/>
      <c r="HV131" s="412"/>
      <c r="HW131" s="412"/>
      <c r="HX131" s="412"/>
      <c r="HY131" s="412"/>
      <c r="HZ131" s="412"/>
      <c r="IA131" s="412"/>
      <c r="IB131" s="412"/>
      <c r="IC131" s="412"/>
      <c r="ID131" s="412"/>
      <c r="IE131" s="412"/>
      <c r="IF131" s="412"/>
      <c r="IG131" s="412"/>
      <c r="IH131" s="412"/>
      <c r="II131" s="412"/>
      <c r="IJ131" s="412"/>
      <c r="IK131" s="412"/>
      <c r="IL131" s="412"/>
      <c r="IM131" s="412"/>
      <c r="IN131" s="412"/>
      <c r="IO131" s="412"/>
      <c r="IP131" s="412"/>
      <c r="IQ131" s="412"/>
      <c r="IR131" s="412"/>
      <c r="IS131" s="412"/>
      <c r="IT131" s="412"/>
      <c r="IU131" s="412"/>
      <c r="IV131" s="412"/>
    </row>
    <row r="132" spans="1:256" s="4" customFormat="1" ht="31.2" customHeight="1">
      <c r="A132" s="408" t="s">
        <v>35</v>
      </c>
      <c r="B132" s="486" t="s">
        <v>2284</v>
      </c>
      <c r="C132" s="405" t="str">
        <f>+'[10]2021-2025'!C131</f>
        <v>UBND xã Đăk Pne</v>
      </c>
      <c r="D132" s="482" t="s">
        <v>2077</v>
      </c>
      <c r="E132" s="404"/>
      <c r="F132" s="405"/>
      <c r="G132" s="404"/>
      <c r="H132" s="406">
        <f>'[8]Dự án 10 - TDA2'!$I$9</f>
        <v>349</v>
      </c>
      <c r="I132" s="406">
        <f>'[8]Dự án 10 - TDA2'!$I$9</f>
        <v>349</v>
      </c>
      <c r="J132" s="406">
        <f>'[8]Dự án 10 - TDA2'!$I$9</f>
        <v>349</v>
      </c>
      <c r="K132" s="406">
        <f>'[8]Dự án 10 - TDA2'!$I$9</f>
        <v>349</v>
      </c>
      <c r="L132" s="406">
        <f>'[9]Dự án 10 - TDA2'!$I$9</f>
        <v>63</v>
      </c>
      <c r="M132" s="406">
        <f>'[9]Dự án 10 - TDA2'!$I$9</f>
        <v>63</v>
      </c>
      <c r="N132" s="404"/>
      <c r="O132" s="405"/>
      <c r="P132" s="411"/>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2"/>
      <c r="AY132" s="412"/>
      <c r="AZ132" s="412"/>
      <c r="BA132" s="412"/>
      <c r="BB132" s="412"/>
      <c r="BC132" s="412"/>
      <c r="BD132" s="412"/>
      <c r="BE132" s="412"/>
      <c r="BF132" s="412"/>
      <c r="BG132" s="412"/>
      <c r="BH132" s="412"/>
      <c r="BI132" s="412"/>
      <c r="BJ132" s="412"/>
      <c r="BK132" s="412"/>
      <c r="BL132" s="412"/>
      <c r="BM132" s="412"/>
      <c r="BN132" s="412"/>
      <c r="BO132" s="412"/>
      <c r="BP132" s="412"/>
      <c r="BQ132" s="412"/>
      <c r="BR132" s="412"/>
      <c r="BS132" s="412"/>
      <c r="BT132" s="412"/>
      <c r="BU132" s="412"/>
      <c r="BV132" s="412"/>
      <c r="BW132" s="412"/>
      <c r="BX132" s="412"/>
      <c r="BY132" s="412"/>
      <c r="BZ132" s="412"/>
      <c r="CA132" s="412"/>
      <c r="CB132" s="412"/>
      <c r="CC132" s="412"/>
      <c r="CD132" s="412"/>
      <c r="CE132" s="412"/>
      <c r="CF132" s="412"/>
      <c r="CG132" s="412"/>
      <c r="CH132" s="412"/>
      <c r="CI132" s="412"/>
      <c r="CJ132" s="412"/>
      <c r="CK132" s="412"/>
      <c r="CL132" s="412"/>
      <c r="CM132" s="412"/>
      <c r="CN132" s="412"/>
      <c r="CO132" s="412"/>
      <c r="CP132" s="412"/>
      <c r="CQ132" s="412"/>
      <c r="CR132" s="412"/>
      <c r="CS132" s="412"/>
      <c r="CT132" s="412"/>
      <c r="CU132" s="412"/>
      <c r="CV132" s="412"/>
      <c r="CW132" s="412"/>
      <c r="CX132" s="412"/>
      <c r="CY132" s="412"/>
      <c r="CZ132" s="412"/>
      <c r="DA132" s="412"/>
      <c r="DB132" s="412"/>
      <c r="DC132" s="412"/>
      <c r="DD132" s="412"/>
      <c r="DE132" s="412"/>
      <c r="DF132" s="412"/>
      <c r="DG132" s="412"/>
      <c r="DH132" s="412"/>
      <c r="DI132" s="412"/>
      <c r="DJ132" s="412"/>
      <c r="DK132" s="412"/>
      <c r="DL132" s="412"/>
      <c r="DM132" s="412"/>
      <c r="DN132" s="412"/>
      <c r="DO132" s="412"/>
      <c r="DP132" s="412"/>
      <c r="DQ132" s="412"/>
      <c r="DR132" s="412"/>
      <c r="DS132" s="412"/>
      <c r="DT132" s="412"/>
      <c r="DU132" s="412"/>
      <c r="DV132" s="412"/>
      <c r="DW132" s="412"/>
      <c r="DX132" s="412"/>
      <c r="DY132" s="412"/>
      <c r="DZ132" s="412"/>
      <c r="EA132" s="412"/>
      <c r="EB132" s="412"/>
      <c r="EC132" s="412"/>
      <c r="ED132" s="412"/>
      <c r="EE132" s="412"/>
      <c r="EF132" s="412"/>
      <c r="EG132" s="412"/>
      <c r="EH132" s="412"/>
      <c r="EI132" s="412"/>
      <c r="EJ132" s="412"/>
      <c r="EK132" s="412"/>
      <c r="EL132" s="412"/>
      <c r="EM132" s="412"/>
      <c r="EN132" s="412"/>
      <c r="EO132" s="412"/>
      <c r="EP132" s="412"/>
      <c r="EQ132" s="412"/>
      <c r="ER132" s="412"/>
      <c r="ES132" s="412"/>
      <c r="ET132" s="412"/>
      <c r="EU132" s="412"/>
      <c r="EV132" s="412"/>
      <c r="EW132" s="412"/>
      <c r="EX132" s="412"/>
      <c r="EY132" s="412"/>
      <c r="EZ132" s="412"/>
      <c r="FA132" s="412"/>
      <c r="FB132" s="412"/>
      <c r="FC132" s="412"/>
      <c r="FD132" s="412"/>
      <c r="FE132" s="412"/>
      <c r="FF132" s="412"/>
      <c r="FG132" s="412"/>
      <c r="FH132" s="412"/>
      <c r="FI132" s="412"/>
      <c r="FJ132" s="412"/>
      <c r="FK132" s="412"/>
      <c r="FL132" s="412"/>
      <c r="FM132" s="412"/>
      <c r="FN132" s="412"/>
      <c r="FO132" s="412"/>
      <c r="FP132" s="412"/>
      <c r="FQ132" s="412"/>
      <c r="FR132" s="412"/>
      <c r="FS132" s="412"/>
      <c r="FT132" s="412"/>
      <c r="FU132" s="412"/>
      <c r="FV132" s="412"/>
      <c r="FW132" s="412"/>
      <c r="FX132" s="412"/>
      <c r="FY132" s="412"/>
      <c r="FZ132" s="412"/>
      <c r="GA132" s="412"/>
      <c r="GB132" s="412"/>
      <c r="GC132" s="412"/>
      <c r="GD132" s="412"/>
      <c r="GE132" s="412"/>
      <c r="GF132" s="412"/>
      <c r="GG132" s="412"/>
      <c r="GH132" s="412"/>
      <c r="GI132" s="412"/>
      <c r="GJ132" s="412"/>
      <c r="GK132" s="412"/>
      <c r="GL132" s="412"/>
      <c r="GM132" s="412"/>
      <c r="GN132" s="412"/>
      <c r="GO132" s="412"/>
      <c r="GP132" s="412"/>
      <c r="GQ132" s="412"/>
      <c r="GR132" s="412"/>
      <c r="GS132" s="412"/>
      <c r="GT132" s="412"/>
      <c r="GU132" s="412"/>
      <c r="GV132" s="412"/>
      <c r="GW132" s="412"/>
      <c r="GX132" s="412"/>
      <c r="GY132" s="412"/>
      <c r="GZ132" s="412"/>
      <c r="HA132" s="412"/>
      <c r="HB132" s="412"/>
      <c r="HC132" s="412"/>
      <c r="HD132" s="412"/>
      <c r="HE132" s="412"/>
      <c r="HF132" s="412"/>
      <c r="HG132" s="412"/>
      <c r="HH132" s="412"/>
      <c r="HI132" s="412"/>
      <c r="HJ132" s="412"/>
      <c r="HK132" s="412"/>
      <c r="HL132" s="412"/>
      <c r="HM132" s="412"/>
      <c r="HN132" s="412"/>
      <c r="HO132" s="412"/>
      <c r="HP132" s="412"/>
      <c r="HQ132" s="412"/>
      <c r="HR132" s="412"/>
      <c r="HS132" s="412"/>
      <c r="HT132" s="412"/>
      <c r="HU132" s="412"/>
      <c r="HV132" s="412"/>
      <c r="HW132" s="412"/>
      <c r="HX132" s="412"/>
      <c r="HY132" s="412"/>
      <c r="HZ132" s="412"/>
      <c r="IA132" s="412"/>
      <c r="IB132" s="412"/>
      <c r="IC132" s="412"/>
      <c r="ID132" s="412"/>
      <c r="IE132" s="412"/>
      <c r="IF132" s="412"/>
      <c r="IG132" s="412"/>
      <c r="IH132" s="412"/>
      <c r="II132" s="412"/>
      <c r="IJ132" s="412"/>
      <c r="IK132" s="412"/>
      <c r="IL132" s="412"/>
      <c r="IM132" s="412"/>
      <c r="IN132" s="412"/>
      <c r="IO132" s="412"/>
      <c r="IP132" s="412"/>
      <c r="IQ132" s="412"/>
      <c r="IR132" s="412"/>
      <c r="IS132" s="412"/>
      <c r="IT132" s="412"/>
      <c r="IU132" s="412"/>
      <c r="IV132" s="412"/>
    </row>
    <row r="133" spans="1:256" s="4" customFormat="1" ht="30.6" customHeight="1">
      <c r="A133" s="408" t="s">
        <v>35</v>
      </c>
      <c r="B133" s="487" t="s">
        <v>2202</v>
      </c>
      <c r="C133" s="405" t="str">
        <f>+'[10]2021-2025'!C132</f>
        <v>UBND xã Tân Lập</v>
      </c>
      <c r="D133" s="482" t="s">
        <v>2255</v>
      </c>
      <c r="E133" s="404"/>
      <c r="F133" s="405"/>
      <c r="G133" s="404"/>
      <c r="H133" s="406">
        <f>'[8]Dự án 10 - TDA2'!$I$10</f>
        <v>12</v>
      </c>
      <c r="I133" s="406">
        <f>'[8]Dự án 10 - TDA2'!$I$10</f>
        <v>12</v>
      </c>
      <c r="J133" s="406">
        <f>'[8]Dự án 10 - TDA2'!$I$10</f>
        <v>12</v>
      </c>
      <c r="K133" s="406">
        <f>'[8]Dự án 10 - TDA2'!$I$10</f>
        <v>12</v>
      </c>
      <c r="L133" s="406">
        <f>'[9]Dự án 10 - TDA2'!$I$10</f>
        <v>2</v>
      </c>
      <c r="M133" s="406">
        <f>'[9]Dự án 10 - TDA2'!$I$10</f>
        <v>2</v>
      </c>
      <c r="N133" s="404"/>
      <c r="O133" s="405"/>
      <c r="P133" s="411"/>
      <c r="Q133" s="412"/>
      <c r="R133" s="412"/>
      <c r="S133" s="412"/>
      <c r="T133" s="412"/>
      <c r="U133" s="412"/>
      <c r="V133" s="412"/>
      <c r="W133" s="412"/>
      <c r="X133" s="412"/>
      <c r="Y133" s="412"/>
      <c r="Z133" s="412"/>
      <c r="AA133" s="412"/>
      <c r="AB133" s="412"/>
      <c r="AC133" s="412"/>
      <c r="AD133" s="412"/>
      <c r="AE133" s="412"/>
      <c r="AF133" s="412"/>
      <c r="AG133" s="412"/>
      <c r="AH133" s="412"/>
      <c r="AI133" s="412"/>
      <c r="AJ133" s="412"/>
      <c r="AK133" s="412"/>
      <c r="AL133" s="412"/>
      <c r="AM133" s="412"/>
      <c r="AN133" s="412"/>
      <c r="AO133" s="412"/>
      <c r="AP133" s="412"/>
      <c r="AQ133" s="412"/>
      <c r="AR133" s="412"/>
      <c r="AS133" s="412"/>
      <c r="AT133" s="412"/>
      <c r="AU133" s="412"/>
      <c r="AV133" s="412"/>
      <c r="AW133" s="412"/>
      <c r="AX133" s="412"/>
      <c r="AY133" s="412"/>
      <c r="AZ133" s="412"/>
      <c r="BA133" s="412"/>
      <c r="BB133" s="412"/>
      <c r="BC133" s="412"/>
      <c r="BD133" s="412"/>
      <c r="BE133" s="412"/>
      <c r="BF133" s="412"/>
      <c r="BG133" s="412"/>
      <c r="BH133" s="412"/>
      <c r="BI133" s="412"/>
      <c r="BJ133" s="412"/>
      <c r="BK133" s="412"/>
      <c r="BL133" s="412"/>
      <c r="BM133" s="412"/>
      <c r="BN133" s="412"/>
      <c r="BO133" s="412"/>
      <c r="BP133" s="412"/>
      <c r="BQ133" s="412"/>
      <c r="BR133" s="412"/>
      <c r="BS133" s="412"/>
      <c r="BT133" s="412"/>
      <c r="BU133" s="412"/>
      <c r="BV133" s="412"/>
      <c r="BW133" s="412"/>
      <c r="BX133" s="412"/>
      <c r="BY133" s="412"/>
      <c r="BZ133" s="412"/>
      <c r="CA133" s="412"/>
      <c r="CB133" s="412"/>
      <c r="CC133" s="412"/>
      <c r="CD133" s="412"/>
      <c r="CE133" s="412"/>
      <c r="CF133" s="412"/>
      <c r="CG133" s="412"/>
      <c r="CH133" s="412"/>
      <c r="CI133" s="412"/>
      <c r="CJ133" s="412"/>
      <c r="CK133" s="412"/>
      <c r="CL133" s="412"/>
      <c r="CM133" s="412"/>
      <c r="CN133" s="412"/>
      <c r="CO133" s="412"/>
      <c r="CP133" s="412"/>
      <c r="CQ133" s="412"/>
      <c r="CR133" s="412"/>
      <c r="CS133" s="412"/>
      <c r="CT133" s="412"/>
      <c r="CU133" s="412"/>
      <c r="CV133" s="412"/>
      <c r="CW133" s="412"/>
      <c r="CX133" s="412"/>
      <c r="CY133" s="412"/>
      <c r="CZ133" s="412"/>
      <c r="DA133" s="412"/>
      <c r="DB133" s="412"/>
      <c r="DC133" s="412"/>
      <c r="DD133" s="412"/>
      <c r="DE133" s="412"/>
      <c r="DF133" s="412"/>
      <c r="DG133" s="412"/>
      <c r="DH133" s="412"/>
      <c r="DI133" s="412"/>
      <c r="DJ133" s="412"/>
      <c r="DK133" s="412"/>
      <c r="DL133" s="412"/>
      <c r="DM133" s="412"/>
      <c r="DN133" s="412"/>
      <c r="DO133" s="412"/>
      <c r="DP133" s="412"/>
      <c r="DQ133" s="412"/>
      <c r="DR133" s="412"/>
      <c r="DS133" s="412"/>
      <c r="DT133" s="412"/>
      <c r="DU133" s="412"/>
      <c r="DV133" s="412"/>
      <c r="DW133" s="412"/>
      <c r="DX133" s="412"/>
      <c r="DY133" s="412"/>
      <c r="DZ133" s="412"/>
      <c r="EA133" s="412"/>
      <c r="EB133" s="412"/>
      <c r="EC133" s="412"/>
      <c r="ED133" s="412"/>
      <c r="EE133" s="412"/>
      <c r="EF133" s="412"/>
      <c r="EG133" s="412"/>
      <c r="EH133" s="412"/>
      <c r="EI133" s="412"/>
      <c r="EJ133" s="412"/>
      <c r="EK133" s="412"/>
      <c r="EL133" s="412"/>
      <c r="EM133" s="412"/>
      <c r="EN133" s="412"/>
      <c r="EO133" s="412"/>
      <c r="EP133" s="412"/>
      <c r="EQ133" s="412"/>
      <c r="ER133" s="412"/>
      <c r="ES133" s="412"/>
      <c r="ET133" s="412"/>
      <c r="EU133" s="412"/>
      <c r="EV133" s="412"/>
      <c r="EW133" s="412"/>
      <c r="EX133" s="412"/>
      <c r="EY133" s="412"/>
      <c r="EZ133" s="412"/>
      <c r="FA133" s="412"/>
      <c r="FB133" s="412"/>
      <c r="FC133" s="412"/>
      <c r="FD133" s="412"/>
      <c r="FE133" s="412"/>
      <c r="FF133" s="412"/>
      <c r="FG133" s="412"/>
      <c r="FH133" s="412"/>
      <c r="FI133" s="412"/>
      <c r="FJ133" s="412"/>
      <c r="FK133" s="412"/>
      <c r="FL133" s="412"/>
      <c r="FM133" s="412"/>
      <c r="FN133" s="412"/>
      <c r="FO133" s="412"/>
      <c r="FP133" s="412"/>
      <c r="FQ133" s="412"/>
      <c r="FR133" s="412"/>
      <c r="FS133" s="412"/>
      <c r="FT133" s="412"/>
      <c r="FU133" s="412"/>
      <c r="FV133" s="412"/>
      <c r="FW133" s="412"/>
      <c r="FX133" s="412"/>
      <c r="FY133" s="412"/>
      <c r="FZ133" s="412"/>
      <c r="GA133" s="412"/>
      <c r="GB133" s="412"/>
      <c r="GC133" s="412"/>
      <c r="GD133" s="412"/>
      <c r="GE133" s="412"/>
      <c r="GF133" s="412"/>
      <c r="GG133" s="412"/>
      <c r="GH133" s="412"/>
      <c r="GI133" s="412"/>
      <c r="GJ133" s="412"/>
      <c r="GK133" s="412"/>
      <c r="GL133" s="412"/>
      <c r="GM133" s="412"/>
      <c r="GN133" s="412"/>
      <c r="GO133" s="412"/>
      <c r="GP133" s="412"/>
      <c r="GQ133" s="412"/>
      <c r="GR133" s="412"/>
      <c r="GS133" s="412"/>
      <c r="GT133" s="412"/>
      <c r="GU133" s="412"/>
      <c r="GV133" s="412"/>
      <c r="GW133" s="412"/>
      <c r="GX133" s="412"/>
      <c r="GY133" s="412"/>
      <c r="GZ133" s="412"/>
      <c r="HA133" s="412"/>
      <c r="HB133" s="412"/>
      <c r="HC133" s="412"/>
      <c r="HD133" s="412"/>
      <c r="HE133" s="412"/>
      <c r="HF133" s="412"/>
      <c r="HG133" s="412"/>
      <c r="HH133" s="412"/>
      <c r="HI133" s="412"/>
      <c r="HJ133" s="412"/>
      <c r="HK133" s="412"/>
      <c r="HL133" s="412"/>
      <c r="HM133" s="412"/>
      <c r="HN133" s="412"/>
      <c r="HO133" s="412"/>
      <c r="HP133" s="412"/>
      <c r="HQ133" s="412"/>
      <c r="HR133" s="412"/>
      <c r="HS133" s="412"/>
      <c r="HT133" s="412"/>
      <c r="HU133" s="412"/>
      <c r="HV133" s="412"/>
      <c r="HW133" s="412"/>
      <c r="HX133" s="412"/>
      <c r="HY133" s="412"/>
      <c r="HZ133" s="412"/>
      <c r="IA133" s="412"/>
      <c r="IB133" s="412"/>
      <c r="IC133" s="412"/>
      <c r="ID133" s="412"/>
      <c r="IE133" s="412"/>
      <c r="IF133" s="412"/>
      <c r="IG133" s="412"/>
      <c r="IH133" s="412"/>
      <c r="II133" s="412"/>
      <c r="IJ133" s="412"/>
      <c r="IK133" s="412"/>
      <c r="IL133" s="412"/>
      <c r="IM133" s="412"/>
      <c r="IN133" s="412"/>
      <c r="IO133" s="412"/>
      <c r="IP133" s="412"/>
      <c r="IQ133" s="412"/>
      <c r="IR133" s="412"/>
      <c r="IS133" s="412"/>
      <c r="IT133" s="412"/>
      <c r="IU133" s="412"/>
      <c r="IV133" s="412"/>
    </row>
    <row r="134" spans="1:256" s="4" customFormat="1" ht="28">
      <c r="A134" s="408" t="s">
        <v>35</v>
      </c>
      <c r="B134" s="487" t="s">
        <v>2215</v>
      </c>
      <c r="C134" s="405" t="str">
        <f>+'[10]2021-2025'!C133</f>
        <v>UBND xã Đăk Ruồng</v>
      </c>
      <c r="D134" s="482" t="s">
        <v>2278</v>
      </c>
      <c r="E134" s="404"/>
      <c r="F134" s="405"/>
      <c r="G134" s="404"/>
      <c r="H134" s="406">
        <f>'[8]Dự án 10 - TDA2'!$I$11</f>
        <v>12</v>
      </c>
      <c r="I134" s="406">
        <f>'[8]Dự án 10 - TDA2'!$I$11</f>
        <v>12</v>
      </c>
      <c r="J134" s="406">
        <f>'[8]Dự án 10 - TDA2'!$I$11</f>
        <v>12</v>
      </c>
      <c r="K134" s="406">
        <f>'[8]Dự án 10 - TDA2'!$I$11</f>
        <v>12</v>
      </c>
      <c r="L134" s="406">
        <f>'[9]Dự án 10 - TDA2'!$I$11</f>
        <v>2</v>
      </c>
      <c r="M134" s="406">
        <f>'[9]Dự án 10 - TDA2'!$I$11</f>
        <v>2</v>
      </c>
      <c r="N134" s="404"/>
      <c r="O134" s="405"/>
      <c r="P134" s="411"/>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2"/>
      <c r="AY134" s="412"/>
      <c r="AZ134" s="412"/>
      <c r="BA134" s="412"/>
      <c r="BB134" s="412"/>
      <c r="BC134" s="412"/>
      <c r="BD134" s="412"/>
      <c r="BE134" s="412"/>
      <c r="BF134" s="412"/>
      <c r="BG134" s="412"/>
      <c r="BH134" s="412"/>
      <c r="BI134" s="412"/>
      <c r="BJ134" s="412"/>
      <c r="BK134" s="412"/>
      <c r="BL134" s="412"/>
      <c r="BM134" s="412"/>
      <c r="BN134" s="412"/>
      <c r="BO134" s="412"/>
      <c r="BP134" s="412"/>
      <c r="BQ134" s="412"/>
      <c r="BR134" s="412"/>
      <c r="BS134" s="412"/>
      <c r="BT134" s="412"/>
      <c r="BU134" s="412"/>
      <c r="BV134" s="412"/>
      <c r="BW134" s="412"/>
      <c r="BX134" s="412"/>
      <c r="BY134" s="412"/>
      <c r="BZ134" s="412"/>
      <c r="CA134" s="412"/>
      <c r="CB134" s="412"/>
      <c r="CC134" s="412"/>
      <c r="CD134" s="412"/>
      <c r="CE134" s="412"/>
      <c r="CF134" s="412"/>
      <c r="CG134" s="412"/>
      <c r="CH134" s="412"/>
      <c r="CI134" s="412"/>
      <c r="CJ134" s="412"/>
      <c r="CK134" s="412"/>
      <c r="CL134" s="412"/>
      <c r="CM134" s="412"/>
      <c r="CN134" s="412"/>
      <c r="CO134" s="412"/>
      <c r="CP134" s="412"/>
      <c r="CQ134" s="412"/>
      <c r="CR134" s="412"/>
      <c r="CS134" s="412"/>
      <c r="CT134" s="412"/>
      <c r="CU134" s="412"/>
      <c r="CV134" s="412"/>
      <c r="CW134" s="412"/>
      <c r="CX134" s="412"/>
      <c r="CY134" s="412"/>
      <c r="CZ134" s="412"/>
      <c r="DA134" s="412"/>
      <c r="DB134" s="412"/>
      <c r="DC134" s="412"/>
      <c r="DD134" s="412"/>
      <c r="DE134" s="412"/>
      <c r="DF134" s="412"/>
      <c r="DG134" s="412"/>
      <c r="DH134" s="412"/>
      <c r="DI134" s="412"/>
      <c r="DJ134" s="412"/>
      <c r="DK134" s="412"/>
      <c r="DL134" s="412"/>
      <c r="DM134" s="412"/>
      <c r="DN134" s="412"/>
      <c r="DO134" s="412"/>
      <c r="DP134" s="412"/>
      <c r="DQ134" s="412"/>
      <c r="DR134" s="412"/>
      <c r="DS134" s="412"/>
      <c r="DT134" s="412"/>
      <c r="DU134" s="412"/>
      <c r="DV134" s="412"/>
      <c r="DW134" s="412"/>
      <c r="DX134" s="412"/>
      <c r="DY134" s="412"/>
      <c r="DZ134" s="412"/>
      <c r="EA134" s="412"/>
      <c r="EB134" s="412"/>
      <c r="EC134" s="412"/>
      <c r="ED134" s="412"/>
      <c r="EE134" s="412"/>
      <c r="EF134" s="412"/>
      <c r="EG134" s="412"/>
      <c r="EH134" s="412"/>
      <c r="EI134" s="412"/>
      <c r="EJ134" s="412"/>
      <c r="EK134" s="412"/>
      <c r="EL134" s="412"/>
      <c r="EM134" s="412"/>
      <c r="EN134" s="412"/>
      <c r="EO134" s="412"/>
      <c r="EP134" s="412"/>
      <c r="EQ134" s="412"/>
      <c r="ER134" s="412"/>
      <c r="ES134" s="412"/>
      <c r="ET134" s="412"/>
      <c r="EU134" s="412"/>
      <c r="EV134" s="412"/>
      <c r="EW134" s="412"/>
      <c r="EX134" s="412"/>
      <c r="EY134" s="412"/>
      <c r="EZ134" s="412"/>
      <c r="FA134" s="412"/>
      <c r="FB134" s="412"/>
      <c r="FC134" s="412"/>
      <c r="FD134" s="412"/>
      <c r="FE134" s="412"/>
      <c r="FF134" s="412"/>
      <c r="FG134" s="412"/>
      <c r="FH134" s="412"/>
      <c r="FI134" s="412"/>
      <c r="FJ134" s="412"/>
      <c r="FK134" s="412"/>
      <c r="FL134" s="412"/>
      <c r="FM134" s="412"/>
      <c r="FN134" s="412"/>
      <c r="FO134" s="412"/>
      <c r="FP134" s="412"/>
      <c r="FQ134" s="412"/>
      <c r="FR134" s="412"/>
      <c r="FS134" s="412"/>
      <c r="FT134" s="412"/>
      <c r="FU134" s="412"/>
      <c r="FV134" s="412"/>
      <c r="FW134" s="412"/>
      <c r="FX134" s="412"/>
      <c r="FY134" s="412"/>
      <c r="FZ134" s="412"/>
      <c r="GA134" s="412"/>
      <c r="GB134" s="412"/>
      <c r="GC134" s="412"/>
      <c r="GD134" s="412"/>
      <c r="GE134" s="412"/>
      <c r="GF134" s="412"/>
      <c r="GG134" s="412"/>
      <c r="GH134" s="412"/>
      <c r="GI134" s="412"/>
      <c r="GJ134" s="412"/>
      <c r="GK134" s="412"/>
      <c r="GL134" s="412"/>
      <c r="GM134" s="412"/>
      <c r="GN134" s="412"/>
      <c r="GO134" s="412"/>
      <c r="GP134" s="412"/>
      <c r="GQ134" s="412"/>
      <c r="GR134" s="412"/>
      <c r="GS134" s="412"/>
      <c r="GT134" s="412"/>
      <c r="GU134" s="412"/>
      <c r="GV134" s="412"/>
      <c r="GW134" s="412"/>
      <c r="GX134" s="412"/>
      <c r="GY134" s="412"/>
      <c r="GZ134" s="412"/>
      <c r="HA134" s="412"/>
      <c r="HB134" s="412"/>
      <c r="HC134" s="412"/>
      <c r="HD134" s="412"/>
      <c r="HE134" s="412"/>
      <c r="HF134" s="412"/>
      <c r="HG134" s="412"/>
      <c r="HH134" s="412"/>
      <c r="HI134" s="412"/>
      <c r="HJ134" s="412"/>
      <c r="HK134" s="412"/>
      <c r="HL134" s="412"/>
      <c r="HM134" s="412"/>
      <c r="HN134" s="412"/>
      <c r="HO134" s="412"/>
      <c r="HP134" s="412"/>
      <c r="HQ134" s="412"/>
      <c r="HR134" s="412"/>
      <c r="HS134" s="412"/>
      <c r="HT134" s="412"/>
      <c r="HU134" s="412"/>
      <c r="HV134" s="412"/>
      <c r="HW134" s="412"/>
      <c r="HX134" s="412"/>
      <c r="HY134" s="412"/>
      <c r="HZ134" s="412"/>
      <c r="IA134" s="412"/>
      <c r="IB134" s="412"/>
      <c r="IC134" s="412"/>
      <c r="ID134" s="412"/>
      <c r="IE134" s="412"/>
      <c r="IF134" s="412"/>
      <c r="IG134" s="412"/>
      <c r="IH134" s="412"/>
      <c r="II134" s="412"/>
      <c r="IJ134" s="412"/>
      <c r="IK134" s="412"/>
      <c r="IL134" s="412"/>
      <c r="IM134" s="412"/>
      <c r="IN134" s="412"/>
      <c r="IO134" s="412"/>
      <c r="IP134" s="412"/>
      <c r="IQ134" s="412"/>
      <c r="IR134" s="412"/>
      <c r="IS134" s="412"/>
      <c r="IT134" s="412"/>
      <c r="IU134" s="412"/>
      <c r="IV134" s="412"/>
    </row>
    <row r="135" spans="1:256" s="4" customFormat="1" ht="42">
      <c r="A135" s="408" t="s">
        <v>35</v>
      </c>
      <c r="B135" s="487" t="s">
        <v>2285</v>
      </c>
      <c r="C135" s="405" t="str">
        <f>+'[10]2021-2025'!C134</f>
        <v>UBND xã Đăk Tơ Lung</v>
      </c>
      <c r="D135" s="482" t="s">
        <v>2281</v>
      </c>
      <c r="E135" s="404"/>
      <c r="F135" s="405"/>
      <c r="G135" s="404"/>
      <c r="H135" s="406">
        <f>'[8]Dự án 10 - TDA2'!$I$12</f>
        <v>23</v>
      </c>
      <c r="I135" s="406">
        <f>'[8]Dự án 10 - TDA2'!$I$12</f>
        <v>23</v>
      </c>
      <c r="J135" s="406">
        <f>'[8]Dự án 10 - TDA2'!$I$12</f>
        <v>23</v>
      </c>
      <c r="K135" s="406">
        <f>'[8]Dự án 10 - TDA2'!$I$12</f>
        <v>23</v>
      </c>
      <c r="L135" s="406">
        <f>'[9]Dự án 10 - TDA2'!$I$12</f>
        <v>4</v>
      </c>
      <c r="M135" s="406">
        <f>'[9]Dự án 10 - TDA2'!$I$12</f>
        <v>4</v>
      </c>
      <c r="N135" s="404"/>
      <c r="O135" s="405"/>
      <c r="P135" s="411"/>
      <c r="Q135" s="412"/>
      <c r="R135" s="412"/>
      <c r="S135" s="412"/>
      <c r="T135" s="412"/>
      <c r="U135" s="412"/>
      <c r="V135" s="412"/>
      <c r="W135" s="412"/>
      <c r="X135" s="412"/>
      <c r="Y135" s="412"/>
      <c r="Z135" s="412"/>
      <c r="AA135" s="412"/>
      <c r="AB135" s="412"/>
      <c r="AC135" s="412"/>
      <c r="AD135" s="412"/>
      <c r="AE135" s="412"/>
      <c r="AF135" s="412"/>
      <c r="AG135" s="412"/>
      <c r="AH135" s="412"/>
      <c r="AI135" s="412"/>
      <c r="AJ135" s="412"/>
      <c r="AK135" s="412"/>
      <c r="AL135" s="412"/>
      <c r="AM135" s="412"/>
      <c r="AN135" s="412"/>
      <c r="AO135" s="412"/>
      <c r="AP135" s="412"/>
      <c r="AQ135" s="412"/>
      <c r="AR135" s="412"/>
      <c r="AS135" s="412"/>
      <c r="AT135" s="412"/>
      <c r="AU135" s="412"/>
      <c r="AV135" s="412"/>
      <c r="AW135" s="412"/>
      <c r="AX135" s="412"/>
      <c r="AY135" s="412"/>
      <c r="AZ135" s="412"/>
      <c r="BA135" s="412"/>
      <c r="BB135" s="412"/>
      <c r="BC135" s="412"/>
      <c r="BD135" s="412"/>
      <c r="BE135" s="412"/>
      <c r="BF135" s="412"/>
      <c r="BG135" s="412"/>
      <c r="BH135" s="412"/>
      <c r="BI135" s="412"/>
      <c r="BJ135" s="412"/>
      <c r="BK135" s="412"/>
      <c r="BL135" s="412"/>
      <c r="BM135" s="412"/>
      <c r="BN135" s="412"/>
      <c r="BO135" s="412"/>
      <c r="BP135" s="412"/>
      <c r="BQ135" s="412"/>
      <c r="BR135" s="412"/>
      <c r="BS135" s="412"/>
      <c r="BT135" s="412"/>
      <c r="BU135" s="412"/>
      <c r="BV135" s="412"/>
      <c r="BW135" s="412"/>
      <c r="BX135" s="412"/>
      <c r="BY135" s="412"/>
      <c r="BZ135" s="412"/>
      <c r="CA135" s="412"/>
      <c r="CB135" s="412"/>
      <c r="CC135" s="412"/>
      <c r="CD135" s="412"/>
      <c r="CE135" s="412"/>
      <c r="CF135" s="412"/>
      <c r="CG135" s="412"/>
      <c r="CH135" s="412"/>
      <c r="CI135" s="412"/>
      <c r="CJ135" s="412"/>
      <c r="CK135" s="412"/>
      <c r="CL135" s="412"/>
      <c r="CM135" s="412"/>
      <c r="CN135" s="412"/>
      <c r="CO135" s="412"/>
      <c r="CP135" s="412"/>
      <c r="CQ135" s="412"/>
      <c r="CR135" s="412"/>
      <c r="CS135" s="412"/>
      <c r="CT135" s="412"/>
      <c r="CU135" s="412"/>
      <c r="CV135" s="412"/>
      <c r="CW135" s="412"/>
      <c r="CX135" s="412"/>
      <c r="CY135" s="412"/>
      <c r="CZ135" s="412"/>
      <c r="DA135" s="412"/>
      <c r="DB135" s="412"/>
      <c r="DC135" s="412"/>
      <c r="DD135" s="412"/>
      <c r="DE135" s="412"/>
      <c r="DF135" s="412"/>
      <c r="DG135" s="412"/>
      <c r="DH135" s="412"/>
      <c r="DI135" s="412"/>
      <c r="DJ135" s="412"/>
      <c r="DK135" s="412"/>
      <c r="DL135" s="412"/>
      <c r="DM135" s="412"/>
      <c r="DN135" s="412"/>
      <c r="DO135" s="412"/>
      <c r="DP135" s="412"/>
      <c r="DQ135" s="412"/>
      <c r="DR135" s="412"/>
      <c r="DS135" s="412"/>
      <c r="DT135" s="412"/>
      <c r="DU135" s="412"/>
      <c r="DV135" s="412"/>
      <c r="DW135" s="412"/>
      <c r="DX135" s="412"/>
      <c r="DY135" s="412"/>
      <c r="DZ135" s="412"/>
      <c r="EA135" s="412"/>
      <c r="EB135" s="412"/>
      <c r="EC135" s="412"/>
      <c r="ED135" s="412"/>
      <c r="EE135" s="412"/>
      <c r="EF135" s="412"/>
      <c r="EG135" s="412"/>
      <c r="EH135" s="412"/>
      <c r="EI135" s="412"/>
      <c r="EJ135" s="412"/>
      <c r="EK135" s="412"/>
      <c r="EL135" s="412"/>
      <c r="EM135" s="412"/>
      <c r="EN135" s="412"/>
      <c r="EO135" s="412"/>
      <c r="EP135" s="412"/>
      <c r="EQ135" s="412"/>
      <c r="ER135" s="412"/>
      <c r="ES135" s="412"/>
      <c r="ET135" s="412"/>
      <c r="EU135" s="412"/>
      <c r="EV135" s="412"/>
      <c r="EW135" s="412"/>
      <c r="EX135" s="412"/>
      <c r="EY135" s="412"/>
      <c r="EZ135" s="412"/>
      <c r="FA135" s="412"/>
      <c r="FB135" s="412"/>
      <c r="FC135" s="412"/>
      <c r="FD135" s="412"/>
      <c r="FE135" s="412"/>
      <c r="FF135" s="412"/>
      <c r="FG135" s="412"/>
      <c r="FH135" s="412"/>
      <c r="FI135" s="412"/>
      <c r="FJ135" s="412"/>
      <c r="FK135" s="412"/>
      <c r="FL135" s="412"/>
      <c r="FM135" s="412"/>
      <c r="FN135" s="412"/>
      <c r="FO135" s="412"/>
      <c r="FP135" s="412"/>
      <c r="FQ135" s="412"/>
      <c r="FR135" s="412"/>
      <c r="FS135" s="412"/>
      <c r="FT135" s="412"/>
      <c r="FU135" s="412"/>
      <c r="FV135" s="412"/>
      <c r="FW135" s="412"/>
      <c r="FX135" s="412"/>
      <c r="FY135" s="412"/>
      <c r="FZ135" s="412"/>
      <c r="GA135" s="412"/>
      <c r="GB135" s="412"/>
      <c r="GC135" s="412"/>
      <c r="GD135" s="412"/>
      <c r="GE135" s="412"/>
      <c r="GF135" s="412"/>
      <c r="GG135" s="412"/>
      <c r="GH135" s="412"/>
      <c r="GI135" s="412"/>
      <c r="GJ135" s="412"/>
      <c r="GK135" s="412"/>
      <c r="GL135" s="412"/>
      <c r="GM135" s="412"/>
      <c r="GN135" s="412"/>
      <c r="GO135" s="412"/>
      <c r="GP135" s="412"/>
      <c r="GQ135" s="412"/>
      <c r="GR135" s="412"/>
      <c r="GS135" s="412"/>
      <c r="GT135" s="412"/>
      <c r="GU135" s="412"/>
      <c r="GV135" s="412"/>
      <c r="GW135" s="412"/>
      <c r="GX135" s="412"/>
      <c r="GY135" s="412"/>
      <c r="GZ135" s="412"/>
      <c r="HA135" s="412"/>
      <c r="HB135" s="412"/>
      <c r="HC135" s="412"/>
      <c r="HD135" s="412"/>
      <c r="HE135" s="412"/>
      <c r="HF135" s="412"/>
      <c r="HG135" s="412"/>
      <c r="HH135" s="412"/>
      <c r="HI135" s="412"/>
      <c r="HJ135" s="412"/>
      <c r="HK135" s="412"/>
      <c r="HL135" s="412"/>
      <c r="HM135" s="412"/>
      <c r="HN135" s="412"/>
      <c r="HO135" s="412"/>
      <c r="HP135" s="412"/>
      <c r="HQ135" s="412"/>
      <c r="HR135" s="412"/>
      <c r="HS135" s="412"/>
      <c r="HT135" s="412"/>
      <c r="HU135" s="412"/>
      <c r="HV135" s="412"/>
      <c r="HW135" s="412"/>
      <c r="HX135" s="412"/>
      <c r="HY135" s="412"/>
      <c r="HZ135" s="412"/>
      <c r="IA135" s="412"/>
      <c r="IB135" s="412"/>
      <c r="IC135" s="412"/>
      <c r="ID135" s="412"/>
      <c r="IE135" s="412"/>
      <c r="IF135" s="412"/>
      <c r="IG135" s="412"/>
      <c r="IH135" s="412"/>
      <c r="II135" s="412"/>
      <c r="IJ135" s="412"/>
      <c r="IK135" s="412"/>
      <c r="IL135" s="412"/>
      <c r="IM135" s="412"/>
      <c r="IN135" s="412"/>
      <c r="IO135" s="412"/>
      <c r="IP135" s="412"/>
      <c r="IQ135" s="412"/>
      <c r="IR135" s="412"/>
      <c r="IS135" s="412"/>
      <c r="IT135" s="412"/>
      <c r="IU135" s="412"/>
      <c r="IV135" s="412"/>
    </row>
  </sheetData>
  <mergeCells count="17">
    <mergeCell ref="A8:B8"/>
    <mergeCell ref="G6:G7"/>
    <mergeCell ref="H6:I6"/>
    <mergeCell ref="J6:K6"/>
    <mergeCell ref="L6:M6"/>
    <mergeCell ref="N6:N7"/>
    <mergeCell ref="O6:O7"/>
    <mergeCell ref="A1:B1"/>
    <mergeCell ref="A3:O3"/>
    <mergeCell ref="A4:O4"/>
    <mergeCell ref="L5:O5"/>
    <mergeCell ref="A6:A7"/>
    <mergeCell ref="B6:B7"/>
    <mergeCell ref="C6:C7"/>
    <mergeCell ref="D6:D7"/>
    <mergeCell ref="E6:E7"/>
    <mergeCell ref="F6:F7"/>
  </mergeCells>
  <pageMargins left="0.7" right="0.5" top="0.7" bottom="0.7" header="0.31496062992126" footer="0.15748031496063"/>
  <pageSetup paperSize="9" scale="69" fitToHeight="0" orientation="landscape" r:id="rId1"/>
  <headerFooter>
    <oddFooter>&amp;RTrang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1"/>
  <sheetViews>
    <sheetView zoomScaleNormal="100" workbookViewId="0">
      <pane xSplit="2" ySplit="5" topLeftCell="C6" activePane="bottomRight" state="frozen"/>
      <selection pane="topRight" activeCell="C1" sqref="C1"/>
      <selection pane="bottomLeft" activeCell="A6" sqref="A6"/>
      <selection pane="bottomRight" activeCell="C8" sqref="C8:C10"/>
    </sheetView>
  </sheetViews>
  <sheetFormatPr defaultRowHeight="15.7"/>
  <cols>
    <col min="1" max="1" width="4.1171875" style="632" customWidth="1"/>
    <col min="2" max="2" width="41" style="632" customWidth="1"/>
    <col min="3" max="3" width="24.5859375" style="632" customWidth="1"/>
    <col min="4" max="4" width="11.87890625" style="632" customWidth="1"/>
    <col min="5" max="5" width="8.87890625" style="632" customWidth="1"/>
    <col min="6" max="6" width="16.703125" style="632" customWidth="1"/>
    <col min="7" max="7" width="12.5859375" style="632" customWidth="1"/>
    <col min="8" max="13" width="9.41015625" style="632" customWidth="1"/>
    <col min="14" max="14" width="11.5859375" style="646" customWidth="1"/>
    <col min="15" max="15" width="7.703125" style="632" customWidth="1"/>
    <col min="16" max="256" width="9.1171875" style="632"/>
    <col min="257" max="257" width="4.1171875" style="632" customWidth="1"/>
    <col min="258" max="258" width="41" style="632" customWidth="1"/>
    <col min="259" max="259" width="24.5859375" style="632" customWidth="1"/>
    <col min="260" max="260" width="11.87890625" style="632" customWidth="1"/>
    <col min="261" max="261" width="8.87890625" style="632" customWidth="1"/>
    <col min="262" max="262" width="16.703125" style="632" customWidth="1"/>
    <col min="263" max="263" width="12.5859375" style="632" customWidth="1"/>
    <col min="264" max="269" width="9.41015625" style="632" customWidth="1"/>
    <col min="270" max="270" width="11.5859375" style="632" customWidth="1"/>
    <col min="271" max="271" width="7.703125" style="632" customWidth="1"/>
    <col min="272" max="512" width="9.1171875" style="632"/>
    <col min="513" max="513" width="4.1171875" style="632" customWidth="1"/>
    <col min="514" max="514" width="41" style="632" customWidth="1"/>
    <col min="515" max="515" width="24.5859375" style="632" customWidth="1"/>
    <col min="516" max="516" width="11.87890625" style="632" customWidth="1"/>
    <col min="517" max="517" width="8.87890625" style="632" customWidth="1"/>
    <col min="518" max="518" width="16.703125" style="632" customWidth="1"/>
    <col min="519" max="519" width="12.5859375" style="632" customWidth="1"/>
    <col min="520" max="525" width="9.41015625" style="632" customWidth="1"/>
    <col min="526" max="526" width="11.5859375" style="632" customWidth="1"/>
    <col min="527" max="527" width="7.703125" style="632" customWidth="1"/>
    <col min="528" max="768" width="9.1171875" style="632"/>
    <col min="769" max="769" width="4.1171875" style="632" customWidth="1"/>
    <col min="770" max="770" width="41" style="632" customWidth="1"/>
    <col min="771" max="771" width="24.5859375" style="632" customWidth="1"/>
    <col min="772" max="772" width="11.87890625" style="632" customWidth="1"/>
    <col min="773" max="773" width="8.87890625" style="632" customWidth="1"/>
    <col min="774" max="774" width="16.703125" style="632" customWidth="1"/>
    <col min="775" max="775" width="12.5859375" style="632" customWidth="1"/>
    <col min="776" max="781" width="9.41015625" style="632" customWidth="1"/>
    <col min="782" max="782" width="11.5859375" style="632" customWidth="1"/>
    <col min="783" max="783" width="7.703125" style="632" customWidth="1"/>
    <col min="784" max="1024" width="9.1171875" style="632"/>
    <col min="1025" max="1025" width="4.1171875" style="632" customWidth="1"/>
    <col min="1026" max="1026" width="41" style="632" customWidth="1"/>
    <col min="1027" max="1027" width="24.5859375" style="632" customWidth="1"/>
    <col min="1028" max="1028" width="11.87890625" style="632" customWidth="1"/>
    <col min="1029" max="1029" width="8.87890625" style="632" customWidth="1"/>
    <col min="1030" max="1030" width="16.703125" style="632" customWidth="1"/>
    <col min="1031" max="1031" width="12.5859375" style="632" customWidth="1"/>
    <col min="1032" max="1037" width="9.41015625" style="632" customWidth="1"/>
    <col min="1038" max="1038" width="11.5859375" style="632" customWidth="1"/>
    <col min="1039" max="1039" width="7.703125" style="632" customWidth="1"/>
    <col min="1040" max="1280" width="9.1171875" style="632"/>
    <col min="1281" max="1281" width="4.1171875" style="632" customWidth="1"/>
    <col min="1282" max="1282" width="41" style="632" customWidth="1"/>
    <col min="1283" max="1283" width="24.5859375" style="632" customWidth="1"/>
    <col min="1284" max="1284" width="11.87890625" style="632" customWidth="1"/>
    <col min="1285" max="1285" width="8.87890625" style="632" customWidth="1"/>
    <col min="1286" max="1286" width="16.703125" style="632" customWidth="1"/>
    <col min="1287" max="1287" width="12.5859375" style="632" customWidth="1"/>
    <col min="1288" max="1293" width="9.41015625" style="632" customWidth="1"/>
    <col min="1294" max="1294" width="11.5859375" style="632" customWidth="1"/>
    <col min="1295" max="1295" width="7.703125" style="632" customWidth="1"/>
    <col min="1296" max="1536" width="9.1171875" style="632"/>
    <col min="1537" max="1537" width="4.1171875" style="632" customWidth="1"/>
    <col min="1538" max="1538" width="41" style="632" customWidth="1"/>
    <col min="1539" max="1539" width="24.5859375" style="632" customWidth="1"/>
    <col min="1540" max="1540" width="11.87890625" style="632" customWidth="1"/>
    <col min="1541" max="1541" width="8.87890625" style="632" customWidth="1"/>
    <col min="1542" max="1542" width="16.703125" style="632" customWidth="1"/>
    <col min="1543" max="1543" width="12.5859375" style="632" customWidth="1"/>
    <col min="1544" max="1549" width="9.41015625" style="632" customWidth="1"/>
    <col min="1550" max="1550" width="11.5859375" style="632" customWidth="1"/>
    <col min="1551" max="1551" width="7.703125" style="632" customWidth="1"/>
    <col min="1552" max="1792" width="9.1171875" style="632"/>
    <col min="1793" max="1793" width="4.1171875" style="632" customWidth="1"/>
    <col min="1794" max="1794" width="41" style="632" customWidth="1"/>
    <col min="1795" max="1795" width="24.5859375" style="632" customWidth="1"/>
    <col min="1796" max="1796" width="11.87890625" style="632" customWidth="1"/>
    <col min="1797" max="1797" width="8.87890625" style="632" customWidth="1"/>
    <col min="1798" max="1798" width="16.703125" style="632" customWidth="1"/>
    <col min="1799" max="1799" width="12.5859375" style="632" customWidth="1"/>
    <col min="1800" max="1805" width="9.41015625" style="632" customWidth="1"/>
    <col min="1806" max="1806" width="11.5859375" style="632" customWidth="1"/>
    <col min="1807" max="1807" width="7.703125" style="632" customWidth="1"/>
    <col min="1808" max="2048" width="9.1171875" style="632"/>
    <col min="2049" max="2049" width="4.1171875" style="632" customWidth="1"/>
    <col min="2050" max="2050" width="41" style="632" customWidth="1"/>
    <col min="2051" max="2051" width="24.5859375" style="632" customWidth="1"/>
    <col min="2052" max="2052" width="11.87890625" style="632" customWidth="1"/>
    <col min="2053" max="2053" width="8.87890625" style="632" customWidth="1"/>
    <col min="2054" max="2054" width="16.703125" style="632" customWidth="1"/>
    <col min="2055" max="2055" width="12.5859375" style="632" customWidth="1"/>
    <col min="2056" max="2061" width="9.41015625" style="632" customWidth="1"/>
    <col min="2062" max="2062" width="11.5859375" style="632" customWidth="1"/>
    <col min="2063" max="2063" width="7.703125" style="632" customWidth="1"/>
    <col min="2064" max="2304" width="9.1171875" style="632"/>
    <col min="2305" max="2305" width="4.1171875" style="632" customWidth="1"/>
    <col min="2306" max="2306" width="41" style="632" customWidth="1"/>
    <col min="2307" max="2307" width="24.5859375" style="632" customWidth="1"/>
    <col min="2308" max="2308" width="11.87890625" style="632" customWidth="1"/>
    <col min="2309" max="2309" width="8.87890625" style="632" customWidth="1"/>
    <col min="2310" max="2310" width="16.703125" style="632" customWidth="1"/>
    <col min="2311" max="2311" width="12.5859375" style="632" customWidth="1"/>
    <col min="2312" max="2317" width="9.41015625" style="632" customWidth="1"/>
    <col min="2318" max="2318" width="11.5859375" style="632" customWidth="1"/>
    <col min="2319" max="2319" width="7.703125" style="632" customWidth="1"/>
    <col min="2320" max="2560" width="9.1171875" style="632"/>
    <col min="2561" max="2561" width="4.1171875" style="632" customWidth="1"/>
    <col min="2562" max="2562" width="41" style="632" customWidth="1"/>
    <col min="2563" max="2563" width="24.5859375" style="632" customWidth="1"/>
    <col min="2564" max="2564" width="11.87890625" style="632" customWidth="1"/>
    <col min="2565" max="2565" width="8.87890625" style="632" customWidth="1"/>
    <col min="2566" max="2566" width="16.703125" style="632" customWidth="1"/>
    <col min="2567" max="2567" width="12.5859375" style="632" customWidth="1"/>
    <col min="2568" max="2573" width="9.41015625" style="632" customWidth="1"/>
    <col min="2574" max="2574" width="11.5859375" style="632" customWidth="1"/>
    <col min="2575" max="2575" width="7.703125" style="632" customWidth="1"/>
    <col min="2576" max="2816" width="9.1171875" style="632"/>
    <col min="2817" max="2817" width="4.1171875" style="632" customWidth="1"/>
    <col min="2818" max="2818" width="41" style="632" customWidth="1"/>
    <col min="2819" max="2819" width="24.5859375" style="632" customWidth="1"/>
    <col min="2820" max="2820" width="11.87890625" style="632" customWidth="1"/>
    <col min="2821" max="2821" width="8.87890625" style="632" customWidth="1"/>
    <col min="2822" max="2822" width="16.703125" style="632" customWidth="1"/>
    <col min="2823" max="2823" width="12.5859375" style="632" customWidth="1"/>
    <col min="2824" max="2829" width="9.41015625" style="632" customWidth="1"/>
    <col min="2830" max="2830" width="11.5859375" style="632" customWidth="1"/>
    <col min="2831" max="2831" width="7.703125" style="632" customWidth="1"/>
    <col min="2832" max="3072" width="9.1171875" style="632"/>
    <col min="3073" max="3073" width="4.1171875" style="632" customWidth="1"/>
    <col min="3074" max="3074" width="41" style="632" customWidth="1"/>
    <col min="3075" max="3075" width="24.5859375" style="632" customWidth="1"/>
    <col min="3076" max="3076" width="11.87890625" style="632" customWidth="1"/>
    <col min="3077" max="3077" width="8.87890625" style="632" customWidth="1"/>
    <col min="3078" max="3078" width="16.703125" style="632" customWidth="1"/>
    <col min="3079" max="3079" width="12.5859375" style="632" customWidth="1"/>
    <col min="3080" max="3085" width="9.41015625" style="632" customWidth="1"/>
    <col min="3086" max="3086" width="11.5859375" style="632" customWidth="1"/>
    <col min="3087" max="3087" width="7.703125" style="632" customWidth="1"/>
    <col min="3088" max="3328" width="9.1171875" style="632"/>
    <col min="3329" max="3329" width="4.1171875" style="632" customWidth="1"/>
    <col min="3330" max="3330" width="41" style="632" customWidth="1"/>
    <col min="3331" max="3331" width="24.5859375" style="632" customWidth="1"/>
    <col min="3332" max="3332" width="11.87890625" style="632" customWidth="1"/>
    <col min="3333" max="3333" width="8.87890625" style="632" customWidth="1"/>
    <col min="3334" max="3334" width="16.703125" style="632" customWidth="1"/>
    <col min="3335" max="3335" width="12.5859375" style="632" customWidth="1"/>
    <col min="3336" max="3341" width="9.41015625" style="632" customWidth="1"/>
    <col min="3342" max="3342" width="11.5859375" style="632" customWidth="1"/>
    <col min="3343" max="3343" width="7.703125" style="632" customWidth="1"/>
    <col min="3344" max="3584" width="9.1171875" style="632"/>
    <col min="3585" max="3585" width="4.1171875" style="632" customWidth="1"/>
    <col min="3586" max="3586" width="41" style="632" customWidth="1"/>
    <col min="3587" max="3587" width="24.5859375" style="632" customWidth="1"/>
    <col min="3588" max="3588" width="11.87890625" style="632" customWidth="1"/>
    <col min="3589" max="3589" width="8.87890625" style="632" customWidth="1"/>
    <col min="3590" max="3590" width="16.703125" style="632" customWidth="1"/>
    <col min="3591" max="3591" width="12.5859375" style="632" customWidth="1"/>
    <col min="3592" max="3597" width="9.41015625" style="632" customWidth="1"/>
    <col min="3598" max="3598" width="11.5859375" style="632" customWidth="1"/>
    <col min="3599" max="3599" width="7.703125" style="632" customWidth="1"/>
    <col min="3600" max="3840" width="9.1171875" style="632"/>
    <col min="3841" max="3841" width="4.1171875" style="632" customWidth="1"/>
    <col min="3842" max="3842" width="41" style="632" customWidth="1"/>
    <col min="3843" max="3843" width="24.5859375" style="632" customWidth="1"/>
    <col min="3844" max="3844" width="11.87890625" style="632" customWidth="1"/>
    <col min="3845" max="3845" width="8.87890625" style="632" customWidth="1"/>
    <col min="3846" max="3846" width="16.703125" style="632" customWidth="1"/>
    <col min="3847" max="3847" width="12.5859375" style="632" customWidth="1"/>
    <col min="3848" max="3853" width="9.41015625" style="632" customWidth="1"/>
    <col min="3854" max="3854" width="11.5859375" style="632" customWidth="1"/>
    <col min="3855" max="3855" width="7.703125" style="632" customWidth="1"/>
    <col min="3856" max="4096" width="9.1171875" style="632"/>
    <col min="4097" max="4097" width="4.1171875" style="632" customWidth="1"/>
    <col min="4098" max="4098" width="41" style="632" customWidth="1"/>
    <col min="4099" max="4099" width="24.5859375" style="632" customWidth="1"/>
    <col min="4100" max="4100" width="11.87890625" style="632" customWidth="1"/>
    <col min="4101" max="4101" width="8.87890625" style="632" customWidth="1"/>
    <col min="4102" max="4102" width="16.703125" style="632" customWidth="1"/>
    <col min="4103" max="4103" width="12.5859375" style="632" customWidth="1"/>
    <col min="4104" max="4109" width="9.41015625" style="632" customWidth="1"/>
    <col min="4110" max="4110" width="11.5859375" style="632" customWidth="1"/>
    <col min="4111" max="4111" width="7.703125" style="632" customWidth="1"/>
    <col min="4112" max="4352" width="9.1171875" style="632"/>
    <col min="4353" max="4353" width="4.1171875" style="632" customWidth="1"/>
    <col min="4354" max="4354" width="41" style="632" customWidth="1"/>
    <col min="4355" max="4355" width="24.5859375" style="632" customWidth="1"/>
    <col min="4356" max="4356" width="11.87890625" style="632" customWidth="1"/>
    <col min="4357" max="4357" width="8.87890625" style="632" customWidth="1"/>
    <col min="4358" max="4358" width="16.703125" style="632" customWidth="1"/>
    <col min="4359" max="4359" width="12.5859375" style="632" customWidth="1"/>
    <col min="4360" max="4365" width="9.41015625" style="632" customWidth="1"/>
    <col min="4366" max="4366" width="11.5859375" style="632" customWidth="1"/>
    <col min="4367" max="4367" width="7.703125" style="632" customWidth="1"/>
    <col min="4368" max="4608" width="9.1171875" style="632"/>
    <col min="4609" max="4609" width="4.1171875" style="632" customWidth="1"/>
    <col min="4610" max="4610" width="41" style="632" customWidth="1"/>
    <col min="4611" max="4611" width="24.5859375" style="632" customWidth="1"/>
    <col min="4612" max="4612" width="11.87890625" style="632" customWidth="1"/>
    <col min="4613" max="4613" width="8.87890625" style="632" customWidth="1"/>
    <col min="4614" max="4614" width="16.703125" style="632" customWidth="1"/>
    <col min="4615" max="4615" width="12.5859375" style="632" customWidth="1"/>
    <col min="4616" max="4621" width="9.41015625" style="632" customWidth="1"/>
    <col min="4622" max="4622" width="11.5859375" style="632" customWidth="1"/>
    <col min="4623" max="4623" width="7.703125" style="632" customWidth="1"/>
    <col min="4624" max="4864" width="9.1171875" style="632"/>
    <col min="4865" max="4865" width="4.1171875" style="632" customWidth="1"/>
    <col min="4866" max="4866" width="41" style="632" customWidth="1"/>
    <col min="4867" max="4867" width="24.5859375" style="632" customWidth="1"/>
    <col min="4868" max="4868" width="11.87890625" style="632" customWidth="1"/>
    <col min="4869" max="4869" width="8.87890625" style="632" customWidth="1"/>
    <col min="4870" max="4870" width="16.703125" style="632" customWidth="1"/>
    <col min="4871" max="4871" width="12.5859375" style="632" customWidth="1"/>
    <col min="4872" max="4877" width="9.41015625" style="632" customWidth="1"/>
    <col min="4878" max="4878" width="11.5859375" style="632" customWidth="1"/>
    <col min="4879" max="4879" width="7.703125" style="632" customWidth="1"/>
    <col min="4880" max="5120" width="9.1171875" style="632"/>
    <col min="5121" max="5121" width="4.1171875" style="632" customWidth="1"/>
    <col min="5122" max="5122" width="41" style="632" customWidth="1"/>
    <col min="5123" max="5123" width="24.5859375" style="632" customWidth="1"/>
    <col min="5124" max="5124" width="11.87890625" style="632" customWidth="1"/>
    <col min="5125" max="5125" width="8.87890625" style="632" customWidth="1"/>
    <col min="5126" max="5126" width="16.703125" style="632" customWidth="1"/>
    <col min="5127" max="5127" width="12.5859375" style="632" customWidth="1"/>
    <col min="5128" max="5133" width="9.41015625" style="632" customWidth="1"/>
    <col min="5134" max="5134" width="11.5859375" style="632" customWidth="1"/>
    <col min="5135" max="5135" width="7.703125" style="632" customWidth="1"/>
    <col min="5136" max="5376" width="9.1171875" style="632"/>
    <col min="5377" max="5377" width="4.1171875" style="632" customWidth="1"/>
    <col min="5378" max="5378" width="41" style="632" customWidth="1"/>
    <col min="5379" max="5379" width="24.5859375" style="632" customWidth="1"/>
    <col min="5380" max="5380" width="11.87890625" style="632" customWidth="1"/>
    <col min="5381" max="5381" width="8.87890625" style="632" customWidth="1"/>
    <col min="5382" max="5382" width="16.703125" style="632" customWidth="1"/>
    <col min="5383" max="5383" width="12.5859375" style="632" customWidth="1"/>
    <col min="5384" max="5389" width="9.41015625" style="632" customWidth="1"/>
    <col min="5390" max="5390" width="11.5859375" style="632" customWidth="1"/>
    <col min="5391" max="5391" width="7.703125" style="632" customWidth="1"/>
    <col min="5392" max="5632" width="9.1171875" style="632"/>
    <col min="5633" max="5633" width="4.1171875" style="632" customWidth="1"/>
    <col min="5634" max="5634" width="41" style="632" customWidth="1"/>
    <col min="5635" max="5635" width="24.5859375" style="632" customWidth="1"/>
    <col min="5636" max="5636" width="11.87890625" style="632" customWidth="1"/>
    <col min="5637" max="5637" width="8.87890625" style="632" customWidth="1"/>
    <col min="5638" max="5638" width="16.703125" style="632" customWidth="1"/>
    <col min="5639" max="5639" width="12.5859375" style="632" customWidth="1"/>
    <col min="5640" max="5645" width="9.41015625" style="632" customWidth="1"/>
    <col min="5646" max="5646" width="11.5859375" style="632" customWidth="1"/>
    <col min="5647" max="5647" width="7.703125" style="632" customWidth="1"/>
    <col min="5648" max="5888" width="9.1171875" style="632"/>
    <col min="5889" max="5889" width="4.1171875" style="632" customWidth="1"/>
    <col min="5890" max="5890" width="41" style="632" customWidth="1"/>
    <col min="5891" max="5891" width="24.5859375" style="632" customWidth="1"/>
    <col min="5892" max="5892" width="11.87890625" style="632" customWidth="1"/>
    <col min="5893" max="5893" width="8.87890625" style="632" customWidth="1"/>
    <col min="5894" max="5894" width="16.703125" style="632" customWidth="1"/>
    <col min="5895" max="5895" width="12.5859375" style="632" customWidth="1"/>
    <col min="5896" max="5901" width="9.41015625" style="632" customWidth="1"/>
    <col min="5902" max="5902" width="11.5859375" style="632" customWidth="1"/>
    <col min="5903" max="5903" width="7.703125" style="632" customWidth="1"/>
    <col min="5904" max="6144" width="9.1171875" style="632"/>
    <col min="6145" max="6145" width="4.1171875" style="632" customWidth="1"/>
    <col min="6146" max="6146" width="41" style="632" customWidth="1"/>
    <col min="6147" max="6147" width="24.5859375" style="632" customWidth="1"/>
    <col min="6148" max="6148" width="11.87890625" style="632" customWidth="1"/>
    <col min="6149" max="6149" width="8.87890625" style="632" customWidth="1"/>
    <col min="6150" max="6150" width="16.703125" style="632" customWidth="1"/>
    <col min="6151" max="6151" width="12.5859375" style="632" customWidth="1"/>
    <col min="6152" max="6157" width="9.41015625" style="632" customWidth="1"/>
    <col min="6158" max="6158" width="11.5859375" style="632" customWidth="1"/>
    <col min="6159" max="6159" width="7.703125" style="632" customWidth="1"/>
    <col min="6160" max="6400" width="9.1171875" style="632"/>
    <col min="6401" max="6401" width="4.1171875" style="632" customWidth="1"/>
    <col min="6402" max="6402" width="41" style="632" customWidth="1"/>
    <col min="6403" max="6403" width="24.5859375" style="632" customWidth="1"/>
    <col min="6404" max="6404" width="11.87890625" style="632" customWidth="1"/>
    <col min="6405" max="6405" width="8.87890625" style="632" customWidth="1"/>
    <col min="6406" max="6406" width="16.703125" style="632" customWidth="1"/>
    <col min="6407" max="6407" width="12.5859375" style="632" customWidth="1"/>
    <col min="6408" max="6413" width="9.41015625" style="632" customWidth="1"/>
    <col min="6414" max="6414" width="11.5859375" style="632" customWidth="1"/>
    <col min="6415" max="6415" width="7.703125" style="632" customWidth="1"/>
    <col min="6416" max="6656" width="9.1171875" style="632"/>
    <col min="6657" max="6657" width="4.1171875" style="632" customWidth="1"/>
    <col min="6658" max="6658" width="41" style="632" customWidth="1"/>
    <col min="6659" max="6659" width="24.5859375" style="632" customWidth="1"/>
    <col min="6660" max="6660" width="11.87890625" style="632" customWidth="1"/>
    <col min="6661" max="6661" width="8.87890625" style="632" customWidth="1"/>
    <col min="6662" max="6662" width="16.703125" style="632" customWidth="1"/>
    <col min="6663" max="6663" width="12.5859375" style="632" customWidth="1"/>
    <col min="6664" max="6669" width="9.41015625" style="632" customWidth="1"/>
    <col min="6670" max="6670" width="11.5859375" style="632" customWidth="1"/>
    <col min="6671" max="6671" width="7.703125" style="632" customWidth="1"/>
    <col min="6672" max="6912" width="9.1171875" style="632"/>
    <col min="6913" max="6913" width="4.1171875" style="632" customWidth="1"/>
    <col min="6914" max="6914" width="41" style="632" customWidth="1"/>
    <col min="6915" max="6915" width="24.5859375" style="632" customWidth="1"/>
    <col min="6916" max="6916" width="11.87890625" style="632" customWidth="1"/>
    <col min="6917" max="6917" width="8.87890625" style="632" customWidth="1"/>
    <col min="6918" max="6918" width="16.703125" style="632" customWidth="1"/>
    <col min="6919" max="6919" width="12.5859375" style="632" customWidth="1"/>
    <col min="6920" max="6925" width="9.41015625" style="632" customWidth="1"/>
    <col min="6926" max="6926" width="11.5859375" style="632" customWidth="1"/>
    <col min="6927" max="6927" width="7.703125" style="632" customWidth="1"/>
    <col min="6928" max="7168" width="9.1171875" style="632"/>
    <col min="7169" max="7169" width="4.1171875" style="632" customWidth="1"/>
    <col min="7170" max="7170" width="41" style="632" customWidth="1"/>
    <col min="7171" max="7171" width="24.5859375" style="632" customWidth="1"/>
    <col min="7172" max="7172" width="11.87890625" style="632" customWidth="1"/>
    <col min="7173" max="7173" width="8.87890625" style="632" customWidth="1"/>
    <col min="7174" max="7174" width="16.703125" style="632" customWidth="1"/>
    <col min="7175" max="7175" width="12.5859375" style="632" customWidth="1"/>
    <col min="7176" max="7181" width="9.41015625" style="632" customWidth="1"/>
    <col min="7182" max="7182" width="11.5859375" style="632" customWidth="1"/>
    <col min="7183" max="7183" width="7.703125" style="632" customWidth="1"/>
    <col min="7184" max="7424" width="9.1171875" style="632"/>
    <col min="7425" max="7425" width="4.1171875" style="632" customWidth="1"/>
    <col min="7426" max="7426" width="41" style="632" customWidth="1"/>
    <col min="7427" max="7427" width="24.5859375" style="632" customWidth="1"/>
    <col min="7428" max="7428" width="11.87890625" style="632" customWidth="1"/>
    <col min="7429" max="7429" width="8.87890625" style="632" customWidth="1"/>
    <col min="7430" max="7430" width="16.703125" style="632" customWidth="1"/>
    <col min="7431" max="7431" width="12.5859375" style="632" customWidth="1"/>
    <col min="7432" max="7437" width="9.41015625" style="632" customWidth="1"/>
    <col min="7438" max="7438" width="11.5859375" style="632" customWidth="1"/>
    <col min="7439" max="7439" width="7.703125" style="632" customWidth="1"/>
    <col min="7440" max="7680" width="9.1171875" style="632"/>
    <col min="7681" max="7681" width="4.1171875" style="632" customWidth="1"/>
    <col min="7682" max="7682" width="41" style="632" customWidth="1"/>
    <col min="7683" max="7683" width="24.5859375" style="632" customWidth="1"/>
    <col min="7684" max="7684" width="11.87890625" style="632" customWidth="1"/>
    <col min="7685" max="7685" width="8.87890625" style="632" customWidth="1"/>
    <col min="7686" max="7686" width="16.703125" style="632" customWidth="1"/>
    <col min="7687" max="7687" width="12.5859375" style="632" customWidth="1"/>
    <col min="7688" max="7693" width="9.41015625" style="632" customWidth="1"/>
    <col min="7694" max="7694" width="11.5859375" style="632" customWidth="1"/>
    <col min="7695" max="7695" width="7.703125" style="632" customWidth="1"/>
    <col min="7696" max="7936" width="9.1171875" style="632"/>
    <col min="7937" max="7937" width="4.1171875" style="632" customWidth="1"/>
    <col min="7938" max="7938" width="41" style="632" customWidth="1"/>
    <col min="7939" max="7939" width="24.5859375" style="632" customWidth="1"/>
    <col min="7940" max="7940" width="11.87890625" style="632" customWidth="1"/>
    <col min="7941" max="7941" width="8.87890625" style="632" customWidth="1"/>
    <col min="7942" max="7942" width="16.703125" style="632" customWidth="1"/>
    <col min="7943" max="7943" width="12.5859375" style="632" customWidth="1"/>
    <col min="7944" max="7949" width="9.41015625" style="632" customWidth="1"/>
    <col min="7950" max="7950" width="11.5859375" style="632" customWidth="1"/>
    <col min="7951" max="7951" width="7.703125" style="632" customWidth="1"/>
    <col min="7952" max="8192" width="9.1171875" style="632"/>
    <col min="8193" max="8193" width="4.1171875" style="632" customWidth="1"/>
    <col min="8194" max="8194" width="41" style="632" customWidth="1"/>
    <col min="8195" max="8195" width="24.5859375" style="632" customWidth="1"/>
    <col min="8196" max="8196" width="11.87890625" style="632" customWidth="1"/>
    <col min="8197" max="8197" width="8.87890625" style="632" customWidth="1"/>
    <col min="8198" max="8198" width="16.703125" style="632" customWidth="1"/>
    <col min="8199" max="8199" width="12.5859375" style="632" customWidth="1"/>
    <col min="8200" max="8205" width="9.41015625" style="632" customWidth="1"/>
    <col min="8206" max="8206" width="11.5859375" style="632" customWidth="1"/>
    <col min="8207" max="8207" width="7.703125" style="632" customWidth="1"/>
    <col min="8208" max="8448" width="9.1171875" style="632"/>
    <col min="8449" max="8449" width="4.1171875" style="632" customWidth="1"/>
    <col min="8450" max="8450" width="41" style="632" customWidth="1"/>
    <col min="8451" max="8451" width="24.5859375" style="632" customWidth="1"/>
    <col min="8452" max="8452" width="11.87890625" style="632" customWidth="1"/>
    <col min="8453" max="8453" width="8.87890625" style="632" customWidth="1"/>
    <col min="8454" max="8454" width="16.703125" style="632" customWidth="1"/>
    <col min="8455" max="8455" width="12.5859375" style="632" customWidth="1"/>
    <col min="8456" max="8461" width="9.41015625" style="632" customWidth="1"/>
    <col min="8462" max="8462" width="11.5859375" style="632" customWidth="1"/>
    <col min="8463" max="8463" width="7.703125" style="632" customWidth="1"/>
    <col min="8464" max="8704" width="9.1171875" style="632"/>
    <col min="8705" max="8705" width="4.1171875" style="632" customWidth="1"/>
    <col min="8706" max="8706" width="41" style="632" customWidth="1"/>
    <col min="8707" max="8707" width="24.5859375" style="632" customWidth="1"/>
    <col min="8708" max="8708" width="11.87890625" style="632" customWidth="1"/>
    <col min="8709" max="8709" width="8.87890625" style="632" customWidth="1"/>
    <col min="8710" max="8710" width="16.703125" style="632" customWidth="1"/>
    <col min="8711" max="8711" width="12.5859375" style="632" customWidth="1"/>
    <col min="8712" max="8717" width="9.41015625" style="632" customWidth="1"/>
    <col min="8718" max="8718" width="11.5859375" style="632" customWidth="1"/>
    <col min="8719" max="8719" width="7.703125" style="632" customWidth="1"/>
    <col min="8720" max="8960" width="9.1171875" style="632"/>
    <col min="8961" max="8961" width="4.1171875" style="632" customWidth="1"/>
    <col min="8962" max="8962" width="41" style="632" customWidth="1"/>
    <col min="8963" max="8963" width="24.5859375" style="632" customWidth="1"/>
    <col min="8964" max="8964" width="11.87890625" style="632" customWidth="1"/>
    <col min="8965" max="8965" width="8.87890625" style="632" customWidth="1"/>
    <col min="8966" max="8966" width="16.703125" style="632" customWidth="1"/>
    <col min="8967" max="8967" width="12.5859375" style="632" customWidth="1"/>
    <col min="8968" max="8973" width="9.41015625" style="632" customWidth="1"/>
    <col min="8974" max="8974" width="11.5859375" style="632" customWidth="1"/>
    <col min="8975" max="8975" width="7.703125" style="632" customWidth="1"/>
    <col min="8976" max="9216" width="9.1171875" style="632"/>
    <col min="9217" max="9217" width="4.1171875" style="632" customWidth="1"/>
    <col min="9218" max="9218" width="41" style="632" customWidth="1"/>
    <col min="9219" max="9219" width="24.5859375" style="632" customWidth="1"/>
    <col min="9220" max="9220" width="11.87890625" style="632" customWidth="1"/>
    <col min="9221" max="9221" width="8.87890625" style="632" customWidth="1"/>
    <col min="9222" max="9222" width="16.703125" style="632" customWidth="1"/>
    <col min="9223" max="9223" width="12.5859375" style="632" customWidth="1"/>
    <col min="9224" max="9229" width="9.41015625" style="632" customWidth="1"/>
    <col min="9230" max="9230" width="11.5859375" style="632" customWidth="1"/>
    <col min="9231" max="9231" width="7.703125" style="632" customWidth="1"/>
    <col min="9232" max="9472" width="9.1171875" style="632"/>
    <col min="9473" max="9473" width="4.1171875" style="632" customWidth="1"/>
    <col min="9474" max="9474" width="41" style="632" customWidth="1"/>
    <col min="9475" max="9475" width="24.5859375" style="632" customWidth="1"/>
    <col min="9476" max="9476" width="11.87890625" style="632" customWidth="1"/>
    <col min="9477" max="9477" width="8.87890625" style="632" customWidth="1"/>
    <col min="9478" max="9478" width="16.703125" style="632" customWidth="1"/>
    <col min="9479" max="9479" width="12.5859375" style="632" customWidth="1"/>
    <col min="9480" max="9485" width="9.41015625" style="632" customWidth="1"/>
    <col min="9486" max="9486" width="11.5859375" style="632" customWidth="1"/>
    <col min="9487" max="9487" width="7.703125" style="632" customWidth="1"/>
    <col min="9488" max="9728" width="9.1171875" style="632"/>
    <col min="9729" max="9729" width="4.1171875" style="632" customWidth="1"/>
    <col min="9730" max="9730" width="41" style="632" customWidth="1"/>
    <col min="9731" max="9731" width="24.5859375" style="632" customWidth="1"/>
    <col min="9732" max="9732" width="11.87890625" style="632" customWidth="1"/>
    <col min="9733" max="9733" width="8.87890625" style="632" customWidth="1"/>
    <col min="9734" max="9734" width="16.703125" style="632" customWidth="1"/>
    <col min="9735" max="9735" width="12.5859375" style="632" customWidth="1"/>
    <col min="9736" max="9741" width="9.41015625" style="632" customWidth="1"/>
    <col min="9742" max="9742" width="11.5859375" style="632" customWidth="1"/>
    <col min="9743" max="9743" width="7.703125" style="632" customWidth="1"/>
    <col min="9744" max="9984" width="9.1171875" style="632"/>
    <col min="9985" max="9985" width="4.1171875" style="632" customWidth="1"/>
    <col min="9986" max="9986" width="41" style="632" customWidth="1"/>
    <col min="9987" max="9987" width="24.5859375" style="632" customWidth="1"/>
    <col min="9988" max="9988" width="11.87890625" style="632" customWidth="1"/>
    <col min="9989" max="9989" width="8.87890625" style="632" customWidth="1"/>
    <col min="9990" max="9990" width="16.703125" style="632" customWidth="1"/>
    <col min="9991" max="9991" width="12.5859375" style="632" customWidth="1"/>
    <col min="9992" max="9997" width="9.41015625" style="632" customWidth="1"/>
    <col min="9998" max="9998" width="11.5859375" style="632" customWidth="1"/>
    <col min="9999" max="9999" width="7.703125" style="632" customWidth="1"/>
    <col min="10000" max="10240" width="9.1171875" style="632"/>
    <col min="10241" max="10241" width="4.1171875" style="632" customWidth="1"/>
    <col min="10242" max="10242" width="41" style="632" customWidth="1"/>
    <col min="10243" max="10243" width="24.5859375" style="632" customWidth="1"/>
    <col min="10244" max="10244" width="11.87890625" style="632" customWidth="1"/>
    <col min="10245" max="10245" width="8.87890625" style="632" customWidth="1"/>
    <col min="10246" max="10246" width="16.703125" style="632" customWidth="1"/>
    <col min="10247" max="10247" width="12.5859375" style="632" customWidth="1"/>
    <col min="10248" max="10253" width="9.41015625" style="632" customWidth="1"/>
    <col min="10254" max="10254" width="11.5859375" style="632" customWidth="1"/>
    <col min="10255" max="10255" width="7.703125" style="632" customWidth="1"/>
    <col min="10256" max="10496" width="9.1171875" style="632"/>
    <col min="10497" max="10497" width="4.1171875" style="632" customWidth="1"/>
    <col min="10498" max="10498" width="41" style="632" customWidth="1"/>
    <col min="10499" max="10499" width="24.5859375" style="632" customWidth="1"/>
    <col min="10500" max="10500" width="11.87890625" style="632" customWidth="1"/>
    <col min="10501" max="10501" width="8.87890625" style="632" customWidth="1"/>
    <col min="10502" max="10502" width="16.703125" style="632" customWidth="1"/>
    <col min="10503" max="10503" width="12.5859375" style="632" customWidth="1"/>
    <col min="10504" max="10509" width="9.41015625" style="632" customWidth="1"/>
    <col min="10510" max="10510" width="11.5859375" style="632" customWidth="1"/>
    <col min="10511" max="10511" width="7.703125" style="632" customWidth="1"/>
    <col min="10512" max="10752" width="9.1171875" style="632"/>
    <col min="10753" max="10753" width="4.1171875" style="632" customWidth="1"/>
    <col min="10754" max="10754" width="41" style="632" customWidth="1"/>
    <col min="10755" max="10755" width="24.5859375" style="632" customWidth="1"/>
    <col min="10756" max="10756" width="11.87890625" style="632" customWidth="1"/>
    <col min="10757" max="10757" width="8.87890625" style="632" customWidth="1"/>
    <col min="10758" max="10758" width="16.703125" style="632" customWidth="1"/>
    <col min="10759" max="10759" width="12.5859375" style="632" customWidth="1"/>
    <col min="10760" max="10765" width="9.41015625" style="632" customWidth="1"/>
    <col min="10766" max="10766" width="11.5859375" style="632" customWidth="1"/>
    <col min="10767" max="10767" width="7.703125" style="632" customWidth="1"/>
    <col min="10768" max="11008" width="9.1171875" style="632"/>
    <col min="11009" max="11009" width="4.1171875" style="632" customWidth="1"/>
    <col min="11010" max="11010" width="41" style="632" customWidth="1"/>
    <col min="11011" max="11011" width="24.5859375" style="632" customWidth="1"/>
    <col min="11012" max="11012" width="11.87890625" style="632" customWidth="1"/>
    <col min="11013" max="11013" width="8.87890625" style="632" customWidth="1"/>
    <col min="11014" max="11014" width="16.703125" style="632" customWidth="1"/>
    <col min="11015" max="11015" width="12.5859375" style="632" customWidth="1"/>
    <col min="11016" max="11021" width="9.41015625" style="632" customWidth="1"/>
    <col min="11022" max="11022" width="11.5859375" style="632" customWidth="1"/>
    <col min="11023" max="11023" width="7.703125" style="632" customWidth="1"/>
    <col min="11024" max="11264" width="9.1171875" style="632"/>
    <col min="11265" max="11265" width="4.1171875" style="632" customWidth="1"/>
    <col min="11266" max="11266" width="41" style="632" customWidth="1"/>
    <col min="11267" max="11267" width="24.5859375" style="632" customWidth="1"/>
    <col min="11268" max="11268" width="11.87890625" style="632" customWidth="1"/>
    <col min="11269" max="11269" width="8.87890625" style="632" customWidth="1"/>
    <col min="11270" max="11270" width="16.703125" style="632" customWidth="1"/>
    <col min="11271" max="11271" width="12.5859375" style="632" customWidth="1"/>
    <col min="11272" max="11277" width="9.41015625" style="632" customWidth="1"/>
    <col min="11278" max="11278" width="11.5859375" style="632" customWidth="1"/>
    <col min="11279" max="11279" width="7.703125" style="632" customWidth="1"/>
    <col min="11280" max="11520" width="9.1171875" style="632"/>
    <col min="11521" max="11521" width="4.1171875" style="632" customWidth="1"/>
    <col min="11522" max="11522" width="41" style="632" customWidth="1"/>
    <col min="11523" max="11523" width="24.5859375" style="632" customWidth="1"/>
    <col min="11524" max="11524" width="11.87890625" style="632" customWidth="1"/>
    <col min="11525" max="11525" width="8.87890625" style="632" customWidth="1"/>
    <col min="11526" max="11526" width="16.703125" style="632" customWidth="1"/>
    <col min="11527" max="11527" width="12.5859375" style="632" customWidth="1"/>
    <col min="11528" max="11533" width="9.41015625" style="632" customWidth="1"/>
    <col min="11534" max="11534" width="11.5859375" style="632" customWidth="1"/>
    <col min="11535" max="11535" width="7.703125" style="632" customWidth="1"/>
    <col min="11536" max="11776" width="9.1171875" style="632"/>
    <col min="11777" max="11777" width="4.1171875" style="632" customWidth="1"/>
    <col min="11778" max="11778" width="41" style="632" customWidth="1"/>
    <col min="11779" max="11779" width="24.5859375" style="632" customWidth="1"/>
    <col min="11780" max="11780" width="11.87890625" style="632" customWidth="1"/>
    <col min="11781" max="11781" width="8.87890625" style="632" customWidth="1"/>
    <col min="11782" max="11782" width="16.703125" style="632" customWidth="1"/>
    <col min="11783" max="11783" width="12.5859375" style="632" customWidth="1"/>
    <col min="11784" max="11789" width="9.41015625" style="632" customWidth="1"/>
    <col min="11790" max="11790" width="11.5859375" style="632" customWidth="1"/>
    <col min="11791" max="11791" width="7.703125" style="632" customWidth="1"/>
    <col min="11792" max="12032" width="9.1171875" style="632"/>
    <col min="12033" max="12033" width="4.1171875" style="632" customWidth="1"/>
    <col min="12034" max="12034" width="41" style="632" customWidth="1"/>
    <col min="12035" max="12035" width="24.5859375" style="632" customWidth="1"/>
    <col min="12036" max="12036" width="11.87890625" style="632" customWidth="1"/>
    <col min="12037" max="12037" width="8.87890625" style="632" customWidth="1"/>
    <col min="12038" max="12038" width="16.703125" style="632" customWidth="1"/>
    <col min="12039" max="12039" width="12.5859375" style="632" customWidth="1"/>
    <col min="12040" max="12045" width="9.41015625" style="632" customWidth="1"/>
    <col min="12046" max="12046" width="11.5859375" style="632" customWidth="1"/>
    <col min="12047" max="12047" width="7.703125" style="632" customWidth="1"/>
    <col min="12048" max="12288" width="9.1171875" style="632"/>
    <col min="12289" max="12289" width="4.1171875" style="632" customWidth="1"/>
    <col min="12290" max="12290" width="41" style="632" customWidth="1"/>
    <col min="12291" max="12291" width="24.5859375" style="632" customWidth="1"/>
    <col min="12292" max="12292" width="11.87890625" style="632" customWidth="1"/>
    <col min="12293" max="12293" width="8.87890625" style="632" customWidth="1"/>
    <col min="12294" max="12294" width="16.703125" style="632" customWidth="1"/>
    <col min="12295" max="12295" width="12.5859375" style="632" customWidth="1"/>
    <col min="12296" max="12301" width="9.41015625" style="632" customWidth="1"/>
    <col min="12302" max="12302" width="11.5859375" style="632" customWidth="1"/>
    <col min="12303" max="12303" width="7.703125" style="632" customWidth="1"/>
    <col min="12304" max="12544" width="9.1171875" style="632"/>
    <col min="12545" max="12545" width="4.1171875" style="632" customWidth="1"/>
    <col min="12546" max="12546" width="41" style="632" customWidth="1"/>
    <col min="12547" max="12547" width="24.5859375" style="632" customWidth="1"/>
    <col min="12548" max="12548" width="11.87890625" style="632" customWidth="1"/>
    <col min="12549" max="12549" width="8.87890625" style="632" customWidth="1"/>
    <col min="12550" max="12550" width="16.703125" style="632" customWidth="1"/>
    <col min="12551" max="12551" width="12.5859375" style="632" customWidth="1"/>
    <col min="12552" max="12557" width="9.41015625" style="632" customWidth="1"/>
    <col min="12558" max="12558" width="11.5859375" style="632" customWidth="1"/>
    <col min="12559" max="12559" width="7.703125" style="632" customWidth="1"/>
    <col min="12560" max="12800" width="9.1171875" style="632"/>
    <col min="12801" max="12801" width="4.1171875" style="632" customWidth="1"/>
    <col min="12802" max="12802" width="41" style="632" customWidth="1"/>
    <col min="12803" max="12803" width="24.5859375" style="632" customWidth="1"/>
    <col min="12804" max="12804" width="11.87890625" style="632" customWidth="1"/>
    <col min="12805" max="12805" width="8.87890625" style="632" customWidth="1"/>
    <col min="12806" max="12806" width="16.703125" style="632" customWidth="1"/>
    <col min="12807" max="12807" width="12.5859375" style="632" customWidth="1"/>
    <col min="12808" max="12813" width="9.41015625" style="632" customWidth="1"/>
    <col min="12814" max="12814" width="11.5859375" style="632" customWidth="1"/>
    <col min="12815" max="12815" width="7.703125" style="632" customWidth="1"/>
    <col min="12816" max="13056" width="9.1171875" style="632"/>
    <col min="13057" max="13057" width="4.1171875" style="632" customWidth="1"/>
    <col min="13058" max="13058" width="41" style="632" customWidth="1"/>
    <col min="13059" max="13059" width="24.5859375" style="632" customWidth="1"/>
    <col min="13060" max="13060" width="11.87890625" style="632" customWidth="1"/>
    <col min="13061" max="13061" width="8.87890625" style="632" customWidth="1"/>
    <col min="13062" max="13062" width="16.703125" style="632" customWidth="1"/>
    <col min="13063" max="13063" width="12.5859375" style="632" customWidth="1"/>
    <col min="13064" max="13069" width="9.41015625" style="632" customWidth="1"/>
    <col min="13070" max="13070" width="11.5859375" style="632" customWidth="1"/>
    <col min="13071" max="13071" width="7.703125" style="632" customWidth="1"/>
    <col min="13072" max="13312" width="9.1171875" style="632"/>
    <col min="13313" max="13313" width="4.1171875" style="632" customWidth="1"/>
    <col min="13314" max="13314" width="41" style="632" customWidth="1"/>
    <col min="13315" max="13315" width="24.5859375" style="632" customWidth="1"/>
    <col min="13316" max="13316" width="11.87890625" style="632" customWidth="1"/>
    <col min="13317" max="13317" width="8.87890625" style="632" customWidth="1"/>
    <col min="13318" max="13318" width="16.703125" style="632" customWidth="1"/>
    <col min="13319" max="13319" width="12.5859375" style="632" customWidth="1"/>
    <col min="13320" max="13325" width="9.41015625" style="632" customWidth="1"/>
    <col min="13326" max="13326" width="11.5859375" style="632" customWidth="1"/>
    <col min="13327" max="13327" width="7.703125" style="632" customWidth="1"/>
    <col min="13328" max="13568" width="9.1171875" style="632"/>
    <col min="13569" max="13569" width="4.1171875" style="632" customWidth="1"/>
    <col min="13570" max="13570" width="41" style="632" customWidth="1"/>
    <col min="13571" max="13571" width="24.5859375" style="632" customWidth="1"/>
    <col min="13572" max="13572" width="11.87890625" style="632" customWidth="1"/>
    <col min="13573" max="13573" width="8.87890625" style="632" customWidth="1"/>
    <col min="13574" max="13574" width="16.703125" style="632" customWidth="1"/>
    <col min="13575" max="13575" width="12.5859375" style="632" customWidth="1"/>
    <col min="13576" max="13581" width="9.41015625" style="632" customWidth="1"/>
    <col min="13582" max="13582" width="11.5859375" style="632" customWidth="1"/>
    <col min="13583" max="13583" width="7.703125" style="632" customWidth="1"/>
    <col min="13584" max="13824" width="9.1171875" style="632"/>
    <col min="13825" max="13825" width="4.1171875" style="632" customWidth="1"/>
    <col min="13826" max="13826" width="41" style="632" customWidth="1"/>
    <col min="13827" max="13827" width="24.5859375" style="632" customWidth="1"/>
    <col min="13828" max="13828" width="11.87890625" style="632" customWidth="1"/>
    <col min="13829" max="13829" width="8.87890625" style="632" customWidth="1"/>
    <col min="13830" max="13830" width="16.703125" style="632" customWidth="1"/>
    <col min="13831" max="13831" width="12.5859375" style="632" customWidth="1"/>
    <col min="13832" max="13837" width="9.41015625" style="632" customWidth="1"/>
    <col min="13838" max="13838" width="11.5859375" style="632" customWidth="1"/>
    <col min="13839" max="13839" width="7.703125" style="632" customWidth="1"/>
    <col min="13840" max="14080" width="9.1171875" style="632"/>
    <col min="14081" max="14081" width="4.1171875" style="632" customWidth="1"/>
    <col min="14082" max="14082" width="41" style="632" customWidth="1"/>
    <col min="14083" max="14083" width="24.5859375" style="632" customWidth="1"/>
    <col min="14084" max="14084" width="11.87890625" style="632" customWidth="1"/>
    <col min="14085" max="14085" width="8.87890625" style="632" customWidth="1"/>
    <col min="14086" max="14086" width="16.703125" style="632" customWidth="1"/>
    <col min="14087" max="14087" width="12.5859375" style="632" customWidth="1"/>
    <col min="14088" max="14093" width="9.41015625" style="632" customWidth="1"/>
    <col min="14094" max="14094" width="11.5859375" style="632" customWidth="1"/>
    <col min="14095" max="14095" width="7.703125" style="632" customWidth="1"/>
    <col min="14096" max="14336" width="9.1171875" style="632"/>
    <col min="14337" max="14337" width="4.1171875" style="632" customWidth="1"/>
    <col min="14338" max="14338" width="41" style="632" customWidth="1"/>
    <col min="14339" max="14339" width="24.5859375" style="632" customWidth="1"/>
    <col min="14340" max="14340" width="11.87890625" style="632" customWidth="1"/>
    <col min="14341" max="14341" width="8.87890625" style="632" customWidth="1"/>
    <col min="14342" max="14342" width="16.703125" style="632" customWidth="1"/>
    <col min="14343" max="14343" width="12.5859375" style="632" customWidth="1"/>
    <col min="14344" max="14349" width="9.41015625" style="632" customWidth="1"/>
    <col min="14350" max="14350" width="11.5859375" style="632" customWidth="1"/>
    <col min="14351" max="14351" width="7.703125" style="632" customWidth="1"/>
    <col min="14352" max="14592" width="9.1171875" style="632"/>
    <col min="14593" max="14593" width="4.1171875" style="632" customWidth="1"/>
    <col min="14594" max="14594" width="41" style="632" customWidth="1"/>
    <col min="14595" max="14595" width="24.5859375" style="632" customWidth="1"/>
    <col min="14596" max="14596" width="11.87890625" style="632" customWidth="1"/>
    <col min="14597" max="14597" width="8.87890625" style="632" customWidth="1"/>
    <col min="14598" max="14598" width="16.703125" style="632" customWidth="1"/>
    <col min="14599" max="14599" width="12.5859375" style="632" customWidth="1"/>
    <col min="14600" max="14605" width="9.41015625" style="632" customWidth="1"/>
    <col min="14606" max="14606" width="11.5859375" style="632" customWidth="1"/>
    <col min="14607" max="14607" width="7.703125" style="632" customWidth="1"/>
    <col min="14608" max="14848" width="9.1171875" style="632"/>
    <col min="14849" max="14849" width="4.1171875" style="632" customWidth="1"/>
    <col min="14850" max="14850" width="41" style="632" customWidth="1"/>
    <col min="14851" max="14851" width="24.5859375" style="632" customWidth="1"/>
    <col min="14852" max="14852" width="11.87890625" style="632" customWidth="1"/>
    <col min="14853" max="14853" width="8.87890625" style="632" customWidth="1"/>
    <col min="14854" max="14854" width="16.703125" style="632" customWidth="1"/>
    <col min="14855" max="14855" width="12.5859375" style="632" customWidth="1"/>
    <col min="14856" max="14861" width="9.41015625" style="632" customWidth="1"/>
    <col min="14862" max="14862" width="11.5859375" style="632" customWidth="1"/>
    <col min="14863" max="14863" width="7.703125" style="632" customWidth="1"/>
    <col min="14864" max="15104" width="9.1171875" style="632"/>
    <col min="15105" max="15105" width="4.1171875" style="632" customWidth="1"/>
    <col min="15106" max="15106" width="41" style="632" customWidth="1"/>
    <col min="15107" max="15107" width="24.5859375" style="632" customWidth="1"/>
    <col min="15108" max="15108" width="11.87890625" style="632" customWidth="1"/>
    <col min="15109" max="15109" width="8.87890625" style="632" customWidth="1"/>
    <col min="15110" max="15110" width="16.703125" style="632" customWidth="1"/>
    <col min="15111" max="15111" width="12.5859375" style="632" customWidth="1"/>
    <col min="15112" max="15117" width="9.41015625" style="632" customWidth="1"/>
    <col min="15118" max="15118" width="11.5859375" style="632" customWidth="1"/>
    <col min="15119" max="15119" width="7.703125" style="632" customWidth="1"/>
    <col min="15120" max="15360" width="9.1171875" style="632"/>
    <col min="15361" max="15361" width="4.1171875" style="632" customWidth="1"/>
    <col min="15362" max="15362" width="41" style="632" customWidth="1"/>
    <col min="15363" max="15363" width="24.5859375" style="632" customWidth="1"/>
    <col min="15364" max="15364" width="11.87890625" style="632" customWidth="1"/>
    <col min="15365" max="15365" width="8.87890625" style="632" customWidth="1"/>
    <col min="15366" max="15366" width="16.703125" style="632" customWidth="1"/>
    <col min="15367" max="15367" width="12.5859375" style="632" customWidth="1"/>
    <col min="15368" max="15373" width="9.41015625" style="632" customWidth="1"/>
    <col min="15374" max="15374" width="11.5859375" style="632" customWidth="1"/>
    <col min="15375" max="15375" width="7.703125" style="632" customWidth="1"/>
    <col min="15376" max="15616" width="9.1171875" style="632"/>
    <col min="15617" max="15617" width="4.1171875" style="632" customWidth="1"/>
    <col min="15618" max="15618" width="41" style="632" customWidth="1"/>
    <col min="15619" max="15619" width="24.5859375" style="632" customWidth="1"/>
    <col min="15620" max="15620" width="11.87890625" style="632" customWidth="1"/>
    <col min="15621" max="15621" width="8.87890625" style="632" customWidth="1"/>
    <col min="15622" max="15622" width="16.703125" style="632" customWidth="1"/>
    <col min="15623" max="15623" width="12.5859375" style="632" customWidth="1"/>
    <col min="15624" max="15629" width="9.41015625" style="632" customWidth="1"/>
    <col min="15630" max="15630" width="11.5859375" style="632" customWidth="1"/>
    <col min="15631" max="15631" width="7.703125" style="632" customWidth="1"/>
    <col min="15632" max="15872" width="9.1171875" style="632"/>
    <col min="15873" max="15873" width="4.1171875" style="632" customWidth="1"/>
    <col min="15874" max="15874" width="41" style="632" customWidth="1"/>
    <col min="15875" max="15875" width="24.5859375" style="632" customWidth="1"/>
    <col min="15876" max="15876" width="11.87890625" style="632" customWidth="1"/>
    <col min="15877" max="15877" width="8.87890625" style="632" customWidth="1"/>
    <col min="15878" max="15878" width="16.703125" style="632" customWidth="1"/>
    <col min="15879" max="15879" width="12.5859375" style="632" customWidth="1"/>
    <col min="15880" max="15885" width="9.41015625" style="632" customWidth="1"/>
    <col min="15886" max="15886" width="11.5859375" style="632" customWidth="1"/>
    <col min="15887" max="15887" width="7.703125" style="632" customWidth="1"/>
    <col min="15888" max="16128" width="9.1171875" style="632"/>
    <col min="16129" max="16129" width="4.1171875" style="632" customWidth="1"/>
    <col min="16130" max="16130" width="41" style="632" customWidth="1"/>
    <col min="16131" max="16131" width="24.5859375" style="632" customWidth="1"/>
    <col min="16132" max="16132" width="11.87890625" style="632" customWidth="1"/>
    <col min="16133" max="16133" width="8.87890625" style="632" customWidth="1"/>
    <col min="16134" max="16134" width="16.703125" style="632" customWidth="1"/>
    <col min="16135" max="16135" width="12.5859375" style="632" customWidth="1"/>
    <col min="16136" max="16141" width="9.41015625" style="632" customWidth="1"/>
    <col min="16142" max="16142" width="11.5859375" style="632" customWidth="1"/>
    <col min="16143" max="16143" width="7.703125" style="632" customWidth="1"/>
    <col min="16144" max="16384" width="9.1171875" style="632"/>
  </cols>
  <sheetData>
    <row r="1" spans="1:15" s="3" customFormat="1" ht="22.5" customHeight="1">
      <c r="A1" s="1093" t="s">
        <v>2473</v>
      </c>
      <c r="B1" s="1093"/>
      <c r="C1" s="631"/>
      <c r="D1" s="631"/>
      <c r="E1" s="631"/>
      <c r="F1" s="631"/>
      <c r="G1" s="631"/>
      <c r="N1" s="44"/>
    </row>
    <row r="2" spans="1:15" s="631" customFormat="1" ht="29.25" customHeight="1">
      <c r="A2" s="1093" t="s">
        <v>2474</v>
      </c>
      <c r="B2" s="1093"/>
      <c r="C2" s="1093"/>
      <c r="D2" s="1093"/>
      <c r="E2" s="1093"/>
      <c r="F2" s="1093"/>
      <c r="G2" s="1093"/>
      <c r="H2" s="1093"/>
      <c r="I2" s="1093"/>
      <c r="J2" s="1093"/>
      <c r="K2" s="1093"/>
      <c r="L2" s="1093"/>
      <c r="M2" s="1093"/>
      <c r="N2" s="1093"/>
      <c r="O2" s="1093"/>
    </row>
    <row r="3" spans="1:15" s="2" customFormat="1" ht="15.35">
      <c r="L3" s="1008" t="s">
        <v>10</v>
      </c>
      <c r="M3" s="1008"/>
      <c r="N3" s="1008"/>
      <c r="O3" s="1008"/>
    </row>
    <row r="4" spans="1:15" ht="45" customHeight="1">
      <c r="A4" s="1094" t="s">
        <v>1</v>
      </c>
      <c r="B4" s="1094" t="s">
        <v>3</v>
      </c>
      <c r="C4" s="1094" t="s">
        <v>13</v>
      </c>
      <c r="D4" s="1094" t="s">
        <v>4</v>
      </c>
      <c r="E4" s="1094" t="s">
        <v>14</v>
      </c>
      <c r="F4" s="1094" t="s">
        <v>2</v>
      </c>
      <c r="G4" s="1094" t="s">
        <v>17</v>
      </c>
      <c r="H4" s="1096" t="s">
        <v>7</v>
      </c>
      <c r="I4" s="1096"/>
      <c r="J4" s="1096" t="s">
        <v>18</v>
      </c>
      <c r="K4" s="1096"/>
      <c r="L4" s="1096" t="s">
        <v>19</v>
      </c>
      <c r="M4" s="1096"/>
      <c r="N4" s="1094" t="s">
        <v>6</v>
      </c>
      <c r="O4" s="1094" t="s">
        <v>5</v>
      </c>
    </row>
    <row r="5" spans="1:15" ht="87.75" customHeight="1">
      <c r="A5" s="1095"/>
      <c r="B5" s="1095"/>
      <c r="C5" s="1095"/>
      <c r="D5" s="1095"/>
      <c r="E5" s="1095"/>
      <c r="F5" s="1095"/>
      <c r="G5" s="1095"/>
      <c r="H5" s="633" t="s">
        <v>2475</v>
      </c>
      <c r="I5" s="634" t="s">
        <v>15</v>
      </c>
      <c r="J5" s="633" t="s">
        <v>2475</v>
      </c>
      <c r="K5" s="634" t="s">
        <v>15</v>
      </c>
      <c r="L5" s="633" t="s">
        <v>2475</v>
      </c>
      <c r="M5" s="634" t="s">
        <v>15</v>
      </c>
      <c r="N5" s="1095"/>
      <c r="O5" s="1095"/>
    </row>
    <row r="6" spans="1:15" s="638" customFormat="1" ht="48.75" customHeight="1">
      <c r="A6" s="635" t="s">
        <v>9</v>
      </c>
      <c r="B6" s="636" t="s">
        <v>11</v>
      </c>
      <c r="C6" s="636"/>
      <c r="D6" s="636"/>
      <c r="E6" s="636"/>
      <c r="F6" s="636"/>
      <c r="G6" s="636"/>
      <c r="H6" s="637"/>
      <c r="I6" s="637"/>
      <c r="J6" s="637"/>
      <c r="K6" s="637"/>
      <c r="L6" s="637"/>
      <c r="M6" s="637"/>
      <c r="N6" s="636"/>
      <c r="O6" s="636"/>
    </row>
    <row r="7" spans="1:15" s="638" customFormat="1" ht="24.75" customHeight="1">
      <c r="A7" s="635">
        <v>3</v>
      </c>
      <c r="B7" s="636" t="s">
        <v>2476</v>
      </c>
      <c r="C7" s="636"/>
      <c r="D7" s="636"/>
      <c r="E7" s="636"/>
      <c r="F7" s="636"/>
      <c r="G7" s="636"/>
      <c r="H7" s="637"/>
      <c r="I7" s="637"/>
      <c r="J7" s="637"/>
      <c r="K7" s="637"/>
      <c r="L7" s="637"/>
      <c r="M7" s="637"/>
      <c r="N7" s="636"/>
      <c r="O7" s="636"/>
    </row>
    <row r="8" spans="1:15" s="638" customFormat="1" ht="44.25" customHeight="1">
      <c r="A8" s="639">
        <v>1</v>
      </c>
      <c r="B8" s="640" t="s">
        <v>2477</v>
      </c>
      <c r="C8" s="1097" t="s">
        <v>3121</v>
      </c>
      <c r="D8" s="1097" t="s">
        <v>2478</v>
      </c>
      <c r="E8" s="1097" t="s">
        <v>50</v>
      </c>
      <c r="F8" s="1097" t="s">
        <v>2479</v>
      </c>
      <c r="G8" s="1100" t="s">
        <v>2480</v>
      </c>
      <c r="H8" s="1106">
        <f>+J8</f>
        <v>50000</v>
      </c>
      <c r="I8" s="1106">
        <f>+K8</f>
        <v>29742</v>
      </c>
      <c r="J8" s="1106">
        <v>50000</v>
      </c>
      <c r="K8" s="1106">
        <v>29742</v>
      </c>
      <c r="L8" s="1106">
        <v>9000</v>
      </c>
      <c r="M8" s="1106">
        <v>6394</v>
      </c>
      <c r="N8" s="1103"/>
      <c r="O8" s="1100"/>
    </row>
    <row r="9" spans="1:15" s="638" customFormat="1" ht="44.25" customHeight="1">
      <c r="A9" s="639">
        <v>2</v>
      </c>
      <c r="B9" s="640" t="s">
        <v>2481</v>
      </c>
      <c r="C9" s="1098"/>
      <c r="D9" s="1098"/>
      <c r="E9" s="1098"/>
      <c r="F9" s="1098"/>
      <c r="G9" s="1101"/>
      <c r="H9" s="1107"/>
      <c r="I9" s="1107"/>
      <c r="J9" s="1107"/>
      <c r="K9" s="1107"/>
      <c r="L9" s="1107"/>
      <c r="M9" s="1107"/>
      <c r="N9" s="1104"/>
      <c r="O9" s="1101"/>
    </row>
    <row r="10" spans="1:15" s="638" customFormat="1" ht="44.25" customHeight="1">
      <c r="A10" s="639">
        <v>3</v>
      </c>
      <c r="B10" s="640" t="s">
        <v>2482</v>
      </c>
      <c r="C10" s="1099"/>
      <c r="D10" s="1099"/>
      <c r="E10" s="1099"/>
      <c r="F10" s="1099"/>
      <c r="G10" s="1102"/>
      <c r="H10" s="1108"/>
      <c r="I10" s="1108"/>
      <c r="J10" s="1108"/>
      <c r="K10" s="1108"/>
      <c r="L10" s="1108"/>
      <c r="M10" s="1108"/>
      <c r="N10" s="1105"/>
      <c r="O10" s="1102"/>
    </row>
    <row r="11" spans="1:15" s="645" customFormat="1" ht="24.75" customHeight="1">
      <c r="A11" s="641"/>
      <c r="B11" s="642" t="s">
        <v>2483</v>
      </c>
      <c r="C11" s="641"/>
      <c r="D11" s="641"/>
      <c r="E11" s="641"/>
      <c r="F11" s="641"/>
      <c r="G11" s="641"/>
      <c r="H11" s="643">
        <f t="shared" ref="H11:M11" si="0">H8</f>
        <v>50000</v>
      </c>
      <c r="I11" s="643">
        <f t="shared" si="0"/>
        <v>29742</v>
      </c>
      <c r="J11" s="647">
        <f t="shared" si="0"/>
        <v>50000</v>
      </c>
      <c r="K11" s="647">
        <f t="shared" si="0"/>
        <v>29742</v>
      </c>
      <c r="L11" s="647">
        <f t="shared" si="0"/>
        <v>9000</v>
      </c>
      <c r="M11" s="647">
        <f t="shared" si="0"/>
        <v>6394</v>
      </c>
      <c r="N11" s="644"/>
      <c r="O11" s="641"/>
    </row>
  </sheetData>
  <mergeCells count="28">
    <mergeCell ref="N8:N10"/>
    <mergeCell ref="O8:O10"/>
    <mergeCell ref="H8:H10"/>
    <mergeCell ref="I8:I10"/>
    <mergeCell ref="J8:J10"/>
    <mergeCell ref="K8:K10"/>
    <mergeCell ref="L8:L10"/>
    <mergeCell ref="M8:M10"/>
    <mergeCell ref="C8:C10"/>
    <mergeCell ref="D8:D10"/>
    <mergeCell ref="E8:E10"/>
    <mergeCell ref="F8:F10"/>
    <mergeCell ref="G8:G10"/>
    <mergeCell ref="A1:B1"/>
    <mergeCell ref="A2:O2"/>
    <mergeCell ref="L3:O3"/>
    <mergeCell ref="A4:A5"/>
    <mergeCell ref="B4:B5"/>
    <mergeCell ref="C4:C5"/>
    <mergeCell ref="D4:D5"/>
    <mergeCell ref="E4:E5"/>
    <mergeCell ref="F4:F5"/>
    <mergeCell ref="G4:G5"/>
    <mergeCell ref="H4:I4"/>
    <mergeCell ref="J4:K4"/>
    <mergeCell ref="L4:M4"/>
    <mergeCell ref="N4:N5"/>
    <mergeCell ref="O4:O5"/>
  </mergeCells>
  <pageMargins left="0.44" right="0.23622047244094491" top="0.76" bottom="0.23622047244094491" header="0.31496062992125984" footer="0.15748031496062992"/>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O116"/>
  <sheetViews>
    <sheetView topLeftCell="A4" zoomScale="70" zoomScaleNormal="70" workbookViewId="0">
      <pane xSplit="2" ySplit="4" topLeftCell="C9" activePane="bottomRight" state="frozen"/>
      <selection activeCell="A4" sqref="A4"/>
      <selection pane="topRight" activeCell="C4" sqref="C4"/>
      <selection pane="bottomLeft" activeCell="A8" sqref="A8"/>
      <selection pane="bottomRight" activeCell="C16" sqref="C16"/>
    </sheetView>
  </sheetViews>
  <sheetFormatPr defaultRowHeight="14" outlineLevelRow="1"/>
  <cols>
    <col min="1" max="1" width="5.703125" style="782" customWidth="1"/>
    <col min="2" max="2" width="40.41015625" style="782" customWidth="1"/>
    <col min="3" max="3" width="13.87890625" style="782" customWidth="1"/>
    <col min="4" max="4" width="17.41015625" style="782" customWidth="1"/>
    <col min="5" max="5" width="11.41015625" style="782" customWidth="1"/>
    <col min="6" max="6" width="22.29296875" style="782" customWidth="1"/>
    <col min="7" max="7" width="15.703125" style="782" customWidth="1"/>
    <col min="8" max="8" width="11.5859375" style="782" customWidth="1"/>
    <col min="9" max="9" width="9.41015625" style="782" customWidth="1"/>
    <col min="10" max="10" width="11" style="782" customWidth="1"/>
    <col min="11" max="11" width="11.87890625" style="782" customWidth="1"/>
    <col min="12" max="12" width="11.703125" style="782" customWidth="1"/>
    <col min="13" max="13" width="9.41015625" style="782" customWidth="1"/>
    <col min="14" max="14" width="9.703125" style="833" customWidth="1"/>
    <col min="15" max="15" width="8.703125" style="833" customWidth="1"/>
    <col min="16" max="256" width="9.1171875" style="782"/>
    <col min="257" max="257" width="5.703125" style="782" customWidth="1"/>
    <col min="258" max="258" width="40.41015625" style="782" customWidth="1"/>
    <col min="259" max="259" width="13.87890625" style="782" customWidth="1"/>
    <col min="260" max="260" width="17.41015625" style="782" customWidth="1"/>
    <col min="261" max="261" width="11.41015625" style="782" customWidth="1"/>
    <col min="262" max="262" width="22.29296875" style="782" customWidth="1"/>
    <col min="263" max="263" width="15.703125" style="782" customWidth="1"/>
    <col min="264" max="264" width="11.5859375" style="782" customWidth="1"/>
    <col min="265" max="265" width="9.41015625" style="782" customWidth="1"/>
    <col min="266" max="266" width="11" style="782" customWidth="1"/>
    <col min="267" max="267" width="11.87890625" style="782" customWidth="1"/>
    <col min="268" max="268" width="11.703125" style="782" customWidth="1"/>
    <col min="269" max="269" width="9.41015625" style="782" customWidth="1"/>
    <col min="270" max="270" width="9.703125" style="782" customWidth="1"/>
    <col min="271" max="271" width="8.703125" style="782" customWidth="1"/>
    <col min="272" max="512" width="9.1171875" style="782"/>
    <col min="513" max="513" width="5.703125" style="782" customWidth="1"/>
    <col min="514" max="514" width="40.41015625" style="782" customWidth="1"/>
    <col min="515" max="515" width="13.87890625" style="782" customWidth="1"/>
    <col min="516" max="516" width="17.41015625" style="782" customWidth="1"/>
    <col min="517" max="517" width="11.41015625" style="782" customWidth="1"/>
    <col min="518" max="518" width="22.29296875" style="782" customWidth="1"/>
    <col min="519" max="519" width="15.703125" style="782" customWidth="1"/>
    <col min="520" max="520" width="11.5859375" style="782" customWidth="1"/>
    <col min="521" max="521" width="9.41015625" style="782" customWidth="1"/>
    <col min="522" max="522" width="11" style="782" customWidth="1"/>
    <col min="523" max="523" width="11.87890625" style="782" customWidth="1"/>
    <col min="524" max="524" width="11.703125" style="782" customWidth="1"/>
    <col min="525" max="525" width="9.41015625" style="782" customWidth="1"/>
    <col min="526" max="526" width="9.703125" style="782" customWidth="1"/>
    <col min="527" max="527" width="8.703125" style="782" customWidth="1"/>
    <col min="528" max="768" width="9.1171875" style="782"/>
    <col min="769" max="769" width="5.703125" style="782" customWidth="1"/>
    <col min="770" max="770" width="40.41015625" style="782" customWidth="1"/>
    <col min="771" max="771" width="13.87890625" style="782" customWidth="1"/>
    <col min="772" max="772" width="17.41015625" style="782" customWidth="1"/>
    <col min="773" max="773" width="11.41015625" style="782" customWidth="1"/>
    <col min="774" max="774" width="22.29296875" style="782" customWidth="1"/>
    <col min="775" max="775" width="15.703125" style="782" customWidth="1"/>
    <col min="776" max="776" width="11.5859375" style="782" customWidth="1"/>
    <col min="777" max="777" width="9.41015625" style="782" customWidth="1"/>
    <col min="778" max="778" width="11" style="782" customWidth="1"/>
    <col min="779" max="779" width="11.87890625" style="782" customWidth="1"/>
    <col min="780" max="780" width="11.703125" style="782" customWidth="1"/>
    <col min="781" max="781" width="9.41015625" style="782" customWidth="1"/>
    <col min="782" max="782" width="9.703125" style="782" customWidth="1"/>
    <col min="783" max="783" width="8.703125" style="782" customWidth="1"/>
    <col min="784" max="1024" width="9.1171875" style="782"/>
    <col min="1025" max="1025" width="5.703125" style="782" customWidth="1"/>
    <col min="1026" max="1026" width="40.41015625" style="782" customWidth="1"/>
    <col min="1027" max="1027" width="13.87890625" style="782" customWidth="1"/>
    <col min="1028" max="1028" width="17.41015625" style="782" customWidth="1"/>
    <col min="1029" max="1029" width="11.41015625" style="782" customWidth="1"/>
    <col min="1030" max="1030" width="22.29296875" style="782" customWidth="1"/>
    <col min="1031" max="1031" width="15.703125" style="782" customWidth="1"/>
    <col min="1032" max="1032" width="11.5859375" style="782" customWidth="1"/>
    <col min="1033" max="1033" width="9.41015625" style="782" customWidth="1"/>
    <col min="1034" max="1034" width="11" style="782" customWidth="1"/>
    <col min="1035" max="1035" width="11.87890625" style="782" customWidth="1"/>
    <col min="1036" max="1036" width="11.703125" style="782" customWidth="1"/>
    <col min="1037" max="1037" width="9.41015625" style="782" customWidth="1"/>
    <col min="1038" max="1038" width="9.703125" style="782" customWidth="1"/>
    <col min="1039" max="1039" width="8.703125" style="782" customWidth="1"/>
    <col min="1040" max="1280" width="9.1171875" style="782"/>
    <col min="1281" max="1281" width="5.703125" style="782" customWidth="1"/>
    <col min="1282" max="1282" width="40.41015625" style="782" customWidth="1"/>
    <col min="1283" max="1283" width="13.87890625" style="782" customWidth="1"/>
    <col min="1284" max="1284" width="17.41015625" style="782" customWidth="1"/>
    <col min="1285" max="1285" width="11.41015625" style="782" customWidth="1"/>
    <col min="1286" max="1286" width="22.29296875" style="782" customWidth="1"/>
    <col min="1287" max="1287" width="15.703125" style="782" customWidth="1"/>
    <col min="1288" max="1288" width="11.5859375" style="782" customWidth="1"/>
    <col min="1289" max="1289" width="9.41015625" style="782" customWidth="1"/>
    <col min="1290" max="1290" width="11" style="782" customWidth="1"/>
    <col min="1291" max="1291" width="11.87890625" style="782" customWidth="1"/>
    <col min="1292" max="1292" width="11.703125" style="782" customWidth="1"/>
    <col min="1293" max="1293" width="9.41015625" style="782" customWidth="1"/>
    <col min="1294" max="1294" width="9.703125" style="782" customWidth="1"/>
    <col min="1295" max="1295" width="8.703125" style="782" customWidth="1"/>
    <col min="1296" max="1536" width="9.1171875" style="782"/>
    <col min="1537" max="1537" width="5.703125" style="782" customWidth="1"/>
    <col min="1538" max="1538" width="40.41015625" style="782" customWidth="1"/>
    <col min="1539" max="1539" width="13.87890625" style="782" customWidth="1"/>
    <col min="1540" max="1540" width="17.41015625" style="782" customWidth="1"/>
    <col min="1541" max="1541" width="11.41015625" style="782" customWidth="1"/>
    <col min="1542" max="1542" width="22.29296875" style="782" customWidth="1"/>
    <col min="1543" max="1543" width="15.703125" style="782" customWidth="1"/>
    <col min="1544" max="1544" width="11.5859375" style="782" customWidth="1"/>
    <col min="1545" max="1545" width="9.41015625" style="782" customWidth="1"/>
    <col min="1546" max="1546" width="11" style="782" customWidth="1"/>
    <col min="1547" max="1547" width="11.87890625" style="782" customWidth="1"/>
    <col min="1548" max="1548" width="11.703125" style="782" customWidth="1"/>
    <col min="1549" max="1549" width="9.41015625" style="782" customWidth="1"/>
    <col min="1550" max="1550" width="9.703125" style="782" customWidth="1"/>
    <col min="1551" max="1551" width="8.703125" style="782" customWidth="1"/>
    <col min="1552" max="1792" width="9.1171875" style="782"/>
    <col min="1793" max="1793" width="5.703125" style="782" customWidth="1"/>
    <col min="1794" max="1794" width="40.41015625" style="782" customWidth="1"/>
    <col min="1795" max="1795" width="13.87890625" style="782" customWidth="1"/>
    <col min="1796" max="1796" width="17.41015625" style="782" customWidth="1"/>
    <col min="1797" max="1797" width="11.41015625" style="782" customWidth="1"/>
    <col min="1798" max="1798" width="22.29296875" style="782" customWidth="1"/>
    <col min="1799" max="1799" width="15.703125" style="782" customWidth="1"/>
    <col min="1800" max="1800" width="11.5859375" style="782" customWidth="1"/>
    <col min="1801" max="1801" width="9.41015625" style="782" customWidth="1"/>
    <col min="1802" max="1802" width="11" style="782" customWidth="1"/>
    <col min="1803" max="1803" width="11.87890625" style="782" customWidth="1"/>
    <col min="1804" max="1804" width="11.703125" style="782" customWidth="1"/>
    <col min="1805" max="1805" width="9.41015625" style="782" customWidth="1"/>
    <col min="1806" max="1806" width="9.703125" style="782" customWidth="1"/>
    <col min="1807" max="1807" width="8.703125" style="782" customWidth="1"/>
    <col min="1808" max="2048" width="9.1171875" style="782"/>
    <col min="2049" max="2049" width="5.703125" style="782" customWidth="1"/>
    <col min="2050" max="2050" width="40.41015625" style="782" customWidth="1"/>
    <col min="2051" max="2051" width="13.87890625" style="782" customWidth="1"/>
    <col min="2052" max="2052" width="17.41015625" style="782" customWidth="1"/>
    <col min="2053" max="2053" width="11.41015625" style="782" customWidth="1"/>
    <col min="2054" max="2054" width="22.29296875" style="782" customWidth="1"/>
    <col min="2055" max="2055" width="15.703125" style="782" customWidth="1"/>
    <col min="2056" max="2056" width="11.5859375" style="782" customWidth="1"/>
    <col min="2057" max="2057" width="9.41015625" style="782" customWidth="1"/>
    <col min="2058" max="2058" width="11" style="782" customWidth="1"/>
    <col min="2059" max="2059" width="11.87890625" style="782" customWidth="1"/>
    <col min="2060" max="2060" width="11.703125" style="782" customWidth="1"/>
    <col min="2061" max="2061" width="9.41015625" style="782" customWidth="1"/>
    <col min="2062" max="2062" width="9.703125" style="782" customWidth="1"/>
    <col min="2063" max="2063" width="8.703125" style="782" customWidth="1"/>
    <col min="2064" max="2304" width="9.1171875" style="782"/>
    <col min="2305" max="2305" width="5.703125" style="782" customWidth="1"/>
    <col min="2306" max="2306" width="40.41015625" style="782" customWidth="1"/>
    <col min="2307" max="2307" width="13.87890625" style="782" customWidth="1"/>
    <col min="2308" max="2308" width="17.41015625" style="782" customWidth="1"/>
    <col min="2309" max="2309" width="11.41015625" style="782" customWidth="1"/>
    <col min="2310" max="2310" width="22.29296875" style="782" customWidth="1"/>
    <col min="2311" max="2311" width="15.703125" style="782" customWidth="1"/>
    <col min="2312" max="2312" width="11.5859375" style="782" customWidth="1"/>
    <col min="2313" max="2313" width="9.41015625" style="782" customWidth="1"/>
    <col min="2314" max="2314" width="11" style="782" customWidth="1"/>
    <col min="2315" max="2315" width="11.87890625" style="782" customWidth="1"/>
    <col min="2316" max="2316" width="11.703125" style="782" customWidth="1"/>
    <col min="2317" max="2317" width="9.41015625" style="782" customWidth="1"/>
    <col min="2318" max="2318" width="9.703125" style="782" customWidth="1"/>
    <col min="2319" max="2319" width="8.703125" style="782" customWidth="1"/>
    <col min="2320" max="2560" width="9.1171875" style="782"/>
    <col min="2561" max="2561" width="5.703125" style="782" customWidth="1"/>
    <col min="2562" max="2562" width="40.41015625" style="782" customWidth="1"/>
    <col min="2563" max="2563" width="13.87890625" style="782" customWidth="1"/>
    <col min="2564" max="2564" width="17.41015625" style="782" customWidth="1"/>
    <col min="2565" max="2565" width="11.41015625" style="782" customWidth="1"/>
    <col min="2566" max="2566" width="22.29296875" style="782" customWidth="1"/>
    <col min="2567" max="2567" width="15.703125" style="782" customWidth="1"/>
    <col min="2568" max="2568" width="11.5859375" style="782" customWidth="1"/>
    <col min="2569" max="2569" width="9.41015625" style="782" customWidth="1"/>
    <col min="2570" max="2570" width="11" style="782" customWidth="1"/>
    <col min="2571" max="2571" width="11.87890625" style="782" customWidth="1"/>
    <col min="2572" max="2572" width="11.703125" style="782" customWidth="1"/>
    <col min="2573" max="2573" width="9.41015625" style="782" customWidth="1"/>
    <col min="2574" max="2574" width="9.703125" style="782" customWidth="1"/>
    <col min="2575" max="2575" width="8.703125" style="782" customWidth="1"/>
    <col min="2576" max="2816" width="9.1171875" style="782"/>
    <col min="2817" max="2817" width="5.703125" style="782" customWidth="1"/>
    <col min="2818" max="2818" width="40.41015625" style="782" customWidth="1"/>
    <col min="2819" max="2819" width="13.87890625" style="782" customWidth="1"/>
    <col min="2820" max="2820" width="17.41015625" style="782" customWidth="1"/>
    <col min="2821" max="2821" width="11.41015625" style="782" customWidth="1"/>
    <col min="2822" max="2822" width="22.29296875" style="782" customWidth="1"/>
    <col min="2823" max="2823" width="15.703125" style="782" customWidth="1"/>
    <col min="2824" max="2824" width="11.5859375" style="782" customWidth="1"/>
    <col min="2825" max="2825" width="9.41015625" style="782" customWidth="1"/>
    <col min="2826" max="2826" width="11" style="782" customWidth="1"/>
    <col min="2827" max="2827" width="11.87890625" style="782" customWidth="1"/>
    <col min="2828" max="2828" width="11.703125" style="782" customWidth="1"/>
    <col min="2829" max="2829" width="9.41015625" style="782" customWidth="1"/>
    <col min="2830" max="2830" width="9.703125" style="782" customWidth="1"/>
    <col min="2831" max="2831" width="8.703125" style="782" customWidth="1"/>
    <col min="2832" max="3072" width="9.1171875" style="782"/>
    <col min="3073" max="3073" width="5.703125" style="782" customWidth="1"/>
    <col min="3074" max="3074" width="40.41015625" style="782" customWidth="1"/>
    <col min="3075" max="3075" width="13.87890625" style="782" customWidth="1"/>
    <col min="3076" max="3076" width="17.41015625" style="782" customWidth="1"/>
    <col min="3077" max="3077" width="11.41015625" style="782" customWidth="1"/>
    <col min="3078" max="3078" width="22.29296875" style="782" customWidth="1"/>
    <col min="3079" max="3079" width="15.703125" style="782" customWidth="1"/>
    <col min="3080" max="3080" width="11.5859375" style="782" customWidth="1"/>
    <col min="3081" max="3081" width="9.41015625" style="782" customWidth="1"/>
    <col min="3082" max="3082" width="11" style="782" customWidth="1"/>
    <col min="3083" max="3083" width="11.87890625" style="782" customWidth="1"/>
    <col min="3084" max="3084" width="11.703125" style="782" customWidth="1"/>
    <col min="3085" max="3085" width="9.41015625" style="782" customWidth="1"/>
    <col min="3086" max="3086" width="9.703125" style="782" customWidth="1"/>
    <col min="3087" max="3087" width="8.703125" style="782" customWidth="1"/>
    <col min="3088" max="3328" width="9.1171875" style="782"/>
    <col min="3329" max="3329" width="5.703125" style="782" customWidth="1"/>
    <col min="3330" max="3330" width="40.41015625" style="782" customWidth="1"/>
    <col min="3331" max="3331" width="13.87890625" style="782" customWidth="1"/>
    <col min="3332" max="3332" width="17.41015625" style="782" customWidth="1"/>
    <col min="3333" max="3333" width="11.41015625" style="782" customWidth="1"/>
    <col min="3334" max="3334" width="22.29296875" style="782" customWidth="1"/>
    <col min="3335" max="3335" width="15.703125" style="782" customWidth="1"/>
    <col min="3336" max="3336" width="11.5859375" style="782" customWidth="1"/>
    <col min="3337" max="3337" width="9.41015625" style="782" customWidth="1"/>
    <col min="3338" max="3338" width="11" style="782" customWidth="1"/>
    <col min="3339" max="3339" width="11.87890625" style="782" customWidth="1"/>
    <col min="3340" max="3340" width="11.703125" style="782" customWidth="1"/>
    <col min="3341" max="3341" width="9.41015625" style="782" customWidth="1"/>
    <col min="3342" max="3342" width="9.703125" style="782" customWidth="1"/>
    <col min="3343" max="3343" width="8.703125" style="782" customWidth="1"/>
    <col min="3344" max="3584" width="9.1171875" style="782"/>
    <col min="3585" max="3585" width="5.703125" style="782" customWidth="1"/>
    <col min="3586" max="3586" width="40.41015625" style="782" customWidth="1"/>
    <col min="3587" max="3587" width="13.87890625" style="782" customWidth="1"/>
    <col min="3588" max="3588" width="17.41015625" style="782" customWidth="1"/>
    <col min="3589" max="3589" width="11.41015625" style="782" customWidth="1"/>
    <col min="3590" max="3590" width="22.29296875" style="782" customWidth="1"/>
    <col min="3591" max="3591" width="15.703125" style="782" customWidth="1"/>
    <col min="3592" max="3592" width="11.5859375" style="782" customWidth="1"/>
    <col min="3593" max="3593" width="9.41015625" style="782" customWidth="1"/>
    <col min="3594" max="3594" width="11" style="782" customWidth="1"/>
    <col min="3595" max="3595" width="11.87890625" style="782" customWidth="1"/>
    <col min="3596" max="3596" width="11.703125" style="782" customWidth="1"/>
    <col min="3597" max="3597" width="9.41015625" style="782" customWidth="1"/>
    <col min="3598" max="3598" width="9.703125" style="782" customWidth="1"/>
    <col min="3599" max="3599" width="8.703125" style="782" customWidth="1"/>
    <col min="3600" max="3840" width="9.1171875" style="782"/>
    <col min="3841" max="3841" width="5.703125" style="782" customWidth="1"/>
    <col min="3842" max="3842" width="40.41015625" style="782" customWidth="1"/>
    <col min="3843" max="3843" width="13.87890625" style="782" customWidth="1"/>
    <col min="3844" max="3844" width="17.41015625" style="782" customWidth="1"/>
    <col min="3845" max="3845" width="11.41015625" style="782" customWidth="1"/>
    <col min="3846" max="3846" width="22.29296875" style="782" customWidth="1"/>
    <col min="3847" max="3847" width="15.703125" style="782" customWidth="1"/>
    <col min="3848" max="3848" width="11.5859375" style="782" customWidth="1"/>
    <col min="3849" max="3849" width="9.41015625" style="782" customWidth="1"/>
    <col min="3850" max="3850" width="11" style="782" customWidth="1"/>
    <col min="3851" max="3851" width="11.87890625" style="782" customWidth="1"/>
    <col min="3852" max="3852" width="11.703125" style="782" customWidth="1"/>
    <col min="3853" max="3853" width="9.41015625" style="782" customWidth="1"/>
    <col min="3854" max="3854" width="9.703125" style="782" customWidth="1"/>
    <col min="3855" max="3855" width="8.703125" style="782" customWidth="1"/>
    <col min="3856" max="4096" width="9.1171875" style="782"/>
    <col min="4097" max="4097" width="5.703125" style="782" customWidth="1"/>
    <col min="4098" max="4098" width="40.41015625" style="782" customWidth="1"/>
    <col min="4099" max="4099" width="13.87890625" style="782" customWidth="1"/>
    <col min="4100" max="4100" width="17.41015625" style="782" customWidth="1"/>
    <col min="4101" max="4101" width="11.41015625" style="782" customWidth="1"/>
    <col min="4102" max="4102" width="22.29296875" style="782" customWidth="1"/>
    <col min="4103" max="4103" width="15.703125" style="782" customWidth="1"/>
    <col min="4104" max="4104" width="11.5859375" style="782" customWidth="1"/>
    <col min="4105" max="4105" width="9.41015625" style="782" customWidth="1"/>
    <col min="4106" max="4106" width="11" style="782" customWidth="1"/>
    <col min="4107" max="4107" width="11.87890625" style="782" customWidth="1"/>
    <col min="4108" max="4108" width="11.703125" style="782" customWidth="1"/>
    <col min="4109" max="4109" width="9.41015625" style="782" customWidth="1"/>
    <col min="4110" max="4110" width="9.703125" style="782" customWidth="1"/>
    <col min="4111" max="4111" width="8.703125" style="782" customWidth="1"/>
    <col min="4112" max="4352" width="9.1171875" style="782"/>
    <col min="4353" max="4353" width="5.703125" style="782" customWidth="1"/>
    <col min="4354" max="4354" width="40.41015625" style="782" customWidth="1"/>
    <col min="4355" max="4355" width="13.87890625" style="782" customWidth="1"/>
    <col min="4356" max="4356" width="17.41015625" style="782" customWidth="1"/>
    <col min="4357" max="4357" width="11.41015625" style="782" customWidth="1"/>
    <col min="4358" max="4358" width="22.29296875" style="782" customWidth="1"/>
    <col min="4359" max="4359" width="15.703125" style="782" customWidth="1"/>
    <col min="4360" max="4360" width="11.5859375" style="782" customWidth="1"/>
    <col min="4361" max="4361" width="9.41015625" style="782" customWidth="1"/>
    <col min="4362" max="4362" width="11" style="782" customWidth="1"/>
    <col min="4363" max="4363" width="11.87890625" style="782" customWidth="1"/>
    <col min="4364" max="4364" width="11.703125" style="782" customWidth="1"/>
    <col min="4365" max="4365" width="9.41015625" style="782" customWidth="1"/>
    <col min="4366" max="4366" width="9.703125" style="782" customWidth="1"/>
    <col min="4367" max="4367" width="8.703125" style="782" customWidth="1"/>
    <col min="4368" max="4608" width="9.1171875" style="782"/>
    <col min="4609" max="4609" width="5.703125" style="782" customWidth="1"/>
    <col min="4610" max="4610" width="40.41015625" style="782" customWidth="1"/>
    <col min="4611" max="4611" width="13.87890625" style="782" customWidth="1"/>
    <col min="4612" max="4612" width="17.41015625" style="782" customWidth="1"/>
    <col min="4613" max="4613" width="11.41015625" style="782" customWidth="1"/>
    <col min="4614" max="4614" width="22.29296875" style="782" customWidth="1"/>
    <col min="4615" max="4615" width="15.703125" style="782" customWidth="1"/>
    <col min="4616" max="4616" width="11.5859375" style="782" customWidth="1"/>
    <col min="4617" max="4617" width="9.41015625" style="782" customWidth="1"/>
    <col min="4618" max="4618" width="11" style="782" customWidth="1"/>
    <col min="4619" max="4619" width="11.87890625" style="782" customWidth="1"/>
    <col min="4620" max="4620" width="11.703125" style="782" customWidth="1"/>
    <col min="4621" max="4621" width="9.41015625" style="782" customWidth="1"/>
    <col min="4622" max="4622" width="9.703125" style="782" customWidth="1"/>
    <col min="4623" max="4623" width="8.703125" style="782" customWidth="1"/>
    <col min="4624" max="4864" width="9.1171875" style="782"/>
    <col min="4865" max="4865" width="5.703125" style="782" customWidth="1"/>
    <col min="4866" max="4866" width="40.41015625" style="782" customWidth="1"/>
    <col min="4867" max="4867" width="13.87890625" style="782" customWidth="1"/>
    <col min="4868" max="4868" width="17.41015625" style="782" customWidth="1"/>
    <col min="4869" max="4869" width="11.41015625" style="782" customWidth="1"/>
    <col min="4870" max="4870" width="22.29296875" style="782" customWidth="1"/>
    <col min="4871" max="4871" width="15.703125" style="782" customWidth="1"/>
    <col min="4872" max="4872" width="11.5859375" style="782" customWidth="1"/>
    <col min="4873" max="4873" width="9.41015625" style="782" customWidth="1"/>
    <col min="4874" max="4874" width="11" style="782" customWidth="1"/>
    <col min="4875" max="4875" width="11.87890625" style="782" customWidth="1"/>
    <col min="4876" max="4876" width="11.703125" style="782" customWidth="1"/>
    <col min="4877" max="4877" width="9.41015625" style="782" customWidth="1"/>
    <col min="4878" max="4878" width="9.703125" style="782" customWidth="1"/>
    <col min="4879" max="4879" width="8.703125" style="782" customWidth="1"/>
    <col min="4880" max="5120" width="9.1171875" style="782"/>
    <col min="5121" max="5121" width="5.703125" style="782" customWidth="1"/>
    <col min="5122" max="5122" width="40.41015625" style="782" customWidth="1"/>
    <col min="5123" max="5123" width="13.87890625" style="782" customWidth="1"/>
    <col min="5124" max="5124" width="17.41015625" style="782" customWidth="1"/>
    <col min="5125" max="5125" width="11.41015625" style="782" customWidth="1"/>
    <col min="5126" max="5126" width="22.29296875" style="782" customWidth="1"/>
    <col min="5127" max="5127" width="15.703125" style="782" customWidth="1"/>
    <col min="5128" max="5128" width="11.5859375" style="782" customWidth="1"/>
    <col min="5129" max="5129" width="9.41015625" style="782" customWidth="1"/>
    <col min="5130" max="5130" width="11" style="782" customWidth="1"/>
    <col min="5131" max="5131" width="11.87890625" style="782" customWidth="1"/>
    <col min="5132" max="5132" width="11.703125" style="782" customWidth="1"/>
    <col min="5133" max="5133" width="9.41015625" style="782" customWidth="1"/>
    <col min="5134" max="5134" width="9.703125" style="782" customWidth="1"/>
    <col min="5135" max="5135" width="8.703125" style="782" customWidth="1"/>
    <col min="5136" max="5376" width="9.1171875" style="782"/>
    <col min="5377" max="5377" width="5.703125" style="782" customWidth="1"/>
    <col min="5378" max="5378" width="40.41015625" style="782" customWidth="1"/>
    <col min="5379" max="5379" width="13.87890625" style="782" customWidth="1"/>
    <col min="5380" max="5380" width="17.41015625" style="782" customWidth="1"/>
    <col min="5381" max="5381" width="11.41015625" style="782" customWidth="1"/>
    <col min="5382" max="5382" width="22.29296875" style="782" customWidth="1"/>
    <col min="5383" max="5383" width="15.703125" style="782" customWidth="1"/>
    <col min="5384" max="5384" width="11.5859375" style="782" customWidth="1"/>
    <col min="5385" max="5385" width="9.41015625" style="782" customWidth="1"/>
    <col min="5386" max="5386" width="11" style="782" customWidth="1"/>
    <col min="5387" max="5387" width="11.87890625" style="782" customWidth="1"/>
    <col min="5388" max="5388" width="11.703125" style="782" customWidth="1"/>
    <col min="5389" max="5389" width="9.41015625" style="782" customWidth="1"/>
    <col min="5390" max="5390" width="9.703125" style="782" customWidth="1"/>
    <col min="5391" max="5391" width="8.703125" style="782" customWidth="1"/>
    <col min="5392" max="5632" width="9.1171875" style="782"/>
    <col min="5633" max="5633" width="5.703125" style="782" customWidth="1"/>
    <col min="5634" max="5634" width="40.41015625" style="782" customWidth="1"/>
    <col min="5635" max="5635" width="13.87890625" style="782" customWidth="1"/>
    <col min="5636" max="5636" width="17.41015625" style="782" customWidth="1"/>
    <col min="5637" max="5637" width="11.41015625" style="782" customWidth="1"/>
    <col min="5638" max="5638" width="22.29296875" style="782" customWidth="1"/>
    <col min="5639" max="5639" width="15.703125" style="782" customWidth="1"/>
    <col min="5640" max="5640" width="11.5859375" style="782" customWidth="1"/>
    <col min="5641" max="5641" width="9.41015625" style="782" customWidth="1"/>
    <col min="5642" max="5642" width="11" style="782" customWidth="1"/>
    <col min="5643" max="5643" width="11.87890625" style="782" customWidth="1"/>
    <col min="5644" max="5644" width="11.703125" style="782" customWidth="1"/>
    <col min="5645" max="5645" width="9.41015625" style="782" customWidth="1"/>
    <col min="5646" max="5646" width="9.703125" style="782" customWidth="1"/>
    <col min="5647" max="5647" width="8.703125" style="782" customWidth="1"/>
    <col min="5648" max="5888" width="9.1171875" style="782"/>
    <col min="5889" max="5889" width="5.703125" style="782" customWidth="1"/>
    <col min="5890" max="5890" width="40.41015625" style="782" customWidth="1"/>
    <col min="5891" max="5891" width="13.87890625" style="782" customWidth="1"/>
    <col min="5892" max="5892" width="17.41015625" style="782" customWidth="1"/>
    <col min="5893" max="5893" width="11.41015625" style="782" customWidth="1"/>
    <col min="5894" max="5894" width="22.29296875" style="782" customWidth="1"/>
    <col min="5895" max="5895" width="15.703125" style="782" customWidth="1"/>
    <col min="5896" max="5896" width="11.5859375" style="782" customWidth="1"/>
    <col min="5897" max="5897" width="9.41015625" style="782" customWidth="1"/>
    <col min="5898" max="5898" width="11" style="782" customWidth="1"/>
    <col min="5899" max="5899" width="11.87890625" style="782" customWidth="1"/>
    <col min="5900" max="5900" width="11.703125" style="782" customWidth="1"/>
    <col min="5901" max="5901" width="9.41015625" style="782" customWidth="1"/>
    <col min="5902" max="5902" width="9.703125" style="782" customWidth="1"/>
    <col min="5903" max="5903" width="8.703125" style="782" customWidth="1"/>
    <col min="5904" max="6144" width="9.1171875" style="782"/>
    <col min="6145" max="6145" width="5.703125" style="782" customWidth="1"/>
    <col min="6146" max="6146" width="40.41015625" style="782" customWidth="1"/>
    <col min="6147" max="6147" width="13.87890625" style="782" customWidth="1"/>
    <col min="6148" max="6148" width="17.41015625" style="782" customWidth="1"/>
    <col min="6149" max="6149" width="11.41015625" style="782" customWidth="1"/>
    <col min="6150" max="6150" width="22.29296875" style="782" customWidth="1"/>
    <col min="6151" max="6151" width="15.703125" style="782" customWidth="1"/>
    <col min="6152" max="6152" width="11.5859375" style="782" customWidth="1"/>
    <col min="6153" max="6153" width="9.41015625" style="782" customWidth="1"/>
    <col min="6154" max="6154" width="11" style="782" customWidth="1"/>
    <col min="6155" max="6155" width="11.87890625" style="782" customWidth="1"/>
    <col min="6156" max="6156" width="11.703125" style="782" customWidth="1"/>
    <col min="6157" max="6157" width="9.41015625" style="782" customWidth="1"/>
    <col min="6158" max="6158" width="9.703125" style="782" customWidth="1"/>
    <col min="6159" max="6159" width="8.703125" style="782" customWidth="1"/>
    <col min="6160" max="6400" width="9.1171875" style="782"/>
    <col min="6401" max="6401" width="5.703125" style="782" customWidth="1"/>
    <col min="6402" max="6402" width="40.41015625" style="782" customWidth="1"/>
    <col min="6403" max="6403" width="13.87890625" style="782" customWidth="1"/>
    <col min="6404" max="6404" width="17.41015625" style="782" customWidth="1"/>
    <col min="6405" max="6405" width="11.41015625" style="782" customWidth="1"/>
    <col min="6406" max="6406" width="22.29296875" style="782" customWidth="1"/>
    <col min="6407" max="6407" width="15.703125" style="782" customWidth="1"/>
    <col min="6408" max="6408" width="11.5859375" style="782" customWidth="1"/>
    <col min="6409" max="6409" width="9.41015625" style="782" customWidth="1"/>
    <col min="6410" max="6410" width="11" style="782" customWidth="1"/>
    <col min="6411" max="6411" width="11.87890625" style="782" customWidth="1"/>
    <col min="6412" max="6412" width="11.703125" style="782" customWidth="1"/>
    <col min="6413" max="6413" width="9.41015625" style="782" customWidth="1"/>
    <col min="6414" max="6414" width="9.703125" style="782" customWidth="1"/>
    <col min="6415" max="6415" width="8.703125" style="782" customWidth="1"/>
    <col min="6416" max="6656" width="9.1171875" style="782"/>
    <col min="6657" max="6657" width="5.703125" style="782" customWidth="1"/>
    <col min="6658" max="6658" width="40.41015625" style="782" customWidth="1"/>
    <col min="6659" max="6659" width="13.87890625" style="782" customWidth="1"/>
    <col min="6660" max="6660" width="17.41015625" style="782" customWidth="1"/>
    <col min="6661" max="6661" width="11.41015625" style="782" customWidth="1"/>
    <col min="6662" max="6662" width="22.29296875" style="782" customWidth="1"/>
    <col min="6663" max="6663" width="15.703125" style="782" customWidth="1"/>
    <col min="6664" max="6664" width="11.5859375" style="782" customWidth="1"/>
    <col min="6665" max="6665" width="9.41015625" style="782" customWidth="1"/>
    <col min="6666" max="6666" width="11" style="782" customWidth="1"/>
    <col min="6667" max="6667" width="11.87890625" style="782" customWidth="1"/>
    <col min="6668" max="6668" width="11.703125" style="782" customWidth="1"/>
    <col min="6669" max="6669" width="9.41015625" style="782" customWidth="1"/>
    <col min="6670" max="6670" width="9.703125" style="782" customWidth="1"/>
    <col min="6671" max="6671" width="8.703125" style="782" customWidth="1"/>
    <col min="6672" max="6912" width="9.1171875" style="782"/>
    <col min="6913" max="6913" width="5.703125" style="782" customWidth="1"/>
    <col min="6914" max="6914" width="40.41015625" style="782" customWidth="1"/>
    <col min="6915" max="6915" width="13.87890625" style="782" customWidth="1"/>
    <col min="6916" max="6916" width="17.41015625" style="782" customWidth="1"/>
    <col min="6917" max="6917" width="11.41015625" style="782" customWidth="1"/>
    <col min="6918" max="6918" width="22.29296875" style="782" customWidth="1"/>
    <col min="6919" max="6919" width="15.703125" style="782" customWidth="1"/>
    <col min="6920" max="6920" width="11.5859375" style="782" customWidth="1"/>
    <col min="6921" max="6921" width="9.41015625" style="782" customWidth="1"/>
    <col min="6922" max="6922" width="11" style="782" customWidth="1"/>
    <col min="6923" max="6923" width="11.87890625" style="782" customWidth="1"/>
    <col min="6924" max="6924" width="11.703125" style="782" customWidth="1"/>
    <col min="6925" max="6925" width="9.41015625" style="782" customWidth="1"/>
    <col min="6926" max="6926" width="9.703125" style="782" customWidth="1"/>
    <col min="6927" max="6927" width="8.703125" style="782" customWidth="1"/>
    <col min="6928" max="7168" width="9.1171875" style="782"/>
    <col min="7169" max="7169" width="5.703125" style="782" customWidth="1"/>
    <col min="7170" max="7170" width="40.41015625" style="782" customWidth="1"/>
    <col min="7171" max="7171" width="13.87890625" style="782" customWidth="1"/>
    <col min="7172" max="7172" width="17.41015625" style="782" customWidth="1"/>
    <col min="7173" max="7173" width="11.41015625" style="782" customWidth="1"/>
    <col min="7174" max="7174" width="22.29296875" style="782" customWidth="1"/>
    <col min="7175" max="7175" width="15.703125" style="782" customWidth="1"/>
    <col min="7176" max="7176" width="11.5859375" style="782" customWidth="1"/>
    <col min="7177" max="7177" width="9.41015625" style="782" customWidth="1"/>
    <col min="7178" max="7178" width="11" style="782" customWidth="1"/>
    <col min="7179" max="7179" width="11.87890625" style="782" customWidth="1"/>
    <col min="7180" max="7180" width="11.703125" style="782" customWidth="1"/>
    <col min="7181" max="7181" width="9.41015625" style="782" customWidth="1"/>
    <col min="7182" max="7182" width="9.703125" style="782" customWidth="1"/>
    <col min="7183" max="7183" width="8.703125" style="782" customWidth="1"/>
    <col min="7184" max="7424" width="9.1171875" style="782"/>
    <col min="7425" max="7425" width="5.703125" style="782" customWidth="1"/>
    <col min="7426" max="7426" width="40.41015625" style="782" customWidth="1"/>
    <col min="7427" max="7427" width="13.87890625" style="782" customWidth="1"/>
    <col min="7428" max="7428" width="17.41015625" style="782" customWidth="1"/>
    <col min="7429" max="7429" width="11.41015625" style="782" customWidth="1"/>
    <col min="7430" max="7430" width="22.29296875" style="782" customWidth="1"/>
    <col min="7431" max="7431" width="15.703125" style="782" customWidth="1"/>
    <col min="7432" max="7432" width="11.5859375" style="782" customWidth="1"/>
    <col min="7433" max="7433" width="9.41015625" style="782" customWidth="1"/>
    <col min="7434" max="7434" width="11" style="782" customWidth="1"/>
    <col min="7435" max="7435" width="11.87890625" style="782" customWidth="1"/>
    <col min="7436" max="7436" width="11.703125" style="782" customWidth="1"/>
    <col min="7437" max="7437" width="9.41015625" style="782" customWidth="1"/>
    <col min="7438" max="7438" width="9.703125" style="782" customWidth="1"/>
    <col min="7439" max="7439" width="8.703125" style="782" customWidth="1"/>
    <col min="7440" max="7680" width="9.1171875" style="782"/>
    <col min="7681" max="7681" width="5.703125" style="782" customWidth="1"/>
    <col min="7682" max="7682" width="40.41015625" style="782" customWidth="1"/>
    <col min="7683" max="7683" width="13.87890625" style="782" customWidth="1"/>
    <col min="7684" max="7684" width="17.41015625" style="782" customWidth="1"/>
    <col min="7685" max="7685" width="11.41015625" style="782" customWidth="1"/>
    <col min="7686" max="7686" width="22.29296875" style="782" customWidth="1"/>
    <col min="7687" max="7687" width="15.703125" style="782" customWidth="1"/>
    <col min="7688" max="7688" width="11.5859375" style="782" customWidth="1"/>
    <col min="7689" max="7689" width="9.41015625" style="782" customWidth="1"/>
    <col min="7690" max="7690" width="11" style="782" customWidth="1"/>
    <col min="7691" max="7691" width="11.87890625" style="782" customWidth="1"/>
    <col min="7692" max="7692" width="11.703125" style="782" customWidth="1"/>
    <col min="7693" max="7693" width="9.41015625" style="782" customWidth="1"/>
    <col min="7694" max="7694" width="9.703125" style="782" customWidth="1"/>
    <col min="7695" max="7695" width="8.703125" style="782" customWidth="1"/>
    <col min="7696" max="7936" width="9.1171875" style="782"/>
    <col min="7937" max="7937" width="5.703125" style="782" customWidth="1"/>
    <col min="7938" max="7938" width="40.41015625" style="782" customWidth="1"/>
    <col min="7939" max="7939" width="13.87890625" style="782" customWidth="1"/>
    <col min="7940" max="7940" width="17.41015625" style="782" customWidth="1"/>
    <col min="7941" max="7941" width="11.41015625" style="782" customWidth="1"/>
    <col min="7942" max="7942" width="22.29296875" style="782" customWidth="1"/>
    <col min="7943" max="7943" width="15.703125" style="782" customWidth="1"/>
    <col min="7944" max="7944" width="11.5859375" style="782" customWidth="1"/>
    <col min="7945" max="7945" width="9.41015625" style="782" customWidth="1"/>
    <col min="7946" max="7946" width="11" style="782" customWidth="1"/>
    <col min="7947" max="7947" width="11.87890625" style="782" customWidth="1"/>
    <col min="7948" max="7948" width="11.703125" style="782" customWidth="1"/>
    <col min="7949" max="7949" width="9.41015625" style="782" customWidth="1"/>
    <col min="7950" max="7950" width="9.703125" style="782" customWidth="1"/>
    <col min="7951" max="7951" width="8.703125" style="782" customWidth="1"/>
    <col min="7952" max="8192" width="9.1171875" style="782"/>
    <col min="8193" max="8193" width="5.703125" style="782" customWidth="1"/>
    <col min="8194" max="8194" width="40.41015625" style="782" customWidth="1"/>
    <col min="8195" max="8195" width="13.87890625" style="782" customWidth="1"/>
    <col min="8196" max="8196" width="17.41015625" style="782" customWidth="1"/>
    <col min="8197" max="8197" width="11.41015625" style="782" customWidth="1"/>
    <col min="8198" max="8198" width="22.29296875" style="782" customWidth="1"/>
    <col min="8199" max="8199" width="15.703125" style="782" customWidth="1"/>
    <col min="8200" max="8200" width="11.5859375" style="782" customWidth="1"/>
    <col min="8201" max="8201" width="9.41015625" style="782" customWidth="1"/>
    <col min="8202" max="8202" width="11" style="782" customWidth="1"/>
    <col min="8203" max="8203" width="11.87890625" style="782" customWidth="1"/>
    <col min="8204" max="8204" width="11.703125" style="782" customWidth="1"/>
    <col min="8205" max="8205" width="9.41015625" style="782" customWidth="1"/>
    <col min="8206" max="8206" width="9.703125" style="782" customWidth="1"/>
    <col min="8207" max="8207" width="8.703125" style="782" customWidth="1"/>
    <col min="8208" max="8448" width="9.1171875" style="782"/>
    <col min="8449" max="8449" width="5.703125" style="782" customWidth="1"/>
    <col min="8450" max="8450" width="40.41015625" style="782" customWidth="1"/>
    <col min="8451" max="8451" width="13.87890625" style="782" customWidth="1"/>
    <col min="8452" max="8452" width="17.41015625" style="782" customWidth="1"/>
    <col min="8453" max="8453" width="11.41015625" style="782" customWidth="1"/>
    <col min="8454" max="8454" width="22.29296875" style="782" customWidth="1"/>
    <col min="8455" max="8455" width="15.703125" style="782" customWidth="1"/>
    <col min="8456" max="8456" width="11.5859375" style="782" customWidth="1"/>
    <col min="8457" max="8457" width="9.41015625" style="782" customWidth="1"/>
    <col min="8458" max="8458" width="11" style="782" customWidth="1"/>
    <col min="8459" max="8459" width="11.87890625" style="782" customWidth="1"/>
    <col min="8460" max="8460" width="11.703125" style="782" customWidth="1"/>
    <col min="8461" max="8461" width="9.41015625" style="782" customWidth="1"/>
    <col min="8462" max="8462" width="9.703125" style="782" customWidth="1"/>
    <col min="8463" max="8463" width="8.703125" style="782" customWidth="1"/>
    <col min="8464" max="8704" width="9.1171875" style="782"/>
    <col min="8705" max="8705" width="5.703125" style="782" customWidth="1"/>
    <col min="8706" max="8706" width="40.41015625" style="782" customWidth="1"/>
    <col min="8707" max="8707" width="13.87890625" style="782" customWidth="1"/>
    <col min="8708" max="8708" width="17.41015625" style="782" customWidth="1"/>
    <col min="8709" max="8709" width="11.41015625" style="782" customWidth="1"/>
    <col min="8710" max="8710" width="22.29296875" style="782" customWidth="1"/>
    <col min="8711" max="8711" width="15.703125" style="782" customWidth="1"/>
    <col min="8712" max="8712" width="11.5859375" style="782" customWidth="1"/>
    <col min="8713" max="8713" width="9.41015625" style="782" customWidth="1"/>
    <col min="8714" max="8714" width="11" style="782" customWidth="1"/>
    <col min="8715" max="8715" width="11.87890625" style="782" customWidth="1"/>
    <col min="8716" max="8716" width="11.703125" style="782" customWidth="1"/>
    <col min="8717" max="8717" width="9.41015625" style="782" customWidth="1"/>
    <col min="8718" max="8718" width="9.703125" style="782" customWidth="1"/>
    <col min="8719" max="8719" width="8.703125" style="782" customWidth="1"/>
    <col min="8720" max="8960" width="9.1171875" style="782"/>
    <col min="8961" max="8961" width="5.703125" style="782" customWidth="1"/>
    <col min="8962" max="8962" width="40.41015625" style="782" customWidth="1"/>
    <col min="8963" max="8963" width="13.87890625" style="782" customWidth="1"/>
    <col min="8964" max="8964" width="17.41015625" style="782" customWidth="1"/>
    <col min="8965" max="8965" width="11.41015625" style="782" customWidth="1"/>
    <col min="8966" max="8966" width="22.29296875" style="782" customWidth="1"/>
    <col min="8967" max="8967" width="15.703125" style="782" customWidth="1"/>
    <col min="8968" max="8968" width="11.5859375" style="782" customWidth="1"/>
    <col min="8969" max="8969" width="9.41015625" style="782" customWidth="1"/>
    <col min="8970" max="8970" width="11" style="782" customWidth="1"/>
    <col min="8971" max="8971" width="11.87890625" style="782" customWidth="1"/>
    <col min="8972" max="8972" width="11.703125" style="782" customWidth="1"/>
    <col min="8973" max="8973" width="9.41015625" style="782" customWidth="1"/>
    <col min="8974" max="8974" width="9.703125" style="782" customWidth="1"/>
    <col min="8975" max="8975" width="8.703125" style="782" customWidth="1"/>
    <col min="8976" max="9216" width="9.1171875" style="782"/>
    <col min="9217" max="9217" width="5.703125" style="782" customWidth="1"/>
    <col min="9218" max="9218" width="40.41015625" style="782" customWidth="1"/>
    <col min="9219" max="9219" width="13.87890625" style="782" customWidth="1"/>
    <col min="9220" max="9220" width="17.41015625" style="782" customWidth="1"/>
    <col min="9221" max="9221" width="11.41015625" style="782" customWidth="1"/>
    <col min="9222" max="9222" width="22.29296875" style="782" customWidth="1"/>
    <col min="9223" max="9223" width="15.703125" style="782" customWidth="1"/>
    <col min="9224" max="9224" width="11.5859375" style="782" customWidth="1"/>
    <col min="9225" max="9225" width="9.41015625" style="782" customWidth="1"/>
    <col min="9226" max="9226" width="11" style="782" customWidth="1"/>
    <col min="9227" max="9227" width="11.87890625" style="782" customWidth="1"/>
    <col min="9228" max="9228" width="11.703125" style="782" customWidth="1"/>
    <col min="9229" max="9229" width="9.41015625" style="782" customWidth="1"/>
    <col min="9230" max="9230" width="9.703125" style="782" customWidth="1"/>
    <col min="9231" max="9231" width="8.703125" style="782" customWidth="1"/>
    <col min="9232" max="9472" width="9.1171875" style="782"/>
    <col min="9473" max="9473" width="5.703125" style="782" customWidth="1"/>
    <col min="9474" max="9474" width="40.41015625" style="782" customWidth="1"/>
    <col min="9475" max="9475" width="13.87890625" style="782" customWidth="1"/>
    <col min="9476" max="9476" width="17.41015625" style="782" customWidth="1"/>
    <col min="9477" max="9477" width="11.41015625" style="782" customWidth="1"/>
    <col min="9478" max="9478" width="22.29296875" style="782" customWidth="1"/>
    <col min="9479" max="9479" width="15.703125" style="782" customWidth="1"/>
    <col min="9480" max="9480" width="11.5859375" style="782" customWidth="1"/>
    <col min="9481" max="9481" width="9.41015625" style="782" customWidth="1"/>
    <col min="9482" max="9482" width="11" style="782" customWidth="1"/>
    <col min="9483" max="9483" width="11.87890625" style="782" customWidth="1"/>
    <col min="9484" max="9484" width="11.703125" style="782" customWidth="1"/>
    <col min="9485" max="9485" width="9.41015625" style="782" customWidth="1"/>
    <col min="9486" max="9486" width="9.703125" style="782" customWidth="1"/>
    <col min="9487" max="9487" width="8.703125" style="782" customWidth="1"/>
    <col min="9488" max="9728" width="9.1171875" style="782"/>
    <col min="9729" max="9729" width="5.703125" style="782" customWidth="1"/>
    <col min="9730" max="9730" width="40.41015625" style="782" customWidth="1"/>
    <col min="9731" max="9731" width="13.87890625" style="782" customWidth="1"/>
    <col min="9732" max="9732" width="17.41015625" style="782" customWidth="1"/>
    <col min="9733" max="9733" width="11.41015625" style="782" customWidth="1"/>
    <col min="9734" max="9734" width="22.29296875" style="782" customWidth="1"/>
    <col min="9735" max="9735" width="15.703125" style="782" customWidth="1"/>
    <col min="9736" max="9736" width="11.5859375" style="782" customWidth="1"/>
    <col min="9737" max="9737" width="9.41015625" style="782" customWidth="1"/>
    <col min="9738" max="9738" width="11" style="782" customWidth="1"/>
    <col min="9739" max="9739" width="11.87890625" style="782" customWidth="1"/>
    <col min="9740" max="9740" width="11.703125" style="782" customWidth="1"/>
    <col min="9741" max="9741" width="9.41015625" style="782" customWidth="1"/>
    <col min="9742" max="9742" width="9.703125" style="782" customWidth="1"/>
    <col min="9743" max="9743" width="8.703125" style="782" customWidth="1"/>
    <col min="9744" max="9984" width="9.1171875" style="782"/>
    <col min="9985" max="9985" width="5.703125" style="782" customWidth="1"/>
    <col min="9986" max="9986" width="40.41015625" style="782" customWidth="1"/>
    <col min="9987" max="9987" width="13.87890625" style="782" customWidth="1"/>
    <col min="9988" max="9988" width="17.41015625" style="782" customWidth="1"/>
    <col min="9989" max="9989" width="11.41015625" style="782" customWidth="1"/>
    <col min="9990" max="9990" width="22.29296875" style="782" customWidth="1"/>
    <col min="9991" max="9991" width="15.703125" style="782" customWidth="1"/>
    <col min="9992" max="9992" width="11.5859375" style="782" customWidth="1"/>
    <col min="9993" max="9993" width="9.41015625" style="782" customWidth="1"/>
    <col min="9994" max="9994" width="11" style="782" customWidth="1"/>
    <col min="9995" max="9995" width="11.87890625" style="782" customWidth="1"/>
    <col min="9996" max="9996" width="11.703125" style="782" customWidth="1"/>
    <col min="9997" max="9997" width="9.41015625" style="782" customWidth="1"/>
    <col min="9998" max="9998" width="9.703125" style="782" customWidth="1"/>
    <col min="9999" max="9999" width="8.703125" style="782" customWidth="1"/>
    <col min="10000" max="10240" width="9.1171875" style="782"/>
    <col min="10241" max="10241" width="5.703125" style="782" customWidth="1"/>
    <col min="10242" max="10242" width="40.41015625" style="782" customWidth="1"/>
    <col min="10243" max="10243" width="13.87890625" style="782" customWidth="1"/>
    <col min="10244" max="10244" width="17.41015625" style="782" customWidth="1"/>
    <col min="10245" max="10245" width="11.41015625" style="782" customWidth="1"/>
    <col min="10246" max="10246" width="22.29296875" style="782" customWidth="1"/>
    <col min="10247" max="10247" width="15.703125" style="782" customWidth="1"/>
    <col min="10248" max="10248" width="11.5859375" style="782" customWidth="1"/>
    <col min="10249" max="10249" width="9.41015625" style="782" customWidth="1"/>
    <col min="10250" max="10250" width="11" style="782" customWidth="1"/>
    <col min="10251" max="10251" width="11.87890625" style="782" customWidth="1"/>
    <col min="10252" max="10252" width="11.703125" style="782" customWidth="1"/>
    <col min="10253" max="10253" width="9.41015625" style="782" customWidth="1"/>
    <col min="10254" max="10254" width="9.703125" style="782" customWidth="1"/>
    <col min="10255" max="10255" width="8.703125" style="782" customWidth="1"/>
    <col min="10256" max="10496" width="9.1171875" style="782"/>
    <col min="10497" max="10497" width="5.703125" style="782" customWidth="1"/>
    <col min="10498" max="10498" width="40.41015625" style="782" customWidth="1"/>
    <col min="10499" max="10499" width="13.87890625" style="782" customWidth="1"/>
    <col min="10500" max="10500" width="17.41015625" style="782" customWidth="1"/>
    <col min="10501" max="10501" width="11.41015625" style="782" customWidth="1"/>
    <col min="10502" max="10502" width="22.29296875" style="782" customWidth="1"/>
    <col min="10503" max="10503" width="15.703125" style="782" customWidth="1"/>
    <col min="10504" max="10504" width="11.5859375" style="782" customWidth="1"/>
    <col min="10505" max="10505" width="9.41015625" style="782" customWidth="1"/>
    <col min="10506" max="10506" width="11" style="782" customWidth="1"/>
    <col min="10507" max="10507" width="11.87890625" style="782" customWidth="1"/>
    <col min="10508" max="10508" width="11.703125" style="782" customWidth="1"/>
    <col min="10509" max="10509" width="9.41015625" style="782" customWidth="1"/>
    <col min="10510" max="10510" width="9.703125" style="782" customWidth="1"/>
    <col min="10511" max="10511" width="8.703125" style="782" customWidth="1"/>
    <col min="10512" max="10752" width="9.1171875" style="782"/>
    <col min="10753" max="10753" width="5.703125" style="782" customWidth="1"/>
    <col min="10754" max="10754" width="40.41015625" style="782" customWidth="1"/>
    <col min="10755" max="10755" width="13.87890625" style="782" customWidth="1"/>
    <col min="10756" max="10756" width="17.41015625" style="782" customWidth="1"/>
    <col min="10757" max="10757" width="11.41015625" style="782" customWidth="1"/>
    <col min="10758" max="10758" width="22.29296875" style="782" customWidth="1"/>
    <col min="10759" max="10759" width="15.703125" style="782" customWidth="1"/>
    <col min="10760" max="10760" width="11.5859375" style="782" customWidth="1"/>
    <col min="10761" max="10761" width="9.41015625" style="782" customWidth="1"/>
    <col min="10762" max="10762" width="11" style="782" customWidth="1"/>
    <col min="10763" max="10763" width="11.87890625" style="782" customWidth="1"/>
    <col min="10764" max="10764" width="11.703125" style="782" customWidth="1"/>
    <col min="10765" max="10765" width="9.41015625" style="782" customWidth="1"/>
    <col min="10766" max="10766" width="9.703125" style="782" customWidth="1"/>
    <col min="10767" max="10767" width="8.703125" style="782" customWidth="1"/>
    <col min="10768" max="11008" width="9.1171875" style="782"/>
    <col min="11009" max="11009" width="5.703125" style="782" customWidth="1"/>
    <col min="11010" max="11010" width="40.41015625" style="782" customWidth="1"/>
    <col min="11011" max="11011" width="13.87890625" style="782" customWidth="1"/>
    <col min="11012" max="11012" width="17.41015625" style="782" customWidth="1"/>
    <col min="11013" max="11013" width="11.41015625" style="782" customWidth="1"/>
    <col min="11014" max="11014" width="22.29296875" style="782" customWidth="1"/>
    <col min="11015" max="11015" width="15.703125" style="782" customWidth="1"/>
    <col min="11016" max="11016" width="11.5859375" style="782" customWidth="1"/>
    <col min="11017" max="11017" width="9.41015625" style="782" customWidth="1"/>
    <col min="11018" max="11018" width="11" style="782" customWidth="1"/>
    <col min="11019" max="11019" width="11.87890625" style="782" customWidth="1"/>
    <col min="11020" max="11020" width="11.703125" style="782" customWidth="1"/>
    <col min="11021" max="11021" width="9.41015625" style="782" customWidth="1"/>
    <col min="11022" max="11022" width="9.703125" style="782" customWidth="1"/>
    <col min="11023" max="11023" width="8.703125" style="782" customWidth="1"/>
    <col min="11024" max="11264" width="9.1171875" style="782"/>
    <col min="11265" max="11265" width="5.703125" style="782" customWidth="1"/>
    <col min="11266" max="11266" width="40.41015625" style="782" customWidth="1"/>
    <col min="11267" max="11267" width="13.87890625" style="782" customWidth="1"/>
    <col min="11268" max="11268" width="17.41015625" style="782" customWidth="1"/>
    <col min="11269" max="11269" width="11.41015625" style="782" customWidth="1"/>
    <col min="11270" max="11270" width="22.29296875" style="782" customWidth="1"/>
    <col min="11271" max="11271" width="15.703125" style="782" customWidth="1"/>
    <col min="11272" max="11272" width="11.5859375" style="782" customWidth="1"/>
    <col min="11273" max="11273" width="9.41015625" style="782" customWidth="1"/>
    <col min="11274" max="11274" width="11" style="782" customWidth="1"/>
    <col min="11275" max="11275" width="11.87890625" style="782" customWidth="1"/>
    <col min="11276" max="11276" width="11.703125" style="782" customWidth="1"/>
    <col min="11277" max="11277" width="9.41015625" style="782" customWidth="1"/>
    <col min="11278" max="11278" width="9.703125" style="782" customWidth="1"/>
    <col min="11279" max="11279" width="8.703125" style="782" customWidth="1"/>
    <col min="11280" max="11520" width="9.1171875" style="782"/>
    <col min="11521" max="11521" width="5.703125" style="782" customWidth="1"/>
    <col min="11522" max="11522" width="40.41015625" style="782" customWidth="1"/>
    <col min="11523" max="11523" width="13.87890625" style="782" customWidth="1"/>
    <col min="11524" max="11524" width="17.41015625" style="782" customWidth="1"/>
    <col min="11525" max="11525" width="11.41015625" style="782" customWidth="1"/>
    <col min="11526" max="11526" width="22.29296875" style="782" customWidth="1"/>
    <col min="11527" max="11527" width="15.703125" style="782" customWidth="1"/>
    <col min="11528" max="11528" width="11.5859375" style="782" customWidth="1"/>
    <col min="11529" max="11529" width="9.41015625" style="782" customWidth="1"/>
    <col min="11530" max="11530" width="11" style="782" customWidth="1"/>
    <col min="11531" max="11531" width="11.87890625" style="782" customWidth="1"/>
    <col min="11532" max="11532" width="11.703125" style="782" customWidth="1"/>
    <col min="11533" max="11533" width="9.41015625" style="782" customWidth="1"/>
    <col min="11534" max="11534" width="9.703125" style="782" customWidth="1"/>
    <col min="11535" max="11535" width="8.703125" style="782" customWidth="1"/>
    <col min="11536" max="11776" width="9.1171875" style="782"/>
    <col min="11777" max="11777" width="5.703125" style="782" customWidth="1"/>
    <col min="11778" max="11778" width="40.41015625" style="782" customWidth="1"/>
    <col min="11779" max="11779" width="13.87890625" style="782" customWidth="1"/>
    <col min="11780" max="11780" width="17.41015625" style="782" customWidth="1"/>
    <col min="11781" max="11781" width="11.41015625" style="782" customWidth="1"/>
    <col min="11782" max="11782" width="22.29296875" style="782" customWidth="1"/>
    <col min="11783" max="11783" width="15.703125" style="782" customWidth="1"/>
    <col min="11784" max="11784" width="11.5859375" style="782" customWidth="1"/>
    <col min="11785" max="11785" width="9.41015625" style="782" customWidth="1"/>
    <col min="11786" max="11786" width="11" style="782" customWidth="1"/>
    <col min="11787" max="11787" width="11.87890625" style="782" customWidth="1"/>
    <col min="11788" max="11788" width="11.703125" style="782" customWidth="1"/>
    <col min="11789" max="11789" width="9.41015625" style="782" customWidth="1"/>
    <col min="11790" max="11790" width="9.703125" style="782" customWidth="1"/>
    <col min="11791" max="11791" width="8.703125" style="782" customWidth="1"/>
    <col min="11792" max="12032" width="9.1171875" style="782"/>
    <col min="12033" max="12033" width="5.703125" style="782" customWidth="1"/>
    <col min="12034" max="12034" width="40.41015625" style="782" customWidth="1"/>
    <col min="12035" max="12035" width="13.87890625" style="782" customWidth="1"/>
    <col min="12036" max="12036" width="17.41015625" style="782" customWidth="1"/>
    <col min="12037" max="12037" width="11.41015625" style="782" customWidth="1"/>
    <col min="12038" max="12038" width="22.29296875" style="782" customWidth="1"/>
    <col min="12039" max="12039" width="15.703125" style="782" customWidth="1"/>
    <col min="12040" max="12040" width="11.5859375" style="782" customWidth="1"/>
    <col min="12041" max="12041" width="9.41015625" style="782" customWidth="1"/>
    <col min="12042" max="12042" width="11" style="782" customWidth="1"/>
    <col min="12043" max="12043" width="11.87890625" style="782" customWidth="1"/>
    <col min="12044" max="12044" width="11.703125" style="782" customWidth="1"/>
    <col min="12045" max="12045" width="9.41015625" style="782" customWidth="1"/>
    <col min="12046" max="12046" width="9.703125" style="782" customWidth="1"/>
    <col min="12047" max="12047" width="8.703125" style="782" customWidth="1"/>
    <col min="12048" max="12288" width="9.1171875" style="782"/>
    <col min="12289" max="12289" width="5.703125" style="782" customWidth="1"/>
    <col min="12290" max="12290" width="40.41015625" style="782" customWidth="1"/>
    <col min="12291" max="12291" width="13.87890625" style="782" customWidth="1"/>
    <col min="12292" max="12292" width="17.41015625" style="782" customWidth="1"/>
    <col min="12293" max="12293" width="11.41015625" style="782" customWidth="1"/>
    <col min="12294" max="12294" width="22.29296875" style="782" customWidth="1"/>
    <col min="12295" max="12295" width="15.703125" style="782" customWidth="1"/>
    <col min="12296" max="12296" width="11.5859375" style="782" customWidth="1"/>
    <col min="12297" max="12297" width="9.41015625" style="782" customWidth="1"/>
    <col min="12298" max="12298" width="11" style="782" customWidth="1"/>
    <col min="12299" max="12299" width="11.87890625" style="782" customWidth="1"/>
    <col min="12300" max="12300" width="11.703125" style="782" customWidth="1"/>
    <col min="12301" max="12301" width="9.41015625" style="782" customWidth="1"/>
    <col min="12302" max="12302" width="9.703125" style="782" customWidth="1"/>
    <col min="12303" max="12303" width="8.703125" style="782" customWidth="1"/>
    <col min="12304" max="12544" width="9.1171875" style="782"/>
    <col min="12545" max="12545" width="5.703125" style="782" customWidth="1"/>
    <col min="12546" max="12546" width="40.41015625" style="782" customWidth="1"/>
    <col min="12547" max="12547" width="13.87890625" style="782" customWidth="1"/>
    <col min="12548" max="12548" width="17.41015625" style="782" customWidth="1"/>
    <col min="12549" max="12549" width="11.41015625" style="782" customWidth="1"/>
    <col min="12550" max="12550" width="22.29296875" style="782" customWidth="1"/>
    <col min="12551" max="12551" width="15.703125" style="782" customWidth="1"/>
    <col min="12552" max="12552" width="11.5859375" style="782" customWidth="1"/>
    <col min="12553" max="12553" width="9.41015625" style="782" customWidth="1"/>
    <col min="12554" max="12554" width="11" style="782" customWidth="1"/>
    <col min="12555" max="12555" width="11.87890625" style="782" customWidth="1"/>
    <col min="12556" max="12556" width="11.703125" style="782" customWidth="1"/>
    <col min="12557" max="12557" width="9.41015625" style="782" customWidth="1"/>
    <col min="12558" max="12558" width="9.703125" style="782" customWidth="1"/>
    <col min="12559" max="12559" width="8.703125" style="782" customWidth="1"/>
    <col min="12560" max="12800" width="9.1171875" style="782"/>
    <col min="12801" max="12801" width="5.703125" style="782" customWidth="1"/>
    <col min="12802" max="12802" width="40.41015625" style="782" customWidth="1"/>
    <col min="12803" max="12803" width="13.87890625" style="782" customWidth="1"/>
    <col min="12804" max="12804" width="17.41015625" style="782" customWidth="1"/>
    <col min="12805" max="12805" width="11.41015625" style="782" customWidth="1"/>
    <col min="12806" max="12806" width="22.29296875" style="782" customWidth="1"/>
    <col min="12807" max="12807" width="15.703125" style="782" customWidth="1"/>
    <col min="12808" max="12808" width="11.5859375" style="782" customWidth="1"/>
    <col min="12809" max="12809" width="9.41015625" style="782" customWidth="1"/>
    <col min="12810" max="12810" width="11" style="782" customWidth="1"/>
    <col min="12811" max="12811" width="11.87890625" style="782" customWidth="1"/>
    <col min="12812" max="12812" width="11.703125" style="782" customWidth="1"/>
    <col min="12813" max="12813" width="9.41015625" style="782" customWidth="1"/>
    <col min="12814" max="12814" width="9.703125" style="782" customWidth="1"/>
    <col min="12815" max="12815" width="8.703125" style="782" customWidth="1"/>
    <col min="12816" max="13056" width="9.1171875" style="782"/>
    <col min="13057" max="13057" width="5.703125" style="782" customWidth="1"/>
    <col min="13058" max="13058" width="40.41015625" style="782" customWidth="1"/>
    <col min="13059" max="13059" width="13.87890625" style="782" customWidth="1"/>
    <col min="13060" max="13060" width="17.41015625" style="782" customWidth="1"/>
    <col min="13061" max="13061" width="11.41015625" style="782" customWidth="1"/>
    <col min="13062" max="13062" width="22.29296875" style="782" customWidth="1"/>
    <col min="13063" max="13063" width="15.703125" style="782" customWidth="1"/>
    <col min="13064" max="13064" width="11.5859375" style="782" customWidth="1"/>
    <col min="13065" max="13065" width="9.41015625" style="782" customWidth="1"/>
    <col min="13066" max="13066" width="11" style="782" customWidth="1"/>
    <col min="13067" max="13067" width="11.87890625" style="782" customWidth="1"/>
    <col min="13068" max="13068" width="11.703125" style="782" customWidth="1"/>
    <col min="13069" max="13069" width="9.41015625" style="782" customWidth="1"/>
    <col min="13070" max="13070" width="9.703125" style="782" customWidth="1"/>
    <col min="13071" max="13071" width="8.703125" style="782" customWidth="1"/>
    <col min="13072" max="13312" width="9.1171875" style="782"/>
    <col min="13313" max="13313" width="5.703125" style="782" customWidth="1"/>
    <col min="13314" max="13314" width="40.41015625" style="782" customWidth="1"/>
    <col min="13315" max="13315" width="13.87890625" style="782" customWidth="1"/>
    <col min="13316" max="13316" width="17.41015625" style="782" customWidth="1"/>
    <col min="13317" max="13317" width="11.41015625" style="782" customWidth="1"/>
    <col min="13318" max="13318" width="22.29296875" style="782" customWidth="1"/>
    <col min="13319" max="13319" width="15.703125" style="782" customWidth="1"/>
    <col min="13320" max="13320" width="11.5859375" style="782" customWidth="1"/>
    <col min="13321" max="13321" width="9.41015625" style="782" customWidth="1"/>
    <col min="13322" max="13322" width="11" style="782" customWidth="1"/>
    <col min="13323" max="13323" width="11.87890625" style="782" customWidth="1"/>
    <col min="13324" max="13324" width="11.703125" style="782" customWidth="1"/>
    <col min="13325" max="13325" width="9.41015625" style="782" customWidth="1"/>
    <col min="13326" max="13326" width="9.703125" style="782" customWidth="1"/>
    <col min="13327" max="13327" width="8.703125" style="782" customWidth="1"/>
    <col min="13328" max="13568" width="9.1171875" style="782"/>
    <col min="13569" max="13569" width="5.703125" style="782" customWidth="1"/>
    <col min="13570" max="13570" width="40.41015625" style="782" customWidth="1"/>
    <col min="13571" max="13571" width="13.87890625" style="782" customWidth="1"/>
    <col min="13572" max="13572" width="17.41015625" style="782" customWidth="1"/>
    <col min="13573" max="13573" width="11.41015625" style="782" customWidth="1"/>
    <col min="13574" max="13574" width="22.29296875" style="782" customWidth="1"/>
    <col min="13575" max="13575" width="15.703125" style="782" customWidth="1"/>
    <col min="13576" max="13576" width="11.5859375" style="782" customWidth="1"/>
    <col min="13577" max="13577" width="9.41015625" style="782" customWidth="1"/>
    <col min="13578" max="13578" width="11" style="782" customWidth="1"/>
    <col min="13579" max="13579" width="11.87890625" style="782" customWidth="1"/>
    <col min="13580" max="13580" width="11.703125" style="782" customWidth="1"/>
    <col min="13581" max="13581" width="9.41015625" style="782" customWidth="1"/>
    <col min="13582" max="13582" width="9.703125" style="782" customWidth="1"/>
    <col min="13583" max="13583" width="8.703125" style="782" customWidth="1"/>
    <col min="13584" max="13824" width="9.1171875" style="782"/>
    <col min="13825" max="13825" width="5.703125" style="782" customWidth="1"/>
    <col min="13826" max="13826" width="40.41015625" style="782" customWidth="1"/>
    <col min="13827" max="13827" width="13.87890625" style="782" customWidth="1"/>
    <col min="13828" max="13828" width="17.41015625" style="782" customWidth="1"/>
    <col min="13829" max="13829" width="11.41015625" style="782" customWidth="1"/>
    <col min="13830" max="13830" width="22.29296875" style="782" customWidth="1"/>
    <col min="13831" max="13831" width="15.703125" style="782" customWidth="1"/>
    <col min="13832" max="13832" width="11.5859375" style="782" customWidth="1"/>
    <col min="13833" max="13833" width="9.41015625" style="782" customWidth="1"/>
    <col min="13834" max="13834" width="11" style="782" customWidth="1"/>
    <col min="13835" max="13835" width="11.87890625" style="782" customWidth="1"/>
    <col min="13836" max="13836" width="11.703125" style="782" customWidth="1"/>
    <col min="13837" max="13837" width="9.41015625" style="782" customWidth="1"/>
    <col min="13838" max="13838" width="9.703125" style="782" customWidth="1"/>
    <col min="13839" max="13839" width="8.703125" style="782" customWidth="1"/>
    <col min="13840" max="14080" width="9.1171875" style="782"/>
    <col min="14081" max="14081" width="5.703125" style="782" customWidth="1"/>
    <col min="14082" max="14082" width="40.41015625" style="782" customWidth="1"/>
    <col min="14083" max="14083" width="13.87890625" style="782" customWidth="1"/>
    <col min="14084" max="14084" width="17.41015625" style="782" customWidth="1"/>
    <col min="14085" max="14085" width="11.41015625" style="782" customWidth="1"/>
    <col min="14086" max="14086" width="22.29296875" style="782" customWidth="1"/>
    <col min="14087" max="14087" width="15.703125" style="782" customWidth="1"/>
    <col min="14088" max="14088" width="11.5859375" style="782" customWidth="1"/>
    <col min="14089" max="14089" width="9.41015625" style="782" customWidth="1"/>
    <col min="14090" max="14090" width="11" style="782" customWidth="1"/>
    <col min="14091" max="14091" width="11.87890625" style="782" customWidth="1"/>
    <col min="14092" max="14092" width="11.703125" style="782" customWidth="1"/>
    <col min="14093" max="14093" width="9.41015625" style="782" customWidth="1"/>
    <col min="14094" max="14094" width="9.703125" style="782" customWidth="1"/>
    <col min="14095" max="14095" width="8.703125" style="782" customWidth="1"/>
    <col min="14096" max="14336" width="9.1171875" style="782"/>
    <col min="14337" max="14337" width="5.703125" style="782" customWidth="1"/>
    <col min="14338" max="14338" width="40.41015625" style="782" customWidth="1"/>
    <col min="14339" max="14339" width="13.87890625" style="782" customWidth="1"/>
    <col min="14340" max="14340" width="17.41015625" style="782" customWidth="1"/>
    <col min="14341" max="14341" width="11.41015625" style="782" customWidth="1"/>
    <col min="14342" max="14342" width="22.29296875" style="782" customWidth="1"/>
    <col min="14343" max="14343" width="15.703125" style="782" customWidth="1"/>
    <col min="14344" max="14344" width="11.5859375" style="782" customWidth="1"/>
    <col min="14345" max="14345" width="9.41015625" style="782" customWidth="1"/>
    <col min="14346" max="14346" width="11" style="782" customWidth="1"/>
    <col min="14347" max="14347" width="11.87890625" style="782" customWidth="1"/>
    <col min="14348" max="14348" width="11.703125" style="782" customWidth="1"/>
    <col min="14349" max="14349" width="9.41015625" style="782" customWidth="1"/>
    <col min="14350" max="14350" width="9.703125" style="782" customWidth="1"/>
    <col min="14351" max="14351" width="8.703125" style="782" customWidth="1"/>
    <col min="14352" max="14592" width="9.1171875" style="782"/>
    <col min="14593" max="14593" width="5.703125" style="782" customWidth="1"/>
    <col min="14594" max="14594" width="40.41015625" style="782" customWidth="1"/>
    <col min="14595" max="14595" width="13.87890625" style="782" customWidth="1"/>
    <col min="14596" max="14596" width="17.41015625" style="782" customWidth="1"/>
    <col min="14597" max="14597" width="11.41015625" style="782" customWidth="1"/>
    <col min="14598" max="14598" width="22.29296875" style="782" customWidth="1"/>
    <col min="14599" max="14599" width="15.703125" style="782" customWidth="1"/>
    <col min="14600" max="14600" width="11.5859375" style="782" customWidth="1"/>
    <col min="14601" max="14601" width="9.41015625" style="782" customWidth="1"/>
    <col min="14602" max="14602" width="11" style="782" customWidth="1"/>
    <col min="14603" max="14603" width="11.87890625" style="782" customWidth="1"/>
    <col min="14604" max="14604" width="11.703125" style="782" customWidth="1"/>
    <col min="14605" max="14605" width="9.41015625" style="782" customWidth="1"/>
    <col min="14606" max="14606" width="9.703125" style="782" customWidth="1"/>
    <col min="14607" max="14607" width="8.703125" style="782" customWidth="1"/>
    <col min="14608" max="14848" width="9.1171875" style="782"/>
    <col min="14849" max="14849" width="5.703125" style="782" customWidth="1"/>
    <col min="14850" max="14850" width="40.41015625" style="782" customWidth="1"/>
    <col min="14851" max="14851" width="13.87890625" style="782" customWidth="1"/>
    <col min="14852" max="14852" width="17.41015625" style="782" customWidth="1"/>
    <col min="14853" max="14853" width="11.41015625" style="782" customWidth="1"/>
    <col min="14854" max="14854" width="22.29296875" style="782" customWidth="1"/>
    <col min="14855" max="14855" width="15.703125" style="782" customWidth="1"/>
    <col min="14856" max="14856" width="11.5859375" style="782" customWidth="1"/>
    <col min="14857" max="14857" width="9.41015625" style="782" customWidth="1"/>
    <col min="14858" max="14858" width="11" style="782" customWidth="1"/>
    <col min="14859" max="14859" width="11.87890625" style="782" customWidth="1"/>
    <col min="14860" max="14860" width="11.703125" style="782" customWidth="1"/>
    <col min="14861" max="14861" width="9.41015625" style="782" customWidth="1"/>
    <col min="14862" max="14862" width="9.703125" style="782" customWidth="1"/>
    <col min="14863" max="14863" width="8.703125" style="782" customWidth="1"/>
    <col min="14864" max="15104" width="9.1171875" style="782"/>
    <col min="15105" max="15105" width="5.703125" style="782" customWidth="1"/>
    <col min="15106" max="15106" width="40.41015625" style="782" customWidth="1"/>
    <col min="15107" max="15107" width="13.87890625" style="782" customWidth="1"/>
    <col min="15108" max="15108" width="17.41015625" style="782" customWidth="1"/>
    <col min="15109" max="15109" width="11.41015625" style="782" customWidth="1"/>
    <col min="15110" max="15110" width="22.29296875" style="782" customWidth="1"/>
    <col min="15111" max="15111" width="15.703125" style="782" customWidth="1"/>
    <col min="15112" max="15112" width="11.5859375" style="782" customWidth="1"/>
    <col min="15113" max="15113" width="9.41015625" style="782" customWidth="1"/>
    <col min="15114" max="15114" width="11" style="782" customWidth="1"/>
    <col min="15115" max="15115" width="11.87890625" style="782" customWidth="1"/>
    <col min="15116" max="15116" width="11.703125" style="782" customWidth="1"/>
    <col min="15117" max="15117" width="9.41015625" style="782" customWidth="1"/>
    <col min="15118" max="15118" width="9.703125" style="782" customWidth="1"/>
    <col min="15119" max="15119" width="8.703125" style="782" customWidth="1"/>
    <col min="15120" max="15360" width="9.1171875" style="782"/>
    <col min="15361" max="15361" width="5.703125" style="782" customWidth="1"/>
    <col min="15362" max="15362" width="40.41015625" style="782" customWidth="1"/>
    <col min="15363" max="15363" width="13.87890625" style="782" customWidth="1"/>
    <col min="15364" max="15364" width="17.41015625" style="782" customWidth="1"/>
    <col min="15365" max="15365" width="11.41015625" style="782" customWidth="1"/>
    <col min="15366" max="15366" width="22.29296875" style="782" customWidth="1"/>
    <col min="15367" max="15367" width="15.703125" style="782" customWidth="1"/>
    <col min="15368" max="15368" width="11.5859375" style="782" customWidth="1"/>
    <col min="15369" max="15369" width="9.41015625" style="782" customWidth="1"/>
    <col min="15370" max="15370" width="11" style="782" customWidth="1"/>
    <col min="15371" max="15371" width="11.87890625" style="782" customWidth="1"/>
    <col min="15372" max="15372" width="11.703125" style="782" customWidth="1"/>
    <col min="15373" max="15373" width="9.41015625" style="782" customWidth="1"/>
    <col min="15374" max="15374" width="9.703125" style="782" customWidth="1"/>
    <col min="15375" max="15375" width="8.703125" style="782" customWidth="1"/>
    <col min="15376" max="15616" width="9.1171875" style="782"/>
    <col min="15617" max="15617" width="5.703125" style="782" customWidth="1"/>
    <col min="15618" max="15618" width="40.41015625" style="782" customWidth="1"/>
    <col min="15619" max="15619" width="13.87890625" style="782" customWidth="1"/>
    <col min="15620" max="15620" width="17.41015625" style="782" customWidth="1"/>
    <col min="15621" max="15621" width="11.41015625" style="782" customWidth="1"/>
    <col min="15622" max="15622" width="22.29296875" style="782" customWidth="1"/>
    <col min="15623" max="15623" width="15.703125" style="782" customWidth="1"/>
    <col min="15624" max="15624" width="11.5859375" style="782" customWidth="1"/>
    <col min="15625" max="15625" width="9.41015625" style="782" customWidth="1"/>
    <col min="15626" max="15626" width="11" style="782" customWidth="1"/>
    <col min="15627" max="15627" width="11.87890625" style="782" customWidth="1"/>
    <col min="15628" max="15628" width="11.703125" style="782" customWidth="1"/>
    <col min="15629" max="15629" width="9.41015625" style="782" customWidth="1"/>
    <col min="15630" max="15630" width="9.703125" style="782" customWidth="1"/>
    <col min="15631" max="15631" width="8.703125" style="782" customWidth="1"/>
    <col min="15632" max="15872" width="9.1171875" style="782"/>
    <col min="15873" max="15873" width="5.703125" style="782" customWidth="1"/>
    <col min="15874" max="15874" width="40.41015625" style="782" customWidth="1"/>
    <col min="15875" max="15875" width="13.87890625" style="782" customWidth="1"/>
    <col min="15876" max="15876" width="17.41015625" style="782" customWidth="1"/>
    <col min="15877" max="15877" width="11.41015625" style="782" customWidth="1"/>
    <col min="15878" max="15878" width="22.29296875" style="782" customWidth="1"/>
    <col min="15879" max="15879" width="15.703125" style="782" customWidth="1"/>
    <col min="15880" max="15880" width="11.5859375" style="782" customWidth="1"/>
    <col min="15881" max="15881" width="9.41015625" style="782" customWidth="1"/>
    <col min="15882" max="15882" width="11" style="782" customWidth="1"/>
    <col min="15883" max="15883" width="11.87890625" style="782" customWidth="1"/>
    <col min="15884" max="15884" width="11.703125" style="782" customWidth="1"/>
    <col min="15885" max="15885" width="9.41015625" style="782" customWidth="1"/>
    <col min="15886" max="15886" width="9.703125" style="782" customWidth="1"/>
    <col min="15887" max="15887" width="8.703125" style="782" customWidth="1"/>
    <col min="15888" max="16128" width="9.1171875" style="782"/>
    <col min="16129" max="16129" width="5.703125" style="782" customWidth="1"/>
    <col min="16130" max="16130" width="40.41015625" style="782" customWidth="1"/>
    <col min="16131" max="16131" width="13.87890625" style="782" customWidth="1"/>
    <col min="16132" max="16132" width="17.41015625" style="782" customWidth="1"/>
    <col min="16133" max="16133" width="11.41015625" style="782" customWidth="1"/>
    <col min="16134" max="16134" width="22.29296875" style="782" customWidth="1"/>
    <col min="16135" max="16135" width="15.703125" style="782" customWidth="1"/>
    <col min="16136" max="16136" width="11.5859375" style="782" customWidth="1"/>
    <col min="16137" max="16137" width="9.41015625" style="782" customWidth="1"/>
    <col min="16138" max="16138" width="11" style="782" customWidth="1"/>
    <col min="16139" max="16139" width="11.87890625" style="782" customWidth="1"/>
    <col min="16140" max="16140" width="11.703125" style="782" customWidth="1"/>
    <col min="16141" max="16141" width="9.41015625" style="782" customWidth="1"/>
    <col min="16142" max="16142" width="9.703125" style="782" customWidth="1"/>
    <col min="16143" max="16143" width="8.703125" style="782" customWidth="1"/>
    <col min="16144" max="16384" width="9.1171875" style="782"/>
  </cols>
  <sheetData>
    <row r="1" spans="1:15" s="779" customFormat="1" ht="22.5" customHeight="1">
      <c r="A1" s="1114"/>
      <c r="B1" s="1114"/>
      <c r="C1" s="1114"/>
      <c r="D1" s="1114"/>
      <c r="E1" s="1114"/>
      <c r="F1" s="1114"/>
      <c r="G1" s="1114"/>
      <c r="N1" s="780"/>
      <c r="O1" s="780"/>
    </row>
    <row r="2" spans="1:15" s="781" customFormat="1" ht="29.25" customHeight="1">
      <c r="A2" s="1115" t="s">
        <v>2631</v>
      </c>
      <c r="B2" s="1115"/>
      <c r="C2" s="1115"/>
      <c r="D2" s="1115"/>
      <c r="E2" s="1115"/>
      <c r="F2" s="1115"/>
      <c r="G2" s="1115"/>
      <c r="H2" s="1115"/>
      <c r="I2" s="1115"/>
      <c r="J2" s="1115"/>
      <c r="K2" s="1115"/>
      <c r="L2" s="1115"/>
      <c r="M2" s="1115"/>
      <c r="N2" s="1115"/>
      <c r="O2" s="1115"/>
    </row>
    <row r="3" spans="1:15" s="781" customFormat="1" ht="29.25" customHeight="1">
      <c r="A3" s="1116" t="s">
        <v>2632</v>
      </c>
      <c r="B3" s="1116"/>
      <c r="C3" s="1116"/>
      <c r="D3" s="1116"/>
      <c r="E3" s="1116"/>
      <c r="F3" s="1116"/>
      <c r="G3" s="1116"/>
      <c r="H3" s="1116"/>
      <c r="I3" s="1116"/>
      <c r="J3" s="1116"/>
      <c r="K3" s="1116"/>
      <c r="L3" s="1116"/>
      <c r="M3" s="1116"/>
      <c r="N3" s="1116"/>
      <c r="O3" s="1116"/>
    </row>
    <row r="4" spans="1:15" ht="22.5" customHeight="1" thickBot="1">
      <c r="L4" s="1117" t="s">
        <v>10</v>
      </c>
      <c r="M4" s="1117"/>
      <c r="N4" s="1117"/>
      <c r="O4" s="1117"/>
    </row>
    <row r="5" spans="1:15" ht="55.5" customHeight="1" thickTop="1">
      <c r="A5" s="1118" t="s">
        <v>1</v>
      </c>
      <c r="B5" s="1111" t="s">
        <v>3</v>
      </c>
      <c r="C5" s="1111" t="s">
        <v>13</v>
      </c>
      <c r="D5" s="1111" t="s">
        <v>4</v>
      </c>
      <c r="E5" s="1111" t="s">
        <v>14</v>
      </c>
      <c r="F5" s="1111" t="s">
        <v>2</v>
      </c>
      <c r="G5" s="1111" t="s">
        <v>17</v>
      </c>
      <c r="H5" s="1111" t="s">
        <v>7</v>
      </c>
      <c r="I5" s="1111"/>
      <c r="J5" s="1111" t="s">
        <v>18</v>
      </c>
      <c r="K5" s="1111"/>
      <c r="L5" s="1111" t="s">
        <v>19</v>
      </c>
      <c r="M5" s="1111"/>
      <c r="N5" s="1111" t="s">
        <v>6</v>
      </c>
      <c r="O5" s="1112" t="s">
        <v>5</v>
      </c>
    </row>
    <row r="6" spans="1:15" ht="95.25" customHeight="1">
      <c r="A6" s="1109"/>
      <c r="B6" s="1110"/>
      <c r="C6" s="1110"/>
      <c r="D6" s="1110"/>
      <c r="E6" s="1110"/>
      <c r="F6" s="1110"/>
      <c r="G6" s="1110"/>
      <c r="H6" s="783" t="s">
        <v>33</v>
      </c>
      <c r="I6" s="784" t="s">
        <v>15</v>
      </c>
      <c r="J6" s="783" t="s">
        <v>33</v>
      </c>
      <c r="K6" s="784" t="s">
        <v>15</v>
      </c>
      <c r="L6" s="783" t="s">
        <v>33</v>
      </c>
      <c r="M6" s="784" t="s">
        <v>15</v>
      </c>
      <c r="N6" s="1110"/>
      <c r="O6" s="1113"/>
    </row>
    <row r="7" spans="1:15" s="789" customFormat="1" ht="39.75" customHeight="1">
      <c r="A7" s="1109" t="s">
        <v>8</v>
      </c>
      <c r="B7" s="1110"/>
      <c r="C7" s="783"/>
      <c r="D7" s="785"/>
      <c r="E7" s="785"/>
      <c r="F7" s="785"/>
      <c r="G7" s="785"/>
      <c r="H7" s="786">
        <f t="shared" ref="H7:M7" si="0">H8</f>
        <v>189956.24700000003</v>
      </c>
      <c r="I7" s="786">
        <f t="shared" si="0"/>
        <v>172914.77000000002</v>
      </c>
      <c r="J7" s="786">
        <f t="shared" si="0"/>
        <v>189956.24700000003</v>
      </c>
      <c r="K7" s="786">
        <f t="shared" si="0"/>
        <v>172914.77000000002</v>
      </c>
      <c r="L7" s="786">
        <f t="shared" si="0"/>
        <v>35620.453000000001</v>
      </c>
      <c r="M7" s="787">
        <f t="shared" si="0"/>
        <v>32482.23</v>
      </c>
      <c r="N7" s="783"/>
      <c r="O7" s="788"/>
    </row>
    <row r="8" spans="1:15" s="789" customFormat="1" ht="53.25" customHeight="1">
      <c r="A8" s="790" t="s">
        <v>9</v>
      </c>
      <c r="B8" s="785" t="s">
        <v>11</v>
      </c>
      <c r="C8" s="785"/>
      <c r="D8" s="785"/>
      <c r="E8" s="785"/>
      <c r="F8" s="785"/>
      <c r="G8" s="785"/>
      <c r="H8" s="786">
        <f t="shared" ref="H8:M8" si="1">H9+H21+H24+H94+H100+H114</f>
        <v>189956.24700000003</v>
      </c>
      <c r="I8" s="786">
        <f t="shared" si="1"/>
        <v>172914.77000000002</v>
      </c>
      <c r="J8" s="786">
        <f t="shared" si="1"/>
        <v>189956.24700000003</v>
      </c>
      <c r="K8" s="786">
        <f t="shared" si="1"/>
        <v>172914.77000000002</v>
      </c>
      <c r="L8" s="786">
        <f t="shared" si="1"/>
        <v>35620.453000000001</v>
      </c>
      <c r="M8" s="787">
        <f t="shared" si="1"/>
        <v>32482.23</v>
      </c>
      <c r="N8" s="785"/>
      <c r="O8" s="788"/>
    </row>
    <row r="9" spans="1:15" s="789" customFormat="1" ht="54" customHeight="1">
      <c r="A9" s="790">
        <v>1</v>
      </c>
      <c r="B9" s="785" t="s">
        <v>2633</v>
      </c>
      <c r="C9" s="785"/>
      <c r="D9" s="785"/>
      <c r="E9" s="785"/>
      <c r="F9" s="785"/>
      <c r="G9" s="785"/>
      <c r="H9" s="787">
        <f>+H16+H17</f>
        <v>13637.844000000001</v>
      </c>
      <c r="I9" s="787">
        <f t="shared" ref="I9:M9" si="2">+I16+I17</f>
        <v>12398.04</v>
      </c>
      <c r="J9" s="787">
        <f t="shared" si="2"/>
        <v>13637.844000000001</v>
      </c>
      <c r="K9" s="787">
        <f t="shared" si="2"/>
        <v>12398.04</v>
      </c>
      <c r="L9" s="787">
        <f t="shared" si="2"/>
        <v>3942.7080000000005</v>
      </c>
      <c r="M9" s="787">
        <f t="shared" si="2"/>
        <v>3584.2799999999997</v>
      </c>
      <c r="N9" s="783"/>
      <c r="O9" s="791"/>
    </row>
    <row r="10" spans="1:15" s="789" customFormat="1" ht="43.5" customHeight="1" outlineLevel="1">
      <c r="A10" s="790" t="s">
        <v>521</v>
      </c>
      <c r="B10" s="785" t="s">
        <v>2634</v>
      </c>
      <c r="C10" s="785"/>
      <c r="D10" s="785"/>
      <c r="E10" s="785"/>
      <c r="F10" s="785"/>
      <c r="G10" s="785"/>
      <c r="H10" s="787">
        <f t="shared" ref="H10:M10" si="3">SUM(H11)</f>
        <v>523.77600000000007</v>
      </c>
      <c r="I10" s="787">
        <f t="shared" si="3"/>
        <v>476.16000000000008</v>
      </c>
      <c r="J10" s="787">
        <f t="shared" si="3"/>
        <v>523.77600000000007</v>
      </c>
      <c r="K10" s="787">
        <f t="shared" si="3"/>
        <v>476.16000000000008</v>
      </c>
      <c r="L10" s="787">
        <f t="shared" si="3"/>
        <v>130.94400000000002</v>
      </c>
      <c r="M10" s="787">
        <f t="shared" si="3"/>
        <v>119.04000000000002</v>
      </c>
      <c r="N10" s="783"/>
      <c r="O10" s="792"/>
    </row>
    <row r="11" spans="1:15" ht="81.75" customHeight="1" outlineLevel="1">
      <c r="A11" s="793" t="s">
        <v>35</v>
      </c>
      <c r="B11" s="794" t="s">
        <v>2635</v>
      </c>
      <c r="C11" s="795" t="s">
        <v>2636</v>
      </c>
      <c r="D11" s="795" t="s">
        <v>2637</v>
      </c>
      <c r="E11" s="795" t="s">
        <v>50</v>
      </c>
      <c r="F11" s="795" t="s">
        <v>2638</v>
      </c>
      <c r="G11" s="795" t="s">
        <v>2639</v>
      </c>
      <c r="H11" s="796">
        <f>(I11*10%)+I11</f>
        <v>523.77600000000007</v>
      </c>
      <c r="I11" s="796">
        <f>12*0.4*99.2</f>
        <v>476.16000000000008</v>
      </c>
      <c r="J11" s="796">
        <f>(K11*10%)+K11</f>
        <v>523.77600000000007</v>
      </c>
      <c r="K11" s="796">
        <f>12*0.4*99.2</f>
        <v>476.16000000000008</v>
      </c>
      <c r="L11" s="796">
        <f>(M11*10%)+M11</f>
        <v>130.94400000000002</v>
      </c>
      <c r="M11" s="796">
        <f>3*0.4*99.2</f>
        <v>119.04000000000002</v>
      </c>
      <c r="N11" s="795"/>
      <c r="O11" s="797"/>
    </row>
    <row r="12" spans="1:15" s="789" customFormat="1" ht="46.5" customHeight="1" outlineLevel="1">
      <c r="A12" s="798" t="s">
        <v>521</v>
      </c>
      <c r="B12" s="799" t="s">
        <v>2640</v>
      </c>
      <c r="C12" s="783"/>
      <c r="D12" s="785"/>
      <c r="E12" s="783"/>
      <c r="F12" s="783"/>
      <c r="G12" s="783"/>
      <c r="H12" s="787">
        <f t="shared" ref="H12:M12" si="4">SUM(H13)</f>
        <v>1718.64</v>
      </c>
      <c r="I12" s="787">
        <f t="shared" si="4"/>
        <v>1562.4</v>
      </c>
      <c r="J12" s="787">
        <f t="shared" si="4"/>
        <v>1718.64</v>
      </c>
      <c r="K12" s="787">
        <f t="shared" si="4"/>
        <v>1562.4</v>
      </c>
      <c r="L12" s="787">
        <f t="shared" si="4"/>
        <v>368.28000000000003</v>
      </c>
      <c r="M12" s="787">
        <f t="shared" si="4"/>
        <v>334.8</v>
      </c>
      <c r="N12" s="783"/>
      <c r="O12" s="792"/>
    </row>
    <row r="13" spans="1:15" ht="135" customHeight="1" outlineLevel="1">
      <c r="A13" s="793" t="s">
        <v>35</v>
      </c>
      <c r="B13" s="794" t="s">
        <v>2641</v>
      </c>
      <c r="C13" s="795" t="s">
        <v>2642</v>
      </c>
      <c r="D13" s="795" t="s">
        <v>2643</v>
      </c>
      <c r="E13" s="795" t="s">
        <v>50</v>
      </c>
      <c r="F13" s="795" t="s">
        <v>2644</v>
      </c>
      <c r="G13" s="795" t="s">
        <v>2645</v>
      </c>
      <c r="H13" s="796">
        <f>(I13*10%)+I13</f>
        <v>1718.64</v>
      </c>
      <c r="I13" s="796">
        <f>70*0.225*99.2</f>
        <v>1562.4</v>
      </c>
      <c r="J13" s="796">
        <f>(K13*10%)+K13</f>
        <v>1718.64</v>
      </c>
      <c r="K13" s="796">
        <f>70*0.225*99.2</f>
        <v>1562.4</v>
      </c>
      <c r="L13" s="796">
        <f>(M13*10%)+M13</f>
        <v>368.28000000000003</v>
      </c>
      <c r="M13" s="796">
        <f>15*0.225*99.2</f>
        <v>334.8</v>
      </c>
      <c r="N13" s="795"/>
      <c r="O13" s="797"/>
    </row>
    <row r="14" spans="1:15" s="803" customFormat="1" ht="63" customHeight="1" outlineLevel="1">
      <c r="A14" s="798" t="s">
        <v>521</v>
      </c>
      <c r="B14" s="799" t="s">
        <v>2646</v>
      </c>
      <c r="C14" s="800"/>
      <c r="D14" s="799"/>
      <c r="E14" s="799"/>
      <c r="F14" s="799"/>
      <c r="G14" s="799"/>
      <c r="H14" s="801">
        <f t="shared" ref="H14:M14" si="5">SUM(H15)</f>
        <v>1571.328</v>
      </c>
      <c r="I14" s="801">
        <f t="shared" si="5"/>
        <v>1428.48</v>
      </c>
      <c r="J14" s="801">
        <f t="shared" si="5"/>
        <v>1571.328</v>
      </c>
      <c r="K14" s="801">
        <f t="shared" si="5"/>
        <v>1428.48</v>
      </c>
      <c r="L14" s="801">
        <f t="shared" si="5"/>
        <v>349.18400000000008</v>
      </c>
      <c r="M14" s="801">
        <f t="shared" si="5"/>
        <v>317.44000000000005</v>
      </c>
      <c r="N14" s="800"/>
      <c r="O14" s="802"/>
    </row>
    <row r="15" spans="1:15" ht="103.5" customHeight="1" outlineLevel="1">
      <c r="A15" s="793" t="s">
        <v>35</v>
      </c>
      <c r="B15" s="794" t="s">
        <v>2647</v>
      </c>
      <c r="C15" s="795" t="s">
        <v>2648</v>
      </c>
      <c r="D15" s="795" t="s">
        <v>2649</v>
      </c>
      <c r="E15" s="795" t="s">
        <v>50</v>
      </c>
      <c r="F15" s="795" t="s">
        <v>2650</v>
      </c>
      <c r="G15" s="795" t="s">
        <v>2651</v>
      </c>
      <c r="H15" s="796">
        <f>(I15*10%)+I15</f>
        <v>1571.328</v>
      </c>
      <c r="I15" s="796">
        <f>36*0.4*99.2</f>
        <v>1428.48</v>
      </c>
      <c r="J15" s="796">
        <f>(K15*10%)+K15</f>
        <v>1571.328</v>
      </c>
      <c r="K15" s="796">
        <f>36*0.4*99.2</f>
        <v>1428.48</v>
      </c>
      <c r="L15" s="796">
        <f>(M15*10%)+M15</f>
        <v>349.18400000000008</v>
      </c>
      <c r="M15" s="796">
        <f>8*0.4*99.2</f>
        <v>317.44000000000005</v>
      </c>
      <c r="N15" s="795"/>
      <c r="O15" s="797"/>
    </row>
    <row r="16" spans="1:15" ht="103.5" customHeight="1">
      <c r="A16" s="793"/>
      <c r="B16" s="794" t="s">
        <v>2061</v>
      </c>
      <c r="C16" s="795" t="s">
        <v>2537</v>
      </c>
      <c r="D16" s="795" t="s">
        <v>2537</v>
      </c>
      <c r="E16" s="795" t="s">
        <v>50</v>
      </c>
      <c r="F16" s="795" t="s">
        <v>2891</v>
      </c>
      <c r="G16" s="795" t="s">
        <v>2892</v>
      </c>
      <c r="H16" s="796">
        <f>+H14+H12+H10</f>
        <v>3813.7439999999997</v>
      </c>
      <c r="I16" s="796">
        <f t="shared" ref="I16:M16" si="6">+I14+I12+I10</f>
        <v>3467.04</v>
      </c>
      <c r="J16" s="796">
        <f t="shared" si="6"/>
        <v>3813.7439999999997</v>
      </c>
      <c r="K16" s="796">
        <f t="shared" si="6"/>
        <v>3467.04</v>
      </c>
      <c r="L16" s="796">
        <f t="shared" si="6"/>
        <v>848.40800000000013</v>
      </c>
      <c r="M16" s="796">
        <f t="shared" si="6"/>
        <v>771.28</v>
      </c>
      <c r="N16" s="795"/>
      <c r="O16" s="797"/>
    </row>
    <row r="17" spans="1:249" s="803" customFormat="1" ht="50.25" customHeight="1">
      <c r="A17" s="798" t="s">
        <v>521</v>
      </c>
      <c r="B17" s="799" t="s">
        <v>2652</v>
      </c>
      <c r="C17" s="799"/>
      <c r="D17" s="799"/>
      <c r="E17" s="799"/>
      <c r="F17" s="799"/>
      <c r="G17" s="799"/>
      <c r="H17" s="804">
        <f t="shared" ref="H17:M17" si="7">SUM(H18:H20)</f>
        <v>9824.1</v>
      </c>
      <c r="I17" s="804">
        <f t="shared" si="7"/>
        <v>8931</v>
      </c>
      <c r="J17" s="804">
        <f t="shared" si="7"/>
        <v>9824.1</v>
      </c>
      <c r="K17" s="804">
        <f t="shared" si="7"/>
        <v>8931</v>
      </c>
      <c r="L17" s="804">
        <f t="shared" si="7"/>
        <v>3094.3</v>
      </c>
      <c r="M17" s="804">
        <f t="shared" si="7"/>
        <v>2813</v>
      </c>
      <c r="N17" s="800"/>
      <c r="O17" s="802"/>
    </row>
    <row r="18" spans="1:249" ht="102" customHeight="1">
      <c r="A18" s="793" t="s">
        <v>35</v>
      </c>
      <c r="B18" s="794" t="s">
        <v>2653</v>
      </c>
      <c r="C18" s="795" t="s">
        <v>1297</v>
      </c>
      <c r="D18" s="795" t="s">
        <v>2654</v>
      </c>
      <c r="E18" s="795">
        <v>2022</v>
      </c>
      <c r="F18" s="795" t="s">
        <v>2655</v>
      </c>
      <c r="G18" s="795" t="s">
        <v>2656</v>
      </c>
      <c r="H18" s="805">
        <f>(I18*10%)+I18</f>
        <v>2090</v>
      </c>
      <c r="I18" s="805">
        <v>1900</v>
      </c>
      <c r="J18" s="805">
        <f>(K18*10%)+K18</f>
        <v>2090</v>
      </c>
      <c r="K18" s="805">
        <v>1900</v>
      </c>
      <c r="L18" s="805">
        <f>(M18*10%)+M18</f>
        <v>2090</v>
      </c>
      <c r="M18" s="805">
        <v>1900</v>
      </c>
      <c r="N18" s="795"/>
      <c r="O18" s="797"/>
    </row>
    <row r="19" spans="1:249" ht="111" customHeight="1">
      <c r="A19" s="793" t="s">
        <v>35</v>
      </c>
      <c r="B19" s="794" t="s">
        <v>2657</v>
      </c>
      <c r="C19" s="795" t="s">
        <v>1297</v>
      </c>
      <c r="D19" s="795" t="s">
        <v>2658</v>
      </c>
      <c r="E19" s="795" t="s">
        <v>50</v>
      </c>
      <c r="F19" s="795" t="s">
        <v>2659</v>
      </c>
      <c r="G19" s="795" t="s">
        <v>2660</v>
      </c>
      <c r="H19" s="805">
        <f>(I19*10%)+I19</f>
        <v>2104.3000000000002</v>
      </c>
      <c r="I19" s="805">
        <v>1913</v>
      </c>
      <c r="J19" s="805">
        <f>(K19*10%)+K19</f>
        <v>2104.3000000000002</v>
      </c>
      <c r="K19" s="805">
        <v>1913</v>
      </c>
      <c r="L19" s="805">
        <f>(M19*10%)+M19</f>
        <v>1004.3</v>
      </c>
      <c r="M19" s="806">
        <v>913</v>
      </c>
      <c r="N19" s="795"/>
      <c r="O19" s="797"/>
    </row>
    <row r="20" spans="1:249" ht="97.5" customHeight="1">
      <c r="A20" s="793" t="s">
        <v>35</v>
      </c>
      <c r="B20" s="794" t="s">
        <v>2661</v>
      </c>
      <c r="C20" s="795" t="s">
        <v>1297</v>
      </c>
      <c r="D20" s="795" t="s">
        <v>2662</v>
      </c>
      <c r="E20" s="795" t="s">
        <v>86</v>
      </c>
      <c r="F20" s="795" t="s">
        <v>2663</v>
      </c>
      <c r="G20" s="795" t="s">
        <v>2664</v>
      </c>
      <c r="H20" s="805">
        <f>(I20*10%)+I20</f>
        <v>5629.8</v>
      </c>
      <c r="I20" s="805">
        <v>5118</v>
      </c>
      <c r="J20" s="805">
        <f>(K20*10%)+K20</f>
        <v>5629.8</v>
      </c>
      <c r="K20" s="805">
        <v>5118</v>
      </c>
      <c r="L20" s="806">
        <v>0</v>
      </c>
      <c r="M20" s="796">
        <v>0</v>
      </c>
      <c r="N20" s="795"/>
      <c r="O20" s="797"/>
    </row>
    <row r="21" spans="1:249" s="789" customFormat="1" ht="45.75" customHeight="1">
      <c r="A21" s="790">
        <v>2</v>
      </c>
      <c r="B21" s="785" t="s">
        <v>2665</v>
      </c>
      <c r="C21" s="785"/>
      <c r="D21" s="785"/>
      <c r="E21" s="785"/>
      <c r="F21" s="785"/>
      <c r="G21" s="785"/>
      <c r="H21" s="787">
        <f t="shared" ref="H21:M21" si="8">H22+H23</f>
        <v>59970.9</v>
      </c>
      <c r="I21" s="787">
        <f t="shared" si="8"/>
        <v>54519</v>
      </c>
      <c r="J21" s="787">
        <f t="shared" si="8"/>
        <v>59970.9</v>
      </c>
      <c r="K21" s="787">
        <f t="shared" si="8"/>
        <v>54519</v>
      </c>
      <c r="L21" s="787">
        <f t="shared" si="8"/>
        <v>10794.3</v>
      </c>
      <c r="M21" s="787">
        <f t="shared" si="8"/>
        <v>9813</v>
      </c>
      <c r="N21" s="783"/>
      <c r="O21" s="788"/>
    </row>
    <row r="22" spans="1:249" s="789" customFormat="1" ht="105" customHeight="1">
      <c r="A22" s="807" t="s">
        <v>35</v>
      </c>
      <c r="B22" s="794" t="s">
        <v>2666</v>
      </c>
      <c r="C22" s="794" t="s">
        <v>1297</v>
      </c>
      <c r="D22" s="808" t="s">
        <v>2667</v>
      </c>
      <c r="E22" s="794" t="s">
        <v>50</v>
      </c>
      <c r="F22" s="794" t="s">
        <v>2668</v>
      </c>
      <c r="G22" s="795" t="s">
        <v>2669</v>
      </c>
      <c r="H22" s="809">
        <f>(I22*10%)+I22</f>
        <v>33572</v>
      </c>
      <c r="I22" s="809">
        <v>30520</v>
      </c>
      <c r="J22" s="809">
        <f>(K22*10%)+K22</f>
        <v>33572</v>
      </c>
      <c r="K22" s="809">
        <v>30520</v>
      </c>
      <c r="L22" s="809">
        <f>(M22*10%)+M22</f>
        <v>10794.3</v>
      </c>
      <c r="M22" s="809">
        <v>9813</v>
      </c>
      <c r="N22" s="783"/>
      <c r="O22" s="788"/>
    </row>
    <row r="23" spans="1:249" s="789" customFormat="1" ht="92.25" customHeight="1">
      <c r="A23" s="807" t="s">
        <v>35</v>
      </c>
      <c r="B23" s="794" t="s">
        <v>2670</v>
      </c>
      <c r="C23" s="794" t="s">
        <v>1297</v>
      </c>
      <c r="D23" s="808" t="s">
        <v>2671</v>
      </c>
      <c r="E23" s="794" t="s">
        <v>86</v>
      </c>
      <c r="F23" s="794" t="s">
        <v>2672</v>
      </c>
      <c r="G23" s="795" t="s">
        <v>2673</v>
      </c>
      <c r="H23" s="809">
        <f>(I23*10%)+I23</f>
        <v>26398.9</v>
      </c>
      <c r="I23" s="809">
        <v>23999</v>
      </c>
      <c r="J23" s="809">
        <f>(K23*10%)+K23</f>
        <v>26398.9</v>
      </c>
      <c r="K23" s="809">
        <v>23999</v>
      </c>
      <c r="L23" s="810">
        <v>0</v>
      </c>
      <c r="M23" s="810">
        <v>0</v>
      </c>
      <c r="N23" s="783"/>
      <c r="O23" s="788"/>
    </row>
    <row r="24" spans="1:249" s="789" customFormat="1" ht="49.5" customHeight="1">
      <c r="A24" s="807" t="s">
        <v>2674</v>
      </c>
      <c r="B24" s="785" t="s">
        <v>2675</v>
      </c>
      <c r="C24" s="785"/>
      <c r="D24" s="785"/>
      <c r="E24" s="785"/>
      <c r="F24" s="785"/>
      <c r="G24" s="785"/>
      <c r="H24" s="787">
        <f t="shared" ref="H24:M24" si="9">H25</f>
        <v>86840.3</v>
      </c>
      <c r="I24" s="787">
        <f t="shared" si="9"/>
        <v>79173</v>
      </c>
      <c r="J24" s="787">
        <f t="shared" si="9"/>
        <v>86840.3</v>
      </c>
      <c r="K24" s="787">
        <f t="shared" si="9"/>
        <v>79173</v>
      </c>
      <c r="L24" s="787">
        <f t="shared" si="9"/>
        <v>15566.1</v>
      </c>
      <c r="M24" s="787">
        <f t="shared" si="9"/>
        <v>14251</v>
      </c>
      <c r="N24" s="783"/>
      <c r="O24" s="788"/>
    </row>
    <row r="25" spans="1:249" s="803" customFormat="1" ht="49.5" customHeight="1">
      <c r="A25" s="798" t="s">
        <v>40</v>
      </c>
      <c r="B25" s="799" t="s">
        <v>44</v>
      </c>
      <c r="C25" s="799"/>
      <c r="D25" s="799"/>
      <c r="E25" s="799"/>
      <c r="F25" s="799"/>
      <c r="G25" s="799"/>
      <c r="H25" s="801">
        <f t="shared" ref="H25:M25" si="10">H26+H34+H43+H56+H67+H77+H87+H89</f>
        <v>86840.3</v>
      </c>
      <c r="I25" s="801">
        <f t="shared" si="10"/>
        <v>79173</v>
      </c>
      <c r="J25" s="801">
        <f t="shared" si="10"/>
        <v>86840.3</v>
      </c>
      <c r="K25" s="801">
        <f t="shared" si="10"/>
        <v>79173</v>
      </c>
      <c r="L25" s="801">
        <f t="shared" si="10"/>
        <v>15566.1</v>
      </c>
      <c r="M25" s="801">
        <f t="shared" si="10"/>
        <v>14251</v>
      </c>
      <c r="N25" s="800"/>
      <c r="O25" s="811"/>
    </row>
    <row r="26" spans="1:249" s="803" customFormat="1" ht="49.5" customHeight="1">
      <c r="A26" s="798" t="s">
        <v>107</v>
      </c>
      <c r="B26" s="799" t="s">
        <v>2676</v>
      </c>
      <c r="C26" s="799"/>
      <c r="D26" s="799"/>
      <c r="E26" s="799"/>
      <c r="F26" s="799"/>
      <c r="G26" s="799"/>
      <c r="H26" s="801">
        <f t="shared" ref="H26:M26" si="11">SUM(H27:H33)</f>
        <v>14149.3</v>
      </c>
      <c r="I26" s="801">
        <f t="shared" si="11"/>
        <v>12863</v>
      </c>
      <c r="J26" s="801">
        <f t="shared" si="11"/>
        <v>14149.3</v>
      </c>
      <c r="K26" s="801">
        <f t="shared" si="11"/>
        <v>12863</v>
      </c>
      <c r="L26" s="801">
        <f t="shared" si="11"/>
        <v>2605.9</v>
      </c>
      <c r="M26" s="801">
        <f t="shared" si="11"/>
        <v>2369</v>
      </c>
      <c r="N26" s="800"/>
      <c r="O26" s="811"/>
    </row>
    <row r="27" spans="1:249" ht="62.25" customHeight="1">
      <c r="A27" s="812" t="s">
        <v>35</v>
      </c>
      <c r="B27" s="813" t="s">
        <v>2677</v>
      </c>
      <c r="C27" s="808" t="s">
        <v>2678</v>
      </c>
      <c r="D27" s="808" t="s">
        <v>2679</v>
      </c>
      <c r="E27" s="808" t="s">
        <v>50</v>
      </c>
      <c r="F27" s="795" t="s">
        <v>2680</v>
      </c>
      <c r="G27" s="808" t="s">
        <v>2681</v>
      </c>
      <c r="H27" s="809">
        <f>(I27*10%)+I27</f>
        <v>1785.3</v>
      </c>
      <c r="I27" s="791">
        <v>1623</v>
      </c>
      <c r="J27" s="809">
        <f>(K27*10%)+K27</f>
        <v>1785.3</v>
      </c>
      <c r="K27" s="791">
        <v>1623</v>
      </c>
      <c r="L27" s="809">
        <f>(M27*10%)+M27</f>
        <v>1785.3</v>
      </c>
      <c r="M27" s="791">
        <v>1623</v>
      </c>
      <c r="N27" s="808"/>
      <c r="O27" s="814"/>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c r="BC27" s="815"/>
      <c r="BD27" s="815"/>
      <c r="BE27" s="815"/>
      <c r="BF27" s="815"/>
      <c r="BG27" s="815"/>
      <c r="BH27" s="815"/>
      <c r="BI27" s="815"/>
      <c r="BJ27" s="815"/>
      <c r="BK27" s="815"/>
      <c r="BL27" s="815"/>
      <c r="BM27" s="815"/>
      <c r="BN27" s="815"/>
      <c r="BO27" s="815"/>
      <c r="BP27" s="815"/>
      <c r="BQ27" s="815"/>
      <c r="BR27" s="815"/>
      <c r="BS27" s="815"/>
      <c r="BT27" s="815"/>
      <c r="BU27" s="815"/>
      <c r="BV27" s="815"/>
      <c r="BW27" s="815"/>
      <c r="BX27" s="815"/>
      <c r="BY27" s="815"/>
      <c r="BZ27" s="815"/>
      <c r="CA27" s="815"/>
      <c r="CB27" s="815"/>
      <c r="CC27" s="815"/>
      <c r="CD27" s="815"/>
      <c r="CE27" s="815"/>
      <c r="CF27" s="815"/>
      <c r="CG27" s="815"/>
      <c r="CH27" s="815"/>
      <c r="CI27" s="815"/>
      <c r="CJ27" s="815"/>
      <c r="CK27" s="815"/>
      <c r="CL27" s="815"/>
      <c r="CM27" s="815"/>
      <c r="CN27" s="815"/>
      <c r="CO27" s="815"/>
      <c r="CP27" s="815"/>
      <c r="CQ27" s="815"/>
      <c r="CR27" s="815"/>
      <c r="CS27" s="815"/>
      <c r="CT27" s="815"/>
      <c r="CU27" s="815"/>
      <c r="CV27" s="815"/>
      <c r="CW27" s="815"/>
      <c r="CX27" s="815"/>
      <c r="CY27" s="815"/>
      <c r="CZ27" s="815"/>
      <c r="DA27" s="815"/>
      <c r="DB27" s="815"/>
      <c r="DC27" s="815"/>
      <c r="DD27" s="815"/>
      <c r="DE27" s="815"/>
      <c r="DF27" s="815"/>
      <c r="DG27" s="815"/>
      <c r="DH27" s="815"/>
      <c r="DI27" s="815"/>
      <c r="DJ27" s="815"/>
      <c r="DK27" s="815"/>
      <c r="DL27" s="815"/>
      <c r="DM27" s="815"/>
      <c r="DN27" s="815"/>
      <c r="DO27" s="815"/>
      <c r="DP27" s="815"/>
      <c r="DQ27" s="815"/>
      <c r="DR27" s="815"/>
      <c r="DS27" s="815"/>
      <c r="DT27" s="815"/>
      <c r="DU27" s="815"/>
      <c r="DV27" s="815"/>
      <c r="DW27" s="815"/>
      <c r="DX27" s="815"/>
      <c r="DY27" s="815"/>
      <c r="DZ27" s="815"/>
      <c r="EA27" s="815"/>
      <c r="EB27" s="815"/>
      <c r="EC27" s="815"/>
      <c r="ED27" s="815"/>
      <c r="EE27" s="815"/>
      <c r="EF27" s="815"/>
      <c r="EG27" s="815"/>
      <c r="EH27" s="815"/>
      <c r="EI27" s="815"/>
      <c r="EJ27" s="815"/>
      <c r="EK27" s="815"/>
      <c r="EL27" s="815"/>
      <c r="EM27" s="815"/>
      <c r="EN27" s="815"/>
      <c r="EO27" s="815"/>
      <c r="EP27" s="815"/>
      <c r="EQ27" s="815"/>
      <c r="ER27" s="815"/>
      <c r="ES27" s="815"/>
      <c r="ET27" s="815"/>
      <c r="EU27" s="815"/>
      <c r="EV27" s="815"/>
      <c r="EW27" s="815"/>
      <c r="EX27" s="815"/>
      <c r="EY27" s="815"/>
      <c r="EZ27" s="815"/>
      <c r="FA27" s="815"/>
      <c r="FB27" s="815"/>
      <c r="FC27" s="815"/>
      <c r="FD27" s="815"/>
      <c r="FE27" s="815"/>
      <c r="FF27" s="815"/>
      <c r="FG27" s="815"/>
      <c r="FH27" s="815"/>
      <c r="FI27" s="815"/>
      <c r="FJ27" s="815"/>
      <c r="FK27" s="815"/>
      <c r="FL27" s="815"/>
      <c r="FM27" s="815"/>
      <c r="FN27" s="815"/>
      <c r="FO27" s="815"/>
      <c r="FP27" s="815"/>
      <c r="FQ27" s="815"/>
      <c r="FR27" s="815"/>
      <c r="FS27" s="815"/>
      <c r="FT27" s="815"/>
      <c r="FU27" s="815"/>
      <c r="FV27" s="815"/>
      <c r="FW27" s="815"/>
      <c r="FX27" s="815"/>
      <c r="FY27" s="815"/>
      <c r="FZ27" s="815"/>
      <c r="GA27" s="815"/>
      <c r="GB27" s="815"/>
      <c r="GC27" s="815"/>
      <c r="GD27" s="815"/>
      <c r="GE27" s="815"/>
      <c r="GF27" s="815"/>
      <c r="GG27" s="815"/>
      <c r="GH27" s="815"/>
      <c r="GI27" s="815"/>
      <c r="GJ27" s="815"/>
      <c r="GK27" s="815"/>
      <c r="GL27" s="815"/>
      <c r="GM27" s="815"/>
      <c r="GN27" s="815"/>
      <c r="GO27" s="815"/>
      <c r="GP27" s="815"/>
      <c r="GQ27" s="815"/>
      <c r="GR27" s="815"/>
      <c r="GS27" s="815"/>
      <c r="GT27" s="815"/>
      <c r="GU27" s="815"/>
      <c r="GV27" s="815"/>
      <c r="GW27" s="815"/>
      <c r="GX27" s="815"/>
      <c r="GY27" s="815"/>
      <c r="GZ27" s="815"/>
      <c r="HA27" s="815"/>
      <c r="HB27" s="815"/>
      <c r="HC27" s="815"/>
      <c r="HD27" s="815"/>
      <c r="HE27" s="815"/>
      <c r="HF27" s="815"/>
      <c r="HG27" s="815"/>
      <c r="HH27" s="815"/>
      <c r="HI27" s="815"/>
      <c r="HJ27" s="815"/>
      <c r="HK27" s="815"/>
      <c r="HL27" s="815"/>
      <c r="HM27" s="815"/>
      <c r="HN27" s="815"/>
      <c r="HO27" s="815"/>
      <c r="HP27" s="815"/>
      <c r="HQ27" s="815"/>
      <c r="HR27" s="815"/>
      <c r="HS27" s="815"/>
      <c r="HT27" s="815"/>
      <c r="HU27" s="815"/>
      <c r="HV27" s="815"/>
      <c r="HW27" s="815"/>
      <c r="HX27" s="815"/>
      <c r="HY27" s="815"/>
      <c r="HZ27" s="815"/>
      <c r="IA27" s="815"/>
      <c r="IB27" s="815"/>
      <c r="IC27" s="815"/>
      <c r="ID27" s="815"/>
      <c r="IE27" s="815"/>
      <c r="IF27" s="815"/>
      <c r="IG27" s="815"/>
      <c r="IH27" s="815"/>
      <c r="II27" s="815"/>
      <c r="IJ27" s="815"/>
      <c r="IK27" s="815"/>
      <c r="IL27" s="815"/>
      <c r="IM27" s="815"/>
      <c r="IN27" s="815"/>
      <c r="IO27" s="815"/>
    </row>
    <row r="28" spans="1:249" ht="73.5" customHeight="1">
      <c r="A28" s="812" t="s">
        <v>35</v>
      </c>
      <c r="B28" s="813" t="s">
        <v>2682</v>
      </c>
      <c r="C28" s="808" t="s">
        <v>2678</v>
      </c>
      <c r="D28" s="808" t="s">
        <v>2683</v>
      </c>
      <c r="E28" s="808" t="s">
        <v>50</v>
      </c>
      <c r="F28" s="795" t="s">
        <v>2680</v>
      </c>
      <c r="G28" s="808" t="s">
        <v>2684</v>
      </c>
      <c r="H28" s="809">
        <f>(I28*10%)+I28</f>
        <v>869</v>
      </c>
      <c r="I28" s="791">
        <v>790</v>
      </c>
      <c r="J28" s="809">
        <f>(K28*10%)+K28</f>
        <v>869</v>
      </c>
      <c r="K28" s="791">
        <v>790</v>
      </c>
      <c r="L28" s="809">
        <f>(M28*10%)+M28</f>
        <v>820.6</v>
      </c>
      <c r="M28" s="791">
        <f>790-44</f>
        <v>746</v>
      </c>
      <c r="N28" s="808"/>
      <c r="O28" s="814"/>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c r="BC28" s="815"/>
      <c r="BD28" s="815"/>
      <c r="BE28" s="815"/>
      <c r="BF28" s="815"/>
      <c r="BG28" s="815"/>
      <c r="BH28" s="815"/>
      <c r="BI28" s="815"/>
      <c r="BJ28" s="815"/>
      <c r="BK28" s="815"/>
      <c r="BL28" s="815"/>
      <c r="BM28" s="815"/>
      <c r="BN28" s="815"/>
      <c r="BO28" s="815"/>
      <c r="BP28" s="815"/>
      <c r="BQ28" s="815"/>
      <c r="BR28" s="815"/>
      <c r="BS28" s="815"/>
      <c r="BT28" s="815"/>
      <c r="BU28" s="815"/>
      <c r="BV28" s="815"/>
      <c r="BW28" s="815"/>
      <c r="BX28" s="815"/>
      <c r="BY28" s="815"/>
      <c r="BZ28" s="815"/>
      <c r="CA28" s="815"/>
      <c r="CB28" s="815"/>
      <c r="CC28" s="815"/>
      <c r="CD28" s="815"/>
      <c r="CE28" s="815"/>
      <c r="CF28" s="815"/>
      <c r="CG28" s="815"/>
      <c r="CH28" s="815"/>
      <c r="CI28" s="815"/>
      <c r="CJ28" s="815"/>
      <c r="CK28" s="815"/>
      <c r="CL28" s="815"/>
      <c r="CM28" s="815"/>
      <c r="CN28" s="815"/>
      <c r="CO28" s="815"/>
      <c r="CP28" s="815"/>
      <c r="CQ28" s="815"/>
      <c r="CR28" s="815"/>
      <c r="CS28" s="815"/>
      <c r="CT28" s="815"/>
      <c r="CU28" s="815"/>
      <c r="CV28" s="815"/>
      <c r="CW28" s="815"/>
      <c r="CX28" s="815"/>
      <c r="CY28" s="815"/>
      <c r="CZ28" s="815"/>
      <c r="DA28" s="815"/>
      <c r="DB28" s="815"/>
      <c r="DC28" s="815"/>
      <c r="DD28" s="815"/>
      <c r="DE28" s="815"/>
      <c r="DF28" s="815"/>
      <c r="DG28" s="815"/>
      <c r="DH28" s="815"/>
      <c r="DI28" s="815"/>
      <c r="DJ28" s="815"/>
      <c r="DK28" s="815"/>
      <c r="DL28" s="815"/>
      <c r="DM28" s="815"/>
      <c r="DN28" s="815"/>
      <c r="DO28" s="815"/>
      <c r="DP28" s="815"/>
      <c r="DQ28" s="815"/>
      <c r="DR28" s="815"/>
      <c r="DS28" s="815"/>
      <c r="DT28" s="815"/>
      <c r="DU28" s="815"/>
      <c r="DV28" s="815"/>
      <c r="DW28" s="815"/>
      <c r="DX28" s="815"/>
      <c r="DY28" s="815"/>
      <c r="DZ28" s="815"/>
      <c r="EA28" s="815"/>
      <c r="EB28" s="815"/>
      <c r="EC28" s="815"/>
      <c r="ED28" s="815"/>
      <c r="EE28" s="815"/>
      <c r="EF28" s="815"/>
      <c r="EG28" s="815"/>
      <c r="EH28" s="815"/>
      <c r="EI28" s="815"/>
      <c r="EJ28" s="815"/>
      <c r="EK28" s="815"/>
      <c r="EL28" s="815"/>
      <c r="EM28" s="815"/>
      <c r="EN28" s="815"/>
      <c r="EO28" s="815"/>
      <c r="EP28" s="815"/>
      <c r="EQ28" s="815"/>
      <c r="ER28" s="815"/>
      <c r="ES28" s="815"/>
      <c r="ET28" s="815"/>
      <c r="EU28" s="815"/>
      <c r="EV28" s="815"/>
      <c r="EW28" s="815"/>
      <c r="EX28" s="815"/>
      <c r="EY28" s="815"/>
      <c r="EZ28" s="815"/>
      <c r="FA28" s="815"/>
      <c r="FB28" s="815"/>
      <c r="FC28" s="815"/>
      <c r="FD28" s="815"/>
      <c r="FE28" s="815"/>
      <c r="FF28" s="815"/>
      <c r="FG28" s="815"/>
      <c r="FH28" s="815"/>
      <c r="FI28" s="815"/>
      <c r="FJ28" s="815"/>
      <c r="FK28" s="815"/>
      <c r="FL28" s="815"/>
      <c r="FM28" s="815"/>
      <c r="FN28" s="815"/>
      <c r="FO28" s="815"/>
      <c r="FP28" s="815"/>
      <c r="FQ28" s="815"/>
      <c r="FR28" s="815"/>
      <c r="FS28" s="815"/>
      <c r="FT28" s="815"/>
      <c r="FU28" s="815"/>
      <c r="FV28" s="815"/>
      <c r="FW28" s="815"/>
      <c r="FX28" s="815"/>
      <c r="FY28" s="815"/>
      <c r="FZ28" s="815"/>
      <c r="GA28" s="815"/>
      <c r="GB28" s="815"/>
      <c r="GC28" s="815"/>
      <c r="GD28" s="815"/>
      <c r="GE28" s="815"/>
      <c r="GF28" s="815"/>
      <c r="GG28" s="815"/>
      <c r="GH28" s="815"/>
      <c r="GI28" s="815"/>
      <c r="GJ28" s="815"/>
      <c r="GK28" s="815"/>
      <c r="GL28" s="815"/>
      <c r="GM28" s="815"/>
      <c r="GN28" s="815"/>
      <c r="GO28" s="815"/>
      <c r="GP28" s="815"/>
      <c r="GQ28" s="815"/>
      <c r="GR28" s="815"/>
      <c r="GS28" s="815"/>
      <c r="GT28" s="815"/>
      <c r="GU28" s="815"/>
      <c r="GV28" s="815"/>
      <c r="GW28" s="815"/>
      <c r="GX28" s="815"/>
      <c r="GY28" s="815"/>
      <c r="GZ28" s="815"/>
      <c r="HA28" s="815"/>
      <c r="HB28" s="815"/>
      <c r="HC28" s="815"/>
      <c r="HD28" s="815"/>
      <c r="HE28" s="815"/>
      <c r="HF28" s="815"/>
      <c r="HG28" s="815"/>
      <c r="HH28" s="815"/>
      <c r="HI28" s="815"/>
      <c r="HJ28" s="815"/>
      <c r="HK28" s="815"/>
      <c r="HL28" s="815"/>
      <c r="HM28" s="815"/>
      <c r="HN28" s="815"/>
      <c r="HO28" s="815"/>
      <c r="HP28" s="815"/>
      <c r="HQ28" s="815"/>
      <c r="HR28" s="815"/>
      <c r="HS28" s="815"/>
      <c r="HT28" s="815"/>
      <c r="HU28" s="815"/>
      <c r="HV28" s="815"/>
      <c r="HW28" s="815"/>
      <c r="HX28" s="815"/>
      <c r="HY28" s="815"/>
      <c r="HZ28" s="815"/>
      <c r="IA28" s="815"/>
      <c r="IB28" s="815"/>
      <c r="IC28" s="815"/>
      <c r="ID28" s="815"/>
      <c r="IE28" s="815"/>
      <c r="IF28" s="815"/>
      <c r="IG28" s="815"/>
      <c r="IH28" s="815"/>
      <c r="II28" s="815"/>
      <c r="IJ28" s="815"/>
      <c r="IK28" s="815"/>
      <c r="IL28" s="815"/>
      <c r="IM28" s="815"/>
      <c r="IN28" s="815"/>
      <c r="IO28" s="815"/>
    </row>
    <row r="29" spans="1:249" ht="85.5" customHeight="1">
      <c r="A29" s="812" t="s">
        <v>35</v>
      </c>
      <c r="B29" s="816" t="s">
        <v>2685</v>
      </c>
      <c r="C29" s="808" t="s">
        <v>2678</v>
      </c>
      <c r="D29" s="808" t="s">
        <v>2686</v>
      </c>
      <c r="E29" s="808" t="s">
        <v>86</v>
      </c>
      <c r="F29" s="808" t="s">
        <v>2687</v>
      </c>
      <c r="G29" s="795" t="s">
        <v>2688</v>
      </c>
      <c r="H29" s="809">
        <f>(I29*10%)+I29</f>
        <v>3300</v>
      </c>
      <c r="I29" s="791">
        <v>3000</v>
      </c>
      <c r="J29" s="809">
        <f>(K29*10%)+K29</f>
        <v>3300</v>
      </c>
      <c r="K29" s="791">
        <v>3000</v>
      </c>
      <c r="L29" s="796">
        <v>0</v>
      </c>
      <c r="M29" s="796">
        <v>0</v>
      </c>
      <c r="N29" s="808" t="s">
        <v>1414</v>
      </c>
      <c r="O29" s="814"/>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c r="BC29" s="815"/>
      <c r="BD29" s="815"/>
      <c r="BE29" s="815"/>
      <c r="BF29" s="815"/>
      <c r="BG29" s="815"/>
      <c r="BH29" s="815"/>
      <c r="BI29" s="815"/>
      <c r="BJ29" s="815"/>
      <c r="BK29" s="815"/>
      <c r="BL29" s="815"/>
      <c r="BM29" s="815"/>
      <c r="BN29" s="815"/>
      <c r="BO29" s="815"/>
      <c r="BP29" s="815"/>
      <c r="BQ29" s="815"/>
      <c r="BR29" s="815"/>
      <c r="BS29" s="815"/>
      <c r="BT29" s="815"/>
      <c r="BU29" s="815"/>
      <c r="BV29" s="815"/>
      <c r="BW29" s="815"/>
      <c r="BX29" s="815"/>
      <c r="BY29" s="815"/>
      <c r="BZ29" s="815"/>
      <c r="CA29" s="815"/>
      <c r="CB29" s="815"/>
      <c r="CC29" s="815"/>
      <c r="CD29" s="815"/>
      <c r="CE29" s="815"/>
      <c r="CF29" s="815"/>
      <c r="CG29" s="815"/>
      <c r="CH29" s="815"/>
      <c r="CI29" s="815"/>
      <c r="CJ29" s="815"/>
      <c r="CK29" s="815"/>
      <c r="CL29" s="815"/>
      <c r="CM29" s="815"/>
      <c r="CN29" s="815"/>
      <c r="CO29" s="815"/>
      <c r="CP29" s="815"/>
      <c r="CQ29" s="815"/>
      <c r="CR29" s="815"/>
      <c r="CS29" s="815"/>
      <c r="CT29" s="815"/>
      <c r="CU29" s="815"/>
      <c r="CV29" s="815"/>
      <c r="CW29" s="815"/>
      <c r="CX29" s="815"/>
      <c r="CY29" s="815"/>
      <c r="CZ29" s="815"/>
      <c r="DA29" s="815"/>
      <c r="DB29" s="815"/>
      <c r="DC29" s="815"/>
      <c r="DD29" s="815"/>
      <c r="DE29" s="815"/>
      <c r="DF29" s="815"/>
      <c r="DG29" s="815"/>
      <c r="DH29" s="815"/>
      <c r="DI29" s="815"/>
      <c r="DJ29" s="815"/>
      <c r="DK29" s="815"/>
      <c r="DL29" s="815"/>
      <c r="DM29" s="815"/>
      <c r="DN29" s="815"/>
      <c r="DO29" s="815"/>
      <c r="DP29" s="815"/>
      <c r="DQ29" s="815"/>
      <c r="DR29" s="815"/>
      <c r="DS29" s="815"/>
      <c r="DT29" s="815"/>
      <c r="DU29" s="815"/>
      <c r="DV29" s="815"/>
      <c r="DW29" s="815"/>
      <c r="DX29" s="815"/>
      <c r="DY29" s="815"/>
      <c r="DZ29" s="815"/>
      <c r="EA29" s="815"/>
      <c r="EB29" s="815"/>
      <c r="EC29" s="815"/>
      <c r="ED29" s="815"/>
      <c r="EE29" s="815"/>
      <c r="EF29" s="815"/>
      <c r="EG29" s="815"/>
      <c r="EH29" s="815"/>
      <c r="EI29" s="815"/>
      <c r="EJ29" s="815"/>
      <c r="EK29" s="815"/>
      <c r="EL29" s="815"/>
      <c r="EM29" s="815"/>
      <c r="EN29" s="815"/>
      <c r="EO29" s="815"/>
      <c r="EP29" s="815"/>
      <c r="EQ29" s="815"/>
      <c r="ER29" s="815"/>
      <c r="ES29" s="815"/>
      <c r="ET29" s="815"/>
      <c r="EU29" s="815"/>
      <c r="EV29" s="815"/>
      <c r="EW29" s="815"/>
      <c r="EX29" s="815"/>
      <c r="EY29" s="815"/>
      <c r="EZ29" s="815"/>
      <c r="FA29" s="815"/>
      <c r="FB29" s="815"/>
      <c r="FC29" s="815"/>
      <c r="FD29" s="815"/>
      <c r="FE29" s="815"/>
      <c r="FF29" s="815"/>
      <c r="FG29" s="815"/>
      <c r="FH29" s="815"/>
      <c r="FI29" s="815"/>
      <c r="FJ29" s="815"/>
      <c r="FK29" s="815"/>
      <c r="FL29" s="815"/>
      <c r="FM29" s="815"/>
      <c r="FN29" s="815"/>
      <c r="FO29" s="815"/>
      <c r="FP29" s="815"/>
      <c r="FQ29" s="815"/>
      <c r="FR29" s="815"/>
      <c r="FS29" s="815"/>
      <c r="FT29" s="815"/>
      <c r="FU29" s="815"/>
      <c r="FV29" s="815"/>
      <c r="FW29" s="815"/>
      <c r="FX29" s="815"/>
      <c r="FY29" s="815"/>
      <c r="FZ29" s="815"/>
      <c r="GA29" s="815"/>
      <c r="GB29" s="815"/>
      <c r="GC29" s="815"/>
      <c r="GD29" s="815"/>
      <c r="GE29" s="815"/>
      <c r="GF29" s="815"/>
      <c r="GG29" s="815"/>
      <c r="GH29" s="815"/>
      <c r="GI29" s="815"/>
      <c r="GJ29" s="815"/>
      <c r="GK29" s="815"/>
      <c r="GL29" s="815"/>
      <c r="GM29" s="815"/>
      <c r="GN29" s="815"/>
      <c r="GO29" s="815"/>
      <c r="GP29" s="815"/>
      <c r="GQ29" s="815"/>
      <c r="GR29" s="815"/>
      <c r="GS29" s="815"/>
      <c r="GT29" s="815"/>
      <c r="GU29" s="815"/>
      <c r="GV29" s="815"/>
      <c r="GW29" s="815"/>
      <c r="GX29" s="815"/>
      <c r="GY29" s="815"/>
      <c r="GZ29" s="815"/>
      <c r="HA29" s="815"/>
      <c r="HB29" s="815"/>
      <c r="HC29" s="815"/>
      <c r="HD29" s="815"/>
      <c r="HE29" s="815"/>
      <c r="HF29" s="815"/>
      <c r="HG29" s="815"/>
      <c r="HH29" s="815"/>
      <c r="HI29" s="815"/>
      <c r="HJ29" s="815"/>
      <c r="HK29" s="815"/>
      <c r="HL29" s="815"/>
      <c r="HM29" s="815"/>
      <c r="HN29" s="815"/>
      <c r="HO29" s="815"/>
      <c r="HP29" s="815"/>
      <c r="HQ29" s="815"/>
      <c r="HR29" s="815"/>
      <c r="HS29" s="815"/>
      <c r="HT29" s="815"/>
      <c r="HU29" s="815"/>
      <c r="HV29" s="815"/>
      <c r="HW29" s="815"/>
      <c r="HX29" s="815"/>
      <c r="HY29" s="815"/>
      <c r="HZ29" s="815"/>
      <c r="IA29" s="815"/>
      <c r="IB29" s="815"/>
      <c r="IC29" s="815"/>
      <c r="ID29" s="815"/>
      <c r="IE29" s="815"/>
      <c r="IF29" s="815"/>
      <c r="IG29" s="815"/>
      <c r="IH29" s="815"/>
      <c r="II29" s="815"/>
      <c r="IJ29" s="815"/>
      <c r="IK29" s="815"/>
      <c r="IL29" s="815"/>
      <c r="IM29" s="815"/>
      <c r="IN29" s="815"/>
      <c r="IO29" s="815"/>
    </row>
    <row r="30" spans="1:249" ht="71.25" customHeight="1">
      <c r="A30" s="793" t="s">
        <v>35</v>
      </c>
      <c r="B30" s="816" t="s">
        <v>2689</v>
      </c>
      <c r="C30" s="808" t="s">
        <v>2678</v>
      </c>
      <c r="D30" s="808" t="s">
        <v>2690</v>
      </c>
      <c r="E30" s="808" t="s">
        <v>86</v>
      </c>
      <c r="F30" s="808" t="s">
        <v>2691</v>
      </c>
      <c r="G30" s="795" t="s">
        <v>2692</v>
      </c>
      <c r="H30" s="791">
        <f>I30*1.1</f>
        <v>275</v>
      </c>
      <c r="I30" s="809">
        <v>250</v>
      </c>
      <c r="J30" s="791">
        <f>K30*1.1</f>
        <v>275</v>
      </c>
      <c r="K30" s="809">
        <v>250</v>
      </c>
      <c r="L30" s="796">
        <v>0</v>
      </c>
      <c r="M30" s="796">
        <v>0</v>
      </c>
      <c r="N30" s="795" t="s">
        <v>1414</v>
      </c>
      <c r="O30" s="817"/>
    </row>
    <row r="31" spans="1:249" ht="78.75" customHeight="1">
      <c r="A31" s="793" t="s">
        <v>35</v>
      </c>
      <c r="B31" s="816" t="s">
        <v>2693</v>
      </c>
      <c r="C31" s="808" t="s">
        <v>2678</v>
      </c>
      <c r="D31" s="808" t="s">
        <v>2694</v>
      </c>
      <c r="E31" s="808" t="s">
        <v>86</v>
      </c>
      <c r="F31" s="808" t="s">
        <v>2695</v>
      </c>
      <c r="G31" s="795" t="s">
        <v>2696</v>
      </c>
      <c r="H31" s="809">
        <f>(I31*10%)+I31</f>
        <v>4400</v>
      </c>
      <c r="I31" s="809">
        <v>4000</v>
      </c>
      <c r="J31" s="809">
        <f>(K31*10%)+K31</f>
        <v>4400</v>
      </c>
      <c r="K31" s="809">
        <v>4000</v>
      </c>
      <c r="L31" s="796">
        <v>0</v>
      </c>
      <c r="M31" s="796">
        <v>0</v>
      </c>
      <c r="N31" s="795"/>
      <c r="O31" s="817"/>
    </row>
    <row r="32" spans="1:249" ht="74.25" customHeight="1">
      <c r="A32" s="793" t="s">
        <v>35</v>
      </c>
      <c r="B32" s="816" t="s">
        <v>2697</v>
      </c>
      <c r="C32" s="808"/>
      <c r="D32" s="808" t="s">
        <v>2698</v>
      </c>
      <c r="E32" s="808" t="s">
        <v>86</v>
      </c>
      <c r="F32" s="808" t="s">
        <v>2687</v>
      </c>
      <c r="G32" s="795" t="s">
        <v>2699</v>
      </c>
      <c r="H32" s="791">
        <f>I32*1.1</f>
        <v>2200</v>
      </c>
      <c r="I32" s="809">
        <v>2000</v>
      </c>
      <c r="J32" s="791">
        <f>K32*1.1</f>
        <v>2200</v>
      </c>
      <c r="K32" s="809">
        <v>2000</v>
      </c>
      <c r="L32" s="796">
        <v>0</v>
      </c>
      <c r="M32" s="796">
        <v>0</v>
      </c>
      <c r="N32" s="795" t="s">
        <v>1414</v>
      </c>
      <c r="O32" s="817"/>
    </row>
    <row r="33" spans="1:249" ht="62.25" customHeight="1">
      <c r="A33" s="793" t="s">
        <v>35</v>
      </c>
      <c r="B33" s="816" t="s">
        <v>2700</v>
      </c>
      <c r="C33" s="808"/>
      <c r="D33" s="808" t="s">
        <v>2701</v>
      </c>
      <c r="E33" s="808" t="s">
        <v>86</v>
      </c>
      <c r="F33" s="808" t="s">
        <v>2687</v>
      </c>
      <c r="G33" s="795" t="s">
        <v>2699</v>
      </c>
      <c r="H33" s="791">
        <f>I33*1.1</f>
        <v>1320</v>
      </c>
      <c r="I33" s="809">
        <v>1200</v>
      </c>
      <c r="J33" s="791">
        <f>K33*1.1</f>
        <v>1320</v>
      </c>
      <c r="K33" s="809">
        <v>1200</v>
      </c>
      <c r="L33" s="796">
        <v>0</v>
      </c>
      <c r="M33" s="796">
        <v>0</v>
      </c>
      <c r="N33" s="795" t="s">
        <v>1414</v>
      </c>
      <c r="O33" s="817"/>
    </row>
    <row r="34" spans="1:249" s="803" customFormat="1" ht="49.5" customHeight="1">
      <c r="A34" s="798" t="s">
        <v>158</v>
      </c>
      <c r="B34" s="799" t="s">
        <v>2702</v>
      </c>
      <c r="C34" s="799"/>
      <c r="D34" s="799"/>
      <c r="E34" s="799"/>
      <c r="F34" s="799"/>
      <c r="G34" s="799"/>
      <c r="H34" s="801">
        <f t="shared" ref="H34:M34" si="12">SUM(H35:H42)</f>
        <v>10835</v>
      </c>
      <c r="I34" s="801">
        <f t="shared" si="12"/>
        <v>9850</v>
      </c>
      <c r="J34" s="801">
        <f t="shared" si="12"/>
        <v>10835</v>
      </c>
      <c r="K34" s="801">
        <f t="shared" si="12"/>
        <v>9850</v>
      </c>
      <c r="L34" s="801">
        <f t="shared" si="12"/>
        <v>1815</v>
      </c>
      <c r="M34" s="801">
        <f t="shared" si="12"/>
        <v>1650</v>
      </c>
      <c r="N34" s="800"/>
      <c r="O34" s="811"/>
    </row>
    <row r="35" spans="1:249" ht="71.25" customHeight="1">
      <c r="A35" s="793" t="s">
        <v>35</v>
      </c>
      <c r="B35" s="816" t="s">
        <v>2703</v>
      </c>
      <c r="C35" s="808" t="s">
        <v>2704</v>
      </c>
      <c r="D35" s="808" t="s">
        <v>2705</v>
      </c>
      <c r="E35" s="808" t="s">
        <v>50</v>
      </c>
      <c r="F35" s="795" t="s">
        <v>2680</v>
      </c>
      <c r="G35" s="795" t="s">
        <v>2706</v>
      </c>
      <c r="H35" s="809">
        <f>(I35*10%)+I35</f>
        <v>715</v>
      </c>
      <c r="I35" s="809">
        <v>650</v>
      </c>
      <c r="J35" s="809">
        <f>(K35*10%)+K35</f>
        <v>715</v>
      </c>
      <c r="K35" s="809">
        <v>650</v>
      </c>
      <c r="L35" s="809">
        <f>(M35*10%)+M35</f>
        <v>715</v>
      </c>
      <c r="M35" s="809">
        <v>650</v>
      </c>
      <c r="N35" s="795"/>
      <c r="O35" s="817"/>
    </row>
    <row r="36" spans="1:249" ht="73.5" customHeight="1">
      <c r="A36" s="812" t="s">
        <v>35</v>
      </c>
      <c r="B36" s="813" t="s">
        <v>2707</v>
      </c>
      <c r="C36" s="808" t="s">
        <v>2704</v>
      </c>
      <c r="D36" s="808" t="s">
        <v>2708</v>
      </c>
      <c r="E36" s="808" t="s">
        <v>50</v>
      </c>
      <c r="F36" s="808" t="s">
        <v>2695</v>
      </c>
      <c r="G36" s="808" t="s">
        <v>2709</v>
      </c>
      <c r="H36" s="809">
        <f>(I36*10%)+I36</f>
        <v>1100</v>
      </c>
      <c r="I36" s="791">
        <v>1000</v>
      </c>
      <c r="J36" s="809">
        <f>(K36*10%)+K36</f>
        <v>1100</v>
      </c>
      <c r="K36" s="791">
        <v>1000</v>
      </c>
      <c r="L36" s="809">
        <f>(M36*10%)+M36</f>
        <v>1100</v>
      </c>
      <c r="M36" s="791">
        <v>1000</v>
      </c>
      <c r="N36" s="808"/>
      <c r="O36" s="814"/>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5"/>
      <c r="AY36" s="815"/>
      <c r="AZ36" s="815"/>
      <c r="BA36" s="815"/>
      <c r="BB36" s="815"/>
      <c r="BC36" s="815"/>
      <c r="BD36" s="815"/>
      <c r="BE36" s="815"/>
      <c r="BF36" s="815"/>
      <c r="BG36" s="815"/>
      <c r="BH36" s="815"/>
      <c r="BI36" s="815"/>
      <c r="BJ36" s="815"/>
      <c r="BK36" s="815"/>
      <c r="BL36" s="815"/>
      <c r="BM36" s="815"/>
      <c r="BN36" s="815"/>
      <c r="BO36" s="815"/>
      <c r="BP36" s="815"/>
      <c r="BQ36" s="815"/>
      <c r="BR36" s="815"/>
      <c r="BS36" s="815"/>
      <c r="BT36" s="815"/>
      <c r="BU36" s="815"/>
      <c r="BV36" s="815"/>
      <c r="BW36" s="815"/>
      <c r="BX36" s="815"/>
      <c r="BY36" s="815"/>
      <c r="BZ36" s="815"/>
      <c r="CA36" s="815"/>
      <c r="CB36" s="815"/>
      <c r="CC36" s="815"/>
      <c r="CD36" s="815"/>
      <c r="CE36" s="815"/>
      <c r="CF36" s="815"/>
      <c r="CG36" s="815"/>
      <c r="CH36" s="815"/>
      <c r="CI36" s="815"/>
      <c r="CJ36" s="815"/>
      <c r="CK36" s="815"/>
      <c r="CL36" s="815"/>
      <c r="CM36" s="815"/>
      <c r="CN36" s="815"/>
      <c r="CO36" s="815"/>
      <c r="CP36" s="815"/>
      <c r="CQ36" s="815"/>
      <c r="CR36" s="815"/>
      <c r="CS36" s="815"/>
      <c r="CT36" s="815"/>
      <c r="CU36" s="815"/>
      <c r="CV36" s="815"/>
      <c r="CW36" s="815"/>
      <c r="CX36" s="815"/>
      <c r="CY36" s="815"/>
      <c r="CZ36" s="815"/>
      <c r="DA36" s="815"/>
      <c r="DB36" s="815"/>
      <c r="DC36" s="815"/>
      <c r="DD36" s="815"/>
      <c r="DE36" s="815"/>
      <c r="DF36" s="815"/>
      <c r="DG36" s="815"/>
      <c r="DH36" s="815"/>
      <c r="DI36" s="815"/>
      <c r="DJ36" s="815"/>
      <c r="DK36" s="815"/>
      <c r="DL36" s="815"/>
      <c r="DM36" s="815"/>
      <c r="DN36" s="815"/>
      <c r="DO36" s="815"/>
      <c r="DP36" s="815"/>
      <c r="DQ36" s="815"/>
      <c r="DR36" s="815"/>
      <c r="DS36" s="815"/>
      <c r="DT36" s="815"/>
      <c r="DU36" s="815"/>
      <c r="DV36" s="815"/>
      <c r="DW36" s="815"/>
      <c r="DX36" s="815"/>
      <c r="DY36" s="815"/>
      <c r="DZ36" s="815"/>
      <c r="EA36" s="815"/>
      <c r="EB36" s="815"/>
      <c r="EC36" s="815"/>
      <c r="ED36" s="815"/>
      <c r="EE36" s="815"/>
      <c r="EF36" s="815"/>
      <c r="EG36" s="815"/>
      <c r="EH36" s="815"/>
      <c r="EI36" s="815"/>
      <c r="EJ36" s="815"/>
      <c r="EK36" s="815"/>
      <c r="EL36" s="815"/>
      <c r="EM36" s="815"/>
      <c r="EN36" s="815"/>
      <c r="EO36" s="815"/>
      <c r="EP36" s="815"/>
      <c r="EQ36" s="815"/>
      <c r="ER36" s="815"/>
      <c r="ES36" s="815"/>
      <c r="ET36" s="815"/>
      <c r="EU36" s="815"/>
      <c r="EV36" s="815"/>
      <c r="EW36" s="815"/>
      <c r="EX36" s="815"/>
      <c r="EY36" s="815"/>
      <c r="EZ36" s="815"/>
      <c r="FA36" s="815"/>
      <c r="FB36" s="815"/>
      <c r="FC36" s="815"/>
      <c r="FD36" s="815"/>
      <c r="FE36" s="815"/>
      <c r="FF36" s="815"/>
      <c r="FG36" s="815"/>
      <c r="FH36" s="815"/>
      <c r="FI36" s="815"/>
      <c r="FJ36" s="815"/>
      <c r="FK36" s="815"/>
      <c r="FL36" s="815"/>
      <c r="FM36" s="815"/>
      <c r="FN36" s="815"/>
      <c r="FO36" s="815"/>
      <c r="FP36" s="815"/>
      <c r="FQ36" s="815"/>
      <c r="FR36" s="815"/>
      <c r="FS36" s="815"/>
      <c r="FT36" s="815"/>
      <c r="FU36" s="815"/>
      <c r="FV36" s="815"/>
      <c r="FW36" s="815"/>
      <c r="FX36" s="815"/>
      <c r="FY36" s="815"/>
      <c r="FZ36" s="815"/>
      <c r="GA36" s="815"/>
      <c r="GB36" s="815"/>
      <c r="GC36" s="815"/>
      <c r="GD36" s="815"/>
      <c r="GE36" s="815"/>
      <c r="GF36" s="815"/>
      <c r="GG36" s="815"/>
      <c r="GH36" s="815"/>
      <c r="GI36" s="815"/>
      <c r="GJ36" s="815"/>
      <c r="GK36" s="815"/>
      <c r="GL36" s="815"/>
      <c r="GM36" s="815"/>
      <c r="GN36" s="815"/>
      <c r="GO36" s="815"/>
      <c r="GP36" s="815"/>
      <c r="GQ36" s="815"/>
      <c r="GR36" s="815"/>
      <c r="GS36" s="815"/>
      <c r="GT36" s="815"/>
      <c r="GU36" s="815"/>
      <c r="GV36" s="815"/>
      <c r="GW36" s="815"/>
      <c r="GX36" s="815"/>
      <c r="GY36" s="815"/>
      <c r="GZ36" s="815"/>
      <c r="HA36" s="815"/>
      <c r="HB36" s="815"/>
      <c r="HC36" s="815"/>
      <c r="HD36" s="815"/>
      <c r="HE36" s="815"/>
      <c r="HF36" s="815"/>
      <c r="HG36" s="815"/>
      <c r="HH36" s="815"/>
      <c r="HI36" s="815"/>
      <c r="HJ36" s="815"/>
      <c r="HK36" s="815"/>
      <c r="HL36" s="815"/>
      <c r="HM36" s="815"/>
      <c r="HN36" s="815"/>
      <c r="HO36" s="815"/>
      <c r="HP36" s="815"/>
      <c r="HQ36" s="815"/>
      <c r="HR36" s="815"/>
      <c r="HS36" s="815"/>
      <c r="HT36" s="815"/>
      <c r="HU36" s="815"/>
      <c r="HV36" s="815"/>
      <c r="HW36" s="815"/>
      <c r="HX36" s="815"/>
      <c r="HY36" s="815"/>
      <c r="HZ36" s="815"/>
      <c r="IA36" s="815"/>
      <c r="IB36" s="815"/>
      <c r="IC36" s="815"/>
      <c r="ID36" s="815"/>
      <c r="IE36" s="815"/>
      <c r="IF36" s="815"/>
      <c r="IG36" s="815"/>
      <c r="IH36" s="815"/>
      <c r="II36" s="815"/>
      <c r="IJ36" s="815"/>
      <c r="IK36" s="815"/>
      <c r="IL36" s="815"/>
      <c r="IM36" s="815"/>
      <c r="IN36" s="815"/>
      <c r="IO36" s="815"/>
    </row>
    <row r="37" spans="1:249" ht="77.25" customHeight="1">
      <c r="A37" s="812" t="s">
        <v>35</v>
      </c>
      <c r="B37" s="813" t="s">
        <v>2710</v>
      </c>
      <c r="C37" s="808" t="s">
        <v>2704</v>
      </c>
      <c r="D37" s="808" t="s">
        <v>2705</v>
      </c>
      <c r="E37" s="808" t="s">
        <v>86</v>
      </c>
      <c r="F37" s="795" t="s">
        <v>2711</v>
      </c>
      <c r="G37" s="808" t="s">
        <v>2712</v>
      </c>
      <c r="H37" s="809">
        <f>(I37*10%)+I37</f>
        <v>1100</v>
      </c>
      <c r="I37" s="791">
        <v>1000</v>
      </c>
      <c r="J37" s="809">
        <f>(K37*10%)+K37</f>
        <v>1100</v>
      </c>
      <c r="K37" s="791">
        <v>1000</v>
      </c>
      <c r="L37" s="796">
        <v>0</v>
      </c>
      <c r="M37" s="796">
        <v>0</v>
      </c>
      <c r="N37" s="808"/>
      <c r="O37" s="814"/>
      <c r="P37" s="815"/>
      <c r="Q37" s="815"/>
      <c r="R37" s="815"/>
      <c r="S37" s="815"/>
      <c r="T37" s="815"/>
      <c r="U37" s="815"/>
      <c r="V37" s="815"/>
      <c r="W37" s="815"/>
      <c r="X37" s="815"/>
      <c r="Y37" s="815"/>
      <c r="Z37" s="815"/>
      <c r="AA37" s="815"/>
      <c r="AB37" s="815"/>
      <c r="AC37" s="815"/>
      <c r="AD37" s="815"/>
      <c r="AE37" s="815"/>
      <c r="AF37" s="815"/>
      <c r="AG37" s="815"/>
      <c r="AH37" s="815"/>
      <c r="AI37" s="815"/>
      <c r="AJ37" s="815"/>
      <c r="AK37" s="815"/>
      <c r="AL37" s="815"/>
      <c r="AM37" s="815"/>
      <c r="AN37" s="815"/>
      <c r="AO37" s="815"/>
      <c r="AP37" s="815"/>
      <c r="AQ37" s="815"/>
      <c r="AR37" s="815"/>
      <c r="AS37" s="815"/>
      <c r="AT37" s="815"/>
      <c r="AU37" s="815"/>
      <c r="AV37" s="815"/>
      <c r="AW37" s="815"/>
      <c r="AX37" s="815"/>
      <c r="AY37" s="815"/>
      <c r="AZ37" s="815"/>
      <c r="BA37" s="815"/>
      <c r="BB37" s="815"/>
      <c r="BC37" s="815"/>
      <c r="BD37" s="815"/>
      <c r="BE37" s="815"/>
      <c r="BF37" s="815"/>
      <c r="BG37" s="815"/>
      <c r="BH37" s="815"/>
      <c r="BI37" s="815"/>
      <c r="BJ37" s="815"/>
      <c r="BK37" s="815"/>
      <c r="BL37" s="815"/>
      <c r="BM37" s="815"/>
      <c r="BN37" s="815"/>
      <c r="BO37" s="815"/>
      <c r="BP37" s="815"/>
      <c r="BQ37" s="815"/>
      <c r="BR37" s="815"/>
      <c r="BS37" s="815"/>
      <c r="BT37" s="815"/>
      <c r="BU37" s="815"/>
      <c r="BV37" s="815"/>
      <c r="BW37" s="815"/>
      <c r="BX37" s="815"/>
      <c r="BY37" s="815"/>
      <c r="BZ37" s="815"/>
      <c r="CA37" s="815"/>
      <c r="CB37" s="815"/>
      <c r="CC37" s="815"/>
      <c r="CD37" s="815"/>
      <c r="CE37" s="815"/>
      <c r="CF37" s="815"/>
      <c r="CG37" s="815"/>
      <c r="CH37" s="815"/>
      <c r="CI37" s="815"/>
      <c r="CJ37" s="815"/>
      <c r="CK37" s="815"/>
      <c r="CL37" s="815"/>
      <c r="CM37" s="815"/>
      <c r="CN37" s="815"/>
      <c r="CO37" s="815"/>
      <c r="CP37" s="815"/>
      <c r="CQ37" s="815"/>
      <c r="CR37" s="815"/>
      <c r="CS37" s="815"/>
      <c r="CT37" s="815"/>
      <c r="CU37" s="815"/>
      <c r="CV37" s="815"/>
      <c r="CW37" s="815"/>
      <c r="CX37" s="815"/>
      <c r="CY37" s="815"/>
      <c r="CZ37" s="815"/>
      <c r="DA37" s="815"/>
      <c r="DB37" s="815"/>
      <c r="DC37" s="815"/>
      <c r="DD37" s="815"/>
      <c r="DE37" s="815"/>
      <c r="DF37" s="815"/>
      <c r="DG37" s="815"/>
      <c r="DH37" s="815"/>
      <c r="DI37" s="815"/>
      <c r="DJ37" s="815"/>
      <c r="DK37" s="815"/>
      <c r="DL37" s="815"/>
      <c r="DM37" s="815"/>
      <c r="DN37" s="815"/>
      <c r="DO37" s="815"/>
      <c r="DP37" s="815"/>
      <c r="DQ37" s="815"/>
      <c r="DR37" s="815"/>
      <c r="DS37" s="815"/>
      <c r="DT37" s="815"/>
      <c r="DU37" s="815"/>
      <c r="DV37" s="815"/>
      <c r="DW37" s="815"/>
      <c r="DX37" s="815"/>
      <c r="DY37" s="815"/>
      <c r="DZ37" s="815"/>
      <c r="EA37" s="815"/>
      <c r="EB37" s="815"/>
      <c r="EC37" s="815"/>
      <c r="ED37" s="815"/>
      <c r="EE37" s="815"/>
      <c r="EF37" s="815"/>
      <c r="EG37" s="815"/>
      <c r="EH37" s="815"/>
      <c r="EI37" s="815"/>
      <c r="EJ37" s="815"/>
      <c r="EK37" s="815"/>
      <c r="EL37" s="815"/>
      <c r="EM37" s="815"/>
      <c r="EN37" s="815"/>
      <c r="EO37" s="815"/>
      <c r="EP37" s="815"/>
      <c r="EQ37" s="815"/>
      <c r="ER37" s="815"/>
      <c r="ES37" s="815"/>
      <c r="ET37" s="815"/>
      <c r="EU37" s="815"/>
      <c r="EV37" s="815"/>
      <c r="EW37" s="815"/>
      <c r="EX37" s="815"/>
      <c r="EY37" s="815"/>
      <c r="EZ37" s="815"/>
      <c r="FA37" s="815"/>
      <c r="FB37" s="815"/>
      <c r="FC37" s="815"/>
      <c r="FD37" s="815"/>
      <c r="FE37" s="815"/>
      <c r="FF37" s="815"/>
      <c r="FG37" s="815"/>
      <c r="FH37" s="815"/>
      <c r="FI37" s="815"/>
      <c r="FJ37" s="815"/>
      <c r="FK37" s="815"/>
      <c r="FL37" s="815"/>
      <c r="FM37" s="815"/>
      <c r="FN37" s="815"/>
      <c r="FO37" s="815"/>
      <c r="FP37" s="815"/>
      <c r="FQ37" s="815"/>
      <c r="FR37" s="815"/>
      <c r="FS37" s="815"/>
      <c r="FT37" s="815"/>
      <c r="FU37" s="815"/>
      <c r="FV37" s="815"/>
      <c r="FW37" s="815"/>
      <c r="FX37" s="815"/>
      <c r="FY37" s="815"/>
      <c r="FZ37" s="815"/>
      <c r="GA37" s="815"/>
      <c r="GB37" s="815"/>
      <c r="GC37" s="815"/>
      <c r="GD37" s="815"/>
      <c r="GE37" s="815"/>
      <c r="GF37" s="815"/>
      <c r="GG37" s="815"/>
      <c r="GH37" s="815"/>
      <c r="GI37" s="815"/>
      <c r="GJ37" s="815"/>
      <c r="GK37" s="815"/>
      <c r="GL37" s="815"/>
      <c r="GM37" s="815"/>
      <c r="GN37" s="815"/>
      <c r="GO37" s="815"/>
      <c r="GP37" s="815"/>
      <c r="GQ37" s="815"/>
      <c r="GR37" s="815"/>
      <c r="GS37" s="815"/>
      <c r="GT37" s="815"/>
      <c r="GU37" s="815"/>
      <c r="GV37" s="815"/>
      <c r="GW37" s="815"/>
      <c r="GX37" s="815"/>
      <c r="GY37" s="815"/>
      <c r="GZ37" s="815"/>
      <c r="HA37" s="815"/>
      <c r="HB37" s="815"/>
      <c r="HC37" s="815"/>
      <c r="HD37" s="815"/>
      <c r="HE37" s="815"/>
      <c r="HF37" s="815"/>
      <c r="HG37" s="815"/>
      <c r="HH37" s="815"/>
      <c r="HI37" s="815"/>
      <c r="HJ37" s="815"/>
      <c r="HK37" s="815"/>
      <c r="HL37" s="815"/>
      <c r="HM37" s="815"/>
      <c r="HN37" s="815"/>
      <c r="HO37" s="815"/>
      <c r="HP37" s="815"/>
      <c r="HQ37" s="815"/>
      <c r="HR37" s="815"/>
      <c r="HS37" s="815"/>
      <c r="HT37" s="815"/>
      <c r="HU37" s="815"/>
      <c r="HV37" s="815"/>
      <c r="HW37" s="815"/>
      <c r="HX37" s="815"/>
      <c r="HY37" s="815"/>
      <c r="HZ37" s="815"/>
      <c r="IA37" s="815"/>
      <c r="IB37" s="815"/>
      <c r="IC37" s="815"/>
      <c r="ID37" s="815"/>
      <c r="IE37" s="815"/>
      <c r="IF37" s="815"/>
      <c r="IG37" s="815"/>
      <c r="IH37" s="815"/>
      <c r="II37" s="815"/>
      <c r="IJ37" s="815"/>
      <c r="IK37" s="815"/>
      <c r="IL37" s="815"/>
      <c r="IM37" s="815"/>
      <c r="IN37" s="815"/>
      <c r="IO37" s="815"/>
    </row>
    <row r="38" spans="1:249" ht="85.5" customHeight="1">
      <c r="A38" s="793" t="s">
        <v>35</v>
      </c>
      <c r="B38" s="816" t="s">
        <v>2713</v>
      </c>
      <c r="C38" s="808" t="s">
        <v>2704</v>
      </c>
      <c r="D38" s="808" t="s">
        <v>2708</v>
      </c>
      <c r="E38" s="808" t="s">
        <v>86</v>
      </c>
      <c r="F38" s="808" t="s">
        <v>2691</v>
      </c>
      <c r="G38" s="795" t="s">
        <v>2714</v>
      </c>
      <c r="H38" s="791">
        <f>I38*1.1</f>
        <v>2420</v>
      </c>
      <c r="I38" s="791">
        <v>2200</v>
      </c>
      <c r="J38" s="791">
        <f>K38*1.1</f>
        <v>2420</v>
      </c>
      <c r="K38" s="791">
        <v>2200</v>
      </c>
      <c r="L38" s="796">
        <v>0</v>
      </c>
      <c r="M38" s="796">
        <v>0</v>
      </c>
      <c r="N38" s="808" t="s">
        <v>1414</v>
      </c>
      <c r="O38" s="814"/>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5"/>
      <c r="AY38" s="815"/>
      <c r="AZ38" s="815"/>
      <c r="BA38" s="815"/>
      <c r="BB38" s="815"/>
      <c r="BC38" s="815"/>
      <c r="BD38" s="815"/>
      <c r="BE38" s="815"/>
      <c r="BF38" s="815"/>
      <c r="BG38" s="815"/>
      <c r="BH38" s="815"/>
      <c r="BI38" s="815"/>
      <c r="BJ38" s="815"/>
      <c r="BK38" s="815"/>
      <c r="BL38" s="815"/>
      <c r="BM38" s="815"/>
      <c r="BN38" s="815"/>
      <c r="BO38" s="815"/>
      <c r="BP38" s="815"/>
      <c r="BQ38" s="815"/>
      <c r="BR38" s="815"/>
      <c r="BS38" s="815"/>
      <c r="BT38" s="815"/>
      <c r="BU38" s="815"/>
      <c r="BV38" s="815"/>
      <c r="BW38" s="815"/>
      <c r="BX38" s="815"/>
      <c r="BY38" s="815"/>
      <c r="BZ38" s="815"/>
      <c r="CA38" s="815"/>
      <c r="CB38" s="815"/>
      <c r="CC38" s="815"/>
      <c r="CD38" s="815"/>
      <c r="CE38" s="815"/>
      <c r="CF38" s="815"/>
      <c r="CG38" s="815"/>
      <c r="CH38" s="815"/>
      <c r="CI38" s="815"/>
      <c r="CJ38" s="815"/>
      <c r="CK38" s="815"/>
      <c r="CL38" s="815"/>
      <c r="CM38" s="815"/>
      <c r="CN38" s="815"/>
      <c r="CO38" s="815"/>
      <c r="CP38" s="815"/>
      <c r="CQ38" s="815"/>
      <c r="CR38" s="815"/>
      <c r="CS38" s="815"/>
      <c r="CT38" s="815"/>
      <c r="CU38" s="815"/>
      <c r="CV38" s="815"/>
      <c r="CW38" s="815"/>
      <c r="CX38" s="815"/>
      <c r="CY38" s="815"/>
      <c r="CZ38" s="815"/>
      <c r="DA38" s="815"/>
      <c r="DB38" s="815"/>
      <c r="DC38" s="815"/>
      <c r="DD38" s="815"/>
      <c r="DE38" s="815"/>
      <c r="DF38" s="815"/>
      <c r="DG38" s="815"/>
      <c r="DH38" s="815"/>
      <c r="DI38" s="815"/>
      <c r="DJ38" s="815"/>
      <c r="DK38" s="815"/>
      <c r="DL38" s="815"/>
      <c r="DM38" s="815"/>
      <c r="DN38" s="815"/>
      <c r="DO38" s="815"/>
      <c r="DP38" s="815"/>
      <c r="DQ38" s="815"/>
      <c r="DR38" s="815"/>
      <c r="DS38" s="815"/>
      <c r="DT38" s="815"/>
      <c r="DU38" s="815"/>
      <c r="DV38" s="815"/>
      <c r="DW38" s="815"/>
      <c r="DX38" s="815"/>
      <c r="DY38" s="815"/>
      <c r="DZ38" s="815"/>
      <c r="EA38" s="815"/>
      <c r="EB38" s="815"/>
      <c r="EC38" s="815"/>
      <c r="ED38" s="815"/>
      <c r="EE38" s="815"/>
      <c r="EF38" s="815"/>
      <c r="EG38" s="815"/>
      <c r="EH38" s="815"/>
      <c r="EI38" s="815"/>
      <c r="EJ38" s="815"/>
      <c r="EK38" s="815"/>
      <c r="EL38" s="815"/>
      <c r="EM38" s="815"/>
      <c r="EN38" s="815"/>
      <c r="EO38" s="815"/>
      <c r="EP38" s="815"/>
      <c r="EQ38" s="815"/>
      <c r="ER38" s="815"/>
      <c r="ES38" s="815"/>
      <c r="ET38" s="815"/>
      <c r="EU38" s="815"/>
      <c r="EV38" s="815"/>
      <c r="EW38" s="815"/>
      <c r="EX38" s="815"/>
      <c r="EY38" s="815"/>
      <c r="EZ38" s="815"/>
      <c r="FA38" s="815"/>
      <c r="FB38" s="815"/>
      <c r="FC38" s="815"/>
      <c r="FD38" s="815"/>
      <c r="FE38" s="815"/>
      <c r="FF38" s="815"/>
      <c r="FG38" s="815"/>
      <c r="FH38" s="815"/>
      <c r="FI38" s="815"/>
      <c r="FJ38" s="815"/>
      <c r="FK38" s="815"/>
      <c r="FL38" s="815"/>
      <c r="FM38" s="815"/>
      <c r="FN38" s="815"/>
      <c r="FO38" s="815"/>
      <c r="FP38" s="815"/>
      <c r="FQ38" s="815"/>
      <c r="FR38" s="815"/>
      <c r="FS38" s="815"/>
      <c r="FT38" s="815"/>
      <c r="FU38" s="815"/>
      <c r="FV38" s="815"/>
      <c r="FW38" s="815"/>
      <c r="FX38" s="815"/>
      <c r="FY38" s="815"/>
      <c r="FZ38" s="815"/>
      <c r="GA38" s="815"/>
      <c r="GB38" s="815"/>
      <c r="GC38" s="815"/>
      <c r="GD38" s="815"/>
      <c r="GE38" s="815"/>
      <c r="GF38" s="815"/>
      <c r="GG38" s="815"/>
      <c r="GH38" s="815"/>
      <c r="GI38" s="815"/>
      <c r="GJ38" s="815"/>
      <c r="GK38" s="815"/>
      <c r="GL38" s="815"/>
      <c r="GM38" s="815"/>
      <c r="GN38" s="815"/>
      <c r="GO38" s="815"/>
      <c r="GP38" s="815"/>
      <c r="GQ38" s="815"/>
      <c r="GR38" s="815"/>
      <c r="GS38" s="815"/>
      <c r="GT38" s="815"/>
      <c r="GU38" s="815"/>
      <c r="GV38" s="815"/>
      <c r="GW38" s="815"/>
      <c r="GX38" s="815"/>
      <c r="GY38" s="815"/>
      <c r="GZ38" s="815"/>
      <c r="HA38" s="815"/>
      <c r="HB38" s="815"/>
      <c r="HC38" s="815"/>
      <c r="HD38" s="815"/>
      <c r="HE38" s="815"/>
      <c r="HF38" s="815"/>
      <c r="HG38" s="815"/>
      <c r="HH38" s="815"/>
      <c r="HI38" s="815"/>
      <c r="HJ38" s="815"/>
      <c r="HK38" s="815"/>
      <c r="HL38" s="815"/>
      <c r="HM38" s="815"/>
      <c r="HN38" s="815"/>
      <c r="HO38" s="815"/>
      <c r="HP38" s="815"/>
      <c r="HQ38" s="815"/>
      <c r="HR38" s="815"/>
      <c r="HS38" s="815"/>
      <c r="HT38" s="815"/>
      <c r="HU38" s="815"/>
      <c r="HV38" s="815"/>
      <c r="HW38" s="815"/>
      <c r="HX38" s="815"/>
      <c r="HY38" s="815"/>
      <c r="HZ38" s="815"/>
      <c r="IA38" s="815"/>
      <c r="IB38" s="815"/>
      <c r="IC38" s="815"/>
      <c r="ID38" s="815"/>
      <c r="IE38" s="815"/>
      <c r="IF38" s="815"/>
      <c r="IG38" s="815"/>
      <c r="IH38" s="815"/>
      <c r="II38" s="815"/>
      <c r="IJ38" s="815"/>
      <c r="IK38" s="815"/>
      <c r="IL38" s="815"/>
      <c r="IM38" s="815"/>
      <c r="IN38" s="815"/>
      <c r="IO38" s="815"/>
    </row>
    <row r="39" spans="1:249" ht="60.75" customHeight="1">
      <c r="A39" s="793" t="s">
        <v>35</v>
      </c>
      <c r="B39" s="816" t="s">
        <v>2715</v>
      </c>
      <c r="C39" s="808" t="s">
        <v>2704</v>
      </c>
      <c r="D39" s="808" t="s">
        <v>2716</v>
      </c>
      <c r="E39" s="808" t="s">
        <v>86</v>
      </c>
      <c r="F39" s="808" t="s">
        <v>2695</v>
      </c>
      <c r="G39" s="795" t="s">
        <v>2717</v>
      </c>
      <c r="H39" s="809">
        <f>(I39*10%)+I39</f>
        <v>1210</v>
      </c>
      <c r="I39" s="809">
        <v>1100</v>
      </c>
      <c r="J39" s="809">
        <f>(K39*10%)+K39</f>
        <v>1210</v>
      </c>
      <c r="K39" s="809">
        <v>1100</v>
      </c>
      <c r="L39" s="796">
        <v>0</v>
      </c>
      <c r="M39" s="796">
        <v>0</v>
      </c>
      <c r="N39" s="795"/>
      <c r="O39" s="817"/>
    </row>
    <row r="40" spans="1:249" ht="76.5" customHeight="1">
      <c r="A40" s="793" t="s">
        <v>35</v>
      </c>
      <c r="B40" s="816" t="s">
        <v>2718</v>
      </c>
      <c r="C40" s="808" t="s">
        <v>2704</v>
      </c>
      <c r="D40" s="808" t="s">
        <v>2705</v>
      </c>
      <c r="E40" s="808" t="s">
        <v>86</v>
      </c>
      <c r="F40" s="808" t="s">
        <v>2695</v>
      </c>
      <c r="G40" s="795" t="s">
        <v>2719</v>
      </c>
      <c r="H40" s="809">
        <f>(I40*10%)+I40</f>
        <v>1870</v>
      </c>
      <c r="I40" s="809">
        <v>1700</v>
      </c>
      <c r="J40" s="809">
        <f>(K40*10%)+K40</f>
        <v>1870</v>
      </c>
      <c r="K40" s="809">
        <v>1700</v>
      </c>
      <c r="L40" s="796">
        <v>0</v>
      </c>
      <c r="M40" s="796">
        <v>0</v>
      </c>
      <c r="N40" s="795"/>
      <c r="O40" s="817"/>
    </row>
    <row r="41" spans="1:249" ht="66.75" customHeight="1">
      <c r="A41" s="793" t="s">
        <v>35</v>
      </c>
      <c r="B41" s="816" t="s">
        <v>2720</v>
      </c>
      <c r="C41" s="808" t="s">
        <v>2704</v>
      </c>
      <c r="D41" s="808" t="s">
        <v>2708</v>
      </c>
      <c r="E41" s="808" t="s">
        <v>86</v>
      </c>
      <c r="F41" s="795" t="s">
        <v>2711</v>
      </c>
      <c r="G41" s="795" t="s">
        <v>2721</v>
      </c>
      <c r="H41" s="809">
        <f>(I41*10%)+I41</f>
        <v>1210</v>
      </c>
      <c r="I41" s="791">
        <v>1100</v>
      </c>
      <c r="J41" s="809">
        <f>(K41*10%)+K41</f>
        <v>1210</v>
      </c>
      <c r="K41" s="791">
        <v>1100</v>
      </c>
      <c r="L41" s="796">
        <v>0</v>
      </c>
      <c r="M41" s="796">
        <v>0</v>
      </c>
      <c r="N41" s="808"/>
      <c r="O41" s="814"/>
      <c r="P41" s="815"/>
      <c r="Q41" s="815"/>
      <c r="R41" s="815"/>
      <c r="S41" s="815"/>
      <c r="T41" s="815"/>
      <c r="U41" s="815"/>
      <c r="V41" s="815"/>
      <c r="W41" s="815"/>
      <c r="X41" s="815"/>
      <c r="Y41" s="815"/>
      <c r="Z41" s="815"/>
      <c r="AA41" s="815"/>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5"/>
      <c r="AZ41" s="815"/>
      <c r="BA41" s="815"/>
      <c r="BB41" s="815"/>
      <c r="BC41" s="815"/>
      <c r="BD41" s="815"/>
      <c r="BE41" s="815"/>
      <c r="BF41" s="815"/>
      <c r="BG41" s="815"/>
      <c r="BH41" s="815"/>
      <c r="BI41" s="815"/>
      <c r="BJ41" s="815"/>
      <c r="BK41" s="815"/>
      <c r="BL41" s="815"/>
      <c r="BM41" s="815"/>
      <c r="BN41" s="815"/>
      <c r="BO41" s="815"/>
      <c r="BP41" s="815"/>
      <c r="BQ41" s="815"/>
      <c r="BR41" s="815"/>
      <c r="BS41" s="815"/>
      <c r="BT41" s="815"/>
      <c r="BU41" s="815"/>
      <c r="BV41" s="815"/>
      <c r="BW41" s="815"/>
      <c r="BX41" s="815"/>
      <c r="BY41" s="815"/>
      <c r="BZ41" s="815"/>
      <c r="CA41" s="815"/>
      <c r="CB41" s="815"/>
      <c r="CC41" s="815"/>
      <c r="CD41" s="815"/>
      <c r="CE41" s="815"/>
      <c r="CF41" s="815"/>
      <c r="CG41" s="815"/>
      <c r="CH41" s="815"/>
      <c r="CI41" s="815"/>
      <c r="CJ41" s="815"/>
      <c r="CK41" s="815"/>
      <c r="CL41" s="815"/>
      <c r="CM41" s="815"/>
      <c r="CN41" s="815"/>
      <c r="CO41" s="815"/>
      <c r="CP41" s="815"/>
      <c r="CQ41" s="815"/>
      <c r="CR41" s="815"/>
      <c r="CS41" s="815"/>
      <c r="CT41" s="815"/>
      <c r="CU41" s="815"/>
      <c r="CV41" s="815"/>
      <c r="CW41" s="815"/>
      <c r="CX41" s="815"/>
      <c r="CY41" s="815"/>
      <c r="CZ41" s="815"/>
      <c r="DA41" s="815"/>
      <c r="DB41" s="815"/>
      <c r="DC41" s="815"/>
      <c r="DD41" s="815"/>
      <c r="DE41" s="815"/>
      <c r="DF41" s="815"/>
      <c r="DG41" s="815"/>
      <c r="DH41" s="815"/>
      <c r="DI41" s="815"/>
      <c r="DJ41" s="815"/>
      <c r="DK41" s="815"/>
      <c r="DL41" s="815"/>
      <c r="DM41" s="815"/>
      <c r="DN41" s="815"/>
      <c r="DO41" s="815"/>
      <c r="DP41" s="815"/>
      <c r="DQ41" s="815"/>
      <c r="DR41" s="815"/>
      <c r="DS41" s="815"/>
      <c r="DT41" s="815"/>
      <c r="DU41" s="815"/>
      <c r="DV41" s="815"/>
      <c r="DW41" s="815"/>
      <c r="DX41" s="815"/>
      <c r="DY41" s="815"/>
      <c r="DZ41" s="815"/>
      <c r="EA41" s="815"/>
      <c r="EB41" s="815"/>
      <c r="EC41" s="815"/>
      <c r="ED41" s="815"/>
      <c r="EE41" s="815"/>
      <c r="EF41" s="815"/>
      <c r="EG41" s="815"/>
      <c r="EH41" s="815"/>
      <c r="EI41" s="815"/>
      <c r="EJ41" s="815"/>
      <c r="EK41" s="815"/>
      <c r="EL41" s="815"/>
      <c r="EM41" s="815"/>
      <c r="EN41" s="815"/>
      <c r="EO41" s="815"/>
      <c r="EP41" s="815"/>
      <c r="EQ41" s="815"/>
      <c r="ER41" s="815"/>
      <c r="ES41" s="815"/>
      <c r="ET41" s="815"/>
      <c r="EU41" s="815"/>
      <c r="EV41" s="815"/>
      <c r="EW41" s="815"/>
      <c r="EX41" s="815"/>
      <c r="EY41" s="815"/>
      <c r="EZ41" s="815"/>
      <c r="FA41" s="815"/>
      <c r="FB41" s="815"/>
      <c r="FC41" s="815"/>
      <c r="FD41" s="815"/>
      <c r="FE41" s="815"/>
      <c r="FF41" s="815"/>
      <c r="FG41" s="815"/>
      <c r="FH41" s="815"/>
      <c r="FI41" s="815"/>
      <c r="FJ41" s="815"/>
      <c r="FK41" s="815"/>
      <c r="FL41" s="815"/>
      <c r="FM41" s="815"/>
      <c r="FN41" s="815"/>
      <c r="FO41" s="815"/>
      <c r="FP41" s="815"/>
      <c r="FQ41" s="815"/>
      <c r="FR41" s="815"/>
      <c r="FS41" s="815"/>
      <c r="FT41" s="815"/>
      <c r="FU41" s="815"/>
      <c r="FV41" s="815"/>
      <c r="FW41" s="815"/>
      <c r="FX41" s="815"/>
      <c r="FY41" s="815"/>
      <c r="FZ41" s="815"/>
      <c r="GA41" s="815"/>
      <c r="GB41" s="815"/>
      <c r="GC41" s="815"/>
      <c r="GD41" s="815"/>
      <c r="GE41" s="815"/>
      <c r="GF41" s="815"/>
      <c r="GG41" s="815"/>
      <c r="GH41" s="815"/>
      <c r="GI41" s="815"/>
      <c r="GJ41" s="815"/>
      <c r="GK41" s="815"/>
      <c r="GL41" s="815"/>
      <c r="GM41" s="815"/>
      <c r="GN41" s="815"/>
      <c r="GO41" s="815"/>
      <c r="GP41" s="815"/>
      <c r="GQ41" s="815"/>
      <c r="GR41" s="815"/>
      <c r="GS41" s="815"/>
      <c r="GT41" s="815"/>
      <c r="GU41" s="815"/>
      <c r="GV41" s="815"/>
      <c r="GW41" s="815"/>
      <c r="GX41" s="815"/>
      <c r="GY41" s="815"/>
      <c r="GZ41" s="815"/>
      <c r="HA41" s="815"/>
      <c r="HB41" s="815"/>
      <c r="HC41" s="815"/>
      <c r="HD41" s="815"/>
      <c r="HE41" s="815"/>
      <c r="HF41" s="815"/>
      <c r="HG41" s="815"/>
      <c r="HH41" s="815"/>
      <c r="HI41" s="815"/>
      <c r="HJ41" s="815"/>
      <c r="HK41" s="815"/>
      <c r="HL41" s="815"/>
      <c r="HM41" s="815"/>
      <c r="HN41" s="815"/>
      <c r="HO41" s="815"/>
      <c r="HP41" s="815"/>
      <c r="HQ41" s="815"/>
      <c r="HR41" s="815"/>
      <c r="HS41" s="815"/>
      <c r="HT41" s="815"/>
      <c r="HU41" s="815"/>
      <c r="HV41" s="815"/>
      <c r="HW41" s="815"/>
      <c r="HX41" s="815"/>
      <c r="HY41" s="815"/>
      <c r="HZ41" s="815"/>
      <c r="IA41" s="815"/>
      <c r="IB41" s="815"/>
      <c r="IC41" s="815"/>
      <c r="ID41" s="815"/>
      <c r="IE41" s="815"/>
      <c r="IF41" s="815"/>
      <c r="IG41" s="815"/>
      <c r="IH41" s="815"/>
      <c r="II41" s="815"/>
      <c r="IJ41" s="815"/>
      <c r="IK41" s="815"/>
      <c r="IL41" s="815"/>
      <c r="IM41" s="815"/>
      <c r="IN41" s="815"/>
      <c r="IO41" s="815"/>
    </row>
    <row r="42" spans="1:249" ht="77.25" customHeight="1">
      <c r="A42" s="793" t="s">
        <v>35</v>
      </c>
      <c r="B42" s="813" t="s">
        <v>2722</v>
      </c>
      <c r="C42" s="808" t="s">
        <v>2704</v>
      </c>
      <c r="D42" s="808" t="s">
        <v>2708</v>
      </c>
      <c r="E42" s="808" t="s">
        <v>86</v>
      </c>
      <c r="F42" s="808" t="s">
        <v>2695</v>
      </c>
      <c r="G42" s="795" t="s">
        <v>2719</v>
      </c>
      <c r="H42" s="809">
        <f>(I42*10%)+I42</f>
        <v>1210</v>
      </c>
      <c r="I42" s="809">
        <v>1100</v>
      </c>
      <c r="J42" s="809">
        <f>(K42*10%)+K42</f>
        <v>1210</v>
      </c>
      <c r="K42" s="809">
        <v>1100</v>
      </c>
      <c r="L42" s="796">
        <v>0</v>
      </c>
      <c r="M42" s="796">
        <v>0</v>
      </c>
      <c r="N42" s="795"/>
      <c r="O42" s="817"/>
    </row>
    <row r="43" spans="1:249" s="803" customFormat="1" ht="35.25" customHeight="1">
      <c r="A43" s="798" t="s">
        <v>2545</v>
      </c>
      <c r="B43" s="799" t="s">
        <v>2723</v>
      </c>
      <c r="C43" s="799"/>
      <c r="D43" s="799"/>
      <c r="E43" s="799"/>
      <c r="F43" s="799"/>
      <c r="G43" s="799"/>
      <c r="H43" s="801">
        <f t="shared" ref="H43:M43" si="13">SUM(H44:H55)</f>
        <v>13695</v>
      </c>
      <c r="I43" s="801">
        <f t="shared" si="13"/>
        <v>12450</v>
      </c>
      <c r="J43" s="801">
        <f t="shared" si="13"/>
        <v>13695</v>
      </c>
      <c r="K43" s="801">
        <f t="shared" si="13"/>
        <v>12450</v>
      </c>
      <c r="L43" s="801">
        <f t="shared" si="13"/>
        <v>2200</v>
      </c>
      <c r="M43" s="801">
        <f t="shared" si="13"/>
        <v>2000</v>
      </c>
      <c r="N43" s="800"/>
      <c r="O43" s="811"/>
    </row>
    <row r="44" spans="1:249" ht="69.75" customHeight="1">
      <c r="A44" s="812" t="s">
        <v>35</v>
      </c>
      <c r="B44" s="816" t="s">
        <v>2724</v>
      </c>
      <c r="C44" s="808" t="s">
        <v>2725</v>
      </c>
      <c r="D44" s="808" t="s">
        <v>2726</v>
      </c>
      <c r="E44" s="808" t="s">
        <v>50</v>
      </c>
      <c r="F44" s="808" t="s">
        <v>2687</v>
      </c>
      <c r="G44" s="808" t="s">
        <v>2727</v>
      </c>
      <c r="H44" s="791">
        <f t="shared" ref="H44:H55" si="14">I44*1.1</f>
        <v>880.00000000000011</v>
      </c>
      <c r="I44" s="791">
        <v>800</v>
      </c>
      <c r="J44" s="791">
        <f t="shared" ref="J44:J55" si="15">K44*1.1</f>
        <v>880.00000000000011</v>
      </c>
      <c r="K44" s="791">
        <v>800</v>
      </c>
      <c r="L44" s="791">
        <f>M44*1.1</f>
        <v>880.00000000000011</v>
      </c>
      <c r="M44" s="791">
        <v>800</v>
      </c>
      <c r="N44" s="808" t="s">
        <v>1414</v>
      </c>
      <c r="O44" s="814"/>
      <c r="P44" s="815"/>
      <c r="Q44" s="815"/>
      <c r="R44" s="815"/>
      <c r="S44" s="815"/>
      <c r="T44" s="815"/>
      <c r="U44" s="815"/>
      <c r="V44" s="815"/>
      <c r="W44" s="815"/>
      <c r="X44" s="815"/>
      <c r="Y44" s="815"/>
      <c r="Z44" s="815"/>
      <c r="AA44" s="815"/>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c r="BC44" s="815"/>
      <c r="BD44" s="815"/>
      <c r="BE44" s="815"/>
      <c r="BF44" s="815"/>
      <c r="BG44" s="815"/>
      <c r="BH44" s="815"/>
      <c r="BI44" s="815"/>
      <c r="BJ44" s="815"/>
      <c r="BK44" s="815"/>
      <c r="BL44" s="815"/>
      <c r="BM44" s="815"/>
      <c r="BN44" s="815"/>
      <c r="BO44" s="815"/>
      <c r="BP44" s="815"/>
      <c r="BQ44" s="815"/>
      <c r="BR44" s="815"/>
      <c r="BS44" s="815"/>
      <c r="BT44" s="815"/>
      <c r="BU44" s="815"/>
      <c r="BV44" s="815"/>
      <c r="BW44" s="815"/>
      <c r="BX44" s="815"/>
      <c r="BY44" s="815"/>
      <c r="BZ44" s="815"/>
      <c r="CA44" s="815"/>
      <c r="CB44" s="815"/>
      <c r="CC44" s="815"/>
      <c r="CD44" s="815"/>
      <c r="CE44" s="815"/>
      <c r="CF44" s="815"/>
      <c r="CG44" s="815"/>
      <c r="CH44" s="815"/>
      <c r="CI44" s="815"/>
      <c r="CJ44" s="815"/>
      <c r="CK44" s="815"/>
      <c r="CL44" s="815"/>
      <c r="CM44" s="815"/>
      <c r="CN44" s="815"/>
      <c r="CO44" s="815"/>
      <c r="CP44" s="815"/>
      <c r="CQ44" s="815"/>
      <c r="CR44" s="815"/>
      <c r="CS44" s="815"/>
      <c r="CT44" s="815"/>
      <c r="CU44" s="815"/>
      <c r="CV44" s="815"/>
      <c r="CW44" s="815"/>
      <c r="CX44" s="815"/>
      <c r="CY44" s="815"/>
      <c r="CZ44" s="815"/>
      <c r="DA44" s="815"/>
      <c r="DB44" s="815"/>
      <c r="DC44" s="815"/>
      <c r="DD44" s="815"/>
      <c r="DE44" s="815"/>
      <c r="DF44" s="815"/>
      <c r="DG44" s="815"/>
      <c r="DH44" s="815"/>
      <c r="DI44" s="815"/>
      <c r="DJ44" s="815"/>
      <c r="DK44" s="815"/>
      <c r="DL44" s="815"/>
      <c r="DM44" s="815"/>
      <c r="DN44" s="815"/>
      <c r="DO44" s="815"/>
      <c r="DP44" s="815"/>
      <c r="DQ44" s="815"/>
      <c r="DR44" s="815"/>
      <c r="DS44" s="815"/>
      <c r="DT44" s="815"/>
      <c r="DU44" s="815"/>
      <c r="DV44" s="815"/>
      <c r="DW44" s="815"/>
      <c r="DX44" s="815"/>
      <c r="DY44" s="815"/>
      <c r="DZ44" s="815"/>
      <c r="EA44" s="815"/>
      <c r="EB44" s="815"/>
      <c r="EC44" s="815"/>
      <c r="ED44" s="815"/>
      <c r="EE44" s="815"/>
      <c r="EF44" s="815"/>
      <c r="EG44" s="815"/>
      <c r="EH44" s="815"/>
      <c r="EI44" s="815"/>
      <c r="EJ44" s="815"/>
      <c r="EK44" s="815"/>
      <c r="EL44" s="815"/>
      <c r="EM44" s="815"/>
      <c r="EN44" s="815"/>
      <c r="EO44" s="815"/>
      <c r="EP44" s="815"/>
      <c r="EQ44" s="815"/>
      <c r="ER44" s="815"/>
      <c r="ES44" s="815"/>
      <c r="ET44" s="815"/>
      <c r="EU44" s="815"/>
      <c r="EV44" s="815"/>
      <c r="EW44" s="815"/>
      <c r="EX44" s="815"/>
      <c r="EY44" s="815"/>
      <c r="EZ44" s="815"/>
      <c r="FA44" s="815"/>
      <c r="FB44" s="815"/>
      <c r="FC44" s="815"/>
      <c r="FD44" s="815"/>
      <c r="FE44" s="815"/>
      <c r="FF44" s="815"/>
      <c r="FG44" s="815"/>
      <c r="FH44" s="815"/>
      <c r="FI44" s="815"/>
      <c r="FJ44" s="815"/>
      <c r="FK44" s="815"/>
      <c r="FL44" s="815"/>
      <c r="FM44" s="815"/>
      <c r="FN44" s="815"/>
      <c r="FO44" s="815"/>
      <c r="FP44" s="815"/>
      <c r="FQ44" s="815"/>
      <c r="FR44" s="815"/>
      <c r="FS44" s="815"/>
      <c r="FT44" s="815"/>
      <c r="FU44" s="815"/>
      <c r="FV44" s="815"/>
      <c r="FW44" s="815"/>
      <c r="FX44" s="815"/>
      <c r="FY44" s="815"/>
      <c r="FZ44" s="815"/>
      <c r="GA44" s="815"/>
      <c r="GB44" s="815"/>
      <c r="GC44" s="815"/>
      <c r="GD44" s="815"/>
      <c r="GE44" s="815"/>
      <c r="GF44" s="815"/>
      <c r="GG44" s="815"/>
      <c r="GH44" s="815"/>
      <c r="GI44" s="815"/>
      <c r="GJ44" s="815"/>
      <c r="GK44" s="815"/>
      <c r="GL44" s="815"/>
      <c r="GM44" s="815"/>
      <c r="GN44" s="815"/>
      <c r="GO44" s="815"/>
      <c r="GP44" s="815"/>
      <c r="GQ44" s="815"/>
      <c r="GR44" s="815"/>
      <c r="GS44" s="815"/>
      <c r="GT44" s="815"/>
      <c r="GU44" s="815"/>
      <c r="GV44" s="815"/>
      <c r="GW44" s="815"/>
      <c r="GX44" s="815"/>
      <c r="GY44" s="815"/>
      <c r="GZ44" s="815"/>
      <c r="HA44" s="815"/>
      <c r="HB44" s="815"/>
      <c r="HC44" s="815"/>
      <c r="HD44" s="815"/>
      <c r="HE44" s="815"/>
      <c r="HF44" s="815"/>
      <c r="HG44" s="815"/>
      <c r="HH44" s="815"/>
      <c r="HI44" s="815"/>
      <c r="HJ44" s="815"/>
      <c r="HK44" s="815"/>
      <c r="HL44" s="815"/>
      <c r="HM44" s="815"/>
      <c r="HN44" s="815"/>
      <c r="HO44" s="815"/>
      <c r="HP44" s="815"/>
      <c r="HQ44" s="815"/>
      <c r="HR44" s="815"/>
      <c r="HS44" s="815"/>
      <c r="HT44" s="815"/>
      <c r="HU44" s="815"/>
      <c r="HV44" s="815"/>
      <c r="HW44" s="815"/>
      <c r="HX44" s="815"/>
      <c r="HY44" s="815"/>
      <c r="HZ44" s="815"/>
      <c r="IA44" s="815"/>
      <c r="IB44" s="815"/>
      <c r="IC44" s="815"/>
      <c r="ID44" s="815"/>
      <c r="IE44" s="815"/>
      <c r="IF44" s="815"/>
      <c r="IG44" s="815"/>
      <c r="IH44" s="815"/>
      <c r="II44" s="815"/>
      <c r="IJ44" s="815"/>
      <c r="IK44" s="815"/>
      <c r="IL44" s="815"/>
      <c r="IM44" s="815"/>
      <c r="IN44" s="815"/>
      <c r="IO44" s="815"/>
    </row>
    <row r="45" spans="1:249" ht="55.5" customHeight="1">
      <c r="A45" s="812" t="s">
        <v>35</v>
      </c>
      <c r="B45" s="816" t="s">
        <v>2728</v>
      </c>
      <c r="C45" s="808" t="s">
        <v>2725</v>
      </c>
      <c r="D45" s="808" t="s">
        <v>2726</v>
      </c>
      <c r="E45" s="808" t="s">
        <v>50</v>
      </c>
      <c r="F45" s="795" t="s">
        <v>2680</v>
      </c>
      <c r="G45" s="808" t="s">
        <v>2655</v>
      </c>
      <c r="H45" s="809">
        <f>(I45*10%)+I45</f>
        <v>990</v>
      </c>
      <c r="I45" s="791">
        <v>900</v>
      </c>
      <c r="J45" s="809">
        <f>(K45*10%)+K45</f>
        <v>990</v>
      </c>
      <c r="K45" s="791">
        <v>900</v>
      </c>
      <c r="L45" s="809">
        <f>(M45*10%)+M45</f>
        <v>990</v>
      </c>
      <c r="M45" s="791">
        <v>900</v>
      </c>
      <c r="N45" s="808"/>
      <c r="O45" s="817"/>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c r="BC45" s="815"/>
      <c r="BD45" s="815"/>
      <c r="BE45" s="815"/>
      <c r="BF45" s="815"/>
      <c r="BG45" s="815"/>
      <c r="BH45" s="815"/>
      <c r="BI45" s="815"/>
      <c r="BJ45" s="815"/>
      <c r="BK45" s="815"/>
      <c r="BL45" s="815"/>
      <c r="BM45" s="815"/>
      <c r="BN45" s="815"/>
      <c r="BO45" s="815"/>
      <c r="BP45" s="815"/>
      <c r="BQ45" s="815"/>
      <c r="BR45" s="815"/>
      <c r="BS45" s="815"/>
      <c r="BT45" s="815"/>
      <c r="BU45" s="815"/>
      <c r="BV45" s="815"/>
      <c r="BW45" s="815"/>
      <c r="BX45" s="815"/>
      <c r="BY45" s="815"/>
      <c r="BZ45" s="815"/>
      <c r="CA45" s="815"/>
      <c r="CB45" s="815"/>
      <c r="CC45" s="815"/>
      <c r="CD45" s="815"/>
      <c r="CE45" s="815"/>
      <c r="CF45" s="815"/>
      <c r="CG45" s="815"/>
      <c r="CH45" s="815"/>
      <c r="CI45" s="815"/>
      <c r="CJ45" s="815"/>
      <c r="CK45" s="815"/>
      <c r="CL45" s="815"/>
      <c r="CM45" s="815"/>
      <c r="CN45" s="815"/>
      <c r="CO45" s="815"/>
      <c r="CP45" s="815"/>
      <c r="CQ45" s="815"/>
      <c r="CR45" s="815"/>
      <c r="CS45" s="815"/>
      <c r="CT45" s="815"/>
      <c r="CU45" s="815"/>
      <c r="CV45" s="815"/>
      <c r="CW45" s="815"/>
      <c r="CX45" s="815"/>
      <c r="CY45" s="815"/>
      <c r="CZ45" s="815"/>
      <c r="DA45" s="815"/>
      <c r="DB45" s="815"/>
      <c r="DC45" s="815"/>
      <c r="DD45" s="815"/>
      <c r="DE45" s="815"/>
      <c r="DF45" s="815"/>
      <c r="DG45" s="815"/>
      <c r="DH45" s="815"/>
      <c r="DI45" s="815"/>
      <c r="DJ45" s="815"/>
      <c r="DK45" s="815"/>
      <c r="DL45" s="815"/>
      <c r="DM45" s="815"/>
      <c r="DN45" s="815"/>
      <c r="DO45" s="815"/>
      <c r="DP45" s="815"/>
      <c r="DQ45" s="815"/>
      <c r="DR45" s="815"/>
      <c r="DS45" s="815"/>
      <c r="DT45" s="815"/>
      <c r="DU45" s="815"/>
      <c r="DV45" s="815"/>
      <c r="DW45" s="815"/>
      <c r="DX45" s="815"/>
      <c r="DY45" s="815"/>
      <c r="DZ45" s="815"/>
      <c r="EA45" s="815"/>
      <c r="EB45" s="815"/>
      <c r="EC45" s="815"/>
      <c r="ED45" s="815"/>
      <c r="EE45" s="815"/>
      <c r="EF45" s="815"/>
      <c r="EG45" s="815"/>
      <c r="EH45" s="815"/>
      <c r="EI45" s="815"/>
      <c r="EJ45" s="815"/>
      <c r="EK45" s="815"/>
      <c r="EL45" s="815"/>
      <c r="EM45" s="815"/>
      <c r="EN45" s="815"/>
      <c r="EO45" s="815"/>
      <c r="EP45" s="815"/>
      <c r="EQ45" s="815"/>
      <c r="ER45" s="815"/>
      <c r="ES45" s="815"/>
      <c r="ET45" s="815"/>
      <c r="EU45" s="815"/>
      <c r="EV45" s="815"/>
      <c r="EW45" s="815"/>
      <c r="EX45" s="815"/>
      <c r="EY45" s="815"/>
      <c r="EZ45" s="815"/>
      <c r="FA45" s="815"/>
      <c r="FB45" s="815"/>
      <c r="FC45" s="815"/>
      <c r="FD45" s="815"/>
      <c r="FE45" s="815"/>
      <c r="FF45" s="815"/>
      <c r="FG45" s="815"/>
      <c r="FH45" s="815"/>
      <c r="FI45" s="815"/>
      <c r="FJ45" s="815"/>
      <c r="FK45" s="815"/>
      <c r="FL45" s="815"/>
      <c r="FM45" s="815"/>
      <c r="FN45" s="815"/>
      <c r="FO45" s="815"/>
      <c r="FP45" s="815"/>
      <c r="FQ45" s="815"/>
      <c r="FR45" s="815"/>
      <c r="FS45" s="815"/>
      <c r="FT45" s="815"/>
      <c r="FU45" s="815"/>
      <c r="FV45" s="815"/>
      <c r="FW45" s="815"/>
      <c r="FX45" s="815"/>
      <c r="FY45" s="815"/>
      <c r="FZ45" s="815"/>
      <c r="GA45" s="815"/>
      <c r="GB45" s="815"/>
      <c r="GC45" s="815"/>
      <c r="GD45" s="815"/>
      <c r="GE45" s="815"/>
      <c r="GF45" s="815"/>
      <c r="GG45" s="815"/>
      <c r="GH45" s="815"/>
      <c r="GI45" s="815"/>
      <c r="GJ45" s="815"/>
      <c r="GK45" s="815"/>
      <c r="GL45" s="815"/>
      <c r="GM45" s="815"/>
      <c r="GN45" s="815"/>
      <c r="GO45" s="815"/>
      <c r="GP45" s="815"/>
      <c r="GQ45" s="815"/>
      <c r="GR45" s="815"/>
      <c r="GS45" s="815"/>
      <c r="GT45" s="815"/>
      <c r="GU45" s="815"/>
      <c r="GV45" s="815"/>
      <c r="GW45" s="815"/>
      <c r="GX45" s="815"/>
      <c r="GY45" s="815"/>
      <c r="GZ45" s="815"/>
      <c r="HA45" s="815"/>
      <c r="HB45" s="815"/>
      <c r="HC45" s="815"/>
      <c r="HD45" s="815"/>
      <c r="HE45" s="815"/>
      <c r="HF45" s="815"/>
      <c r="HG45" s="815"/>
      <c r="HH45" s="815"/>
      <c r="HI45" s="815"/>
      <c r="HJ45" s="815"/>
      <c r="HK45" s="815"/>
      <c r="HL45" s="815"/>
      <c r="HM45" s="815"/>
      <c r="HN45" s="815"/>
      <c r="HO45" s="815"/>
      <c r="HP45" s="815"/>
      <c r="HQ45" s="815"/>
      <c r="HR45" s="815"/>
      <c r="HS45" s="815"/>
      <c r="HT45" s="815"/>
      <c r="HU45" s="815"/>
      <c r="HV45" s="815"/>
      <c r="HW45" s="815"/>
      <c r="HX45" s="815"/>
      <c r="HY45" s="815"/>
      <c r="HZ45" s="815"/>
      <c r="IA45" s="815"/>
      <c r="IB45" s="815"/>
      <c r="IC45" s="815"/>
      <c r="ID45" s="815"/>
      <c r="IE45" s="815"/>
      <c r="IF45" s="815"/>
      <c r="IG45" s="815"/>
      <c r="IH45" s="815"/>
      <c r="II45" s="815"/>
      <c r="IJ45" s="815"/>
      <c r="IK45" s="815"/>
      <c r="IL45" s="815"/>
      <c r="IM45" s="815"/>
      <c r="IN45" s="815"/>
      <c r="IO45" s="815"/>
    </row>
    <row r="46" spans="1:249" ht="85.5" customHeight="1">
      <c r="A46" s="812" t="s">
        <v>35</v>
      </c>
      <c r="B46" s="816" t="s">
        <v>2729</v>
      </c>
      <c r="C46" s="808" t="s">
        <v>2725</v>
      </c>
      <c r="D46" s="808" t="s">
        <v>2730</v>
      </c>
      <c r="E46" s="808" t="s">
        <v>50</v>
      </c>
      <c r="F46" s="808" t="s">
        <v>2731</v>
      </c>
      <c r="G46" s="808" t="s">
        <v>2732</v>
      </c>
      <c r="H46" s="791">
        <f t="shared" si="14"/>
        <v>330</v>
      </c>
      <c r="I46" s="791">
        <v>300</v>
      </c>
      <c r="J46" s="791">
        <f t="shared" si="15"/>
        <v>330</v>
      </c>
      <c r="K46" s="791">
        <v>300</v>
      </c>
      <c r="L46" s="791">
        <f>M46*1.1</f>
        <v>330</v>
      </c>
      <c r="M46" s="791">
        <v>300</v>
      </c>
      <c r="N46" s="808" t="s">
        <v>1414</v>
      </c>
      <c r="O46" s="814"/>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815"/>
      <c r="AP46" s="815"/>
      <c r="AQ46" s="815"/>
      <c r="AR46" s="815"/>
      <c r="AS46" s="815"/>
      <c r="AT46" s="815"/>
      <c r="AU46" s="815"/>
      <c r="AV46" s="815"/>
      <c r="AW46" s="815"/>
      <c r="AX46" s="815"/>
      <c r="AY46" s="815"/>
      <c r="AZ46" s="815"/>
      <c r="BA46" s="815"/>
      <c r="BB46" s="815"/>
      <c r="BC46" s="815"/>
      <c r="BD46" s="815"/>
      <c r="BE46" s="815"/>
      <c r="BF46" s="815"/>
      <c r="BG46" s="815"/>
      <c r="BH46" s="815"/>
      <c r="BI46" s="815"/>
      <c r="BJ46" s="815"/>
      <c r="BK46" s="815"/>
      <c r="BL46" s="815"/>
      <c r="BM46" s="815"/>
      <c r="BN46" s="815"/>
      <c r="BO46" s="815"/>
      <c r="BP46" s="815"/>
      <c r="BQ46" s="815"/>
      <c r="BR46" s="815"/>
      <c r="BS46" s="815"/>
      <c r="BT46" s="815"/>
      <c r="BU46" s="815"/>
      <c r="BV46" s="815"/>
      <c r="BW46" s="815"/>
      <c r="BX46" s="815"/>
      <c r="BY46" s="815"/>
      <c r="BZ46" s="815"/>
      <c r="CA46" s="815"/>
      <c r="CB46" s="815"/>
      <c r="CC46" s="815"/>
      <c r="CD46" s="815"/>
      <c r="CE46" s="815"/>
      <c r="CF46" s="815"/>
      <c r="CG46" s="815"/>
      <c r="CH46" s="815"/>
      <c r="CI46" s="815"/>
      <c r="CJ46" s="815"/>
      <c r="CK46" s="815"/>
      <c r="CL46" s="815"/>
      <c r="CM46" s="815"/>
      <c r="CN46" s="815"/>
      <c r="CO46" s="815"/>
      <c r="CP46" s="815"/>
      <c r="CQ46" s="815"/>
      <c r="CR46" s="815"/>
      <c r="CS46" s="815"/>
      <c r="CT46" s="815"/>
      <c r="CU46" s="815"/>
      <c r="CV46" s="815"/>
      <c r="CW46" s="815"/>
      <c r="CX46" s="815"/>
      <c r="CY46" s="815"/>
      <c r="CZ46" s="815"/>
      <c r="DA46" s="815"/>
      <c r="DB46" s="815"/>
      <c r="DC46" s="815"/>
      <c r="DD46" s="815"/>
      <c r="DE46" s="815"/>
      <c r="DF46" s="815"/>
      <c r="DG46" s="815"/>
      <c r="DH46" s="815"/>
      <c r="DI46" s="815"/>
      <c r="DJ46" s="815"/>
      <c r="DK46" s="815"/>
      <c r="DL46" s="815"/>
      <c r="DM46" s="815"/>
      <c r="DN46" s="815"/>
      <c r="DO46" s="815"/>
      <c r="DP46" s="815"/>
      <c r="DQ46" s="815"/>
      <c r="DR46" s="815"/>
      <c r="DS46" s="815"/>
      <c r="DT46" s="815"/>
      <c r="DU46" s="815"/>
      <c r="DV46" s="815"/>
      <c r="DW46" s="815"/>
      <c r="DX46" s="815"/>
      <c r="DY46" s="815"/>
      <c r="DZ46" s="815"/>
      <c r="EA46" s="815"/>
      <c r="EB46" s="815"/>
      <c r="EC46" s="815"/>
      <c r="ED46" s="815"/>
      <c r="EE46" s="815"/>
      <c r="EF46" s="815"/>
      <c r="EG46" s="815"/>
      <c r="EH46" s="815"/>
      <c r="EI46" s="815"/>
      <c r="EJ46" s="815"/>
      <c r="EK46" s="815"/>
      <c r="EL46" s="815"/>
      <c r="EM46" s="815"/>
      <c r="EN46" s="815"/>
      <c r="EO46" s="815"/>
      <c r="EP46" s="815"/>
      <c r="EQ46" s="815"/>
      <c r="ER46" s="815"/>
      <c r="ES46" s="815"/>
      <c r="ET46" s="815"/>
      <c r="EU46" s="815"/>
      <c r="EV46" s="815"/>
      <c r="EW46" s="815"/>
      <c r="EX46" s="815"/>
      <c r="EY46" s="815"/>
      <c r="EZ46" s="815"/>
      <c r="FA46" s="815"/>
      <c r="FB46" s="815"/>
      <c r="FC46" s="815"/>
      <c r="FD46" s="815"/>
      <c r="FE46" s="815"/>
      <c r="FF46" s="815"/>
      <c r="FG46" s="815"/>
      <c r="FH46" s="815"/>
      <c r="FI46" s="815"/>
      <c r="FJ46" s="815"/>
      <c r="FK46" s="815"/>
      <c r="FL46" s="815"/>
      <c r="FM46" s="815"/>
      <c r="FN46" s="815"/>
      <c r="FO46" s="815"/>
      <c r="FP46" s="815"/>
      <c r="FQ46" s="815"/>
      <c r="FR46" s="815"/>
      <c r="FS46" s="815"/>
      <c r="FT46" s="815"/>
      <c r="FU46" s="815"/>
      <c r="FV46" s="815"/>
      <c r="FW46" s="815"/>
      <c r="FX46" s="815"/>
      <c r="FY46" s="815"/>
      <c r="FZ46" s="815"/>
      <c r="GA46" s="815"/>
      <c r="GB46" s="815"/>
      <c r="GC46" s="815"/>
      <c r="GD46" s="815"/>
      <c r="GE46" s="815"/>
      <c r="GF46" s="815"/>
      <c r="GG46" s="815"/>
      <c r="GH46" s="815"/>
      <c r="GI46" s="815"/>
      <c r="GJ46" s="815"/>
      <c r="GK46" s="815"/>
      <c r="GL46" s="815"/>
      <c r="GM46" s="815"/>
      <c r="GN46" s="815"/>
      <c r="GO46" s="815"/>
      <c r="GP46" s="815"/>
      <c r="GQ46" s="815"/>
      <c r="GR46" s="815"/>
      <c r="GS46" s="815"/>
      <c r="GT46" s="815"/>
      <c r="GU46" s="815"/>
      <c r="GV46" s="815"/>
      <c r="GW46" s="815"/>
      <c r="GX46" s="815"/>
      <c r="GY46" s="815"/>
      <c r="GZ46" s="815"/>
      <c r="HA46" s="815"/>
      <c r="HB46" s="815"/>
      <c r="HC46" s="815"/>
      <c r="HD46" s="815"/>
      <c r="HE46" s="815"/>
      <c r="HF46" s="815"/>
      <c r="HG46" s="815"/>
      <c r="HH46" s="815"/>
      <c r="HI46" s="815"/>
      <c r="HJ46" s="815"/>
      <c r="HK46" s="815"/>
      <c r="HL46" s="815"/>
      <c r="HM46" s="815"/>
      <c r="HN46" s="815"/>
      <c r="HO46" s="815"/>
      <c r="HP46" s="815"/>
      <c r="HQ46" s="815"/>
      <c r="HR46" s="815"/>
      <c r="HS46" s="815"/>
      <c r="HT46" s="815"/>
      <c r="HU46" s="815"/>
      <c r="HV46" s="815"/>
      <c r="HW46" s="815"/>
      <c r="HX46" s="815"/>
      <c r="HY46" s="815"/>
      <c r="HZ46" s="815"/>
      <c r="IA46" s="815"/>
      <c r="IB46" s="815"/>
      <c r="IC46" s="815"/>
      <c r="ID46" s="815"/>
      <c r="IE46" s="815"/>
      <c r="IF46" s="815"/>
      <c r="IG46" s="815"/>
      <c r="IH46" s="815"/>
      <c r="II46" s="815"/>
      <c r="IJ46" s="815"/>
      <c r="IK46" s="815"/>
      <c r="IL46" s="815"/>
      <c r="IM46" s="815"/>
      <c r="IN46" s="815"/>
      <c r="IO46" s="815"/>
    </row>
    <row r="47" spans="1:249" ht="79.5" customHeight="1">
      <c r="A47" s="793" t="s">
        <v>35</v>
      </c>
      <c r="B47" s="816" t="s">
        <v>2733</v>
      </c>
      <c r="C47" s="808" t="s">
        <v>2725</v>
      </c>
      <c r="D47" s="808" t="s">
        <v>2734</v>
      </c>
      <c r="E47" s="808" t="s">
        <v>86</v>
      </c>
      <c r="F47" s="808" t="s">
        <v>2695</v>
      </c>
      <c r="G47" s="795" t="s">
        <v>2735</v>
      </c>
      <c r="H47" s="791">
        <f t="shared" si="14"/>
        <v>550</v>
      </c>
      <c r="I47" s="809">
        <v>500</v>
      </c>
      <c r="J47" s="791">
        <f t="shared" si="15"/>
        <v>550</v>
      </c>
      <c r="K47" s="809">
        <v>500</v>
      </c>
      <c r="L47" s="796">
        <v>0</v>
      </c>
      <c r="M47" s="796">
        <v>0</v>
      </c>
      <c r="N47" s="795" t="s">
        <v>1414</v>
      </c>
      <c r="O47" s="817"/>
    </row>
    <row r="48" spans="1:249" ht="93" customHeight="1">
      <c r="A48" s="793" t="s">
        <v>35</v>
      </c>
      <c r="B48" s="816" t="s">
        <v>2736</v>
      </c>
      <c r="C48" s="808" t="s">
        <v>2725</v>
      </c>
      <c r="D48" s="808" t="s">
        <v>2730</v>
      </c>
      <c r="E48" s="808" t="s">
        <v>86</v>
      </c>
      <c r="F48" s="808" t="s">
        <v>2691</v>
      </c>
      <c r="G48" s="795" t="s">
        <v>2737</v>
      </c>
      <c r="H48" s="791">
        <f t="shared" si="14"/>
        <v>275</v>
      </c>
      <c r="I48" s="809">
        <v>250</v>
      </c>
      <c r="J48" s="791">
        <f t="shared" si="15"/>
        <v>275</v>
      </c>
      <c r="K48" s="809">
        <v>250</v>
      </c>
      <c r="L48" s="796">
        <v>0</v>
      </c>
      <c r="M48" s="796">
        <v>0</v>
      </c>
      <c r="N48" s="795" t="s">
        <v>1414</v>
      </c>
      <c r="O48" s="817"/>
    </row>
    <row r="49" spans="1:249" ht="80.25" customHeight="1">
      <c r="A49" s="793" t="s">
        <v>35</v>
      </c>
      <c r="B49" s="816" t="s">
        <v>2738</v>
      </c>
      <c r="C49" s="808" t="s">
        <v>2725</v>
      </c>
      <c r="D49" s="808" t="s">
        <v>2730</v>
      </c>
      <c r="E49" s="808" t="s">
        <v>86</v>
      </c>
      <c r="F49" s="808" t="s">
        <v>2731</v>
      </c>
      <c r="G49" s="795" t="s">
        <v>2739</v>
      </c>
      <c r="H49" s="809">
        <f>(I49*10%)+I49</f>
        <v>1650</v>
      </c>
      <c r="I49" s="809">
        <v>1500</v>
      </c>
      <c r="J49" s="809">
        <f>(K49*10%)+K49</f>
        <v>1650</v>
      </c>
      <c r="K49" s="809">
        <v>1500</v>
      </c>
      <c r="L49" s="796">
        <v>0</v>
      </c>
      <c r="M49" s="796">
        <v>0</v>
      </c>
      <c r="N49" s="795"/>
      <c r="O49" s="817"/>
    </row>
    <row r="50" spans="1:249" ht="55.5" customHeight="1">
      <c r="A50" s="793" t="s">
        <v>35</v>
      </c>
      <c r="B50" s="816" t="s">
        <v>2740</v>
      </c>
      <c r="C50" s="808" t="s">
        <v>2725</v>
      </c>
      <c r="D50" s="808" t="s">
        <v>2730</v>
      </c>
      <c r="E50" s="808" t="s">
        <v>86</v>
      </c>
      <c r="F50" s="795" t="s">
        <v>2680</v>
      </c>
      <c r="G50" s="795" t="s">
        <v>2655</v>
      </c>
      <c r="H50" s="809">
        <f>(I50*10%)+I50</f>
        <v>990</v>
      </c>
      <c r="I50" s="809">
        <v>900</v>
      </c>
      <c r="J50" s="809">
        <f>(K50*10%)+K50</f>
        <v>990</v>
      </c>
      <c r="K50" s="809">
        <v>900</v>
      </c>
      <c r="L50" s="796">
        <v>0</v>
      </c>
      <c r="M50" s="796">
        <v>0</v>
      </c>
      <c r="N50" s="795"/>
      <c r="O50" s="817"/>
    </row>
    <row r="51" spans="1:249" ht="71.25" customHeight="1">
      <c r="A51" s="793" t="s">
        <v>35</v>
      </c>
      <c r="B51" s="816" t="s">
        <v>2741</v>
      </c>
      <c r="C51" s="808" t="s">
        <v>2725</v>
      </c>
      <c r="D51" s="808" t="s">
        <v>2742</v>
      </c>
      <c r="E51" s="808" t="s">
        <v>86</v>
      </c>
      <c r="F51" s="808" t="s">
        <v>2691</v>
      </c>
      <c r="G51" s="795" t="s">
        <v>2737</v>
      </c>
      <c r="H51" s="791">
        <f t="shared" si="14"/>
        <v>385.00000000000006</v>
      </c>
      <c r="I51" s="809">
        <v>350</v>
      </c>
      <c r="J51" s="791">
        <f t="shared" si="15"/>
        <v>385.00000000000006</v>
      </c>
      <c r="K51" s="809">
        <v>350</v>
      </c>
      <c r="L51" s="796">
        <v>0</v>
      </c>
      <c r="M51" s="796">
        <v>0</v>
      </c>
      <c r="N51" s="795" t="s">
        <v>1414</v>
      </c>
      <c r="O51" s="817"/>
    </row>
    <row r="52" spans="1:249" ht="55.5" customHeight="1">
      <c r="A52" s="793" t="s">
        <v>35</v>
      </c>
      <c r="B52" s="816" t="s">
        <v>2743</v>
      </c>
      <c r="C52" s="808" t="s">
        <v>2725</v>
      </c>
      <c r="D52" s="808" t="s">
        <v>2744</v>
      </c>
      <c r="E52" s="808" t="s">
        <v>86</v>
      </c>
      <c r="F52" s="808" t="s">
        <v>2695</v>
      </c>
      <c r="G52" s="795" t="s">
        <v>2745</v>
      </c>
      <c r="H52" s="791">
        <f t="shared" si="14"/>
        <v>3300.0000000000005</v>
      </c>
      <c r="I52" s="809">
        <v>3000</v>
      </c>
      <c r="J52" s="791">
        <f t="shared" si="15"/>
        <v>3300.0000000000005</v>
      </c>
      <c r="K52" s="809">
        <v>3000</v>
      </c>
      <c r="L52" s="796">
        <v>0</v>
      </c>
      <c r="M52" s="796">
        <v>0</v>
      </c>
      <c r="N52" s="795" t="s">
        <v>1414</v>
      </c>
      <c r="O52" s="817"/>
    </row>
    <row r="53" spans="1:249" ht="73.5" customHeight="1">
      <c r="A53" s="793" t="s">
        <v>35</v>
      </c>
      <c r="B53" s="816" t="s">
        <v>2746</v>
      </c>
      <c r="C53" s="808" t="s">
        <v>2725</v>
      </c>
      <c r="D53" s="808" t="s">
        <v>2734</v>
      </c>
      <c r="E53" s="808" t="s">
        <v>86</v>
      </c>
      <c r="F53" s="808" t="s">
        <v>2691</v>
      </c>
      <c r="G53" s="795" t="s">
        <v>2747</v>
      </c>
      <c r="H53" s="791">
        <f t="shared" si="14"/>
        <v>770.00000000000011</v>
      </c>
      <c r="I53" s="809">
        <v>700</v>
      </c>
      <c r="J53" s="791">
        <f t="shared" si="15"/>
        <v>770.00000000000011</v>
      </c>
      <c r="K53" s="809">
        <v>700</v>
      </c>
      <c r="L53" s="796">
        <v>0</v>
      </c>
      <c r="M53" s="796">
        <v>0</v>
      </c>
      <c r="N53" s="795" t="s">
        <v>1414</v>
      </c>
      <c r="O53" s="817"/>
    </row>
    <row r="54" spans="1:249" ht="83.25" customHeight="1">
      <c r="A54" s="793" t="s">
        <v>35</v>
      </c>
      <c r="B54" s="816" t="s">
        <v>2748</v>
      </c>
      <c r="C54" s="808" t="s">
        <v>2725</v>
      </c>
      <c r="D54" s="808" t="s">
        <v>2744</v>
      </c>
      <c r="E54" s="808" t="s">
        <v>86</v>
      </c>
      <c r="F54" s="808" t="s">
        <v>2691</v>
      </c>
      <c r="G54" s="795" t="s">
        <v>2699</v>
      </c>
      <c r="H54" s="791">
        <f t="shared" si="14"/>
        <v>2200</v>
      </c>
      <c r="I54" s="791">
        <v>2000</v>
      </c>
      <c r="J54" s="791">
        <f t="shared" si="15"/>
        <v>2200</v>
      </c>
      <c r="K54" s="791">
        <v>2000</v>
      </c>
      <c r="L54" s="796">
        <v>0</v>
      </c>
      <c r="M54" s="796">
        <v>0</v>
      </c>
      <c r="N54" s="808" t="s">
        <v>1414</v>
      </c>
      <c r="O54" s="814"/>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c r="BC54" s="815"/>
      <c r="BD54" s="815"/>
      <c r="BE54" s="815"/>
      <c r="BF54" s="815"/>
      <c r="BG54" s="815"/>
      <c r="BH54" s="815"/>
      <c r="BI54" s="815"/>
      <c r="BJ54" s="815"/>
      <c r="BK54" s="815"/>
      <c r="BL54" s="815"/>
      <c r="BM54" s="815"/>
      <c r="BN54" s="815"/>
      <c r="BO54" s="815"/>
      <c r="BP54" s="815"/>
      <c r="BQ54" s="815"/>
      <c r="BR54" s="815"/>
      <c r="BS54" s="815"/>
      <c r="BT54" s="815"/>
      <c r="BU54" s="815"/>
      <c r="BV54" s="815"/>
      <c r="BW54" s="815"/>
      <c r="BX54" s="815"/>
      <c r="BY54" s="815"/>
      <c r="BZ54" s="815"/>
      <c r="CA54" s="815"/>
      <c r="CB54" s="815"/>
      <c r="CC54" s="815"/>
      <c r="CD54" s="815"/>
      <c r="CE54" s="815"/>
      <c r="CF54" s="815"/>
      <c r="CG54" s="815"/>
      <c r="CH54" s="815"/>
      <c r="CI54" s="815"/>
      <c r="CJ54" s="815"/>
      <c r="CK54" s="815"/>
      <c r="CL54" s="815"/>
      <c r="CM54" s="815"/>
      <c r="CN54" s="815"/>
      <c r="CO54" s="815"/>
      <c r="CP54" s="815"/>
      <c r="CQ54" s="815"/>
      <c r="CR54" s="815"/>
      <c r="CS54" s="815"/>
      <c r="CT54" s="815"/>
      <c r="CU54" s="815"/>
      <c r="CV54" s="815"/>
      <c r="CW54" s="815"/>
      <c r="CX54" s="815"/>
      <c r="CY54" s="815"/>
      <c r="CZ54" s="815"/>
      <c r="DA54" s="815"/>
      <c r="DB54" s="815"/>
      <c r="DC54" s="815"/>
      <c r="DD54" s="815"/>
      <c r="DE54" s="815"/>
      <c r="DF54" s="815"/>
      <c r="DG54" s="815"/>
      <c r="DH54" s="815"/>
      <c r="DI54" s="815"/>
      <c r="DJ54" s="815"/>
      <c r="DK54" s="815"/>
      <c r="DL54" s="815"/>
      <c r="DM54" s="815"/>
      <c r="DN54" s="815"/>
      <c r="DO54" s="815"/>
      <c r="DP54" s="815"/>
      <c r="DQ54" s="815"/>
      <c r="DR54" s="815"/>
      <c r="DS54" s="815"/>
      <c r="DT54" s="815"/>
      <c r="DU54" s="815"/>
      <c r="DV54" s="815"/>
      <c r="DW54" s="815"/>
      <c r="DX54" s="815"/>
      <c r="DY54" s="815"/>
      <c r="DZ54" s="815"/>
      <c r="EA54" s="815"/>
      <c r="EB54" s="815"/>
      <c r="EC54" s="815"/>
      <c r="ED54" s="815"/>
      <c r="EE54" s="815"/>
      <c r="EF54" s="815"/>
      <c r="EG54" s="815"/>
      <c r="EH54" s="815"/>
      <c r="EI54" s="815"/>
      <c r="EJ54" s="815"/>
      <c r="EK54" s="815"/>
      <c r="EL54" s="815"/>
      <c r="EM54" s="815"/>
      <c r="EN54" s="815"/>
      <c r="EO54" s="815"/>
      <c r="EP54" s="815"/>
      <c r="EQ54" s="815"/>
      <c r="ER54" s="815"/>
      <c r="ES54" s="815"/>
      <c r="ET54" s="815"/>
      <c r="EU54" s="815"/>
      <c r="EV54" s="815"/>
      <c r="EW54" s="815"/>
      <c r="EX54" s="815"/>
      <c r="EY54" s="815"/>
      <c r="EZ54" s="815"/>
      <c r="FA54" s="815"/>
      <c r="FB54" s="815"/>
      <c r="FC54" s="815"/>
      <c r="FD54" s="815"/>
      <c r="FE54" s="815"/>
      <c r="FF54" s="815"/>
      <c r="FG54" s="815"/>
      <c r="FH54" s="815"/>
      <c r="FI54" s="815"/>
      <c r="FJ54" s="815"/>
      <c r="FK54" s="815"/>
      <c r="FL54" s="815"/>
      <c r="FM54" s="815"/>
      <c r="FN54" s="815"/>
      <c r="FO54" s="815"/>
      <c r="FP54" s="815"/>
      <c r="FQ54" s="815"/>
      <c r="FR54" s="815"/>
      <c r="FS54" s="815"/>
      <c r="FT54" s="815"/>
      <c r="FU54" s="815"/>
      <c r="FV54" s="815"/>
      <c r="FW54" s="815"/>
      <c r="FX54" s="815"/>
      <c r="FY54" s="815"/>
      <c r="FZ54" s="815"/>
      <c r="GA54" s="815"/>
      <c r="GB54" s="815"/>
      <c r="GC54" s="815"/>
      <c r="GD54" s="815"/>
      <c r="GE54" s="815"/>
      <c r="GF54" s="815"/>
      <c r="GG54" s="815"/>
      <c r="GH54" s="815"/>
      <c r="GI54" s="815"/>
      <c r="GJ54" s="815"/>
      <c r="GK54" s="815"/>
      <c r="GL54" s="815"/>
      <c r="GM54" s="815"/>
      <c r="GN54" s="815"/>
      <c r="GO54" s="815"/>
      <c r="GP54" s="815"/>
      <c r="GQ54" s="815"/>
      <c r="GR54" s="815"/>
      <c r="GS54" s="815"/>
      <c r="GT54" s="815"/>
      <c r="GU54" s="815"/>
      <c r="GV54" s="815"/>
      <c r="GW54" s="815"/>
      <c r="GX54" s="815"/>
      <c r="GY54" s="815"/>
      <c r="GZ54" s="815"/>
      <c r="HA54" s="815"/>
      <c r="HB54" s="815"/>
      <c r="HC54" s="815"/>
      <c r="HD54" s="815"/>
      <c r="HE54" s="815"/>
      <c r="HF54" s="815"/>
      <c r="HG54" s="815"/>
      <c r="HH54" s="815"/>
      <c r="HI54" s="815"/>
      <c r="HJ54" s="815"/>
      <c r="HK54" s="815"/>
      <c r="HL54" s="815"/>
      <c r="HM54" s="815"/>
      <c r="HN54" s="815"/>
      <c r="HO54" s="815"/>
      <c r="HP54" s="815"/>
      <c r="HQ54" s="815"/>
      <c r="HR54" s="815"/>
      <c r="HS54" s="815"/>
      <c r="HT54" s="815"/>
      <c r="HU54" s="815"/>
      <c r="HV54" s="815"/>
      <c r="HW54" s="815"/>
      <c r="HX54" s="815"/>
      <c r="HY54" s="815"/>
      <c r="HZ54" s="815"/>
      <c r="IA54" s="815"/>
      <c r="IB54" s="815"/>
      <c r="IC54" s="815"/>
      <c r="ID54" s="815"/>
      <c r="IE54" s="815"/>
      <c r="IF54" s="815"/>
      <c r="IG54" s="815"/>
      <c r="IH54" s="815"/>
      <c r="II54" s="815"/>
      <c r="IJ54" s="815"/>
      <c r="IK54" s="815"/>
      <c r="IL54" s="815"/>
      <c r="IM54" s="815"/>
      <c r="IN54" s="815"/>
      <c r="IO54" s="815"/>
    </row>
    <row r="55" spans="1:249" ht="68.25" customHeight="1">
      <c r="A55" s="793"/>
      <c r="B55" s="816" t="s">
        <v>2749</v>
      </c>
      <c r="C55" s="808" t="s">
        <v>2725</v>
      </c>
      <c r="D55" s="808" t="s">
        <v>2726</v>
      </c>
      <c r="E55" s="808" t="s">
        <v>86</v>
      </c>
      <c r="F55" s="808" t="s">
        <v>2691</v>
      </c>
      <c r="G55" s="795" t="s">
        <v>2750</v>
      </c>
      <c r="H55" s="791">
        <f t="shared" si="14"/>
        <v>1375</v>
      </c>
      <c r="I55" s="791">
        <v>1250</v>
      </c>
      <c r="J55" s="791">
        <f t="shared" si="15"/>
        <v>1375</v>
      </c>
      <c r="K55" s="791">
        <v>1250</v>
      </c>
      <c r="L55" s="796">
        <v>0</v>
      </c>
      <c r="M55" s="796">
        <v>0</v>
      </c>
      <c r="N55" s="808" t="s">
        <v>1414</v>
      </c>
      <c r="O55" s="814"/>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c r="BC55" s="815"/>
      <c r="BD55" s="815"/>
      <c r="BE55" s="815"/>
      <c r="BF55" s="815"/>
      <c r="BG55" s="815"/>
      <c r="BH55" s="815"/>
      <c r="BI55" s="815"/>
      <c r="BJ55" s="815"/>
      <c r="BK55" s="815"/>
      <c r="BL55" s="815"/>
      <c r="BM55" s="815"/>
      <c r="BN55" s="815"/>
      <c r="BO55" s="815"/>
      <c r="BP55" s="815"/>
      <c r="BQ55" s="815"/>
      <c r="BR55" s="815"/>
      <c r="BS55" s="815"/>
      <c r="BT55" s="815"/>
      <c r="BU55" s="815"/>
      <c r="BV55" s="815"/>
      <c r="BW55" s="815"/>
      <c r="BX55" s="815"/>
      <c r="BY55" s="815"/>
      <c r="BZ55" s="815"/>
      <c r="CA55" s="815"/>
      <c r="CB55" s="815"/>
      <c r="CC55" s="815"/>
      <c r="CD55" s="815"/>
      <c r="CE55" s="815"/>
      <c r="CF55" s="815"/>
      <c r="CG55" s="815"/>
      <c r="CH55" s="815"/>
      <c r="CI55" s="815"/>
      <c r="CJ55" s="815"/>
      <c r="CK55" s="815"/>
      <c r="CL55" s="815"/>
      <c r="CM55" s="815"/>
      <c r="CN55" s="815"/>
      <c r="CO55" s="815"/>
      <c r="CP55" s="815"/>
      <c r="CQ55" s="815"/>
      <c r="CR55" s="815"/>
      <c r="CS55" s="815"/>
      <c r="CT55" s="815"/>
      <c r="CU55" s="815"/>
      <c r="CV55" s="815"/>
      <c r="CW55" s="815"/>
      <c r="CX55" s="815"/>
      <c r="CY55" s="815"/>
      <c r="CZ55" s="815"/>
      <c r="DA55" s="815"/>
      <c r="DB55" s="815"/>
      <c r="DC55" s="815"/>
      <c r="DD55" s="815"/>
      <c r="DE55" s="815"/>
      <c r="DF55" s="815"/>
      <c r="DG55" s="815"/>
      <c r="DH55" s="815"/>
      <c r="DI55" s="815"/>
      <c r="DJ55" s="815"/>
      <c r="DK55" s="815"/>
      <c r="DL55" s="815"/>
      <c r="DM55" s="815"/>
      <c r="DN55" s="815"/>
      <c r="DO55" s="815"/>
      <c r="DP55" s="815"/>
      <c r="DQ55" s="815"/>
      <c r="DR55" s="815"/>
      <c r="DS55" s="815"/>
      <c r="DT55" s="815"/>
      <c r="DU55" s="815"/>
      <c r="DV55" s="815"/>
      <c r="DW55" s="815"/>
      <c r="DX55" s="815"/>
      <c r="DY55" s="815"/>
      <c r="DZ55" s="815"/>
      <c r="EA55" s="815"/>
      <c r="EB55" s="815"/>
      <c r="EC55" s="815"/>
      <c r="ED55" s="815"/>
      <c r="EE55" s="815"/>
      <c r="EF55" s="815"/>
      <c r="EG55" s="815"/>
      <c r="EH55" s="815"/>
      <c r="EI55" s="815"/>
      <c r="EJ55" s="815"/>
      <c r="EK55" s="815"/>
      <c r="EL55" s="815"/>
      <c r="EM55" s="815"/>
      <c r="EN55" s="815"/>
      <c r="EO55" s="815"/>
      <c r="EP55" s="815"/>
      <c r="EQ55" s="815"/>
      <c r="ER55" s="815"/>
      <c r="ES55" s="815"/>
      <c r="ET55" s="815"/>
      <c r="EU55" s="815"/>
      <c r="EV55" s="815"/>
      <c r="EW55" s="815"/>
      <c r="EX55" s="815"/>
      <c r="EY55" s="815"/>
      <c r="EZ55" s="815"/>
      <c r="FA55" s="815"/>
      <c r="FB55" s="815"/>
      <c r="FC55" s="815"/>
      <c r="FD55" s="815"/>
      <c r="FE55" s="815"/>
      <c r="FF55" s="815"/>
      <c r="FG55" s="815"/>
      <c r="FH55" s="815"/>
      <c r="FI55" s="815"/>
      <c r="FJ55" s="815"/>
      <c r="FK55" s="815"/>
      <c r="FL55" s="815"/>
      <c r="FM55" s="815"/>
      <c r="FN55" s="815"/>
      <c r="FO55" s="815"/>
      <c r="FP55" s="815"/>
      <c r="FQ55" s="815"/>
      <c r="FR55" s="815"/>
      <c r="FS55" s="815"/>
      <c r="FT55" s="815"/>
      <c r="FU55" s="815"/>
      <c r="FV55" s="815"/>
      <c r="FW55" s="815"/>
      <c r="FX55" s="815"/>
      <c r="FY55" s="815"/>
      <c r="FZ55" s="815"/>
      <c r="GA55" s="815"/>
      <c r="GB55" s="815"/>
      <c r="GC55" s="815"/>
      <c r="GD55" s="815"/>
      <c r="GE55" s="815"/>
      <c r="GF55" s="815"/>
      <c r="GG55" s="815"/>
      <c r="GH55" s="815"/>
      <c r="GI55" s="815"/>
      <c r="GJ55" s="815"/>
      <c r="GK55" s="815"/>
      <c r="GL55" s="815"/>
      <c r="GM55" s="815"/>
      <c r="GN55" s="815"/>
      <c r="GO55" s="815"/>
      <c r="GP55" s="815"/>
      <c r="GQ55" s="815"/>
      <c r="GR55" s="815"/>
      <c r="GS55" s="815"/>
      <c r="GT55" s="815"/>
      <c r="GU55" s="815"/>
      <c r="GV55" s="815"/>
      <c r="GW55" s="815"/>
      <c r="GX55" s="815"/>
      <c r="GY55" s="815"/>
      <c r="GZ55" s="815"/>
      <c r="HA55" s="815"/>
      <c r="HB55" s="815"/>
      <c r="HC55" s="815"/>
      <c r="HD55" s="815"/>
      <c r="HE55" s="815"/>
      <c r="HF55" s="815"/>
      <c r="HG55" s="815"/>
      <c r="HH55" s="815"/>
      <c r="HI55" s="815"/>
      <c r="HJ55" s="815"/>
      <c r="HK55" s="815"/>
      <c r="HL55" s="815"/>
      <c r="HM55" s="815"/>
      <c r="HN55" s="815"/>
      <c r="HO55" s="815"/>
      <c r="HP55" s="815"/>
      <c r="HQ55" s="815"/>
      <c r="HR55" s="815"/>
      <c r="HS55" s="815"/>
      <c r="HT55" s="815"/>
      <c r="HU55" s="815"/>
      <c r="HV55" s="815"/>
      <c r="HW55" s="815"/>
      <c r="HX55" s="815"/>
      <c r="HY55" s="815"/>
      <c r="HZ55" s="815"/>
      <c r="IA55" s="815"/>
      <c r="IB55" s="815"/>
      <c r="IC55" s="815"/>
      <c r="ID55" s="815"/>
      <c r="IE55" s="815"/>
      <c r="IF55" s="815"/>
      <c r="IG55" s="815"/>
      <c r="IH55" s="815"/>
      <c r="II55" s="815"/>
      <c r="IJ55" s="815"/>
      <c r="IK55" s="815"/>
      <c r="IL55" s="815"/>
      <c r="IM55" s="815"/>
      <c r="IN55" s="815"/>
      <c r="IO55" s="815"/>
    </row>
    <row r="56" spans="1:249" s="803" customFormat="1" ht="49.5" customHeight="1">
      <c r="A56" s="798" t="s">
        <v>2549</v>
      </c>
      <c r="B56" s="799" t="s">
        <v>2751</v>
      </c>
      <c r="C56" s="799"/>
      <c r="D56" s="799"/>
      <c r="E56" s="799"/>
      <c r="F56" s="799"/>
      <c r="G56" s="799"/>
      <c r="H56" s="801">
        <f t="shared" ref="H56:M56" si="16">SUM(H57:H66)</f>
        <v>13706</v>
      </c>
      <c r="I56" s="801">
        <f t="shared" si="16"/>
        <v>12460</v>
      </c>
      <c r="J56" s="801">
        <f t="shared" si="16"/>
        <v>13706</v>
      </c>
      <c r="K56" s="801">
        <f t="shared" si="16"/>
        <v>12460</v>
      </c>
      <c r="L56" s="801">
        <f t="shared" si="16"/>
        <v>2156</v>
      </c>
      <c r="M56" s="801">
        <f t="shared" si="16"/>
        <v>1960</v>
      </c>
      <c r="N56" s="800"/>
      <c r="O56" s="811"/>
    </row>
    <row r="57" spans="1:249" ht="80.25" customHeight="1">
      <c r="A57" s="793" t="s">
        <v>35</v>
      </c>
      <c r="B57" s="816" t="s">
        <v>2752</v>
      </c>
      <c r="C57" s="808" t="s">
        <v>2753</v>
      </c>
      <c r="D57" s="808" t="s">
        <v>2754</v>
      </c>
      <c r="E57" s="808" t="s">
        <v>50</v>
      </c>
      <c r="F57" s="808" t="s">
        <v>2680</v>
      </c>
      <c r="G57" s="808" t="s">
        <v>2755</v>
      </c>
      <c r="H57" s="809">
        <f>(I57*10%)+I57</f>
        <v>2200</v>
      </c>
      <c r="I57" s="791">
        <v>2000</v>
      </c>
      <c r="J57" s="809">
        <f>(K57*10%)+K57</f>
        <v>2200</v>
      </c>
      <c r="K57" s="791">
        <v>2000</v>
      </c>
      <c r="L57" s="809">
        <f>(M57*10%)+M57</f>
        <v>2156</v>
      </c>
      <c r="M57" s="791">
        <v>1960</v>
      </c>
      <c r="N57" s="808"/>
      <c r="O57" s="814"/>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5"/>
      <c r="AY57" s="815"/>
      <c r="AZ57" s="815"/>
      <c r="BA57" s="815"/>
      <c r="BB57" s="815"/>
      <c r="BC57" s="815"/>
      <c r="BD57" s="815"/>
      <c r="BE57" s="815"/>
      <c r="BF57" s="815"/>
      <c r="BG57" s="815"/>
      <c r="BH57" s="815"/>
      <c r="BI57" s="815"/>
      <c r="BJ57" s="815"/>
      <c r="BK57" s="815"/>
      <c r="BL57" s="815"/>
      <c r="BM57" s="815"/>
      <c r="BN57" s="815"/>
      <c r="BO57" s="815"/>
      <c r="BP57" s="815"/>
      <c r="BQ57" s="815"/>
      <c r="BR57" s="815"/>
      <c r="BS57" s="815"/>
      <c r="BT57" s="815"/>
      <c r="BU57" s="815"/>
      <c r="BV57" s="815"/>
      <c r="BW57" s="815"/>
      <c r="BX57" s="815"/>
      <c r="BY57" s="815"/>
      <c r="BZ57" s="815"/>
      <c r="CA57" s="815"/>
      <c r="CB57" s="815"/>
      <c r="CC57" s="815"/>
      <c r="CD57" s="815"/>
      <c r="CE57" s="815"/>
      <c r="CF57" s="815"/>
      <c r="CG57" s="815"/>
      <c r="CH57" s="815"/>
      <c r="CI57" s="815"/>
      <c r="CJ57" s="815"/>
      <c r="CK57" s="815"/>
      <c r="CL57" s="815"/>
      <c r="CM57" s="815"/>
      <c r="CN57" s="815"/>
      <c r="CO57" s="815"/>
      <c r="CP57" s="815"/>
      <c r="CQ57" s="815"/>
      <c r="CR57" s="815"/>
      <c r="CS57" s="815"/>
      <c r="CT57" s="815"/>
      <c r="CU57" s="815"/>
      <c r="CV57" s="815"/>
      <c r="CW57" s="815"/>
      <c r="CX57" s="815"/>
      <c r="CY57" s="815"/>
      <c r="CZ57" s="815"/>
      <c r="DA57" s="815"/>
      <c r="DB57" s="815"/>
      <c r="DC57" s="815"/>
      <c r="DD57" s="815"/>
      <c r="DE57" s="815"/>
      <c r="DF57" s="815"/>
      <c r="DG57" s="815"/>
      <c r="DH57" s="815"/>
      <c r="DI57" s="815"/>
      <c r="DJ57" s="815"/>
      <c r="DK57" s="815"/>
      <c r="DL57" s="815"/>
      <c r="DM57" s="815"/>
      <c r="DN57" s="815"/>
      <c r="DO57" s="815"/>
      <c r="DP57" s="815"/>
      <c r="DQ57" s="815"/>
      <c r="DR57" s="815"/>
      <c r="DS57" s="815"/>
      <c r="DT57" s="815"/>
      <c r="DU57" s="815"/>
      <c r="DV57" s="815"/>
      <c r="DW57" s="815"/>
      <c r="DX57" s="815"/>
      <c r="DY57" s="815"/>
      <c r="DZ57" s="815"/>
      <c r="EA57" s="815"/>
      <c r="EB57" s="815"/>
      <c r="EC57" s="815"/>
      <c r="ED57" s="815"/>
      <c r="EE57" s="815"/>
      <c r="EF57" s="815"/>
      <c r="EG57" s="815"/>
      <c r="EH57" s="815"/>
      <c r="EI57" s="815"/>
      <c r="EJ57" s="815"/>
      <c r="EK57" s="815"/>
      <c r="EL57" s="815"/>
      <c r="EM57" s="815"/>
      <c r="EN57" s="815"/>
      <c r="EO57" s="815"/>
      <c r="EP57" s="815"/>
      <c r="EQ57" s="815"/>
      <c r="ER57" s="815"/>
      <c r="ES57" s="815"/>
      <c r="ET57" s="815"/>
      <c r="EU57" s="815"/>
      <c r="EV57" s="815"/>
      <c r="EW57" s="815"/>
      <c r="EX57" s="815"/>
      <c r="EY57" s="815"/>
      <c r="EZ57" s="815"/>
      <c r="FA57" s="815"/>
      <c r="FB57" s="815"/>
      <c r="FC57" s="815"/>
      <c r="FD57" s="815"/>
      <c r="FE57" s="815"/>
      <c r="FF57" s="815"/>
      <c r="FG57" s="815"/>
      <c r="FH57" s="815"/>
      <c r="FI57" s="815"/>
      <c r="FJ57" s="815"/>
      <c r="FK57" s="815"/>
      <c r="FL57" s="815"/>
      <c r="FM57" s="815"/>
      <c r="FN57" s="815"/>
      <c r="FO57" s="815"/>
      <c r="FP57" s="815"/>
      <c r="FQ57" s="815"/>
      <c r="FR57" s="815"/>
      <c r="FS57" s="815"/>
      <c r="FT57" s="815"/>
      <c r="FU57" s="815"/>
      <c r="FV57" s="815"/>
      <c r="FW57" s="815"/>
      <c r="FX57" s="815"/>
      <c r="FY57" s="815"/>
      <c r="FZ57" s="815"/>
      <c r="GA57" s="815"/>
      <c r="GB57" s="815"/>
      <c r="GC57" s="815"/>
      <c r="GD57" s="815"/>
      <c r="GE57" s="815"/>
      <c r="GF57" s="815"/>
      <c r="GG57" s="815"/>
      <c r="GH57" s="815"/>
      <c r="GI57" s="815"/>
      <c r="GJ57" s="815"/>
      <c r="GK57" s="815"/>
      <c r="GL57" s="815"/>
      <c r="GM57" s="815"/>
      <c r="GN57" s="815"/>
      <c r="GO57" s="815"/>
      <c r="GP57" s="815"/>
      <c r="GQ57" s="815"/>
      <c r="GR57" s="815"/>
      <c r="GS57" s="815"/>
      <c r="GT57" s="815"/>
      <c r="GU57" s="815"/>
      <c r="GV57" s="815"/>
      <c r="GW57" s="815"/>
      <c r="GX57" s="815"/>
      <c r="GY57" s="815"/>
      <c r="GZ57" s="815"/>
      <c r="HA57" s="815"/>
      <c r="HB57" s="815"/>
      <c r="HC57" s="815"/>
      <c r="HD57" s="815"/>
      <c r="HE57" s="815"/>
      <c r="HF57" s="815"/>
      <c r="HG57" s="815"/>
      <c r="HH57" s="815"/>
      <c r="HI57" s="815"/>
      <c r="HJ57" s="815"/>
      <c r="HK57" s="815"/>
      <c r="HL57" s="815"/>
      <c r="HM57" s="815"/>
      <c r="HN57" s="815"/>
      <c r="HO57" s="815"/>
      <c r="HP57" s="815"/>
      <c r="HQ57" s="815"/>
      <c r="HR57" s="815"/>
      <c r="HS57" s="815"/>
      <c r="HT57" s="815"/>
      <c r="HU57" s="815"/>
      <c r="HV57" s="815"/>
      <c r="HW57" s="815"/>
      <c r="HX57" s="815"/>
      <c r="HY57" s="815"/>
      <c r="HZ57" s="815"/>
      <c r="IA57" s="815"/>
      <c r="IB57" s="815"/>
      <c r="IC57" s="815"/>
      <c r="ID57" s="815"/>
      <c r="IE57" s="815"/>
      <c r="IF57" s="815"/>
      <c r="IG57" s="815"/>
      <c r="IH57" s="815"/>
      <c r="II57" s="815"/>
      <c r="IJ57" s="815"/>
      <c r="IK57" s="815"/>
      <c r="IL57" s="815"/>
      <c r="IM57" s="815"/>
      <c r="IN57" s="815"/>
      <c r="IO57" s="815"/>
    </row>
    <row r="58" spans="1:249" ht="85.5" customHeight="1">
      <c r="A58" s="812" t="s">
        <v>35</v>
      </c>
      <c r="B58" s="816" t="s">
        <v>2756</v>
      </c>
      <c r="C58" s="808" t="s">
        <v>2753</v>
      </c>
      <c r="D58" s="808" t="s">
        <v>2757</v>
      </c>
      <c r="E58" s="808" t="s">
        <v>86</v>
      </c>
      <c r="F58" s="808" t="s">
        <v>2687</v>
      </c>
      <c r="G58" s="808" t="s">
        <v>2758</v>
      </c>
      <c r="H58" s="791">
        <f t="shared" ref="H58:H65" si="17">I58*1.1</f>
        <v>1870.0000000000002</v>
      </c>
      <c r="I58" s="791">
        <v>1700</v>
      </c>
      <c r="J58" s="791">
        <f t="shared" ref="J58:J65" si="18">K58*1.1</f>
        <v>1870.0000000000002</v>
      </c>
      <c r="K58" s="791">
        <v>1700</v>
      </c>
      <c r="L58" s="796">
        <v>0</v>
      </c>
      <c r="M58" s="796">
        <v>0</v>
      </c>
      <c r="N58" s="808" t="s">
        <v>1414</v>
      </c>
      <c r="O58" s="814"/>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5"/>
      <c r="AY58" s="815"/>
      <c r="AZ58" s="815"/>
      <c r="BA58" s="815"/>
      <c r="BB58" s="815"/>
      <c r="BC58" s="815"/>
      <c r="BD58" s="815"/>
      <c r="BE58" s="815"/>
      <c r="BF58" s="815"/>
      <c r="BG58" s="815"/>
      <c r="BH58" s="815"/>
      <c r="BI58" s="815"/>
      <c r="BJ58" s="815"/>
      <c r="BK58" s="815"/>
      <c r="BL58" s="815"/>
      <c r="BM58" s="815"/>
      <c r="BN58" s="815"/>
      <c r="BO58" s="815"/>
      <c r="BP58" s="815"/>
      <c r="BQ58" s="815"/>
      <c r="BR58" s="815"/>
      <c r="BS58" s="815"/>
      <c r="BT58" s="815"/>
      <c r="BU58" s="815"/>
      <c r="BV58" s="815"/>
      <c r="BW58" s="815"/>
      <c r="BX58" s="815"/>
      <c r="BY58" s="815"/>
      <c r="BZ58" s="815"/>
      <c r="CA58" s="815"/>
      <c r="CB58" s="815"/>
      <c r="CC58" s="815"/>
      <c r="CD58" s="815"/>
      <c r="CE58" s="815"/>
      <c r="CF58" s="815"/>
      <c r="CG58" s="815"/>
      <c r="CH58" s="815"/>
      <c r="CI58" s="815"/>
      <c r="CJ58" s="815"/>
      <c r="CK58" s="815"/>
      <c r="CL58" s="815"/>
      <c r="CM58" s="815"/>
      <c r="CN58" s="815"/>
      <c r="CO58" s="815"/>
      <c r="CP58" s="815"/>
      <c r="CQ58" s="815"/>
      <c r="CR58" s="815"/>
      <c r="CS58" s="815"/>
      <c r="CT58" s="815"/>
      <c r="CU58" s="815"/>
      <c r="CV58" s="815"/>
      <c r="CW58" s="815"/>
      <c r="CX58" s="815"/>
      <c r="CY58" s="815"/>
      <c r="CZ58" s="815"/>
      <c r="DA58" s="815"/>
      <c r="DB58" s="815"/>
      <c r="DC58" s="815"/>
      <c r="DD58" s="815"/>
      <c r="DE58" s="815"/>
      <c r="DF58" s="815"/>
      <c r="DG58" s="815"/>
      <c r="DH58" s="815"/>
      <c r="DI58" s="815"/>
      <c r="DJ58" s="815"/>
      <c r="DK58" s="815"/>
      <c r="DL58" s="815"/>
      <c r="DM58" s="815"/>
      <c r="DN58" s="815"/>
      <c r="DO58" s="815"/>
      <c r="DP58" s="815"/>
      <c r="DQ58" s="815"/>
      <c r="DR58" s="815"/>
      <c r="DS58" s="815"/>
      <c r="DT58" s="815"/>
      <c r="DU58" s="815"/>
      <c r="DV58" s="815"/>
      <c r="DW58" s="815"/>
      <c r="DX58" s="815"/>
      <c r="DY58" s="815"/>
      <c r="DZ58" s="815"/>
      <c r="EA58" s="815"/>
      <c r="EB58" s="815"/>
      <c r="EC58" s="815"/>
      <c r="ED58" s="815"/>
      <c r="EE58" s="815"/>
      <c r="EF58" s="815"/>
      <c r="EG58" s="815"/>
      <c r="EH58" s="815"/>
      <c r="EI58" s="815"/>
      <c r="EJ58" s="815"/>
      <c r="EK58" s="815"/>
      <c r="EL58" s="815"/>
      <c r="EM58" s="815"/>
      <c r="EN58" s="815"/>
      <c r="EO58" s="815"/>
      <c r="EP58" s="815"/>
      <c r="EQ58" s="815"/>
      <c r="ER58" s="815"/>
      <c r="ES58" s="815"/>
      <c r="ET58" s="815"/>
      <c r="EU58" s="815"/>
      <c r="EV58" s="815"/>
      <c r="EW58" s="815"/>
      <c r="EX58" s="815"/>
      <c r="EY58" s="815"/>
      <c r="EZ58" s="815"/>
      <c r="FA58" s="815"/>
      <c r="FB58" s="815"/>
      <c r="FC58" s="815"/>
      <c r="FD58" s="815"/>
      <c r="FE58" s="815"/>
      <c r="FF58" s="815"/>
      <c r="FG58" s="815"/>
      <c r="FH58" s="815"/>
      <c r="FI58" s="815"/>
      <c r="FJ58" s="815"/>
      <c r="FK58" s="815"/>
      <c r="FL58" s="815"/>
      <c r="FM58" s="815"/>
      <c r="FN58" s="815"/>
      <c r="FO58" s="815"/>
      <c r="FP58" s="815"/>
      <c r="FQ58" s="815"/>
      <c r="FR58" s="815"/>
      <c r="FS58" s="815"/>
      <c r="FT58" s="815"/>
      <c r="FU58" s="815"/>
      <c r="FV58" s="815"/>
      <c r="FW58" s="815"/>
      <c r="FX58" s="815"/>
      <c r="FY58" s="815"/>
      <c r="FZ58" s="815"/>
      <c r="GA58" s="815"/>
      <c r="GB58" s="815"/>
      <c r="GC58" s="815"/>
      <c r="GD58" s="815"/>
      <c r="GE58" s="815"/>
      <c r="GF58" s="815"/>
      <c r="GG58" s="815"/>
      <c r="GH58" s="815"/>
      <c r="GI58" s="815"/>
      <c r="GJ58" s="815"/>
      <c r="GK58" s="815"/>
      <c r="GL58" s="815"/>
      <c r="GM58" s="815"/>
      <c r="GN58" s="815"/>
      <c r="GO58" s="815"/>
      <c r="GP58" s="815"/>
      <c r="GQ58" s="815"/>
      <c r="GR58" s="815"/>
      <c r="GS58" s="815"/>
      <c r="GT58" s="815"/>
      <c r="GU58" s="815"/>
      <c r="GV58" s="815"/>
      <c r="GW58" s="815"/>
      <c r="GX58" s="815"/>
      <c r="GY58" s="815"/>
      <c r="GZ58" s="815"/>
      <c r="HA58" s="815"/>
      <c r="HB58" s="815"/>
      <c r="HC58" s="815"/>
      <c r="HD58" s="815"/>
      <c r="HE58" s="815"/>
      <c r="HF58" s="815"/>
      <c r="HG58" s="815"/>
      <c r="HH58" s="815"/>
      <c r="HI58" s="815"/>
      <c r="HJ58" s="815"/>
      <c r="HK58" s="815"/>
      <c r="HL58" s="815"/>
      <c r="HM58" s="815"/>
      <c r="HN58" s="815"/>
      <c r="HO58" s="815"/>
      <c r="HP58" s="815"/>
      <c r="HQ58" s="815"/>
      <c r="HR58" s="815"/>
      <c r="HS58" s="815"/>
      <c r="HT58" s="815"/>
      <c r="HU58" s="815"/>
      <c r="HV58" s="815"/>
      <c r="HW58" s="815"/>
      <c r="HX58" s="815"/>
      <c r="HY58" s="815"/>
      <c r="HZ58" s="815"/>
      <c r="IA58" s="815"/>
      <c r="IB58" s="815"/>
      <c r="IC58" s="815"/>
      <c r="ID58" s="815"/>
      <c r="IE58" s="815"/>
      <c r="IF58" s="815"/>
      <c r="IG58" s="815"/>
      <c r="IH58" s="815"/>
      <c r="II58" s="815"/>
      <c r="IJ58" s="815"/>
      <c r="IK58" s="815"/>
      <c r="IL58" s="815"/>
      <c r="IM58" s="815"/>
      <c r="IN58" s="815"/>
      <c r="IO58" s="815"/>
    </row>
    <row r="59" spans="1:249" ht="79.5" customHeight="1">
      <c r="A59" s="812" t="s">
        <v>35</v>
      </c>
      <c r="B59" s="816" t="s">
        <v>2759</v>
      </c>
      <c r="C59" s="808" t="s">
        <v>2753</v>
      </c>
      <c r="D59" s="808" t="s">
        <v>2760</v>
      </c>
      <c r="E59" s="808" t="s">
        <v>86</v>
      </c>
      <c r="F59" s="808" t="s">
        <v>2687</v>
      </c>
      <c r="G59" s="795" t="s">
        <v>2761</v>
      </c>
      <c r="H59" s="791">
        <f t="shared" si="17"/>
        <v>286</v>
      </c>
      <c r="I59" s="791">
        <v>260</v>
      </c>
      <c r="J59" s="791">
        <f t="shared" si="18"/>
        <v>286</v>
      </c>
      <c r="K59" s="791">
        <v>260</v>
      </c>
      <c r="L59" s="796">
        <v>0</v>
      </c>
      <c r="M59" s="796">
        <v>0</v>
      </c>
      <c r="N59" s="808" t="s">
        <v>1414</v>
      </c>
      <c r="O59" s="814"/>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5"/>
      <c r="AY59" s="815"/>
      <c r="AZ59" s="815"/>
      <c r="BA59" s="815"/>
      <c r="BB59" s="815"/>
      <c r="BC59" s="815"/>
      <c r="BD59" s="815"/>
      <c r="BE59" s="815"/>
      <c r="BF59" s="815"/>
      <c r="BG59" s="815"/>
      <c r="BH59" s="815"/>
      <c r="BI59" s="815"/>
      <c r="BJ59" s="815"/>
      <c r="BK59" s="815"/>
      <c r="BL59" s="815"/>
      <c r="BM59" s="815"/>
      <c r="BN59" s="815"/>
      <c r="BO59" s="815"/>
      <c r="BP59" s="815"/>
      <c r="BQ59" s="815"/>
      <c r="BR59" s="815"/>
      <c r="BS59" s="815"/>
      <c r="BT59" s="815"/>
      <c r="BU59" s="815"/>
      <c r="BV59" s="815"/>
      <c r="BW59" s="815"/>
      <c r="BX59" s="815"/>
      <c r="BY59" s="815"/>
      <c r="BZ59" s="815"/>
      <c r="CA59" s="815"/>
      <c r="CB59" s="815"/>
      <c r="CC59" s="815"/>
      <c r="CD59" s="815"/>
      <c r="CE59" s="815"/>
      <c r="CF59" s="815"/>
      <c r="CG59" s="815"/>
      <c r="CH59" s="815"/>
      <c r="CI59" s="815"/>
      <c r="CJ59" s="815"/>
      <c r="CK59" s="815"/>
      <c r="CL59" s="815"/>
      <c r="CM59" s="815"/>
      <c r="CN59" s="815"/>
      <c r="CO59" s="815"/>
      <c r="CP59" s="815"/>
      <c r="CQ59" s="815"/>
      <c r="CR59" s="815"/>
      <c r="CS59" s="815"/>
      <c r="CT59" s="815"/>
      <c r="CU59" s="815"/>
      <c r="CV59" s="815"/>
      <c r="CW59" s="815"/>
      <c r="CX59" s="815"/>
      <c r="CY59" s="815"/>
      <c r="CZ59" s="815"/>
      <c r="DA59" s="815"/>
      <c r="DB59" s="815"/>
      <c r="DC59" s="815"/>
      <c r="DD59" s="815"/>
      <c r="DE59" s="815"/>
      <c r="DF59" s="815"/>
      <c r="DG59" s="815"/>
      <c r="DH59" s="815"/>
      <c r="DI59" s="815"/>
      <c r="DJ59" s="815"/>
      <c r="DK59" s="815"/>
      <c r="DL59" s="815"/>
      <c r="DM59" s="815"/>
      <c r="DN59" s="815"/>
      <c r="DO59" s="815"/>
      <c r="DP59" s="815"/>
      <c r="DQ59" s="815"/>
      <c r="DR59" s="815"/>
      <c r="DS59" s="815"/>
      <c r="DT59" s="815"/>
      <c r="DU59" s="815"/>
      <c r="DV59" s="815"/>
      <c r="DW59" s="815"/>
      <c r="DX59" s="815"/>
      <c r="DY59" s="815"/>
      <c r="DZ59" s="815"/>
      <c r="EA59" s="815"/>
      <c r="EB59" s="815"/>
      <c r="EC59" s="815"/>
      <c r="ED59" s="815"/>
      <c r="EE59" s="815"/>
      <c r="EF59" s="815"/>
      <c r="EG59" s="815"/>
      <c r="EH59" s="815"/>
      <c r="EI59" s="815"/>
      <c r="EJ59" s="815"/>
      <c r="EK59" s="815"/>
      <c r="EL59" s="815"/>
      <c r="EM59" s="815"/>
      <c r="EN59" s="815"/>
      <c r="EO59" s="815"/>
      <c r="EP59" s="815"/>
      <c r="EQ59" s="815"/>
      <c r="ER59" s="815"/>
      <c r="ES59" s="815"/>
      <c r="ET59" s="815"/>
      <c r="EU59" s="815"/>
      <c r="EV59" s="815"/>
      <c r="EW59" s="815"/>
      <c r="EX59" s="815"/>
      <c r="EY59" s="815"/>
      <c r="EZ59" s="815"/>
      <c r="FA59" s="815"/>
      <c r="FB59" s="815"/>
      <c r="FC59" s="815"/>
      <c r="FD59" s="815"/>
      <c r="FE59" s="815"/>
      <c r="FF59" s="815"/>
      <c r="FG59" s="815"/>
      <c r="FH59" s="815"/>
      <c r="FI59" s="815"/>
      <c r="FJ59" s="815"/>
      <c r="FK59" s="815"/>
      <c r="FL59" s="815"/>
      <c r="FM59" s="815"/>
      <c r="FN59" s="815"/>
      <c r="FO59" s="815"/>
      <c r="FP59" s="815"/>
      <c r="FQ59" s="815"/>
      <c r="FR59" s="815"/>
      <c r="FS59" s="815"/>
      <c r="FT59" s="815"/>
      <c r="FU59" s="815"/>
      <c r="FV59" s="815"/>
      <c r="FW59" s="815"/>
      <c r="FX59" s="815"/>
      <c r="FY59" s="815"/>
      <c r="FZ59" s="815"/>
      <c r="GA59" s="815"/>
      <c r="GB59" s="815"/>
      <c r="GC59" s="815"/>
      <c r="GD59" s="815"/>
      <c r="GE59" s="815"/>
      <c r="GF59" s="815"/>
      <c r="GG59" s="815"/>
      <c r="GH59" s="815"/>
      <c r="GI59" s="815"/>
      <c r="GJ59" s="815"/>
      <c r="GK59" s="815"/>
      <c r="GL59" s="815"/>
      <c r="GM59" s="815"/>
      <c r="GN59" s="815"/>
      <c r="GO59" s="815"/>
      <c r="GP59" s="815"/>
      <c r="GQ59" s="815"/>
      <c r="GR59" s="815"/>
      <c r="GS59" s="815"/>
      <c r="GT59" s="815"/>
      <c r="GU59" s="815"/>
      <c r="GV59" s="815"/>
      <c r="GW59" s="815"/>
      <c r="GX59" s="815"/>
      <c r="GY59" s="815"/>
      <c r="GZ59" s="815"/>
      <c r="HA59" s="815"/>
      <c r="HB59" s="815"/>
      <c r="HC59" s="815"/>
      <c r="HD59" s="815"/>
      <c r="HE59" s="815"/>
      <c r="HF59" s="815"/>
      <c r="HG59" s="815"/>
      <c r="HH59" s="815"/>
      <c r="HI59" s="815"/>
      <c r="HJ59" s="815"/>
      <c r="HK59" s="815"/>
      <c r="HL59" s="815"/>
      <c r="HM59" s="815"/>
      <c r="HN59" s="815"/>
      <c r="HO59" s="815"/>
      <c r="HP59" s="815"/>
      <c r="HQ59" s="815"/>
      <c r="HR59" s="815"/>
      <c r="HS59" s="815"/>
      <c r="HT59" s="815"/>
      <c r="HU59" s="815"/>
      <c r="HV59" s="815"/>
      <c r="HW59" s="815"/>
      <c r="HX59" s="815"/>
      <c r="HY59" s="815"/>
      <c r="HZ59" s="815"/>
      <c r="IA59" s="815"/>
      <c r="IB59" s="815"/>
      <c r="IC59" s="815"/>
      <c r="ID59" s="815"/>
      <c r="IE59" s="815"/>
      <c r="IF59" s="815"/>
      <c r="IG59" s="815"/>
      <c r="IH59" s="815"/>
      <c r="II59" s="815"/>
      <c r="IJ59" s="815"/>
      <c r="IK59" s="815"/>
      <c r="IL59" s="815"/>
      <c r="IM59" s="815"/>
      <c r="IN59" s="815"/>
      <c r="IO59" s="815"/>
    </row>
    <row r="60" spans="1:249" ht="74.25" customHeight="1">
      <c r="A60" s="812" t="s">
        <v>35</v>
      </c>
      <c r="B60" s="816" t="s">
        <v>2762</v>
      </c>
      <c r="C60" s="808" t="s">
        <v>2753</v>
      </c>
      <c r="D60" s="808" t="s">
        <v>2763</v>
      </c>
      <c r="E60" s="808" t="s">
        <v>86</v>
      </c>
      <c r="F60" s="808" t="s">
        <v>2691</v>
      </c>
      <c r="G60" s="795" t="s">
        <v>2764</v>
      </c>
      <c r="H60" s="791">
        <f t="shared" si="17"/>
        <v>275</v>
      </c>
      <c r="I60" s="791">
        <v>250</v>
      </c>
      <c r="J60" s="791">
        <f t="shared" si="18"/>
        <v>275</v>
      </c>
      <c r="K60" s="791">
        <v>250</v>
      </c>
      <c r="L60" s="796">
        <v>0</v>
      </c>
      <c r="M60" s="796">
        <v>0</v>
      </c>
      <c r="N60" s="808" t="s">
        <v>1414</v>
      </c>
      <c r="O60" s="814"/>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c r="AY60" s="815"/>
      <c r="AZ60" s="815"/>
      <c r="BA60" s="815"/>
      <c r="BB60" s="815"/>
      <c r="BC60" s="815"/>
      <c r="BD60" s="815"/>
      <c r="BE60" s="815"/>
      <c r="BF60" s="815"/>
      <c r="BG60" s="815"/>
      <c r="BH60" s="815"/>
      <c r="BI60" s="815"/>
      <c r="BJ60" s="815"/>
      <c r="BK60" s="815"/>
      <c r="BL60" s="815"/>
      <c r="BM60" s="815"/>
      <c r="BN60" s="815"/>
      <c r="BO60" s="815"/>
      <c r="BP60" s="815"/>
      <c r="BQ60" s="815"/>
      <c r="BR60" s="815"/>
      <c r="BS60" s="815"/>
      <c r="BT60" s="815"/>
      <c r="BU60" s="815"/>
      <c r="BV60" s="815"/>
      <c r="BW60" s="815"/>
      <c r="BX60" s="815"/>
      <c r="BY60" s="815"/>
      <c r="BZ60" s="815"/>
      <c r="CA60" s="815"/>
      <c r="CB60" s="815"/>
      <c r="CC60" s="815"/>
      <c r="CD60" s="815"/>
      <c r="CE60" s="815"/>
      <c r="CF60" s="815"/>
      <c r="CG60" s="815"/>
      <c r="CH60" s="815"/>
      <c r="CI60" s="815"/>
      <c r="CJ60" s="815"/>
      <c r="CK60" s="815"/>
      <c r="CL60" s="815"/>
      <c r="CM60" s="815"/>
      <c r="CN60" s="815"/>
      <c r="CO60" s="815"/>
      <c r="CP60" s="815"/>
      <c r="CQ60" s="815"/>
      <c r="CR60" s="815"/>
      <c r="CS60" s="815"/>
      <c r="CT60" s="815"/>
      <c r="CU60" s="815"/>
      <c r="CV60" s="815"/>
      <c r="CW60" s="815"/>
      <c r="CX60" s="815"/>
      <c r="CY60" s="815"/>
      <c r="CZ60" s="815"/>
      <c r="DA60" s="815"/>
      <c r="DB60" s="815"/>
      <c r="DC60" s="815"/>
      <c r="DD60" s="815"/>
      <c r="DE60" s="815"/>
      <c r="DF60" s="815"/>
      <c r="DG60" s="815"/>
      <c r="DH60" s="815"/>
      <c r="DI60" s="815"/>
      <c r="DJ60" s="815"/>
      <c r="DK60" s="815"/>
      <c r="DL60" s="815"/>
      <c r="DM60" s="815"/>
      <c r="DN60" s="815"/>
      <c r="DO60" s="815"/>
      <c r="DP60" s="815"/>
      <c r="DQ60" s="815"/>
      <c r="DR60" s="815"/>
      <c r="DS60" s="815"/>
      <c r="DT60" s="815"/>
      <c r="DU60" s="815"/>
      <c r="DV60" s="815"/>
      <c r="DW60" s="815"/>
      <c r="DX60" s="815"/>
      <c r="DY60" s="815"/>
      <c r="DZ60" s="815"/>
      <c r="EA60" s="815"/>
      <c r="EB60" s="815"/>
      <c r="EC60" s="815"/>
      <c r="ED60" s="815"/>
      <c r="EE60" s="815"/>
      <c r="EF60" s="815"/>
      <c r="EG60" s="815"/>
      <c r="EH60" s="815"/>
      <c r="EI60" s="815"/>
      <c r="EJ60" s="815"/>
      <c r="EK60" s="815"/>
      <c r="EL60" s="815"/>
      <c r="EM60" s="815"/>
      <c r="EN60" s="815"/>
      <c r="EO60" s="815"/>
      <c r="EP60" s="815"/>
      <c r="EQ60" s="815"/>
      <c r="ER60" s="815"/>
      <c r="ES60" s="815"/>
      <c r="ET60" s="815"/>
      <c r="EU60" s="815"/>
      <c r="EV60" s="815"/>
      <c r="EW60" s="815"/>
      <c r="EX60" s="815"/>
      <c r="EY60" s="815"/>
      <c r="EZ60" s="815"/>
      <c r="FA60" s="815"/>
      <c r="FB60" s="815"/>
      <c r="FC60" s="815"/>
      <c r="FD60" s="815"/>
      <c r="FE60" s="815"/>
      <c r="FF60" s="815"/>
      <c r="FG60" s="815"/>
      <c r="FH60" s="815"/>
      <c r="FI60" s="815"/>
      <c r="FJ60" s="815"/>
      <c r="FK60" s="815"/>
      <c r="FL60" s="815"/>
      <c r="FM60" s="815"/>
      <c r="FN60" s="815"/>
      <c r="FO60" s="815"/>
      <c r="FP60" s="815"/>
      <c r="FQ60" s="815"/>
      <c r="FR60" s="815"/>
      <c r="FS60" s="815"/>
      <c r="FT60" s="815"/>
      <c r="FU60" s="815"/>
      <c r="FV60" s="815"/>
      <c r="FW60" s="815"/>
      <c r="FX60" s="815"/>
      <c r="FY60" s="815"/>
      <c r="FZ60" s="815"/>
      <c r="GA60" s="815"/>
      <c r="GB60" s="815"/>
      <c r="GC60" s="815"/>
      <c r="GD60" s="815"/>
      <c r="GE60" s="815"/>
      <c r="GF60" s="815"/>
      <c r="GG60" s="815"/>
      <c r="GH60" s="815"/>
      <c r="GI60" s="815"/>
      <c r="GJ60" s="815"/>
      <c r="GK60" s="815"/>
      <c r="GL60" s="815"/>
      <c r="GM60" s="815"/>
      <c r="GN60" s="815"/>
      <c r="GO60" s="815"/>
      <c r="GP60" s="815"/>
      <c r="GQ60" s="815"/>
      <c r="GR60" s="815"/>
      <c r="GS60" s="815"/>
      <c r="GT60" s="815"/>
      <c r="GU60" s="815"/>
      <c r="GV60" s="815"/>
      <c r="GW60" s="815"/>
      <c r="GX60" s="815"/>
      <c r="GY60" s="815"/>
      <c r="GZ60" s="815"/>
      <c r="HA60" s="815"/>
      <c r="HB60" s="815"/>
      <c r="HC60" s="815"/>
      <c r="HD60" s="815"/>
      <c r="HE60" s="815"/>
      <c r="HF60" s="815"/>
      <c r="HG60" s="815"/>
      <c r="HH60" s="815"/>
      <c r="HI60" s="815"/>
      <c r="HJ60" s="815"/>
      <c r="HK60" s="815"/>
      <c r="HL60" s="815"/>
      <c r="HM60" s="815"/>
      <c r="HN60" s="815"/>
      <c r="HO60" s="815"/>
      <c r="HP60" s="815"/>
      <c r="HQ60" s="815"/>
      <c r="HR60" s="815"/>
      <c r="HS60" s="815"/>
      <c r="HT60" s="815"/>
      <c r="HU60" s="815"/>
      <c r="HV60" s="815"/>
      <c r="HW60" s="815"/>
      <c r="HX60" s="815"/>
      <c r="HY60" s="815"/>
      <c r="HZ60" s="815"/>
      <c r="IA60" s="815"/>
      <c r="IB60" s="815"/>
      <c r="IC60" s="815"/>
      <c r="ID60" s="815"/>
      <c r="IE60" s="815"/>
      <c r="IF60" s="815"/>
      <c r="IG60" s="815"/>
      <c r="IH60" s="815"/>
      <c r="II60" s="815"/>
      <c r="IJ60" s="815"/>
      <c r="IK60" s="815"/>
      <c r="IL60" s="815"/>
      <c r="IM60" s="815"/>
      <c r="IN60" s="815"/>
      <c r="IO60" s="815"/>
    </row>
    <row r="61" spans="1:249" ht="86.25" customHeight="1">
      <c r="A61" s="793" t="s">
        <v>35</v>
      </c>
      <c r="B61" s="816" t="s">
        <v>2765</v>
      </c>
      <c r="C61" s="808" t="s">
        <v>2753</v>
      </c>
      <c r="D61" s="808" t="s">
        <v>2766</v>
      </c>
      <c r="E61" s="808" t="s">
        <v>86</v>
      </c>
      <c r="F61" s="808" t="s">
        <v>2687</v>
      </c>
      <c r="G61" s="795" t="s">
        <v>2767</v>
      </c>
      <c r="H61" s="791">
        <f t="shared" si="17"/>
        <v>1705.0000000000002</v>
      </c>
      <c r="I61" s="791">
        <v>1550</v>
      </c>
      <c r="J61" s="791">
        <f t="shared" si="18"/>
        <v>1705.0000000000002</v>
      </c>
      <c r="K61" s="791">
        <v>1550</v>
      </c>
      <c r="L61" s="796">
        <v>0</v>
      </c>
      <c r="M61" s="796">
        <v>0</v>
      </c>
      <c r="N61" s="808" t="s">
        <v>1414</v>
      </c>
      <c r="O61" s="814"/>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c r="BC61" s="815"/>
      <c r="BD61" s="815"/>
      <c r="BE61" s="815"/>
      <c r="BF61" s="815"/>
      <c r="BG61" s="815"/>
      <c r="BH61" s="815"/>
      <c r="BI61" s="815"/>
      <c r="BJ61" s="815"/>
      <c r="BK61" s="815"/>
      <c r="BL61" s="815"/>
      <c r="BM61" s="815"/>
      <c r="BN61" s="815"/>
      <c r="BO61" s="815"/>
      <c r="BP61" s="815"/>
      <c r="BQ61" s="815"/>
      <c r="BR61" s="815"/>
      <c r="BS61" s="815"/>
      <c r="BT61" s="815"/>
      <c r="BU61" s="815"/>
      <c r="BV61" s="815"/>
      <c r="BW61" s="815"/>
      <c r="BX61" s="815"/>
      <c r="BY61" s="815"/>
      <c r="BZ61" s="815"/>
      <c r="CA61" s="815"/>
      <c r="CB61" s="815"/>
      <c r="CC61" s="815"/>
      <c r="CD61" s="815"/>
      <c r="CE61" s="815"/>
      <c r="CF61" s="815"/>
      <c r="CG61" s="815"/>
      <c r="CH61" s="815"/>
      <c r="CI61" s="815"/>
      <c r="CJ61" s="815"/>
      <c r="CK61" s="815"/>
      <c r="CL61" s="815"/>
      <c r="CM61" s="815"/>
      <c r="CN61" s="815"/>
      <c r="CO61" s="815"/>
      <c r="CP61" s="815"/>
      <c r="CQ61" s="815"/>
      <c r="CR61" s="815"/>
      <c r="CS61" s="815"/>
      <c r="CT61" s="815"/>
      <c r="CU61" s="815"/>
      <c r="CV61" s="815"/>
      <c r="CW61" s="815"/>
      <c r="CX61" s="815"/>
      <c r="CY61" s="815"/>
      <c r="CZ61" s="815"/>
      <c r="DA61" s="815"/>
      <c r="DB61" s="815"/>
      <c r="DC61" s="815"/>
      <c r="DD61" s="815"/>
      <c r="DE61" s="815"/>
      <c r="DF61" s="815"/>
      <c r="DG61" s="815"/>
      <c r="DH61" s="815"/>
      <c r="DI61" s="815"/>
      <c r="DJ61" s="815"/>
      <c r="DK61" s="815"/>
      <c r="DL61" s="815"/>
      <c r="DM61" s="815"/>
      <c r="DN61" s="815"/>
      <c r="DO61" s="815"/>
      <c r="DP61" s="815"/>
      <c r="DQ61" s="815"/>
      <c r="DR61" s="815"/>
      <c r="DS61" s="815"/>
      <c r="DT61" s="815"/>
      <c r="DU61" s="815"/>
      <c r="DV61" s="815"/>
      <c r="DW61" s="815"/>
      <c r="DX61" s="815"/>
      <c r="DY61" s="815"/>
      <c r="DZ61" s="815"/>
      <c r="EA61" s="815"/>
      <c r="EB61" s="815"/>
      <c r="EC61" s="815"/>
      <c r="ED61" s="815"/>
      <c r="EE61" s="815"/>
      <c r="EF61" s="815"/>
      <c r="EG61" s="815"/>
      <c r="EH61" s="815"/>
      <c r="EI61" s="815"/>
      <c r="EJ61" s="815"/>
      <c r="EK61" s="815"/>
      <c r="EL61" s="815"/>
      <c r="EM61" s="815"/>
      <c r="EN61" s="815"/>
      <c r="EO61" s="815"/>
      <c r="EP61" s="815"/>
      <c r="EQ61" s="815"/>
      <c r="ER61" s="815"/>
      <c r="ES61" s="815"/>
      <c r="ET61" s="815"/>
      <c r="EU61" s="815"/>
      <c r="EV61" s="815"/>
      <c r="EW61" s="815"/>
      <c r="EX61" s="815"/>
      <c r="EY61" s="815"/>
      <c r="EZ61" s="815"/>
      <c r="FA61" s="815"/>
      <c r="FB61" s="815"/>
      <c r="FC61" s="815"/>
      <c r="FD61" s="815"/>
      <c r="FE61" s="815"/>
      <c r="FF61" s="815"/>
      <c r="FG61" s="815"/>
      <c r="FH61" s="815"/>
      <c r="FI61" s="815"/>
      <c r="FJ61" s="815"/>
      <c r="FK61" s="815"/>
      <c r="FL61" s="815"/>
      <c r="FM61" s="815"/>
      <c r="FN61" s="815"/>
      <c r="FO61" s="815"/>
      <c r="FP61" s="815"/>
      <c r="FQ61" s="815"/>
      <c r="FR61" s="815"/>
      <c r="FS61" s="815"/>
      <c r="FT61" s="815"/>
      <c r="FU61" s="815"/>
      <c r="FV61" s="815"/>
      <c r="FW61" s="815"/>
      <c r="FX61" s="815"/>
      <c r="FY61" s="815"/>
      <c r="FZ61" s="815"/>
      <c r="GA61" s="815"/>
      <c r="GB61" s="815"/>
      <c r="GC61" s="815"/>
      <c r="GD61" s="815"/>
      <c r="GE61" s="815"/>
      <c r="GF61" s="815"/>
      <c r="GG61" s="815"/>
      <c r="GH61" s="815"/>
      <c r="GI61" s="815"/>
      <c r="GJ61" s="815"/>
      <c r="GK61" s="815"/>
      <c r="GL61" s="815"/>
      <c r="GM61" s="815"/>
      <c r="GN61" s="815"/>
      <c r="GO61" s="815"/>
      <c r="GP61" s="815"/>
      <c r="GQ61" s="815"/>
      <c r="GR61" s="815"/>
      <c r="GS61" s="815"/>
      <c r="GT61" s="815"/>
      <c r="GU61" s="815"/>
      <c r="GV61" s="815"/>
      <c r="GW61" s="815"/>
      <c r="GX61" s="815"/>
      <c r="GY61" s="815"/>
      <c r="GZ61" s="815"/>
      <c r="HA61" s="815"/>
      <c r="HB61" s="815"/>
      <c r="HC61" s="815"/>
      <c r="HD61" s="815"/>
      <c r="HE61" s="815"/>
      <c r="HF61" s="815"/>
      <c r="HG61" s="815"/>
      <c r="HH61" s="815"/>
      <c r="HI61" s="815"/>
      <c r="HJ61" s="815"/>
      <c r="HK61" s="815"/>
      <c r="HL61" s="815"/>
      <c r="HM61" s="815"/>
      <c r="HN61" s="815"/>
      <c r="HO61" s="815"/>
      <c r="HP61" s="815"/>
      <c r="HQ61" s="815"/>
      <c r="HR61" s="815"/>
      <c r="HS61" s="815"/>
      <c r="HT61" s="815"/>
      <c r="HU61" s="815"/>
      <c r="HV61" s="815"/>
      <c r="HW61" s="815"/>
      <c r="HX61" s="815"/>
      <c r="HY61" s="815"/>
      <c r="HZ61" s="815"/>
      <c r="IA61" s="815"/>
      <c r="IB61" s="815"/>
      <c r="IC61" s="815"/>
      <c r="ID61" s="815"/>
      <c r="IE61" s="815"/>
      <c r="IF61" s="815"/>
      <c r="IG61" s="815"/>
      <c r="IH61" s="815"/>
      <c r="II61" s="815"/>
      <c r="IJ61" s="815"/>
      <c r="IK61" s="815"/>
      <c r="IL61" s="815"/>
      <c r="IM61" s="815"/>
      <c r="IN61" s="815"/>
      <c r="IO61" s="815"/>
    </row>
    <row r="62" spans="1:249" ht="55.5" customHeight="1">
      <c r="A62" s="793" t="s">
        <v>35</v>
      </c>
      <c r="B62" s="816" t="s">
        <v>2768</v>
      </c>
      <c r="C62" s="808" t="s">
        <v>2753</v>
      </c>
      <c r="D62" s="808" t="s">
        <v>2769</v>
      </c>
      <c r="E62" s="808" t="s">
        <v>86</v>
      </c>
      <c r="F62" s="795" t="s">
        <v>2711</v>
      </c>
      <c r="G62" s="795" t="s">
        <v>2721</v>
      </c>
      <c r="H62" s="809">
        <f>(I62*10%)+I62</f>
        <v>1100</v>
      </c>
      <c r="I62" s="791">
        <v>1000</v>
      </c>
      <c r="J62" s="809">
        <f>(K62*10%)+K62</f>
        <v>1100</v>
      </c>
      <c r="K62" s="791">
        <v>1000</v>
      </c>
      <c r="L62" s="796">
        <v>0</v>
      </c>
      <c r="M62" s="796">
        <v>0</v>
      </c>
      <c r="N62" s="808"/>
      <c r="O62" s="817"/>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c r="BC62" s="815"/>
      <c r="BD62" s="815"/>
      <c r="BE62" s="815"/>
      <c r="BF62" s="815"/>
      <c r="BG62" s="815"/>
      <c r="BH62" s="815"/>
      <c r="BI62" s="815"/>
      <c r="BJ62" s="815"/>
      <c r="BK62" s="815"/>
      <c r="BL62" s="815"/>
      <c r="BM62" s="815"/>
      <c r="BN62" s="815"/>
      <c r="BO62" s="815"/>
      <c r="BP62" s="815"/>
      <c r="BQ62" s="815"/>
      <c r="BR62" s="815"/>
      <c r="BS62" s="815"/>
      <c r="BT62" s="815"/>
      <c r="BU62" s="815"/>
      <c r="BV62" s="815"/>
      <c r="BW62" s="815"/>
      <c r="BX62" s="815"/>
      <c r="BY62" s="815"/>
      <c r="BZ62" s="815"/>
      <c r="CA62" s="815"/>
      <c r="CB62" s="815"/>
      <c r="CC62" s="815"/>
      <c r="CD62" s="815"/>
      <c r="CE62" s="815"/>
      <c r="CF62" s="815"/>
      <c r="CG62" s="815"/>
      <c r="CH62" s="815"/>
      <c r="CI62" s="815"/>
      <c r="CJ62" s="815"/>
      <c r="CK62" s="815"/>
      <c r="CL62" s="815"/>
      <c r="CM62" s="815"/>
      <c r="CN62" s="815"/>
      <c r="CO62" s="815"/>
      <c r="CP62" s="815"/>
      <c r="CQ62" s="815"/>
      <c r="CR62" s="815"/>
      <c r="CS62" s="815"/>
      <c r="CT62" s="815"/>
      <c r="CU62" s="815"/>
      <c r="CV62" s="815"/>
      <c r="CW62" s="815"/>
      <c r="CX62" s="815"/>
      <c r="CY62" s="815"/>
      <c r="CZ62" s="815"/>
      <c r="DA62" s="815"/>
      <c r="DB62" s="815"/>
      <c r="DC62" s="815"/>
      <c r="DD62" s="815"/>
      <c r="DE62" s="815"/>
      <c r="DF62" s="815"/>
      <c r="DG62" s="815"/>
      <c r="DH62" s="815"/>
      <c r="DI62" s="815"/>
      <c r="DJ62" s="815"/>
      <c r="DK62" s="815"/>
      <c r="DL62" s="815"/>
      <c r="DM62" s="815"/>
      <c r="DN62" s="815"/>
      <c r="DO62" s="815"/>
      <c r="DP62" s="815"/>
      <c r="DQ62" s="815"/>
      <c r="DR62" s="815"/>
      <c r="DS62" s="815"/>
      <c r="DT62" s="815"/>
      <c r="DU62" s="815"/>
      <c r="DV62" s="815"/>
      <c r="DW62" s="815"/>
      <c r="DX62" s="815"/>
      <c r="DY62" s="815"/>
      <c r="DZ62" s="815"/>
      <c r="EA62" s="815"/>
      <c r="EB62" s="815"/>
      <c r="EC62" s="815"/>
      <c r="ED62" s="815"/>
      <c r="EE62" s="815"/>
      <c r="EF62" s="815"/>
      <c r="EG62" s="815"/>
      <c r="EH62" s="815"/>
      <c r="EI62" s="815"/>
      <c r="EJ62" s="815"/>
      <c r="EK62" s="815"/>
      <c r="EL62" s="815"/>
      <c r="EM62" s="815"/>
      <c r="EN62" s="815"/>
      <c r="EO62" s="815"/>
      <c r="EP62" s="815"/>
      <c r="EQ62" s="815"/>
      <c r="ER62" s="815"/>
      <c r="ES62" s="815"/>
      <c r="ET62" s="815"/>
      <c r="EU62" s="815"/>
      <c r="EV62" s="815"/>
      <c r="EW62" s="815"/>
      <c r="EX62" s="815"/>
      <c r="EY62" s="815"/>
      <c r="EZ62" s="815"/>
      <c r="FA62" s="815"/>
      <c r="FB62" s="815"/>
      <c r="FC62" s="815"/>
      <c r="FD62" s="815"/>
      <c r="FE62" s="815"/>
      <c r="FF62" s="815"/>
      <c r="FG62" s="815"/>
      <c r="FH62" s="815"/>
      <c r="FI62" s="815"/>
      <c r="FJ62" s="815"/>
      <c r="FK62" s="815"/>
      <c r="FL62" s="815"/>
      <c r="FM62" s="815"/>
      <c r="FN62" s="815"/>
      <c r="FO62" s="815"/>
      <c r="FP62" s="815"/>
      <c r="FQ62" s="815"/>
      <c r="FR62" s="815"/>
      <c r="FS62" s="815"/>
      <c r="FT62" s="815"/>
      <c r="FU62" s="815"/>
      <c r="FV62" s="815"/>
      <c r="FW62" s="815"/>
      <c r="FX62" s="815"/>
      <c r="FY62" s="815"/>
      <c r="FZ62" s="815"/>
      <c r="GA62" s="815"/>
      <c r="GB62" s="815"/>
      <c r="GC62" s="815"/>
      <c r="GD62" s="815"/>
      <c r="GE62" s="815"/>
      <c r="GF62" s="815"/>
      <c r="GG62" s="815"/>
      <c r="GH62" s="815"/>
      <c r="GI62" s="815"/>
      <c r="GJ62" s="815"/>
      <c r="GK62" s="815"/>
      <c r="GL62" s="815"/>
      <c r="GM62" s="815"/>
      <c r="GN62" s="815"/>
      <c r="GO62" s="815"/>
      <c r="GP62" s="815"/>
      <c r="GQ62" s="815"/>
      <c r="GR62" s="815"/>
      <c r="GS62" s="815"/>
      <c r="GT62" s="815"/>
      <c r="GU62" s="815"/>
      <c r="GV62" s="815"/>
      <c r="GW62" s="815"/>
      <c r="GX62" s="815"/>
      <c r="GY62" s="815"/>
      <c r="GZ62" s="815"/>
      <c r="HA62" s="815"/>
      <c r="HB62" s="815"/>
      <c r="HC62" s="815"/>
      <c r="HD62" s="815"/>
      <c r="HE62" s="815"/>
      <c r="HF62" s="815"/>
      <c r="HG62" s="815"/>
      <c r="HH62" s="815"/>
      <c r="HI62" s="815"/>
      <c r="HJ62" s="815"/>
      <c r="HK62" s="815"/>
      <c r="HL62" s="815"/>
      <c r="HM62" s="815"/>
      <c r="HN62" s="815"/>
      <c r="HO62" s="815"/>
      <c r="HP62" s="815"/>
      <c r="HQ62" s="815"/>
      <c r="HR62" s="815"/>
      <c r="HS62" s="815"/>
      <c r="HT62" s="815"/>
      <c r="HU62" s="815"/>
      <c r="HV62" s="815"/>
      <c r="HW62" s="815"/>
      <c r="HX62" s="815"/>
      <c r="HY62" s="815"/>
      <c r="HZ62" s="815"/>
      <c r="IA62" s="815"/>
      <c r="IB62" s="815"/>
      <c r="IC62" s="815"/>
      <c r="ID62" s="815"/>
      <c r="IE62" s="815"/>
      <c r="IF62" s="815"/>
      <c r="IG62" s="815"/>
      <c r="IH62" s="815"/>
      <c r="II62" s="815"/>
      <c r="IJ62" s="815"/>
      <c r="IK62" s="815"/>
      <c r="IL62" s="815"/>
      <c r="IM62" s="815"/>
      <c r="IN62" s="815"/>
      <c r="IO62" s="815"/>
    </row>
    <row r="63" spans="1:249" ht="55.5" customHeight="1">
      <c r="A63" s="793" t="s">
        <v>35</v>
      </c>
      <c r="B63" s="816" t="s">
        <v>2770</v>
      </c>
      <c r="C63" s="808" t="s">
        <v>2753</v>
      </c>
      <c r="D63" s="808" t="s">
        <v>2763</v>
      </c>
      <c r="E63" s="808" t="s">
        <v>86</v>
      </c>
      <c r="F63" s="795" t="s">
        <v>2680</v>
      </c>
      <c r="G63" s="795" t="s">
        <v>2681</v>
      </c>
      <c r="H63" s="809">
        <f>(I63*10%)+I63</f>
        <v>2090</v>
      </c>
      <c r="I63" s="809">
        <v>1900</v>
      </c>
      <c r="J63" s="809">
        <f>(K63*10%)+K63</f>
        <v>2090</v>
      </c>
      <c r="K63" s="809">
        <v>1900</v>
      </c>
      <c r="L63" s="796">
        <v>0</v>
      </c>
      <c r="M63" s="796">
        <v>0</v>
      </c>
      <c r="N63" s="795"/>
      <c r="O63" s="817"/>
    </row>
    <row r="64" spans="1:249" ht="72.75" customHeight="1">
      <c r="A64" s="793" t="s">
        <v>35</v>
      </c>
      <c r="B64" s="816" t="s">
        <v>2771</v>
      </c>
      <c r="C64" s="808" t="s">
        <v>2753</v>
      </c>
      <c r="D64" s="808" t="s">
        <v>2772</v>
      </c>
      <c r="E64" s="808" t="s">
        <v>86</v>
      </c>
      <c r="F64" s="808" t="s">
        <v>2687</v>
      </c>
      <c r="G64" s="808" t="s">
        <v>2773</v>
      </c>
      <c r="H64" s="791">
        <f t="shared" si="17"/>
        <v>770.00000000000011</v>
      </c>
      <c r="I64" s="809">
        <v>700</v>
      </c>
      <c r="J64" s="791">
        <f t="shared" si="18"/>
        <v>770.00000000000011</v>
      </c>
      <c r="K64" s="809">
        <v>700</v>
      </c>
      <c r="L64" s="796">
        <v>0</v>
      </c>
      <c r="M64" s="796">
        <v>0</v>
      </c>
      <c r="N64" s="795" t="s">
        <v>1414</v>
      </c>
      <c r="O64" s="817"/>
    </row>
    <row r="65" spans="1:249" ht="80.25" customHeight="1">
      <c r="A65" s="793" t="s">
        <v>35</v>
      </c>
      <c r="B65" s="816" t="s">
        <v>2774</v>
      </c>
      <c r="C65" s="808" t="s">
        <v>2753</v>
      </c>
      <c r="D65" s="808" t="s">
        <v>2775</v>
      </c>
      <c r="E65" s="808" t="s">
        <v>86</v>
      </c>
      <c r="F65" s="808" t="s">
        <v>2687</v>
      </c>
      <c r="G65" s="808" t="s">
        <v>2767</v>
      </c>
      <c r="H65" s="791">
        <f t="shared" si="17"/>
        <v>1430.0000000000002</v>
      </c>
      <c r="I65" s="809">
        <v>1300</v>
      </c>
      <c r="J65" s="791">
        <f t="shared" si="18"/>
        <v>1430.0000000000002</v>
      </c>
      <c r="K65" s="809">
        <v>1300</v>
      </c>
      <c r="L65" s="796">
        <v>0</v>
      </c>
      <c r="M65" s="796">
        <v>0</v>
      </c>
      <c r="N65" s="795" t="s">
        <v>1414</v>
      </c>
      <c r="O65" s="817"/>
    </row>
    <row r="66" spans="1:249" ht="55.5" customHeight="1">
      <c r="A66" s="793" t="s">
        <v>35</v>
      </c>
      <c r="B66" s="816" t="s">
        <v>2776</v>
      </c>
      <c r="C66" s="808" t="s">
        <v>2753</v>
      </c>
      <c r="D66" s="808" t="s">
        <v>2775</v>
      </c>
      <c r="E66" s="808" t="s">
        <v>86</v>
      </c>
      <c r="F66" s="808" t="s">
        <v>2695</v>
      </c>
      <c r="G66" s="808" t="s">
        <v>2777</v>
      </c>
      <c r="H66" s="809">
        <f>(I66*10%)+I66</f>
        <v>1980</v>
      </c>
      <c r="I66" s="809">
        <v>1800</v>
      </c>
      <c r="J66" s="809">
        <f>(K66*10%)+K66</f>
        <v>1980</v>
      </c>
      <c r="K66" s="809">
        <v>1800</v>
      </c>
      <c r="L66" s="796">
        <v>0</v>
      </c>
      <c r="M66" s="796">
        <v>0</v>
      </c>
      <c r="N66" s="795"/>
      <c r="O66" s="817"/>
    </row>
    <row r="67" spans="1:249" s="803" customFormat="1" ht="35.25" customHeight="1">
      <c r="A67" s="798" t="s">
        <v>2778</v>
      </c>
      <c r="B67" s="799" t="s">
        <v>2779</v>
      </c>
      <c r="C67" s="799"/>
      <c r="D67" s="799"/>
      <c r="E67" s="799"/>
      <c r="F67" s="799"/>
      <c r="G67" s="799"/>
      <c r="H67" s="801">
        <f t="shared" ref="H67:M67" si="19">SUM(H68:H76)</f>
        <v>13640</v>
      </c>
      <c r="I67" s="801">
        <f t="shared" si="19"/>
        <v>12400</v>
      </c>
      <c r="J67" s="801">
        <f t="shared" si="19"/>
        <v>13640</v>
      </c>
      <c r="K67" s="801">
        <f t="shared" si="19"/>
        <v>12400</v>
      </c>
      <c r="L67" s="801">
        <f t="shared" si="19"/>
        <v>2200</v>
      </c>
      <c r="M67" s="801">
        <f t="shared" si="19"/>
        <v>2000</v>
      </c>
      <c r="N67" s="800"/>
      <c r="O67" s="811"/>
    </row>
    <row r="68" spans="1:249" ht="98.25" customHeight="1">
      <c r="A68" s="812" t="s">
        <v>35</v>
      </c>
      <c r="B68" s="816" t="s">
        <v>2780</v>
      </c>
      <c r="C68" s="808" t="s">
        <v>2781</v>
      </c>
      <c r="D68" s="808" t="s">
        <v>2782</v>
      </c>
      <c r="E68" s="808" t="s">
        <v>50</v>
      </c>
      <c r="F68" s="808" t="s">
        <v>2687</v>
      </c>
      <c r="G68" s="808" t="s">
        <v>2783</v>
      </c>
      <c r="H68" s="791">
        <f>I68*1.1</f>
        <v>2200</v>
      </c>
      <c r="I68" s="791">
        <v>2000</v>
      </c>
      <c r="J68" s="791">
        <f>K68*1.1</f>
        <v>2200</v>
      </c>
      <c r="K68" s="791">
        <v>2000</v>
      </c>
      <c r="L68" s="791">
        <f>M68*1.1</f>
        <v>2200</v>
      </c>
      <c r="M68" s="791">
        <v>2000</v>
      </c>
      <c r="N68" s="808" t="s">
        <v>1414</v>
      </c>
      <c r="O68" s="814"/>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Y68" s="815"/>
      <c r="AZ68" s="815"/>
      <c r="BA68" s="815"/>
      <c r="BB68" s="815"/>
      <c r="BC68" s="815"/>
      <c r="BD68" s="815"/>
      <c r="BE68" s="815"/>
      <c r="BF68" s="815"/>
      <c r="BG68" s="815"/>
      <c r="BH68" s="815"/>
      <c r="BI68" s="815"/>
      <c r="BJ68" s="815"/>
      <c r="BK68" s="815"/>
      <c r="BL68" s="815"/>
      <c r="BM68" s="815"/>
      <c r="BN68" s="815"/>
      <c r="BO68" s="815"/>
      <c r="BP68" s="815"/>
      <c r="BQ68" s="815"/>
      <c r="BR68" s="815"/>
      <c r="BS68" s="815"/>
      <c r="BT68" s="815"/>
      <c r="BU68" s="815"/>
      <c r="BV68" s="815"/>
      <c r="BW68" s="815"/>
      <c r="BX68" s="815"/>
      <c r="BY68" s="815"/>
      <c r="BZ68" s="815"/>
      <c r="CA68" s="815"/>
      <c r="CB68" s="815"/>
      <c r="CC68" s="815"/>
      <c r="CD68" s="815"/>
      <c r="CE68" s="815"/>
      <c r="CF68" s="815"/>
      <c r="CG68" s="815"/>
      <c r="CH68" s="815"/>
      <c r="CI68" s="815"/>
      <c r="CJ68" s="815"/>
      <c r="CK68" s="815"/>
      <c r="CL68" s="815"/>
      <c r="CM68" s="815"/>
      <c r="CN68" s="815"/>
      <c r="CO68" s="815"/>
      <c r="CP68" s="815"/>
      <c r="CQ68" s="815"/>
      <c r="CR68" s="815"/>
      <c r="CS68" s="815"/>
      <c r="CT68" s="815"/>
      <c r="CU68" s="815"/>
      <c r="CV68" s="815"/>
      <c r="CW68" s="815"/>
      <c r="CX68" s="815"/>
      <c r="CY68" s="815"/>
      <c r="CZ68" s="815"/>
      <c r="DA68" s="815"/>
      <c r="DB68" s="815"/>
      <c r="DC68" s="815"/>
      <c r="DD68" s="815"/>
      <c r="DE68" s="815"/>
      <c r="DF68" s="815"/>
      <c r="DG68" s="815"/>
      <c r="DH68" s="815"/>
      <c r="DI68" s="815"/>
      <c r="DJ68" s="815"/>
      <c r="DK68" s="815"/>
      <c r="DL68" s="815"/>
      <c r="DM68" s="815"/>
      <c r="DN68" s="815"/>
      <c r="DO68" s="815"/>
      <c r="DP68" s="815"/>
      <c r="DQ68" s="815"/>
      <c r="DR68" s="815"/>
      <c r="DS68" s="815"/>
      <c r="DT68" s="815"/>
      <c r="DU68" s="815"/>
      <c r="DV68" s="815"/>
      <c r="DW68" s="815"/>
      <c r="DX68" s="815"/>
      <c r="DY68" s="815"/>
      <c r="DZ68" s="815"/>
      <c r="EA68" s="815"/>
      <c r="EB68" s="815"/>
      <c r="EC68" s="815"/>
      <c r="ED68" s="815"/>
      <c r="EE68" s="815"/>
      <c r="EF68" s="815"/>
      <c r="EG68" s="815"/>
      <c r="EH68" s="815"/>
      <c r="EI68" s="815"/>
      <c r="EJ68" s="815"/>
      <c r="EK68" s="815"/>
      <c r="EL68" s="815"/>
      <c r="EM68" s="815"/>
      <c r="EN68" s="815"/>
      <c r="EO68" s="815"/>
      <c r="EP68" s="815"/>
      <c r="EQ68" s="815"/>
      <c r="ER68" s="815"/>
      <c r="ES68" s="815"/>
      <c r="ET68" s="815"/>
      <c r="EU68" s="815"/>
      <c r="EV68" s="815"/>
      <c r="EW68" s="815"/>
      <c r="EX68" s="815"/>
      <c r="EY68" s="815"/>
      <c r="EZ68" s="815"/>
      <c r="FA68" s="815"/>
      <c r="FB68" s="815"/>
      <c r="FC68" s="815"/>
      <c r="FD68" s="815"/>
      <c r="FE68" s="815"/>
      <c r="FF68" s="815"/>
      <c r="FG68" s="815"/>
      <c r="FH68" s="815"/>
      <c r="FI68" s="815"/>
      <c r="FJ68" s="815"/>
      <c r="FK68" s="815"/>
      <c r="FL68" s="815"/>
      <c r="FM68" s="815"/>
      <c r="FN68" s="815"/>
      <c r="FO68" s="815"/>
      <c r="FP68" s="815"/>
      <c r="FQ68" s="815"/>
      <c r="FR68" s="815"/>
      <c r="FS68" s="815"/>
      <c r="FT68" s="815"/>
      <c r="FU68" s="815"/>
      <c r="FV68" s="815"/>
      <c r="FW68" s="815"/>
      <c r="FX68" s="815"/>
      <c r="FY68" s="815"/>
      <c r="FZ68" s="815"/>
      <c r="GA68" s="815"/>
      <c r="GB68" s="815"/>
      <c r="GC68" s="815"/>
      <c r="GD68" s="815"/>
      <c r="GE68" s="815"/>
      <c r="GF68" s="815"/>
      <c r="GG68" s="815"/>
      <c r="GH68" s="815"/>
      <c r="GI68" s="815"/>
      <c r="GJ68" s="815"/>
      <c r="GK68" s="815"/>
      <c r="GL68" s="815"/>
      <c r="GM68" s="815"/>
      <c r="GN68" s="815"/>
      <c r="GO68" s="815"/>
      <c r="GP68" s="815"/>
      <c r="GQ68" s="815"/>
      <c r="GR68" s="815"/>
      <c r="GS68" s="815"/>
      <c r="GT68" s="815"/>
      <c r="GU68" s="815"/>
      <c r="GV68" s="815"/>
      <c r="GW68" s="815"/>
      <c r="GX68" s="815"/>
      <c r="GY68" s="815"/>
      <c r="GZ68" s="815"/>
      <c r="HA68" s="815"/>
      <c r="HB68" s="815"/>
      <c r="HC68" s="815"/>
      <c r="HD68" s="815"/>
      <c r="HE68" s="815"/>
      <c r="HF68" s="815"/>
      <c r="HG68" s="815"/>
      <c r="HH68" s="815"/>
      <c r="HI68" s="815"/>
      <c r="HJ68" s="815"/>
      <c r="HK68" s="815"/>
      <c r="HL68" s="815"/>
      <c r="HM68" s="815"/>
      <c r="HN68" s="815"/>
      <c r="HO68" s="815"/>
      <c r="HP68" s="815"/>
      <c r="HQ68" s="815"/>
      <c r="HR68" s="815"/>
      <c r="HS68" s="815"/>
      <c r="HT68" s="815"/>
      <c r="HU68" s="815"/>
      <c r="HV68" s="815"/>
      <c r="HW68" s="815"/>
      <c r="HX68" s="815"/>
      <c r="HY68" s="815"/>
      <c r="HZ68" s="815"/>
      <c r="IA68" s="815"/>
      <c r="IB68" s="815"/>
      <c r="IC68" s="815"/>
      <c r="ID68" s="815"/>
      <c r="IE68" s="815"/>
      <c r="IF68" s="815"/>
      <c r="IG68" s="815"/>
      <c r="IH68" s="815"/>
      <c r="II68" s="815"/>
      <c r="IJ68" s="815"/>
      <c r="IK68" s="815"/>
      <c r="IL68" s="815"/>
      <c r="IM68" s="815"/>
      <c r="IN68" s="815"/>
      <c r="IO68" s="815"/>
    </row>
    <row r="69" spans="1:249" ht="77.25" customHeight="1">
      <c r="A69" s="793" t="s">
        <v>2098</v>
      </c>
      <c r="B69" s="813" t="s">
        <v>2784</v>
      </c>
      <c r="C69" s="808" t="s">
        <v>2781</v>
      </c>
      <c r="D69" s="808" t="s">
        <v>2785</v>
      </c>
      <c r="E69" s="808" t="s">
        <v>2786</v>
      </c>
      <c r="F69" s="808" t="s">
        <v>2687</v>
      </c>
      <c r="G69" s="795" t="s">
        <v>2773</v>
      </c>
      <c r="H69" s="809">
        <f>(I69*10%)+I69</f>
        <v>990</v>
      </c>
      <c r="I69" s="791">
        <v>900</v>
      </c>
      <c r="J69" s="809">
        <f>(K69*10%)+K69</f>
        <v>990</v>
      </c>
      <c r="K69" s="791">
        <v>900</v>
      </c>
      <c r="L69" s="796">
        <v>0</v>
      </c>
      <c r="M69" s="796">
        <v>0</v>
      </c>
      <c r="N69" s="795" t="s">
        <v>1414</v>
      </c>
      <c r="O69" s="817"/>
    </row>
    <row r="70" spans="1:249" ht="55.5" customHeight="1">
      <c r="A70" s="793" t="s">
        <v>35</v>
      </c>
      <c r="B70" s="816" t="s">
        <v>2787</v>
      </c>
      <c r="C70" s="808" t="s">
        <v>2781</v>
      </c>
      <c r="D70" s="808" t="s">
        <v>2788</v>
      </c>
      <c r="E70" s="808" t="s">
        <v>86</v>
      </c>
      <c r="F70" s="808" t="s">
        <v>2695</v>
      </c>
      <c r="G70" s="795" t="s">
        <v>2789</v>
      </c>
      <c r="H70" s="809">
        <f>(I70*10%)+I70</f>
        <v>1100</v>
      </c>
      <c r="I70" s="809">
        <v>1000</v>
      </c>
      <c r="J70" s="791">
        <f>K70*1.1</f>
        <v>1100</v>
      </c>
      <c r="K70" s="809">
        <v>1000</v>
      </c>
      <c r="L70" s="796">
        <v>0</v>
      </c>
      <c r="M70" s="796">
        <v>0</v>
      </c>
      <c r="N70" s="795" t="s">
        <v>1414</v>
      </c>
      <c r="O70" s="817"/>
    </row>
    <row r="71" spans="1:249" ht="89.25" customHeight="1">
      <c r="A71" s="793" t="s">
        <v>35</v>
      </c>
      <c r="B71" s="816" t="s">
        <v>2790</v>
      </c>
      <c r="C71" s="808" t="s">
        <v>2781</v>
      </c>
      <c r="D71" s="808" t="s">
        <v>2785</v>
      </c>
      <c r="E71" s="808" t="s">
        <v>2786</v>
      </c>
      <c r="F71" s="808" t="s">
        <v>2687</v>
      </c>
      <c r="G71" s="795" t="s">
        <v>2791</v>
      </c>
      <c r="H71" s="791">
        <f>I71*1.1</f>
        <v>2200</v>
      </c>
      <c r="I71" s="791">
        <v>2000</v>
      </c>
      <c r="J71" s="791">
        <f>K71*1.1</f>
        <v>2200</v>
      </c>
      <c r="K71" s="791">
        <v>2000</v>
      </c>
      <c r="L71" s="796">
        <v>0</v>
      </c>
      <c r="M71" s="796">
        <v>0</v>
      </c>
      <c r="N71" s="808" t="s">
        <v>1414</v>
      </c>
      <c r="O71" s="814"/>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15"/>
      <c r="BA71" s="815"/>
      <c r="BB71" s="815"/>
      <c r="BC71" s="815"/>
      <c r="BD71" s="815"/>
      <c r="BE71" s="815"/>
      <c r="BF71" s="815"/>
      <c r="BG71" s="815"/>
      <c r="BH71" s="815"/>
      <c r="BI71" s="815"/>
      <c r="BJ71" s="815"/>
      <c r="BK71" s="815"/>
      <c r="BL71" s="815"/>
      <c r="BM71" s="815"/>
      <c r="BN71" s="815"/>
      <c r="BO71" s="815"/>
      <c r="BP71" s="815"/>
      <c r="BQ71" s="815"/>
      <c r="BR71" s="815"/>
      <c r="BS71" s="815"/>
      <c r="BT71" s="815"/>
      <c r="BU71" s="815"/>
      <c r="BV71" s="815"/>
      <c r="BW71" s="815"/>
      <c r="BX71" s="815"/>
      <c r="BY71" s="815"/>
      <c r="BZ71" s="815"/>
      <c r="CA71" s="815"/>
      <c r="CB71" s="815"/>
      <c r="CC71" s="815"/>
      <c r="CD71" s="815"/>
      <c r="CE71" s="815"/>
      <c r="CF71" s="815"/>
      <c r="CG71" s="815"/>
      <c r="CH71" s="815"/>
      <c r="CI71" s="815"/>
      <c r="CJ71" s="815"/>
      <c r="CK71" s="815"/>
      <c r="CL71" s="815"/>
      <c r="CM71" s="815"/>
      <c r="CN71" s="815"/>
      <c r="CO71" s="815"/>
      <c r="CP71" s="815"/>
      <c r="CQ71" s="815"/>
      <c r="CR71" s="815"/>
      <c r="CS71" s="815"/>
      <c r="CT71" s="815"/>
      <c r="CU71" s="815"/>
      <c r="CV71" s="815"/>
      <c r="CW71" s="815"/>
      <c r="CX71" s="815"/>
      <c r="CY71" s="815"/>
      <c r="CZ71" s="815"/>
      <c r="DA71" s="815"/>
      <c r="DB71" s="815"/>
      <c r="DC71" s="815"/>
      <c r="DD71" s="815"/>
      <c r="DE71" s="815"/>
      <c r="DF71" s="815"/>
      <c r="DG71" s="815"/>
      <c r="DH71" s="815"/>
      <c r="DI71" s="815"/>
      <c r="DJ71" s="815"/>
      <c r="DK71" s="815"/>
      <c r="DL71" s="815"/>
      <c r="DM71" s="815"/>
      <c r="DN71" s="815"/>
      <c r="DO71" s="815"/>
      <c r="DP71" s="815"/>
      <c r="DQ71" s="815"/>
      <c r="DR71" s="815"/>
      <c r="DS71" s="815"/>
      <c r="DT71" s="815"/>
      <c r="DU71" s="815"/>
      <c r="DV71" s="815"/>
      <c r="DW71" s="815"/>
      <c r="DX71" s="815"/>
      <c r="DY71" s="815"/>
      <c r="DZ71" s="815"/>
      <c r="EA71" s="815"/>
      <c r="EB71" s="815"/>
      <c r="EC71" s="815"/>
      <c r="ED71" s="815"/>
      <c r="EE71" s="815"/>
      <c r="EF71" s="815"/>
      <c r="EG71" s="815"/>
      <c r="EH71" s="815"/>
      <c r="EI71" s="815"/>
      <c r="EJ71" s="815"/>
      <c r="EK71" s="815"/>
      <c r="EL71" s="815"/>
      <c r="EM71" s="815"/>
      <c r="EN71" s="815"/>
      <c r="EO71" s="815"/>
      <c r="EP71" s="815"/>
      <c r="EQ71" s="815"/>
      <c r="ER71" s="815"/>
      <c r="ES71" s="815"/>
      <c r="ET71" s="815"/>
      <c r="EU71" s="815"/>
      <c r="EV71" s="815"/>
      <c r="EW71" s="815"/>
      <c r="EX71" s="815"/>
      <c r="EY71" s="815"/>
      <c r="EZ71" s="815"/>
      <c r="FA71" s="815"/>
      <c r="FB71" s="815"/>
      <c r="FC71" s="815"/>
      <c r="FD71" s="815"/>
      <c r="FE71" s="815"/>
      <c r="FF71" s="815"/>
      <c r="FG71" s="815"/>
      <c r="FH71" s="815"/>
      <c r="FI71" s="815"/>
      <c r="FJ71" s="815"/>
      <c r="FK71" s="815"/>
      <c r="FL71" s="815"/>
      <c r="FM71" s="815"/>
      <c r="FN71" s="815"/>
      <c r="FO71" s="815"/>
      <c r="FP71" s="815"/>
      <c r="FQ71" s="815"/>
      <c r="FR71" s="815"/>
      <c r="FS71" s="815"/>
      <c r="FT71" s="815"/>
      <c r="FU71" s="815"/>
      <c r="FV71" s="815"/>
      <c r="FW71" s="815"/>
      <c r="FX71" s="815"/>
      <c r="FY71" s="815"/>
      <c r="FZ71" s="815"/>
      <c r="GA71" s="815"/>
      <c r="GB71" s="815"/>
      <c r="GC71" s="815"/>
      <c r="GD71" s="815"/>
      <c r="GE71" s="815"/>
      <c r="GF71" s="815"/>
      <c r="GG71" s="815"/>
      <c r="GH71" s="815"/>
      <c r="GI71" s="815"/>
      <c r="GJ71" s="815"/>
      <c r="GK71" s="815"/>
      <c r="GL71" s="815"/>
      <c r="GM71" s="815"/>
      <c r="GN71" s="815"/>
      <c r="GO71" s="815"/>
      <c r="GP71" s="815"/>
      <c r="GQ71" s="815"/>
      <c r="GR71" s="815"/>
      <c r="GS71" s="815"/>
      <c r="GT71" s="815"/>
      <c r="GU71" s="815"/>
      <c r="GV71" s="815"/>
      <c r="GW71" s="815"/>
      <c r="GX71" s="815"/>
      <c r="GY71" s="815"/>
      <c r="GZ71" s="815"/>
      <c r="HA71" s="815"/>
      <c r="HB71" s="815"/>
      <c r="HC71" s="815"/>
      <c r="HD71" s="815"/>
      <c r="HE71" s="815"/>
      <c r="HF71" s="815"/>
      <c r="HG71" s="815"/>
      <c r="HH71" s="815"/>
      <c r="HI71" s="815"/>
      <c r="HJ71" s="815"/>
      <c r="HK71" s="815"/>
      <c r="HL71" s="815"/>
      <c r="HM71" s="815"/>
      <c r="HN71" s="815"/>
      <c r="HO71" s="815"/>
      <c r="HP71" s="815"/>
      <c r="HQ71" s="815"/>
      <c r="HR71" s="815"/>
      <c r="HS71" s="815"/>
      <c r="HT71" s="815"/>
      <c r="HU71" s="815"/>
      <c r="HV71" s="815"/>
      <c r="HW71" s="815"/>
      <c r="HX71" s="815"/>
      <c r="HY71" s="815"/>
      <c r="HZ71" s="815"/>
      <c r="IA71" s="815"/>
      <c r="IB71" s="815"/>
      <c r="IC71" s="815"/>
      <c r="ID71" s="815"/>
      <c r="IE71" s="815"/>
      <c r="IF71" s="815"/>
      <c r="IG71" s="815"/>
      <c r="IH71" s="815"/>
      <c r="II71" s="815"/>
      <c r="IJ71" s="815"/>
      <c r="IK71" s="815"/>
      <c r="IL71" s="815"/>
      <c r="IM71" s="815"/>
      <c r="IN71" s="815"/>
      <c r="IO71" s="815"/>
    </row>
    <row r="72" spans="1:249" ht="55.5" customHeight="1">
      <c r="A72" s="793" t="s">
        <v>35</v>
      </c>
      <c r="B72" s="816" t="s">
        <v>2792</v>
      </c>
      <c r="C72" s="808" t="s">
        <v>2781</v>
      </c>
      <c r="D72" s="808" t="s">
        <v>2793</v>
      </c>
      <c r="E72" s="808" t="s">
        <v>2786</v>
      </c>
      <c r="F72" s="808" t="s">
        <v>2687</v>
      </c>
      <c r="G72" s="795" t="s">
        <v>2794</v>
      </c>
      <c r="H72" s="791">
        <f>I72*1.1</f>
        <v>1210</v>
      </c>
      <c r="I72" s="791">
        <v>1100</v>
      </c>
      <c r="J72" s="791">
        <f>K72*1.1</f>
        <v>1210</v>
      </c>
      <c r="K72" s="791">
        <v>1100</v>
      </c>
      <c r="L72" s="796">
        <v>0</v>
      </c>
      <c r="M72" s="796">
        <v>0</v>
      </c>
      <c r="N72" s="808"/>
      <c r="O72" s="814"/>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5"/>
      <c r="AY72" s="815"/>
      <c r="AZ72" s="815"/>
      <c r="BA72" s="815"/>
      <c r="BB72" s="815"/>
      <c r="BC72" s="815"/>
      <c r="BD72" s="815"/>
      <c r="BE72" s="815"/>
      <c r="BF72" s="815"/>
      <c r="BG72" s="815"/>
      <c r="BH72" s="815"/>
      <c r="BI72" s="815"/>
      <c r="BJ72" s="815"/>
      <c r="BK72" s="815"/>
      <c r="BL72" s="815"/>
      <c r="BM72" s="815"/>
      <c r="BN72" s="815"/>
      <c r="BO72" s="815"/>
      <c r="BP72" s="815"/>
      <c r="BQ72" s="815"/>
      <c r="BR72" s="815"/>
      <c r="BS72" s="815"/>
      <c r="BT72" s="815"/>
      <c r="BU72" s="815"/>
      <c r="BV72" s="815"/>
      <c r="BW72" s="815"/>
      <c r="BX72" s="815"/>
      <c r="BY72" s="815"/>
      <c r="BZ72" s="815"/>
      <c r="CA72" s="815"/>
      <c r="CB72" s="815"/>
      <c r="CC72" s="815"/>
      <c r="CD72" s="815"/>
      <c r="CE72" s="815"/>
      <c r="CF72" s="815"/>
      <c r="CG72" s="815"/>
      <c r="CH72" s="815"/>
      <c r="CI72" s="815"/>
      <c r="CJ72" s="815"/>
      <c r="CK72" s="815"/>
      <c r="CL72" s="815"/>
      <c r="CM72" s="815"/>
      <c r="CN72" s="815"/>
      <c r="CO72" s="815"/>
      <c r="CP72" s="815"/>
      <c r="CQ72" s="815"/>
      <c r="CR72" s="815"/>
      <c r="CS72" s="815"/>
      <c r="CT72" s="815"/>
      <c r="CU72" s="815"/>
      <c r="CV72" s="815"/>
      <c r="CW72" s="815"/>
      <c r="CX72" s="815"/>
      <c r="CY72" s="815"/>
      <c r="CZ72" s="815"/>
      <c r="DA72" s="815"/>
      <c r="DB72" s="815"/>
      <c r="DC72" s="815"/>
      <c r="DD72" s="815"/>
      <c r="DE72" s="815"/>
      <c r="DF72" s="815"/>
      <c r="DG72" s="815"/>
      <c r="DH72" s="815"/>
      <c r="DI72" s="815"/>
      <c r="DJ72" s="815"/>
      <c r="DK72" s="815"/>
      <c r="DL72" s="815"/>
      <c r="DM72" s="815"/>
      <c r="DN72" s="815"/>
      <c r="DO72" s="815"/>
      <c r="DP72" s="815"/>
      <c r="DQ72" s="815"/>
      <c r="DR72" s="815"/>
      <c r="DS72" s="815"/>
      <c r="DT72" s="815"/>
      <c r="DU72" s="815"/>
      <c r="DV72" s="815"/>
      <c r="DW72" s="815"/>
      <c r="DX72" s="815"/>
      <c r="DY72" s="815"/>
      <c r="DZ72" s="815"/>
      <c r="EA72" s="815"/>
      <c r="EB72" s="815"/>
      <c r="EC72" s="815"/>
      <c r="ED72" s="815"/>
      <c r="EE72" s="815"/>
      <c r="EF72" s="815"/>
      <c r="EG72" s="815"/>
      <c r="EH72" s="815"/>
      <c r="EI72" s="815"/>
      <c r="EJ72" s="815"/>
      <c r="EK72" s="815"/>
      <c r="EL72" s="815"/>
      <c r="EM72" s="815"/>
      <c r="EN72" s="815"/>
      <c r="EO72" s="815"/>
      <c r="EP72" s="815"/>
      <c r="EQ72" s="815"/>
      <c r="ER72" s="815"/>
      <c r="ES72" s="815"/>
      <c r="ET72" s="815"/>
      <c r="EU72" s="815"/>
      <c r="EV72" s="815"/>
      <c r="EW72" s="815"/>
      <c r="EX72" s="815"/>
      <c r="EY72" s="815"/>
      <c r="EZ72" s="815"/>
      <c r="FA72" s="815"/>
      <c r="FB72" s="815"/>
      <c r="FC72" s="815"/>
      <c r="FD72" s="815"/>
      <c r="FE72" s="815"/>
      <c r="FF72" s="815"/>
      <c r="FG72" s="815"/>
      <c r="FH72" s="815"/>
      <c r="FI72" s="815"/>
      <c r="FJ72" s="815"/>
      <c r="FK72" s="815"/>
      <c r="FL72" s="815"/>
      <c r="FM72" s="815"/>
      <c r="FN72" s="815"/>
      <c r="FO72" s="815"/>
      <c r="FP72" s="815"/>
      <c r="FQ72" s="815"/>
      <c r="FR72" s="815"/>
      <c r="FS72" s="815"/>
      <c r="FT72" s="815"/>
      <c r="FU72" s="815"/>
      <c r="FV72" s="815"/>
      <c r="FW72" s="815"/>
      <c r="FX72" s="815"/>
      <c r="FY72" s="815"/>
      <c r="FZ72" s="815"/>
      <c r="GA72" s="815"/>
      <c r="GB72" s="815"/>
      <c r="GC72" s="815"/>
      <c r="GD72" s="815"/>
      <c r="GE72" s="815"/>
      <c r="GF72" s="815"/>
      <c r="GG72" s="815"/>
      <c r="GH72" s="815"/>
      <c r="GI72" s="815"/>
      <c r="GJ72" s="815"/>
      <c r="GK72" s="815"/>
      <c r="GL72" s="815"/>
      <c r="GM72" s="815"/>
      <c r="GN72" s="815"/>
      <c r="GO72" s="815"/>
      <c r="GP72" s="815"/>
      <c r="GQ72" s="815"/>
      <c r="GR72" s="815"/>
      <c r="GS72" s="815"/>
      <c r="GT72" s="815"/>
      <c r="GU72" s="815"/>
      <c r="GV72" s="815"/>
      <c r="GW72" s="815"/>
      <c r="GX72" s="815"/>
      <c r="GY72" s="815"/>
      <c r="GZ72" s="815"/>
      <c r="HA72" s="815"/>
      <c r="HB72" s="815"/>
      <c r="HC72" s="815"/>
      <c r="HD72" s="815"/>
      <c r="HE72" s="815"/>
      <c r="HF72" s="815"/>
      <c r="HG72" s="815"/>
      <c r="HH72" s="815"/>
      <c r="HI72" s="815"/>
      <c r="HJ72" s="815"/>
      <c r="HK72" s="815"/>
      <c r="HL72" s="815"/>
      <c r="HM72" s="815"/>
      <c r="HN72" s="815"/>
      <c r="HO72" s="815"/>
      <c r="HP72" s="815"/>
      <c r="HQ72" s="815"/>
      <c r="HR72" s="815"/>
      <c r="HS72" s="815"/>
      <c r="HT72" s="815"/>
      <c r="HU72" s="815"/>
      <c r="HV72" s="815"/>
      <c r="HW72" s="815"/>
      <c r="HX72" s="815"/>
      <c r="HY72" s="815"/>
      <c r="HZ72" s="815"/>
      <c r="IA72" s="815"/>
      <c r="IB72" s="815"/>
      <c r="IC72" s="815"/>
      <c r="ID72" s="815"/>
      <c r="IE72" s="815"/>
      <c r="IF72" s="815"/>
      <c r="IG72" s="815"/>
      <c r="IH72" s="815"/>
      <c r="II72" s="815"/>
      <c r="IJ72" s="815"/>
      <c r="IK72" s="815"/>
      <c r="IL72" s="815"/>
      <c r="IM72" s="815"/>
      <c r="IN72" s="815"/>
      <c r="IO72" s="815"/>
    </row>
    <row r="73" spans="1:249" ht="55.5" customHeight="1">
      <c r="A73" s="793" t="s">
        <v>35</v>
      </c>
      <c r="B73" s="816" t="s">
        <v>2795</v>
      </c>
      <c r="C73" s="808" t="s">
        <v>2781</v>
      </c>
      <c r="D73" s="808" t="s">
        <v>2785</v>
      </c>
      <c r="E73" s="808" t="s">
        <v>2786</v>
      </c>
      <c r="F73" s="795" t="s">
        <v>2711</v>
      </c>
      <c r="G73" s="795" t="s">
        <v>2796</v>
      </c>
      <c r="H73" s="791">
        <f>I73*1.1</f>
        <v>1100</v>
      </c>
      <c r="I73" s="791">
        <v>1000</v>
      </c>
      <c r="J73" s="791">
        <f>K73*1.1</f>
        <v>1100</v>
      </c>
      <c r="K73" s="791">
        <v>1000</v>
      </c>
      <c r="L73" s="796">
        <v>0</v>
      </c>
      <c r="M73" s="796">
        <v>0</v>
      </c>
      <c r="N73" s="808"/>
      <c r="O73" s="814"/>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5"/>
      <c r="AY73" s="815"/>
      <c r="AZ73" s="815"/>
      <c r="BA73" s="815"/>
      <c r="BB73" s="815"/>
      <c r="BC73" s="815"/>
      <c r="BD73" s="815"/>
      <c r="BE73" s="815"/>
      <c r="BF73" s="815"/>
      <c r="BG73" s="815"/>
      <c r="BH73" s="815"/>
      <c r="BI73" s="815"/>
      <c r="BJ73" s="815"/>
      <c r="BK73" s="815"/>
      <c r="BL73" s="815"/>
      <c r="BM73" s="815"/>
      <c r="BN73" s="815"/>
      <c r="BO73" s="815"/>
      <c r="BP73" s="815"/>
      <c r="BQ73" s="815"/>
      <c r="BR73" s="815"/>
      <c r="BS73" s="815"/>
      <c r="BT73" s="815"/>
      <c r="BU73" s="815"/>
      <c r="BV73" s="815"/>
      <c r="BW73" s="815"/>
      <c r="BX73" s="815"/>
      <c r="BY73" s="815"/>
      <c r="BZ73" s="815"/>
      <c r="CA73" s="815"/>
      <c r="CB73" s="815"/>
      <c r="CC73" s="815"/>
      <c r="CD73" s="815"/>
      <c r="CE73" s="815"/>
      <c r="CF73" s="815"/>
      <c r="CG73" s="815"/>
      <c r="CH73" s="815"/>
      <c r="CI73" s="815"/>
      <c r="CJ73" s="815"/>
      <c r="CK73" s="815"/>
      <c r="CL73" s="815"/>
      <c r="CM73" s="815"/>
      <c r="CN73" s="815"/>
      <c r="CO73" s="815"/>
      <c r="CP73" s="815"/>
      <c r="CQ73" s="815"/>
      <c r="CR73" s="815"/>
      <c r="CS73" s="815"/>
      <c r="CT73" s="815"/>
      <c r="CU73" s="815"/>
      <c r="CV73" s="815"/>
      <c r="CW73" s="815"/>
      <c r="CX73" s="815"/>
      <c r="CY73" s="815"/>
      <c r="CZ73" s="815"/>
      <c r="DA73" s="815"/>
      <c r="DB73" s="815"/>
      <c r="DC73" s="815"/>
      <c r="DD73" s="815"/>
      <c r="DE73" s="815"/>
      <c r="DF73" s="815"/>
      <c r="DG73" s="815"/>
      <c r="DH73" s="815"/>
      <c r="DI73" s="815"/>
      <c r="DJ73" s="815"/>
      <c r="DK73" s="815"/>
      <c r="DL73" s="815"/>
      <c r="DM73" s="815"/>
      <c r="DN73" s="815"/>
      <c r="DO73" s="815"/>
      <c r="DP73" s="815"/>
      <c r="DQ73" s="815"/>
      <c r="DR73" s="815"/>
      <c r="DS73" s="815"/>
      <c r="DT73" s="815"/>
      <c r="DU73" s="815"/>
      <c r="DV73" s="815"/>
      <c r="DW73" s="815"/>
      <c r="DX73" s="815"/>
      <c r="DY73" s="815"/>
      <c r="DZ73" s="815"/>
      <c r="EA73" s="815"/>
      <c r="EB73" s="815"/>
      <c r="EC73" s="815"/>
      <c r="ED73" s="815"/>
      <c r="EE73" s="815"/>
      <c r="EF73" s="815"/>
      <c r="EG73" s="815"/>
      <c r="EH73" s="815"/>
      <c r="EI73" s="815"/>
      <c r="EJ73" s="815"/>
      <c r="EK73" s="815"/>
      <c r="EL73" s="815"/>
      <c r="EM73" s="815"/>
      <c r="EN73" s="815"/>
      <c r="EO73" s="815"/>
      <c r="EP73" s="815"/>
      <c r="EQ73" s="815"/>
      <c r="ER73" s="815"/>
      <c r="ES73" s="815"/>
      <c r="ET73" s="815"/>
      <c r="EU73" s="815"/>
      <c r="EV73" s="815"/>
      <c r="EW73" s="815"/>
      <c r="EX73" s="815"/>
      <c r="EY73" s="815"/>
      <c r="EZ73" s="815"/>
      <c r="FA73" s="815"/>
      <c r="FB73" s="815"/>
      <c r="FC73" s="815"/>
      <c r="FD73" s="815"/>
      <c r="FE73" s="815"/>
      <c r="FF73" s="815"/>
      <c r="FG73" s="815"/>
      <c r="FH73" s="815"/>
      <c r="FI73" s="815"/>
      <c r="FJ73" s="815"/>
      <c r="FK73" s="815"/>
      <c r="FL73" s="815"/>
      <c r="FM73" s="815"/>
      <c r="FN73" s="815"/>
      <c r="FO73" s="815"/>
      <c r="FP73" s="815"/>
      <c r="FQ73" s="815"/>
      <c r="FR73" s="815"/>
      <c r="FS73" s="815"/>
      <c r="FT73" s="815"/>
      <c r="FU73" s="815"/>
      <c r="FV73" s="815"/>
      <c r="FW73" s="815"/>
      <c r="FX73" s="815"/>
      <c r="FY73" s="815"/>
      <c r="FZ73" s="815"/>
      <c r="GA73" s="815"/>
      <c r="GB73" s="815"/>
      <c r="GC73" s="815"/>
      <c r="GD73" s="815"/>
      <c r="GE73" s="815"/>
      <c r="GF73" s="815"/>
      <c r="GG73" s="815"/>
      <c r="GH73" s="815"/>
      <c r="GI73" s="815"/>
      <c r="GJ73" s="815"/>
      <c r="GK73" s="815"/>
      <c r="GL73" s="815"/>
      <c r="GM73" s="815"/>
      <c r="GN73" s="815"/>
      <c r="GO73" s="815"/>
      <c r="GP73" s="815"/>
      <c r="GQ73" s="815"/>
      <c r="GR73" s="815"/>
      <c r="GS73" s="815"/>
      <c r="GT73" s="815"/>
      <c r="GU73" s="815"/>
      <c r="GV73" s="815"/>
      <c r="GW73" s="815"/>
      <c r="GX73" s="815"/>
      <c r="GY73" s="815"/>
      <c r="GZ73" s="815"/>
      <c r="HA73" s="815"/>
      <c r="HB73" s="815"/>
      <c r="HC73" s="815"/>
      <c r="HD73" s="815"/>
      <c r="HE73" s="815"/>
      <c r="HF73" s="815"/>
      <c r="HG73" s="815"/>
      <c r="HH73" s="815"/>
      <c r="HI73" s="815"/>
      <c r="HJ73" s="815"/>
      <c r="HK73" s="815"/>
      <c r="HL73" s="815"/>
      <c r="HM73" s="815"/>
      <c r="HN73" s="815"/>
      <c r="HO73" s="815"/>
      <c r="HP73" s="815"/>
      <c r="HQ73" s="815"/>
      <c r="HR73" s="815"/>
      <c r="HS73" s="815"/>
      <c r="HT73" s="815"/>
      <c r="HU73" s="815"/>
      <c r="HV73" s="815"/>
      <c r="HW73" s="815"/>
      <c r="HX73" s="815"/>
      <c r="HY73" s="815"/>
      <c r="HZ73" s="815"/>
      <c r="IA73" s="815"/>
      <c r="IB73" s="815"/>
      <c r="IC73" s="815"/>
      <c r="ID73" s="815"/>
      <c r="IE73" s="815"/>
      <c r="IF73" s="815"/>
      <c r="IG73" s="815"/>
      <c r="IH73" s="815"/>
      <c r="II73" s="815"/>
      <c r="IJ73" s="815"/>
      <c r="IK73" s="815"/>
      <c r="IL73" s="815"/>
      <c r="IM73" s="815"/>
      <c r="IN73" s="815"/>
      <c r="IO73" s="815"/>
    </row>
    <row r="74" spans="1:249" ht="55.5" customHeight="1">
      <c r="A74" s="793" t="s">
        <v>35</v>
      </c>
      <c r="B74" s="816" t="s">
        <v>2797</v>
      </c>
      <c r="C74" s="808" t="s">
        <v>2781</v>
      </c>
      <c r="D74" s="808" t="s">
        <v>2782</v>
      </c>
      <c r="E74" s="808" t="s">
        <v>2786</v>
      </c>
      <c r="F74" s="808" t="s">
        <v>2695</v>
      </c>
      <c r="G74" s="795" t="s">
        <v>2696</v>
      </c>
      <c r="H74" s="809">
        <f>(I74*10%)+I74</f>
        <v>2200</v>
      </c>
      <c r="I74" s="809">
        <v>2000</v>
      </c>
      <c r="J74" s="809">
        <f>(K74*10%)+K74</f>
        <v>2200</v>
      </c>
      <c r="K74" s="809">
        <v>2000</v>
      </c>
      <c r="L74" s="796">
        <v>0</v>
      </c>
      <c r="M74" s="796">
        <v>0</v>
      </c>
      <c r="N74" s="795"/>
      <c r="O74" s="817"/>
    </row>
    <row r="75" spans="1:249" ht="55.5" customHeight="1">
      <c r="A75" s="793" t="s">
        <v>35</v>
      </c>
      <c r="B75" s="816" t="s">
        <v>2798</v>
      </c>
      <c r="C75" s="808" t="s">
        <v>2781</v>
      </c>
      <c r="D75" s="808" t="s">
        <v>2799</v>
      </c>
      <c r="E75" s="808" t="s">
        <v>2786</v>
      </c>
      <c r="F75" s="808" t="s">
        <v>2687</v>
      </c>
      <c r="G75" s="795" t="s">
        <v>2800</v>
      </c>
      <c r="H75" s="809">
        <f>(I75*10%)+I75</f>
        <v>1650</v>
      </c>
      <c r="I75" s="791">
        <v>1500</v>
      </c>
      <c r="J75" s="791">
        <f>K75*1.1</f>
        <v>1650.0000000000002</v>
      </c>
      <c r="K75" s="791">
        <v>1500</v>
      </c>
      <c r="L75" s="796">
        <v>0</v>
      </c>
      <c r="M75" s="796">
        <v>0</v>
      </c>
      <c r="N75" s="808" t="s">
        <v>1414</v>
      </c>
      <c r="O75" s="814"/>
      <c r="P75" s="815"/>
      <c r="Q75" s="815"/>
      <c r="R75" s="815"/>
      <c r="S75" s="815"/>
      <c r="T75" s="815"/>
      <c r="U75" s="815"/>
      <c r="V75" s="815"/>
      <c r="W75" s="815"/>
      <c r="X75" s="815"/>
      <c r="Y75" s="815"/>
      <c r="Z75" s="815"/>
      <c r="AA75" s="815"/>
      <c r="AB75" s="815"/>
      <c r="AC75" s="815"/>
      <c r="AD75" s="815"/>
      <c r="AE75" s="815"/>
      <c r="AF75" s="815"/>
      <c r="AG75" s="815"/>
      <c r="AH75" s="815"/>
      <c r="AI75" s="815"/>
      <c r="AJ75" s="815"/>
      <c r="AK75" s="815"/>
      <c r="AL75" s="815"/>
      <c r="AM75" s="815"/>
      <c r="AN75" s="815"/>
      <c r="AO75" s="815"/>
      <c r="AP75" s="815"/>
      <c r="AQ75" s="815"/>
      <c r="AR75" s="815"/>
      <c r="AS75" s="815"/>
      <c r="AT75" s="815"/>
      <c r="AU75" s="815"/>
      <c r="AV75" s="815"/>
      <c r="AW75" s="815"/>
      <c r="AX75" s="815"/>
      <c r="AY75" s="815"/>
      <c r="AZ75" s="815"/>
      <c r="BA75" s="815"/>
      <c r="BB75" s="815"/>
      <c r="BC75" s="815"/>
      <c r="BD75" s="815"/>
      <c r="BE75" s="815"/>
      <c r="BF75" s="815"/>
      <c r="BG75" s="815"/>
      <c r="BH75" s="815"/>
      <c r="BI75" s="815"/>
      <c r="BJ75" s="815"/>
      <c r="BK75" s="815"/>
      <c r="BL75" s="815"/>
      <c r="BM75" s="815"/>
      <c r="BN75" s="815"/>
      <c r="BO75" s="815"/>
      <c r="BP75" s="815"/>
      <c r="BQ75" s="815"/>
      <c r="BR75" s="815"/>
      <c r="BS75" s="815"/>
      <c r="BT75" s="815"/>
      <c r="BU75" s="815"/>
      <c r="BV75" s="815"/>
      <c r="BW75" s="815"/>
      <c r="BX75" s="815"/>
      <c r="BY75" s="815"/>
      <c r="BZ75" s="815"/>
      <c r="CA75" s="815"/>
      <c r="CB75" s="815"/>
      <c r="CC75" s="815"/>
      <c r="CD75" s="815"/>
      <c r="CE75" s="815"/>
      <c r="CF75" s="815"/>
      <c r="CG75" s="815"/>
      <c r="CH75" s="815"/>
      <c r="CI75" s="815"/>
      <c r="CJ75" s="815"/>
      <c r="CK75" s="815"/>
      <c r="CL75" s="815"/>
      <c r="CM75" s="815"/>
      <c r="CN75" s="815"/>
      <c r="CO75" s="815"/>
      <c r="CP75" s="815"/>
      <c r="CQ75" s="815"/>
      <c r="CR75" s="815"/>
      <c r="CS75" s="815"/>
      <c r="CT75" s="815"/>
      <c r="CU75" s="815"/>
      <c r="CV75" s="815"/>
      <c r="CW75" s="815"/>
      <c r="CX75" s="815"/>
      <c r="CY75" s="815"/>
      <c r="CZ75" s="815"/>
      <c r="DA75" s="815"/>
      <c r="DB75" s="815"/>
      <c r="DC75" s="815"/>
      <c r="DD75" s="815"/>
      <c r="DE75" s="815"/>
      <c r="DF75" s="815"/>
      <c r="DG75" s="815"/>
      <c r="DH75" s="815"/>
      <c r="DI75" s="815"/>
      <c r="DJ75" s="815"/>
      <c r="DK75" s="815"/>
      <c r="DL75" s="815"/>
      <c r="DM75" s="815"/>
      <c r="DN75" s="815"/>
      <c r="DO75" s="815"/>
      <c r="DP75" s="815"/>
      <c r="DQ75" s="815"/>
      <c r="DR75" s="815"/>
      <c r="DS75" s="815"/>
      <c r="DT75" s="815"/>
      <c r="DU75" s="815"/>
      <c r="DV75" s="815"/>
      <c r="DW75" s="815"/>
      <c r="DX75" s="815"/>
      <c r="DY75" s="815"/>
      <c r="DZ75" s="815"/>
      <c r="EA75" s="815"/>
      <c r="EB75" s="815"/>
      <c r="EC75" s="815"/>
      <c r="ED75" s="815"/>
      <c r="EE75" s="815"/>
      <c r="EF75" s="815"/>
      <c r="EG75" s="815"/>
      <c r="EH75" s="815"/>
      <c r="EI75" s="815"/>
      <c r="EJ75" s="815"/>
      <c r="EK75" s="815"/>
      <c r="EL75" s="815"/>
      <c r="EM75" s="815"/>
      <c r="EN75" s="815"/>
      <c r="EO75" s="815"/>
      <c r="EP75" s="815"/>
      <c r="EQ75" s="815"/>
      <c r="ER75" s="815"/>
      <c r="ES75" s="815"/>
      <c r="ET75" s="815"/>
      <c r="EU75" s="815"/>
      <c r="EV75" s="815"/>
      <c r="EW75" s="815"/>
      <c r="EX75" s="815"/>
      <c r="EY75" s="815"/>
      <c r="EZ75" s="815"/>
      <c r="FA75" s="815"/>
      <c r="FB75" s="815"/>
      <c r="FC75" s="815"/>
      <c r="FD75" s="815"/>
      <c r="FE75" s="815"/>
      <c r="FF75" s="815"/>
      <c r="FG75" s="815"/>
      <c r="FH75" s="815"/>
      <c r="FI75" s="815"/>
      <c r="FJ75" s="815"/>
      <c r="FK75" s="815"/>
      <c r="FL75" s="815"/>
      <c r="FM75" s="815"/>
      <c r="FN75" s="815"/>
      <c r="FO75" s="815"/>
      <c r="FP75" s="815"/>
      <c r="FQ75" s="815"/>
      <c r="FR75" s="815"/>
      <c r="FS75" s="815"/>
      <c r="FT75" s="815"/>
      <c r="FU75" s="815"/>
      <c r="FV75" s="815"/>
      <c r="FW75" s="815"/>
      <c r="FX75" s="815"/>
      <c r="FY75" s="815"/>
      <c r="FZ75" s="815"/>
      <c r="GA75" s="815"/>
      <c r="GB75" s="815"/>
      <c r="GC75" s="815"/>
      <c r="GD75" s="815"/>
      <c r="GE75" s="815"/>
      <c r="GF75" s="815"/>
      <c r="GG75" s="815"/>
      <c r="GH75" s="815"/>
      <c r="GI75" s="815"/>
      <c r="GJ75" s="815"/>
      <c r="GK75" s="815"/>
      <c r="GL75" s="815"/>
      <c r="GM75" s="815"/>
      <c r="GN75" s="815"/>
      <c r="GO75" s="815"/>
      <c r="GP75" s="815"/>
      <c r="GQ75" s="815"/>
      <c r="GR75" s="815"/>
      <c r="GS75" s="815"/>
      <c r="GT75" s="815"/>
      <c r="GU75" s="815"/>
      <c r="GV75" s="815"/>
      <c r="GW75" s="815"/>
      <c r="GX75" s="815"/>
      <c r="GY75" s="815"/>
      <c r="GZ75" s="815"/>
      <c r="HA75" s="815"/>
      <c r="HB75" s="815"/>
      <c r="HC75" s="815"/>
      <c r="HD75" s="815"/>
      <c r="HE75" s="815"/>
      <c r="HF75" s="815"/>
      <c r="HG75" s="815"/>
      <c r="HH75" s="815"/>
      <c r="HI75" s="815"/>
      <c r="HJ75" s="815"/>
      <c r="HK75" s="815"/>
      <c r="HL75" s="815"/>
      <c r="HM75" s="815"/>
      <c r="HN75" s="815"/>
      <c r="HO75" s="815"/>
      <c r="HP75" s="815"/>
      <c r="HQ75" s="815"/>
      <c r="HR75" s="815"/>
      <c r="HS75" s="815"/>
      <c r="HT75" s="815"/>
      <c r="HU75" s="815"/>
      <c r="HV75" s="815"/>
      <c r="HW75" s="815"/>
      <c r="HX75" s="815"/>
      <c r="HY75" s="815"/>
      <c r="HZ75" s="815"/>
      <c r="IA75" s="815"/>
      <c r="IB75" s="815"/>
      <c r="IC75" s="815"/>
      <c r="ID75" s="815"/>
      <c r="IE75" s="815"/>
      <c r="IF75" s="815"/>
      <c r="IG75" s="815"/>
      <c r="IH75" s="815"/>
      <c r="II75" s="815"/>
      <c r="IJ75" s="815"/>
      <c r="IK75" s="815"/>
      <c r="IL75" s="815"/>
      <c r="IM75" s="815"/>
      <c r="IN75" s="815"/>
      <c r="IO75" s="815"/>
    </row>
    <row r="76" spans="1:249" ht="55.5" customHeight="1">
      <c r="A76" s="793" t="s">
        <v>35</v>
      </c>
      <c r="B76" s="813" t="s">
        <v>2801</v>
      </c>
      <c r="C76" s="808" t="s">
        <v>2781</v>
      </c>
      <c r="D76" s="808" t="s">
        <v>2799</v>
      </c>
      <c r="E76" s="808" t="s">
        <v>2786</v>
      </c>
      <c r="F76" s="808" t="s">
        <v>2695</v>
      </c>
      <c r="G76" s="795" t="s">
        <v>2696</v>
      </c>
      <c r="H76" s="809">
        <f>(I76*10%)+I76</f>
        <v>990</v>
      </c>
      <c r="I76" s="791">
        <v>900</v>
      </c>
      <c r="J76" s="809">
        <f>(K76*10%)+K76</f>
        <v>990</v>
      </c>
      <c r="K76" s="791">
        <v>900</v>
      </c>
      <c r="L76" s="796">
        <v>0</v>
      </c>
      <c r="M76" s="796">
        <v>0</v>
      </c>
      <c r="N76" s="795" t="s">
        <v>1414</v>
      </c>
      <c r="O76" s="817"/>
    </row>
    <row r="77" spans="1:249" s="803" customFormat="1" ht="31.5" customHeight="1">
      <c r="A77" s="798" t="s">
        <v>2802</v>
      </c>
      <c r="B77" s="799" t="s">
        <v>2803</v>
      </c>
      <c r="C77" s="799"/>
      <c r="D77" s="799"/>
      <c r="E77" s="799"/>
      <c r="F77" s="799"/>
      <c r="G77" s="799"/>
      <c r="H77" s="801">
        <f t="shared" ref="H77:M77" si="20">SUM(H78:H86)</f>
        <v>13500</v>
      </c>
      <c r="I77" s="801">
        <f t="shared" si="20"/>
        <v>12500</v>
      </c>
      <c r="J77" s="801">
        <f t="shared" si="20"/>
        <v>13500</v>
      </c>
      <c r="K77" s="801">
        <f t="shared" si="20"/>
        <v>12500</v>
      </c>
      <c r="L77" s="801">
        <f t="shared" si="20"/>
        <v>1650</v>
      </c>
      <c r="M77" s="801">
        <f t="shared" si="20"/>
        <v>1600</v>
      </c>
      <c r="N77" s="800"/>
      <c r="O77" s="811"/>
    </row>
    <row r="78" spans="1:249" ht="65.25" customHeight="1">
      <c r="A78" s="793" t="s">
        <v>35</v>
      </c>
      <c r="B78" s="816" t="s">
        <v>2804</v>
      </c>
      <c r="C78" s="808" t="s">
        <v>2805</v>
      </c>
      <c r="D78" s="808" t="s">
        <v>2806</v>
      </c>
      <c r="E78" s="808" t="s">
        <v>50</v>
      </c>
      <c r="F78" s="795" t="s">
        <v>2711</v>
      </c>
      <c r="G78" s="795" t="s">
        <v>2807</v>
      </c>
      <c r="H78" s="809">
        <v>1100</v>
      </c>
      <c r="I78" s="809">
        <v>1100</v>
      </c>
      <c r="J78" s="809">
        <v>1100</v>
      </c>
      <c r="K78" s="809">
        <v>1100</v>
      </c>
      <c r="L78" s="809">
        <v>1100</v>
      </c>
      <c r="M78" s="809">
        <v>1100</v>
      </c>
      <c r="N78" s="795"/>
      <c r="O78" s="817"/>
    </row>
    <row r="79" spans="1:249" ht="76.5" customHeight="1">
      <c r="A79" s="793" t="s">
        <v>35</v>
      </c>
      <c r="B79" s="816" t="s">
        <v>2808</v>
      </c>
      <c r="C79" s="808" t="s">
        <v>2805</v>
      </c>
      <c r="D79" s="808" t="s">
        <v>2809</v>
      </c>
      <c r="E79" s="808" t="s">
        <v>50</v>
      </c>
      <c r="F79" s="795" t="s">
        <v>2680</v>
      </c>
      <c r="G79" s="795" t="s">
        <v>2810</v>
      </c>
      <c r="H79" s="809">
        <f>(I79*10%)+I79</f>
        <v>550</v>
      </c>
      <c r="I79" s="791">
        <v>500</v>
      </c>
      <c r="J79" s="809">
        <f>(K79*10%)+K79</f>
        <v>550</v>
      </c>
      <c r="K79" s="791">
        <v>500</v>
      </c>
      <c r="L79" s="809">
        <f>(M79*10%)+M79</f>
        <v>550</v>
      </c>
      <c r="M79" s="791">
        <v>500</v>
      </c>
      <c r="N79" s="808"/>
      <c r="O79" s="814"/>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5"/>
      <c r="AP79" s="815"/>
      <c r="AQ79" s="815"/>
      <c r="AR79" s="815"/>
      <c r="AS79" s="815"/>
      <c r="AT79" s="815"/>
      <c r="AU79" s="815"/>
      <c r="AV79" s="815"/>
      <c r="AW79" s="815"/>
      <c r="AX79" s="815"/>
      <c r="AY79" s="815"/>
      <c r="AZ79" s="815"/>
      <c r="BA79" s="815"/>
      <c r="BB79" s="815"/>
      <c r="BC79" s="815"/>
      <c r="BD79" s="815"/>
      <c r="BE79" s="815"/>
      <c r="BF79" s="815"/>
      <c r="BG79" s="815"/>
      <c r="BH79" s="815"/>
      <c r="BI79" s="815"/>
      <c r="BJ79" s="815"/>
      <c r="BK79" s="815"/>
      <c r="BL79" s="815"/>
      <c r="BM79" s="815"/>
      <c r="BN79" s="815"/>
      <c r="BO79" s="815"/>
      <c r="BP79" s="815"/>
      <c r="BQ79" s="815"/>
      <c r="BR79" s="815"/>
      <c r="BS79" s="815"/>
      <c r="BT79" s="815"/>
      <c r="BU79" s="815"/>
      <c r="BV79" s="815"/>
      <c r="BW79" s="815"/>
      <c r="BX79" s="815"/>
      <c r="BY79" s="815"/>
      <c r="BZ79" s="815"/>
      <c r="CA79" s="815"/>
      <c r="CB79" s="815"/>
      <c r="CC79" s="815"/>
      <c r="CD79" s="815"/>
      <c r="CE79" s="815"/>
      <c r="CF79" s="815"/>
      <c r="CG79" s="815"/>
      <c r="CH79" s="815"/>
      <c r="CI79" s="815"/>
      <c r="CJ79" s="815"/>
      <c r="CK79" s="815"/>
      <c r="CL79" s="815"/>
      <c r="CM79" s="815"/>
      <c r="CN79" s="815"/>
      <c r="CO79" s="815"/>
      <c r="CP79" s="815"/>
      <c r="CQ79" s="815"/>
      <c r="CR79" s="815"/>
      <c r="CS79" s="815"/>
      <c r="CT79" s="815"/>
      <c r="CU79" s="815"/>
      <c r="CV79" s="815"/>
      <c r="CW79" s="815"/>
      <c r="CX79" s="815"/>
      <c r="CY79" s="815"/>
      <c r="CZ79" s="815"/>
      <c r="DA79" s="815"/>
      <c r="DB79" s="815"/>
      <c r="DC79" s="815"/>
      <c r="DD79" s="815"/>
      <c r="DE79" s="815"/>
      <c r="DF79" s="815"/>
      <c r="DG79" s="815"/>
      <c r="DH79" s="815"/>
      <c r="DI79" s="815"/>
      <c r="DJ79" s="815"/>
      <c r="DK79" s="815"/>
      <c r="DL79" s="815"/>
      <c r="DM79" s="815"/>
      <c r="DN79" s="815"/>
      <c r="DO79" s="815"/>
      <c r="DP79" s="815"/>
      <c r="DQ79" s="815"/>
      <c r="DR79" s="815"/>
      <c r="DS79" s="815"/>
      <c r="DT79" s="815"/>
      <c r="DU79" s="815"/>
      <c r="DV79" s="815"/>
      <c r="DW79" s="815"/>
      <c r="DX79" s="815"/>
      <c r="DY79" s="815"/>
      <c r="DZ79" s="815"/>
      <c r="EA79" s="815"/>
      <c r="EB79" s="815"/>
      <c r="EC79" s="815"/>
      <c r="ED79" s="815"/>
      <c r="EE79" s="815"/>
      <c r="EF79" s="815"/>
      <c r="EG79" s="815"/>
      <c r="EH79" s="815"/>
      <c r="EI79" s="815"/>
      <c r="EJ79" s="815"/>
      <c r="EK79" s="815"/>
      <c r="EL79" s="815"/>
      <c r="EM79" s="815"/>
      <c r="EN79" s="815"/>
      <c r="EO79" s="815"/>
      <c r="EP79" s="815"/>
      <c r="EQ79" s="815"/>
      <c r="ER79" s="815"/>
      <c r="ES79" s="815"/>
      <c r="ET79" s="815"/>
      <c r="EU79" s="815"/>
      <c r="EV79" s="815"/>
      <c r="EW79" s="815"/>
      <c r="EX79" s="815"/>
      <c r="EY79" s="815"/>
      <c r="EZ79" s="815"/>
      <c r="FA79" s="815"/>
      <c r="FB79" s="815"/>
      <c r="FC79" s="815"/>
      <c r="FD79" s="815"/>
      <c r="FE79" s="815"/>
      <c r="FF79" s="815"/>
      <c r="FG79" s="815"/>
      <c r="FH79" s="815"/>
      <c r="FI79" s="815"/>
      <c r="FJ79" s="815"/>
      <c r="FK79" s="815"/>
      <c r="FL79" s="815"/>
      <c r="FM79" s="815"/>
      <c r="FN79" s="815"/>
      <c r="FO79" s="815"/>
      <c r="FP79" s="815"/>
      <c r="FQ79" s="815"/>
      <c r="FR79" s="815"/>
      <c r="FS79" s="815"/>
      <c r="FT79" s="815"/>
      <c r="FU79" s="815"/>
      <c r="FV79" s="815"/>
      <c r="FW79" s="815"/>
      <c r="FX79" s="815"/>
      <c r="FY79" s="815"/>
      <c r="FZ79" s="815"/>
      <c r="GA79" s="815"/>
      <c r="GB79" s="815"/>
      <c r="GC79" s="815"/>
      <c r="GD79" s="815"/>
      <c r="GE79" s="815"/>
      <c r="GF79" s="815"/>
      <c r="GG79" s="815"/>
      <c r="GH79" s="815"/>
      <c r="GI79" s="815"/>
      <c r="GJ79" s="815"/>
      <c r="GK79" s="815"/>
      <c r="GL79" s="815"/>
      <c r="GM79" s="815"/>
      <c r="GN79" s="815"/>
      <c r="GO79" s="815"/>
      <c r="GP79" s="815"/>
      <c r="GQ79" s="815"/>
      <c r="GR79" s="815"/>
      <c r="GS79" s="815"/>
      <c r="GT79" s="815"/>
      <c r="GU79" s="815"/>
      <c r="GV79" s="815"/>
      <c r="GW79" s="815"/>
      <c r="GX79" s="815"/>
      <c r="GY79" s="815"/>
      <c r="GZ79" s="815"/>
      <c r="HA79" s="815"/>
      <c r="HB79" s="815"/>
      <c r="HC79" s="815"/>
      <c r="HD79" s="815"/>
      <c r="HE79" s="815"/>
      <c r="HF79" s="815"/>
      <c r="HG79" s="815"/>
      <c r="HH79" s="815"/>
      <c r="HI79" s="815"/>
      <c r="HJ79" s="815"/>
      <c r="HK79" s="815"/>
      <c r="HL79" s="815"/>
      <c r="HM79" s="815"/>
      <c r="HN79" s="815"/>
      <c r="HO79" s="815"/>
      <c r="HP79" s="815"/>
      <c r="HQ79" s="815"/>
      <c r="HR79" s="815"/>
      <c r="HS79" s="815"/>
      <c r="HT79" s="815"/>
      <c r="HU79" s="815"/>
      <c r="HV79" s="815"/>
      <c r="HW79" s="815"/>
      <c r="HX79" s="815"/>
      <c r="HY79" s="815"/>
      <c r="HZ79" s="815"/>
      <c r="IA79" s="815"/>
      <c r="IB79" s="815"/>
      <c r="IC79" s="815"/>
      <c r="ID79" s="815"/>
      <c r="IE79" s="815"/>
      <c r="IF79" s="815"/>
      <c r="IG79" s="815"/>
      <c r="IH79" s="815"/>
      <c r="II79" s="815"/>
      <c r="IJ79" s="815"/>
      <c r="IK79" s="815"/>
      <c r="IL79" s="815"/>
      <c r="IM79" s="815"/>
      <c r="IN79" s="815"/>
      <c r="IO79" s="815"/>
    </row>
    <row r="80" spans="1:249" ht="95.25" customHeight="1">
      <c r="A80" s="812" t="s">
        <v>35</v>
      </c>
      <c r="B80" s="816" t="s">
        <v>2811</v>
      </c>
      <c r="C80" s="808" t="s">
        <v>2805</v>
      </c>
      <c r="D80" s="808" t="s">
        <v>2812</v>
      </c>
      <c r="E80" s="808" t="s">
        <v>86</v>
      </c>
      <c r="F80" s="808" t="s">
        <v>2687</v>
      </c>
      <c r="G80" s="808" t="s">
        <v>2813</v>
      </c>
      <c r="H80" s="791">
        <f>I80*1.1</f>
        <v>2200</v>
      </c>
      <c r="I80" s="791">
        <v>2000</v>
      </c>
      <c r="J80" s="791">
        <f>K80*1.1</f>
        <v>2200</v>
      </c>
      <c r="K80" s="791">
        <v>2000</v>
      </c>
      <c r="L80" s="796">
        <v>0</v>
      </c>
      <c r="M80" s="796">
        <v>0</v>
      </c>
      <c r="N80" s="808" t="s">
        <v>1414</v>
      </c>
      <c r="O80" s="814"/>
      <c r="P80" s="815"/>
      <c r="Q80" s="815"/>
      <c r="R80" s="815"/>
      <c r="S80" s="815"/>
      <c r="T80" s="815"/>
      <c r="U80" s="815"/>
      <c r="V80" s="815"/>
      <c r="W80" s="815"/>
      <c r="X80" s="815"/>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5"/>
      <c r="AY80" s="815"/>
      <c r="AZ80" s="815"/>
      <c r="BA80" s="815"/>
      <c r="BB80" s="815"/>
      <c r="BC80" s="815"/>
      <c r="BD80" s="815"/>
      <c r="BE80" s="815"/>
      <c r="BF80" s="815"/>
      <c r="BG80" s="815"/>
      <c r="BH80" s="815"/>
      <c r="BI80" s="815"/>
      <c r="BJ80" s="815"/>
      <c r="BK80" s="815"/>
      <c r="BL80" s="815"/>
      <c r="BM80" s="815"/>
      <c r="BN80" s="815"/>
      <c r="BO80" s="815"/>
      <c r="BP80" s="815"/>
      <c r="BQ80" s="815"/>
      <c r="BR80" s="815"/>
      <c r="BS80" s="815"/>
      <c r="BT80" s="815"/>
      <c r="BU80" s="815"/>
      <c r="BV80" s="815"/>
      <c r="BW80" s="815"/>
      <c r="BX80" s="815"/>
      <c r="BY80" s="815"/>
      <c r="BZ80" s="815"/>
      <c r="CA80" s="815"/>
      <c r="CB80" s="815"/>
      <c r="CC80" s="815"/>
      <c r="CD80" s="815"/>
      <c r="CE80" s="815"/>
      <c r="CF80" s="815"/>
      <c r="CG80" s="815"/>
      <c r="CH80" s="815"/>
      <c r="CI80" s="815"/>
      <c r="CJ80" s="815"/>
      <c r="CK80" s="815"/>
      <c r="CL80" s="815"/>
      <c r="CM80" s="815"/>
      <c r="CN80" s="815"/>
      <c r="CO80" s="815"/>
      <c r="CP80" s="815"/>
      <c r="CQ80" s="815"/>
      <c r="CR80" s="815"/>
      <c r="CS80" s="815"/>
      <c r="CT80" s="815"/>
      <c r="CU80" s="815"/>
      <c r="CV80" s="815"/>
      <c r="CW80" s="815"/>
      <c r="CX80" s="815"/>
      <c r="CY80" s="815"/>
      <c r="CZ80" s="815"/>
      <c r="DA80" s="815"/>
      <c r="DB80" s="815"/>
      <c r="DC80" s="815"/>
      <c r="DD80" s="815"/>
      <c r="DE80" s="815"/>
      <c r="DF80" s="815"/>
      <c r="DG80" s="815"/>
      <c r="DH80" s="815"/>
      <c r="DI80" s="815"/>
      <c r="DJ80" s="815"/>
      <c r="DK80" s="815"/>
      <c r="DL80" s="815"/>
      <c r="DM80" s="815"/>
      <c r="DN80" s="815"/>
      <c r="DO80" s="815"/>
      <c r="DP80" s="815"/>
      <c r="DQ80" s="815"/>
      <c r="DR80" s="815"/>
      <c r="DS80" s="815"/>
      <c r="DT80" s="815"/>
      <c r="DU80" s="815"/>
      <c r="DV80" s="815"/>
      <c r="DW80" s="815"/>
      <c r="DX80" s="815"/>
      <c r="DY80" s="815"/>
      <c r="DZ80" s="815"/>
      <c r="EA80" s="815"/>
      <c r="EB80" s="815"/>
      <c r="EC80" s="815"/>
      <c r="ED80" s="815"/>
      <c r="EE80" s="815"/>
      <c r="EF80" s="815"/>
      <c r="EG80" s="815"/>
      <c r="EH80" s="815"/>
      <c r="EI80" s="815"/>
      <c r="EJ80" s="815"/>
      <c r="EK80" s="815"/>
      <c r="EL80" s="815"/>
      <c r="EM80" s="815"/>
      <c r="EN80" s="815"/>
      <c r="EO80" s="815"/>
      <c r="EP80" s="815"/>
      <c r="EQ80" s="815"/>
      <c r="ER80" s="815"/>
      <c r="ES80" s="815"/>
      <c r="ET80" s="815"/>
      <c r="EU80" s="815"/>
      <c r="EV80" s="815"/>
      <c r="EW80" s="815"/>
      <c r="EX80" s="815"/>
      <c r="EY80" s="815"/>
      <c r="EZ80" s="815"/>
      <c r="FA80" s="815"/>
      <c r="FB80" s="815"/>
      <c r="FC80" s="815"/>
      <c r="FD80" s="815"/>
      <c r="FE80" s="815"/>
      <c r="FF80" s="815"/>
      <c r="FG80" s="815"/>
      <c r="FH80" s="815"/>
      <c r="FI80" s="815"/>
      <c r="FJ80" s="815"/>
      <c r="FK80" s="815"/>
      <c r="FL80" s="815"/>
      <c r="FM80" s="815"/>
      <c r="FN80" s="815"/>
      <c r="FO80" s="815"/>
      <c r="FP80" s="815"/>
      <c r="FQ80" s="815"/>
      <c r="FR80" s="815"/>
      <c r="FS80" s="815"/>
      <c r="FT80" s="815"/>
      <c r="FU80" s="815"/>
      <c r="FV80" s="815"/>
      <c r="FW80" s="815"/>
      <c r="FX80" s="815"/>
      <c r="FY80" s="815"/>
      <c r="FZ80" s="815"/>
      <c r="GA80" s="815"/>
      <c r="GB80" s="815"/>
      <c r="GC80" s="815"/>
      <c r="GD80" s="815"/>
      <c r="GE80" s="815"/>
      <c r="GF80" s="815"/>
      <c r="GG80" s="815"/>
      <c r="GH80" s="815"/>
      <c r="GI80" s="815"/>
      <c r="GJ80" s="815"/>
      <c r="GK80" s="815"/>
      <c r="GL80" s="815"/>
      <c r="GM80" s="815"/>
      <c r="GN80" s="815"/>
      <c r="GO80" s="815"/>
      <c r="GP80" s="815"/>
      <c r="GQ80" s="815"/>
      <c r="GR80" s="815"/>
      <c r="GS80" s="815"/>
      <c r="GT80" s="815"/>
      <c r="GU80" s="815"/>
      <c r="GV80" s="815"/>
      <c r="GW80" s="815"/>
      <c r="GX80" s="815"/>
      <c r="GY80" s="815"/>
      <c r="GZ80" s="815"/>
      <c r="HA80" s="815"/>
      <c r="HB80" s="815"/>
      <c r="HC80" s="815"/>
      <c r="HD80" s="815"/>
      <c r="HE80" s="815"/>
      <c r="HF80" s="815"/>
      <c r="HG80" s="815"/>
      <c r="HH80" s="815"/>
      <c r="HI80" s="815"/>
      <c r="HJ80" s="815"/>
      <c r="HK80" s="815"/>
      <c r="HL80" s="815"/>
      <c r="HM80" s="815"/>
      <c r="HN80" s="815"/>
      <c r="HO80" s="815"/>
      <c r="HP80" s="815"/>
      <c r="HQ80" s="815"/>
      <c r="HR80" s="815"/>
      <c r="HS80" s="815"/>
      <c r="HT80" s="815"/>
      <c r="HU80" s="815"/>
      <c r="HV80" s="815"/>
      <c r="HW80" s="815"/>
      <c r="HX80" s="815"/>
      <c r="HY80" s="815"/>
      <c r="HZ80" s="815"/>
      <c r="IA80" s="815"/>
      <c r="IB80" s="815"/>
      <c r="IC80" s="815"/>
      <c r="ID80" s="815"/>
      <c r="IE80" s="815"/>
      <c r="IF80" s="815"/>
      <c r="IG80" s="815"/>
      <c r="IH80" s="815"/>
      <c r="II80" s="815"/>
      <c r="IJ80" s="815"/>
      <c r="IK80" s="815"/>
      <c r="IL80" s="815"/>
      <c r="IM80" s="815"/>
      <c r="IN80" s="815"/>
      <c r="IO80" s="815"/>
    </row>
    <row r="81" spans="1:249" ht="55.5" customHeight="1">
      <c r="A81" s="793" t="s">
        <v>35</v>
      </c>
      <c r="B81" s="816" t="s">
        <v>2814</v>
      </c>
      <c r="C81" s="808" t="s">
        <v>2805</v>
      </c>
      <c r="D81" s="808" t="s">
        <v>2815</v>
      </c>
      <c r="E81" s="808" t="s">
        <v>86</v>
      </c>
      <c r="F81" s="808" t="s">
        <v>2695</v>
      </c>
      <c r="G81" s="808" t="s">
        <v>2696</v>
      </c>
      <c r="H81" s="809">
        <f>(I81*10%)+I81</f>
        <v>1870</v>
      </c>
      <c r="I81" s="791">
        <v>1700</v>
      </c>
      <c r="J81" s="809">
        <f>(K81*10%)+K81</f>
        <v>1870</v>
      </c>
      <c r="K81" s="791">
        <v>1700</v>
      </c>
      <c r="L81" s="796">
        <v>0</v>
      </c>
      <c r="M81" s="796">
        <v>0</v>
      </c>
      <c r="N81" s="808"/>
      <c r="O81" s="814"/>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815"/>
      <c r="AP81" s="815"/>
      <c r="AQ81" s="815"/>
      <c r="AR81" s="815"/>
      <c r="AS81" s="815"/>
      <c r="AT81" s="815"/>
      <c r="AU81" s="815"/>
      <c r="AV81" s="815"/>
      <c r="AW81" s="815"/>
      <c r="AX81" s="815"/>
      <c r="AY81" s="815"/>
      <c r="AZ81" s="815"/>
      <c r="BA81" s="815"/>
      <c r="BB81" s="815"/>
      <c r="BC81" s="815"/>
      <c r="BD81" s="815"/>
      <c r="BE81" s="815"/>
      <c r="BF81" s="815"/>
      <c r="BG81" s="815"/>
      <c r="BH81" s="815"/>
      <c r="BI81" s="815"/>
      <c r="BJ81" s="815"/>
      <c r="BK81" s="815"/>
      <c r="BL81" s="815"/>
      <c r="BM81" s="815"/>
      <c r="BN81" s="815"/>
      <c r="BO81" s="815"/>
      <c r="BP81" s="815"/>
      <c r="BQ81" s="815"/>
      <c r="BR81" s="815"/>
      <c r="BS81" s="815"/>
      <c r="BT81" s="815"/>
      <c r="BU81" s="815"/>
      <c r="BV81" s="815"/>
      <c r="BW81" s="815"/>
      <c r="BX81" s="815"/>
      <c r="BY81" s="815"/>
      <c r="BZ81" s="815"/>
      <c r="CA81" s="815"/>
      <c r="CB81" s="815"/>
      <c r="CC81" s="815"/>
      <c r="CD81" s="815"/>
      <c r="CE81" s="815"/>
      <c r="CF81" s="815"/>
      <c r="CG81" s="815"/>
      <c r="CH81" s="815"/>
      <c r="CI81" s="815"/>
      <c r="CJ81" s="815"/>
      <c r="CK81" s="815"/>
      <c r="CL81" s="815"/>
      <c r="CM81" s="815"/>
      <c r="CN81" s="815"/>
      <c r="CO81" s="815"/>
      <c r="CP81" s="815"/>
      <c r="CQ81" s="815"/>
      <c r="CR81" s="815"/>
      <c r="CS81" s="815"/>
      <c r="CT81" s="815"/>
      <c r="CU81" s="815"/>
      <c r="CV81" s="815"/>
      <c r="CW81" s="815"/>
      <c r="CX81" s="815"/>
      <c r="CY81" s="815"/>
      <c r="CZ81" s="815"/>
      <c r="DA81" s="815"/>
      <c r="DB81" s="815"/>
      <c r="DC81" s="815"/>
      <c r="DD81" s="815"/>
      <c r="DE81" s="815"/>
      <c r="DF81" s="815"/>
      <c r="DG81" s="815"/>
      <c r="DH81" s="815"/>
      <c r="DI81" s="815"/>
      <c r="DJ81" s="815"/>
      <c r="DK81" s="815"/>
      <c r="DL81" s="815"/>
      <c r="DM81" s="815"/>
      <c r="DN81" s="815"/>
      <c r="DO81" s="815"/>
      <c r="DP81" s="815"/>
      <c r="DQ81" s="815"/>
      <c r="DR81" s="815"/>
      <c r="DS81" s="815"/>
      <c r="DT81" s="815"/>
      <c r="DU81" s="815"/>
      <c r="DV81" s="815"/>
      <c r="DW81" s="815"/>
      <c r="DX81" s="815"/>
      <c r="DY81" s="815"/>
      <c r="DZ81" s="815"/>
      <c r="EA81" s="815"/>
      <c r="EB81" s="815"/>
      <c r="EC81" s="815"/>
      <c r="ED81" s="815"/>
      <c r="EE81" s="815"/>
      <c r="EF81" s="815"/>
      <c r="EG81" s="815"/>
      <c r="EH81" s="815"/>
      <c r="EI81" s="815"/>
      <c r="EJ81" s="815"/>
      <c r="EK81" s="815"/>
      <c r="EL81" s="815"/>
      <c r="EM81" s="815"/>
      <c r="EN81" s="815"/>
      <c r="EO81" s="815"/>
      <c r="EP81" s="815"/>
      <c r="EQ81" s="815"/>
      <c r="ER81" s="815"/>
      <c r="ES81" s="815"/>
      <c r="ET81" s="815"/>
      <c r="EU81" s="815"/>
      <c r="EV81" s="815"/>
      <c r="EW81" s="815"/>
      <c r="EX81" s="815"/>
      <c r="EY81" s="815"/>
      <c r="EZ81" s="815"/>
      <c r="FA81" s="815"/>
      <c r="FB81" s="815"/>
      <c r="FC81" s="815"/>
      <c r="FD81" s="815"/>
      <c r="FE81" s="815"/>
      <c r="FF81" s="815"/>
      <c r="FG81" s="815"/>
      <c r="FH81" s="815"/>
      <c r="FI81" s="815"/>
      <c r="FJ81" s="815"/>
      <c r="FK81" s="815"/>
      <c r="FL81" s="815"/>
      <c r="FM81" s="815"/>
      <c r="FN81" s="815"/>
      <c r="FO81" s="815"/>
      <c r="FP81" s="815"/>
      <c r="FQ81" s="815"/>
      <c r="FR81" s="815"/>
      <c r="FS81" s="815"/>
      <c r="FT81" s="815"/>
      <c r="FU81" s="815"/>
      <c r="FV81" s="815"/>
      <c r="FW81" s="815"/>
      <c r="FX81" s="815"/>
      <c r="FY81" s="815"/>
      <c r="FZ81" s="815"/>
      <c r="GA81" s="815"/>
      <c r="GB81" s="815"/>
      <c r="GC81" s="815"/>
      <c r="GD81" s="815"/>
      <c r="GE81" s="815"/>
      <c r="GF81" s="815"/>
      <c r="GG81" s="815"/>
      <c r="GH81" s="815"/>
      <c r="GI81" s="815"/>
      <c r="GJ81" s="815"/>
      <c r="GK81" s="815"/>
      <c r="GL81" s="815"/>
      <c r="GM81" s="815"/>
      <c r="GN81" s="815"/>
      <c r="GO81" s="815"/>
      <c r="GP81" s="815"/>
      <c r="GQ81" s="815"/>
      <c r="GR81" s="815"/>
      <c r="GS81" s="815"/>
      <c r="GT81" s="815"/>
      <c r="GU81" s="815"/>
      <c r="GV81" s="815"/>
      <c r="GW81" s="815"/>
      <c r="GX81" s="815"/>
      <c r="GY81" s="815"/>
      <c r="GZ81" s="815"/>
      <c r="HA81" s="815"/>
      <c r="HB81" s="815"/>
      <c r="HC81" s="815"/>
      <c r="HD81" s="815"/>
      <c r="HE81" s="815"/>
      <c r="HF81" s="815"/>
      <c r="HG81" s="815"/>
      <c r="HH81" s="815"/>
      <c r="HI81" s="815"/>
      <c r="HJ81" s="815"/>
      <c r="HK81" s="815"/>
      <c r="HL81" s="815"/>
      <c r="HM81" s="815"/>
      <c r="HN81" s="815"/>
      <c r="HO81" s="815"/>
      <c r="HP81" s="815"/>
      <c r="HQ81" s="815"/>
      <c r="HR81" s="815"/>
      <c r="HS81" s="815"/>
      <c r="HT81" s="815"/>
      <c r="HU81" s="815"/>
      <c r="HV81" s="815"/>
      <c r="HW81" s="815"/>
      <c r="HX81" s="815"/>
      <c r="HY81" s="815"/>
      <c r="HZ81" s="815"/>
      <c r="IA81" s="815"/>
      <c r="IB81" s="815"/>
      <c r="IC81" s="815"/>
      <c r="ID81" s="815"/>
      <c r="IE81" s="815"/>
      <c r="IF81" s="815"/>
      <c r="IG81" s="815"/>
      <c r="IH81" s="815"/>
      <c r="II81" s="815"/>
      <c r="IJ81" s="815"/>
      <c r="IK81" s="815"/>
      <c r="IL81" s="815"/>
      <c r="IM81" s="815"/>
      <c r="IN81" s="815"/>
      <c r="IO81" s="815"/>
    </row>
    <row r="82" spans="1:249" ht="80.25" customHeight="1">
      <c r="A82" s="793" t="s">
        <v>35</v>
      </c>
      <c r="B82" s="816" t="s">
        <v>2816</v>
      </c>
      <c r="C82" s="808" t="s">
        <v>2805</v>
      </c>
      <c r="D82" s="808" t="s">
        <v>2817</v>
      </c>
      <c r="E82" s="808" t="s">
        <v>86</v>
      </c>
      <c r="F82" s="808" t="s">
        <v>2695</v>
      </c>
      <c r="G82" s="795" t="s">
        <v>2807</v>
      </c>
      <c r="H82" s="809">
        <f>(I82*10%)+I82</f>
        <v>935</v>
      </c>
      <c r="I82" s="791">
        <v>850</v>
      </c>
      <c r="J82" s="809">
        <f>(K82*10%)+K82</f>
        <v>935</v>
      </c>
      <c r="K82" s="791">
        <v>850</v>
      </c>
      <c r="L82" s="796">
        <v>0</v>
      </c>
      <c r="M82" s="796">
        <v>0</v>
      </c>
      <c r="N82" s="808"/>
      <c r="O82" s="814"/>
      <c r="P82" s="815"/>
      <c r="Q82" s="815"/>
      <c r="R82" s="815"/>
      <c r="S82" s="815"/>
      <c r="T82" s="815"/>
      <c r="U82" s="815"/>
      <c r="V82" s="815"/>
      <c r="W82" s="815"/>
      <c r="X82" s="815"/>
      <c r="Y82" s="815"/>
      <c r="Z82" s="815"/>
      <c r="AA82" s="815"/>
      <c r="AB82" s="815"/>
      <c r="AC82" s="815"/>
      <c r="AD82" s="815"/>
      <c r="AE82" s="815"/>
      <c r="AF82" s="815"/>
      <c r="AG82" s="815"/>
      <c r="AH82" s="815"/>
      <c r="AI82" s="815"/>
      <c r="AJ82" s="815"/>
      <c r="AK82" s="815"/>
      <c r="AL82" s="815"/>
      <c r="AM82" s="815"/>
      <c r="AN82" s="815"/>
      <c r="AO82" s="815"/>
      <c r="AP82" s="815"/>
      <c r="AQ82" s="815"/>
      <c r="AR82" s="815"/>
      <c r="AS82" s="815"/>
      <c r="AT82" s="815"/>
      <c r="AU82" s="815"/>
      <c r="AV82" s="815"/>
      <c r="AW82" s="815"/>
      <c r="AX82" s="815"/>
      <c r="AY82" s="815"/>
      <c r="AZ82" s="815"/>
      <c r="BA82" s="815"/>
      <c r="BB82" s="815"/>
      <c r="BC82" s="815"/>
      <c r="BD82" s="815"/>
      <c r="BE82" s="815"/>
      <c r="BF82" s="815"/>
      <c r="BG82" s="815"/>
      <c r="BH82" s="815"/>
      <c r="BI82" s="815"/>
      <c r="BJ82" s="815"/>
      <c r="BK82" s="815"/>
      <c r="BL82" s="815"/>
      <c r="BM82" s="815"/>
      <c r="BN82" s="815"/>
      <c r="BO82" s="815"/>
      <c r="BP82" s="815"/>
      <c r="BQ82" s="815"/>
      <c r="BR82" s="815"/>
      <c r="BS82" s="815"/>
      <c r="BT82" s="815"/>
      <c r="BU82" s="815"/>
      <c r="BV82" s="815"/>
      <c r="BW82" s="815"/>
      <c r="BX82" s="815"/>
      <c r="BY82" s="815"/>
      <c r="BZ82" s="815"/>
      <c r="CA82" s="815"/>
      <c r="CB82" s="815"/>
      <c r="CC82" s="815"/>
      <c r="CD82" s="815"/>
      <c r="CE82" s="815"/>
      <c r="CF82" s="815"/>
      <c r="CG82" s="815"/>
      <c r="CH82" s="815"/>
      <c r="CI82" s="815"/>
      <c r="CJ82" s="815"/>
      <c r="CK82" s="815"/>
      <c r="CL82" s="815"/>
      <c r="CM82" s="815"/>
      <c r="CN82" s="815"/>
      <c r="CO82" s="815"/>
      <c r="CP82" s="815"/>
      <c r="CQ82" s="815"/>
      <c r="CR82" s="815"/>
      <c r="CS82" s="815"/>
      <c r="CT82" s="815"/>
      <c r="CU82" s="815"/>
      <c r="CV82" s="815"/>
      <c r="CW82" s="815"/>
      <c r="CX82" s="815"/>
      <c r="CY82" s="815"/>
      <c r="CZ82" s="815"/>
      <c r="DA82" s="815"/>
      <c r="DB82" s="815"/>
      <c r="DC82" s="815"/>
      <c r="DD82" s="815"/>
      <c r="DE82" s="815"/>
      <c r="DF82" s="815"/>
      <c r="DG82" s="815"/>
      <c r="DH82" s="815"/>
      <c r="DI82" s="815"/>
      <c r="DJ82" s="815"/>
      <c r="DK82" s="815"/>
      <c r="DL82" s="815"/>
      <c r="DM82" s="815"/>
      <c r="DN82" s="815"/>
      <c r="DO82" s="815"/>
      <c r="DP82" s="815"/>
      <c r="DQ82" s="815"/>
      <c r="DR82" s="815"/>
      <c r="DS82" s="815"/>
      <c r="DT82" s="815"/>
      <c r="DU82" s="815"/>
      <c r="DV82" s="815"/>
      <c r="DW82" s="815"/>
      <c r="DX82" s="815"/>
      <c r="DY82" s="815"/>
      <c r="DZ82" s="815"/>
      <c r="EA82" s="815"/>
      <c r="EB82" s="815"/>
      <c r="EC82" s="815"/>
      <c r="ED82" s="815"/>
      <c r="EE82" s="815"/>
      <c r="EF82" s="815"/>
      <c r="EG82" s="815"/>
      <c r="EH82" s="815"/>
      <c r="EI82" s="815"/>
      <c r="EJ82" s="815"/>
      <c r="EK82" s="815"/>
      <c r="EL82" s="815"/>
      <c r="EM82" s="815"/>
      <c r="EN82" s="815"/>
      <c r="EO82" s="815"/>
      <c r="EP82" s="815"/>
      <c r="EQ82" s="815"/>
      <c r="ER82" s="815"/>
      <c r="ES82" s="815"/>
      <c r="ET82" s="815"/>
      <c r="EU82" s="815"/>
      <c r="EV82" s="815"/>
      <c r="EW82" s="815"/>
      <c r="EX82" s="815"/>
      <c r="EY82" s="815"/>
      <c r="EZ82" s="815"/>
      <c r="FA82" s="815"/>
      <c r="FB82" s="815"/>
      <c r="FC82" s="815"/>
      <c r="FD82" s="815"/>
      <c r="FE82" s="815"/>
      <c r="FF82" s="815"/>
      <c r="FG82" s="815"/>
      <c r="FH82" s="815"/>
      <c r="FI82" s="815"/>
      <c r="FJ82" s="815"/>
      <c r="FK82" s="815"/>
      <c r="FL82" s="815"/>
      <c r="FM82" s="815"/>
      <c r="FN82" s="815"/>
      <c r="FO82" s="815"/>
      <c r="FP82" s="815"/>
      <c r="FQ82" s="815"/>
      <c r="FR82" s="815"/>
      <c r="FS82" s="815"/>
      <c r="FT82" s="815"/>
      <c r="FU82" s="815"/>
      <c r="FV82" s="815"/>
      <c r="FW82" s="815"/>
      <c r="FX82" s="815"/>
      <c r="FY82" s="815"/>
      <c r="FZ82" s="815"/>
      <c r="GA82" s="815"/>
      <c r="GB82" s="815"/>
      <c r="GC82" s="815"/>
      <c r="GD82" s="815"/>
      <c r="GE82" s="815"/>
      <c r="GF82" s="815"/>
      <c r="GG82" s="815"/>
      <c r="GH82" s="815"/>
      <c r="GI82" s="815"/>
      <c r="GJ82" s="815"/>
      <c r="GK82" s="815"/>
      <c r="GL82" s="815"/>
      <c r="GM82" s="815"/>
      <c r="GN82" s="815"/>
      <c r="GO82" s="815"/>
      <c r="GP82" s="815"/>
      <c r="GQ82" s="815"/>
      <c r="GR82" s="815"/>
      <c r="GS82" s="815"/>
      <c r="GT82" s="815"/>
      <c r="GU82" s="815"/>
      <c r="GV82" s="815"/>
      <c r="GW82" s="815"/>
      <c r="GX82" s="815"/>
      <c r="GY82" s="815"/>
      <c r="GZ82" s="815"/>
      <c r="HA82" s="815"/>
      <c r="HB82" s="815"/>
      <c r="HC82" s="815"/>
      <c r="HD82" s="815"/>
      <c r="HE82" s="815"/>
      <c r="HF82" s="815"/>
      <c r="HG82" s="815"/>
      <c r="HH82" s="815"/>
      <c r="HI82" s="815"/>
      <c r="HJ82" s="815"/>
      <c r="HK82" s="815"/>
      <c r="HL82" s="815"/>
      <c r="HM82" s="815"/>
      <c r="HN82" s="815"/>
      <c r="HO82" s="815"/>
      <c r="HP82" s="815"/>
      <c r="HQ82" s="815"/>
      <c r="HR82" s="815"/>
      <c r="HS82" s="815"/>
      <c r="HT82" s="815"/>
      <c r="HU82" s="815"/>
      <c r="HV82" s="815"/>
      <c r="HW82" s="815"/>
      <c r="HX82" s="815"/>
      <c r="HY82" s="815"/>
      <c r="HZ82" s="815"/>
      <c r="IA82" s="815"/>
      <c r="IB82" s="815"/>
      <c r="IC82" s="815"/>
      <c r="ID82" s="815"/>
      <c r="IE82" s="815"/>
      <c r="IF82" s="815"/>
      <c r="IG82" s="815"/>
      <c r="IH82" s="815"/>
      <c r="II82" s="815"/>
      <c r="IJ82" s="815"/>
      <c r="IK82" s="815"/>
      <c r="IL82" s="815"/>
      <c r="IM82" s="815"/>
      <c r="IN82" s="815"/>
      <c r="IO82" s="815"/>
    </row>
    <row r="83" spans="1:249" ht="80.25" customHeight="1">
      <c r="A83" s="793" t="s">
        <v>35</v>
      </c>
      <c r="B83" s="816" t="s">
        <v>2818</v>
      </c>
      <c r="C83" s="808" t="s">
        <v>2805</v>
      </c>
      <c r="D83" s="808" t="s">
        <v>2812</v>
      </c>
      <c r="E83" s="808" t="s">
        <v>86</v>
      </c>
      <c r="F83" s="795" t="s">
        <v>2711</v>
      </c>
      <c r="G83" s="795" t="s">
        <v>2819</v>
      </c>
      <c r="H83" s="809">
        <f>(I83*10%)+I83</f>
        <v>1815</v>
      </c>
      <c r="I83" s="791">
        <v>1650</v>
      </c>
      <c r="J83" s="809">
        <f>(K83*10%)+K83</f>
        <v>1815</v>
      </c>
      <c r="K83" s="791">
        <v>1650</v>
      </c>
      <c r="L83" s="796">
        <v>0</v>
      </c>
      <c r="M83" s="796">
        <v>0</v>
      </c>
      <c r="N83" s="808"/>
      <c r="O83" s="814"/>
      <c r="P83" s="815"/>
      <c r="Q83" s="815"/>
      <c r="R83" s="815"/>
      <c r="S83" s="815"/>
      <c r="T83" s="815"/>
      <c r="U83" s="815"/>
      <c r="V83" s="815"/>
      <c r="W83" s="815"/>
      <c r="X83" s="815"/>
      <c r="Y83" s="815"/>
      <c r="Z83" s="815"/>
      <c r="AA83" s="815"/>
      <c r="AB83" s="815"/>
      <c r="AC83" s="815"/>
      <c r="AD83" s="815"/>
      <c r="AE83" s="815"/>
      <c r="AF83" s="815"/>
      <c r="AG83" s="815"/>
      <c r="AH83" s="815"/>
      <c r="AI83" s="815"/>
      <c r="AJ83" s="815"/>
      <c r="AK83" s="815"/>
      <c r="AL83" s="815"/>
      <c r="AM83" s="815"/>
      <c r="AN83" s="815"/>
      <c r="AO83" s="815"/>
      <c r="AP83" s="815"/>
      <c r="AQ83" s="815"/>
      <c r="AR83" s="815"/>
      <c r="AS83" s="815"/>
      <c r="AT83" s="815"/>
      <c r="AU83" s="815"/>
      <c r="AV83" s="815"/>
      <c r="AW83" s="815"/>
      <c r="AX83" s="815"/>
      <c r="AY83" s="815"/>
      <c r="AZ83" s="815"/>
      <c r="BA83" s="815"/>
      <c r="BB83" s="815"/>
      <c r="BC83" s="815"/>
      <c r="BD83" s="815"/>
      <c r="BE83" s="815"/>
      <c r="BF83" s="815"/>
      <c r="BG83" s="815"/>
      <c r="BH83" s="815"/>
      <c r="BI83" s="815"/>
      <c r="BJ83" s="815"/>
      <c r="BK83" s="815"/>
      <c r="BL83" s="815"/>
      <c r="BM83" s="815"/>
      <c r="BN83" s="815"/>
      <c r="BO83" s="815"/>
      <c r="BP83" s="815"/>
      <c r="BQ83" s="815"/>
      <c r="BR83" s="815"/>
      <c r="BS83" s="815"/>
      <c r="BT83" s="815"/>
      <c r="BU83" s="815"/>
      <c r="BV83" s="815"/>
      <c r="BW83" s="815"/>
      <c r="BX83" s="815"/>
      <c r="BY83" s="815"/>
      <c r="BZ83" s="815"/>
      <c r="CA83" s="815"/>
      <c r="CB83" s="815"/>
      <c r="CC83" s="815"/>
      <c r="CD83" s="815"/>
      <c r="CE83" s="815"/>
      <c r="CF83" s="815"/>
      <c r="CG83" s="815"/>
      <c r="CH83" s="815"/>
      <c r="CI83" s="815"/>
      <c r="CJ83" s="815"/>
      <c r="CK83" s="815"/>
      <c r="CL83" s="815"/>
      <c r="CM83" s="815"/>
      <c r="CN83" s="815"/>
      <c r="CO83" s="815"/>
      <c r="CP83" s="815"/>
      <c r="CQ83" s="815"/>
      <c r="CR83" s="815"/>
      <c r="CS83" s="815"/>
      <c r="CT83" s="815"/>
      <c r="CU83" s="815"/>
      <c r="CV83" s="815"/>
      <c r="CW83" s="815"/>
      <c r="CX83" s="815"/>
      <c r="CY83" s="815"/>
      <c r="CZ83" s="815"/>
      <c r="DA83" s="815"/>
      <c r="DB83" s="815"/>
      <c r="DC83" s="815"/>
      <c r="DD83" s="815"/>
      <c r="DE83" s="815"/>
      <c r="DF83" s="815"/>
      <c r="DG83" s="815"/>
      <c r="DH83" s="815"/>
      <c r="DI83" s="815"/>
      <c r="DJ83" s="815"/>
      <c r="DK83" s="815"/>
      <c r="DL83" s="815"/>
      <c r="DM83" s="815"/>
      <c r="DN83" s="815"/>
      <c r="DO83" s="815"/>
      <c r="DP83" s="815"/>
      <c r="DQ83" s="815"/>
      <c r="DR83" s="815"/>
      <c r="DS83" s="815"/>
      <c r="DT83" s="815"/>
      <c r="DU83" s="815"/>
      <c r="DV83" s="815"/>
      <c r="DW83" s="815"/>
      <c r="DX83" s="815"/>
      <c r="DY83" s="815"/>
      <c r="DZ83" s="815"/>
      <c r="EA83" s="815"/>
      <c r="EB83" s="815"/>
      <c r="EC83" s="815"/>
      <c r="ED83" s="815"/>
      <c r="EE83" s="815"/>
      <c r="EF83" s="815"/>
      <c r="EG83" s="815"/>
      <c r="EH83" s="815"/>
      <c r="EI83" s="815"/>
      <c r="EJ83" s="815"/>
      <c r="EK83" s="815"/>
      <c r="EL83" s="815"/>
      <c r="EM83" s="815"/>
      <c r="EN83" s="815"/>
      <c r="EO83" s="815"/>
      <c r="EP83" s="815"/>
      <c r="EQ83" s="815"/>
      <c r="ER83" s="815"/>
      <c r="ES83" s="815"/>
      <c r="ET83" s="815"/>
      <c r="EU83" s="815"/>
      <c r="EV83" s="815"/>
      <c r="EW83" s="815"/>
      <c r="EX83" s="815"/>
      <c r="EY83" s="815"/>
      <c r="EZ83" s="815"/>
      <c r="FA83" s="815"/>
      <c r="FB83" s="815"/>
      <c r="FC83" s="815"/>
      <c r="FD83" s="815"/>
      <c r="FE83" s="815"/>
      <c r="FF83" s="815"/>
      <c r="FG83" s="815"/>
      <c r="FH83" s="815"/>
      <c r="FI83" s="815"/>
      <c r="FJ83" s="815"/>
      <c r="FK83" s="815"/>
      <c r="FL83" s="815"/>
      <c r="FM83" s="815"/>
      <c r="FN83" s="815"/>
      <c r="FO83" s="815"/>
      <c r="FP83" s="815"/>
      <c r="FQ83" s="815"/>
      <c r="FR83" s="815"/>
      <c r="FS83" s="815"/>
      <c r="FT83" s="815"/>
      <c r="FU83" s="815"/>
      <c r="FV83" s="815"/>
      <c r="FW83" s="815"/>
      <c r="FX83" s="815"/>
      <c r="FY83" s="815"/>
      <c r="FZ83" s="815"/>
      <c r="GA83" s="815"/>
      <c r="GB83" s="815"/>
      <c r="GC83" s="815"/>
      <c r="GD83" s="815"/>
      <c r="GE83" s="815"/>
      <c r="GF83" s="815"/>
      <c r="GG83" s="815"/>
      <c r="GH83" s="815"/>
      <c r="GI83" s="815"/>
      <c r="GJ83" s="815"/>
      <c r="GK83" s="815"/>
      <c r="GL83" s="815"/>
      <c r="GM83" s="815"/>
      <c r="GN83" s="815"/>
      <c r="GO83" s="815"/>
      <c r="GP83" s="815"/>
      <c r="GQ83" s="815"/>
      <c r="GR83" s="815"/>
      <c r="GS83" s="815"/>
      <c r="GT83" s="815"/>
      <c r="GU83" s="815"/>
      <c r="GV83" s="815"/>
      <c r="GW83" s="815"/>
      <c r="GX83" s="815"/>
      <c r="GY83" s="815"/>
      <c r="GZ83" s="815"/>
      <c r="HA83" s="815"/>
      <c r="HB83" s="815"/>
      <c r="HC83" s="815"/>
      <c r="HD83" s="815"/>
      <c r="HE83" s="815"/>
      <c r="HF83" s="815"/>
      <c r="HG83" s="815"/>
      <c r="HH83" s="815"/>
      <c r="HI83" s="815"/>
      <c r="HJ83" s="815"/>
      <c r="HK83" s="815"/>
      <c r="HL83" s="815"/>
      <c r="HM83" s="815"/>
      <c r="HN83" s="815"/>
      <c r="HO83" s="815"/>
      <c r="HP83" s="815"/>
      <c r="HQ83" s="815"/>
      <c r="HR83" s="815"/>
      <c r="HS83" s="815"/>
      <c r="HT83" s="815"/>
      <c r="HU83" s="815"/>
      <c r="HV83" s="815"/>
      <c r="HW83" s="815"/>
      <c r="HX83" s="815"/>
      <c r="HY83" s="815"/>
      <c r="HZ83" s="815"/>
      <c r="IA83" s="815"/>
      <c r="IB83" s="815"/>
      <c r="IC83" s="815"/>
      <c r="ID83" s="815"/>
      <c r="IE83" s="815"/>
      <c r="IF83" s="815"/>
      <c r="IG83" s="815"/>
      <c r="IH83" s="815"/>
      <c r="II83" s="815"/>
      <c r="IJ83" s="815"/>
      <c r="IK83" s="815"/>
      <c r="IL83" s="815"/>
      <c r="IM83" s="815"/>
      <c r="IN83" s="815"/>
      <c r="IO83" s="815"/>
    </row>
    <row r="84" spans="1:249" ht="80.25" customHeight="1">
      <c r="A84" s="793" t="s">
        <v>35</v>
      </c>
      <c r="B84" s="816" t="s">
        <v>2820</v>
      </c>
      <c r="C84" s="808" t="s">
        <v>2805</v>
      </c>
      <c r="D84" s="808" t="s">
        <v>2821</v>
      </c>
      <c r="E84" s="808" t="s">
        <v>86</v>
      </c>
      <c r="F84" s="808" t="s">
        <v>2687</v>
      </c>
      <c r="G84" s="795" t="s">
        <v>2767</v>
      </c>
      <c r="H84" s="809">
        <f>(I84*10%)+I84</f>
        <v>1430</v>
      </c>
      <c r="I84" s="791">
        <v>1300</v>
      </c>
      <c r="J84" s="791">
        <f>K84*1.1</f>
        <v>1430.0000000000002</v>
      </c>
      <c r="K84" s="791">
        <v>1300</v>
      </c>
      <c r="L84" s="796">
        <v>0</v>
      </c>
      <c r="M84" s="796">
        <v>0</v>
      </c>
      <c r="N84" s="808" t="s">
        <v>1414</v>
      </c>
      <c r="O84" s="814"/>
      <c r="P84" s="815"/>
      <c r="Q84" s="815"/>
      <c r="R84" s="815"/>
      <c r="S84" s="815"/>
      <c r="T84" s="815"/>
      <c r="U84" s="815"/>
      <c r="V84" s="815"/>
      <c r="W84" s="815"/>
      <c r="X84" s="815"/>
      <c r="Y84" s="815"/>
      <c r="Z84" s="815"/>
      <c r="AA84" s="815"/>
      <c r="AB84" s="815"/>
      <c r="AC84" s="815"/>
      <c r="AD84" s="815"/>
      <c r="AE84" s="815"/>
      <c r="AF84" s="815"/>
      <c r="AG84" s="815"/>
      <c r="AH84" s="815"/>
      <c r="AI84" s="815"/>
      <c r="AJ84" s="815"/>
      <c r="AK84" s="815"/>
      <c r="AL84" s="815"/>
      <c r="AM84" s="815"/>
      <c r="AN84" s="815"/>
      <c r="AO84" s="815"/>
      <c r="AP84" s="815"/>
      <c r="AQ84" s="815"/>
      <c r="AR84" s="815"/>
      <c r="AS84" s="815"/>
      <c r="AT84" s="815"/>
      <c r="AU84" s="815"/>
      <c r="AV84" s="815"/>
      <c r="AW84" s="815"/>
      <c r="AX84" s="815"/>
      <c r="AY84" s="815"/>
      <c r="AZ84" s="815"/>
      <c r="BA84" s="815"/>
      <c r="BB84" s="815"/>
      <c r="BC84" s="815"/>
      <c r="BD84" s="815"/>
      <c r="BE84" s="815"/>
      <c r="BF84" s="815"/>
      <c r="BG84" s="815"/>
      <c r="BH84" s="815"/>
      <c r="BI84" s="815"/>
      <c r="BJ84" s="815"/>
      <c r="BK84" s="815"/>
      <c r="BL84" s="815"/>
      <c r="BM84" s="815"/>
      <c r="BN84" s="815"/>
      <c r="BO84" s="815"/>
      <c r="BP84" s="815"/>
      <c r="BQ84" s="815"/>
      <c r="BR84" s="815"/>
      <c r="BS84" s="815"/>
      <c r="BT84" s="815"/>
      <c r="BU84" s="815"/>
      <c r="BV84" s="815"/>
      <c r="BW84" s="815"/>
      <c r="BX84" s="815"/>
      <c r="BY84" s="815"/>
      <c r="BZ84" s="815"/>
      <c r="CA84" s="815"/>
      <c r="CB84" s="815"/>
      <c r="CC84" s="815"/>
      <c r="CD84" s="815"/>
      <c r="CE84" s="815"/>
      <c r="CF84" s="815"/>
      <c r="CG84" s="815"/>
      <c r="CH84" s="815"/>
      <c r="CI84" s="815"/>
      <c r="CJ84" s="815"/>
      <c r="CK84" s="815"/>
      <c r="CL84" s="815"/>
      <c r="CM84" s="815"/>
      <c r="CN84" s="815"/>
      <c r="CO84" s="815"/>
      <c r="CP84" s="815"/>
      <c r="CQ84" s="815"/>
      <c r="CR84" s="815"/>
      <c r="CS84" s="815"/>
      <c r="CT84" s="815"/>
      <c r="CU84" s="815"/>
      <c r="CV84" s="815"/>
      <c r="CW84" s="815"/>
      <c r="CX84" s="815"/>
      <c r="CY84" s="815"/>
      <c r="CZ84" s="815"/>
      <c r="DA84" s="815"/>
      <c r="DB84" s="815"/>
      <c r="DC84" s="815"/>
      <c r="DD84" s="815"/>
      <c r="DE84" s="815"/>
      <c r="DF84" s="815"/>
      <c r="DG84" s="815"/>
      <c r="DH84" s="815"/>
      <c r="DI84" s="815"/>
      <c r="DJ84" s="815"/>
      <c r="DK84" s="815"/>
      <c r="DL84" s="815"/>
      <c r="DM84" s="815"/>
      <c r="DN84" s="815"/>
      <c r="DO84" s="815"/>
      <c r="DP84" s="815"/>
      <c r="DQ84" s="815"/>
      <c r="DR84" s="815"/>
      <c r="DS84" s="815"/>
      <c r="DT84" s="815"/>
      <c r="DU84" s="815"/>
      <c r="DV84" s="815"/>
      <c r="DW84" s="815"/>
      <c r="DX84" s="815"/>
      <c r="DY84" s="815"/>
      <c r="DZ84" s="815"/>
      <c r="EA84" s="815"/>
      <c r="EB84" s="815"/>
      <c r="EC84" s="815"/>
      <c r="ED84" s="815"/>
      <c r="EE84" s="815"/>
      <c r="EF84" s="815"/>
      <c r="EG84" s="815"/>
      <c r="EH84" s="815"/>
      <c r="EI84" s="815"/>
      <c r="EJ84" s="815"/>
      <c r="EK84" s="815"/>
      <c r="EL84" s="815"/>
      <c r="EM84" s="815"/>
      <c r="EN84" s="815"/>
      <c r="EO84" s="815"/>
      <c r="EP84" s="815"/>
      <c r="EQ84" s="815"/>
      <c r="ER84" s="815"/>
      <c r="ES84" s="815"/>
      <c r="ET84" s="815"/>
      <c r="EU84" s="815"/>
      <c r="EV84" s="815"/>
      <c r="EW84" s="815"/>
      <c r="EX84" s="815"/>
      <c r="EY84" s="815"/>
      <c r="EZ84" s="815"/>
      <c r="FA84" s="815"/>
      <c r="FB84" s="815"/>
      <c r="FC84" s="815"/>
      <c r="FD84" s="815"/>
      <c r="FE84" s="815"/>
      <c r="FF84" s="815"/>
      <c r="FG84" s="815"/>
      <c r="FH84" s="815"/>
      <c r="FI84" s="815"/>
      <c r="FJ84" s="815"/>
      <c r="FK84" s="815"/>
      <c r="FL84" s="815"/>
      <c r="FM84" s="815"/>
      <c r="FN84" s="815"/>
      <c r="FO84" s="815"/>
      <c r="FP84" s="815"/>
      <c r="FQ84" s="815"/>
      <c r="FR84" s="815"/>
      <c r="FS84" s="815"/>
      <c r="FT84" s="815"/>
      <c r="FU84" s="815"/>
      <c r="FV84" s="815"/>
      <c r="FW84" s="815"/>
      <c r="FX84" s="815"/>
      <c r="FY84" s="815"/>
      <c r="FZ84" s="815"/>
      <c r="GA84" s="815"/>
      <c r="GB84" s="815"/>
      <c r="GC84" s="815"/>
      <c r="GD84" s="815"/>
      <c r="GE84" s="815"/>
      <c r="GF84" s="815"/>
      <c r="GG84" s="815"/>
      <c r="GH84" s="815"/>
      <c r="GI84" s="815"/>
      <c r="GJ84" s="815"/>
      <c r="GK84" s="815"/>
      <c r="GL84" s="815"/>
      <c r="GM84" s="815"/>
      <c r="GN84" s="815"/>
      <c r="GO84" s="815"/>
      <c r="GP84" s="815"/>
      <c r="GQ84" s="815"/>
      <c r="GR84" s="815"/>
      <c r="GS84" s="815"/>
      <c r="GT84" s="815"/>
      <c r="GU84" s="815"/>
      <c r="GV84" s="815"/>
      <c r="GW84" s="815"/>
      <c r="GX84" s="815"/>
      <c r="GY84" s="815"/>
      <c r="GZ84" s="815"/>
      <c r="HA84" s="815"/>
      <c r="HB84" s="815"/>
      <c r="HC84" s="815"/>
      <c r="HD84" s="815"/>
      <c r="HE84" s="815"/>
      <c r="HF84" s="815"/>
      <c r="HG84" s="815"/>
      <c r="HH84" s="815"/>
      <c r="HI84" s="815"/>
      <c r="HJ84" s="815"/>
      <c r="HK84" s="815"/>
      <c r="HL84" s="815"/>
      <c r="HM84" s="815"/>
      <c r="HN84" s="815"/>
      <c r="HO84" s="815"/>
      <c r="HP84" s="815"/>
      <c r="HQ84" s="815"/>
      <c r="HR84" s="815"/>
      <c r="HS84" s="815"/>
      <c r="HT84" s="815"/>
      <c r="HU84" s="815"/>
      <c r="HV84" s="815"/>
      <c r="HW84" s="815"/>
      <c r="HX84" s="815"/>
      <c r="HY84" s="815"/>
      <c r="HZ84" s="815"/>
      <c r="IA84" s="815"/>
      <c r="IB84" s="815"/>
      <c r="IC84" s="815"/>
      <c r="ID84" s="815"/>
      <c r="IE84" s="815"/>
      <c r="IF84" s="815"/>
      <c r="IG84" s="815"/>
      <c r="IH84" s="815"/>
      <c r="II84" s="815"/>
      <c r="IJ84" s="815"/>
      <c r="IK84" s="815"/>
      <c r="IL84" s="815"/>
      <c r="IM84" s="815"/>
      <c r="IN84" s="815"/>
      <c r="IO84" s="815"/>
    </row>
    <row r="85" spans="1:249" ht="76.5" customHeight="1">
      <c r="A85" s="793" t="s">
        <v>35</v>
      </c>
      <c r="B85" s="816" t="s">
        <v>2822</v>
      </c>
      <c r="C85" s="808" t="s">
        <v>2805</v>
      </c>
      <c r="D85" s="808" t="s">
        <v>2823</v>
      </c>
      <c r="E85" s="808" t="s">
        <v>86</v>
      </c>
      <c r="F85" s="795" t="s">
        <v>2711</v>
      </c>
      <c r="G85" s="795" t="s">
        <v>2807</v>
      </c>
      <c r="H85" s="791">
        <v>1400</v>
      </c>
      <c r="I85" s="791">
        <v>1400</v>
      </c>
      <c r="J85" s="791">
        <v>1400</v>
      </c>
      <c r="K85" s="791">
        <v>1400</v>
      </c>
      <c r="L85" s="796">
        <v>0</v>
      </c>
      <c r="M85" s="796">
        <v>0</v>
      </c>
      <c r="N85" s="795"/>
      <c r="O85" s="817"/>
    </row>
    <row r="86" spans="1:249" ht="77.25" customHeight="1">
      <c r="A86" s="793" t="s">
        <v>35</v>
      </c>
      <c r="B86" s="816" t="s">
        <v>2824</v>
      </c>
      <c r="C86" s="808" t="s">
        <v>2805</v>
      </c>
      <c r="D86" s="808" t="s">
        <v>2817</v>
      </c>
      <c r="E86" s="808" t="s">
        <v>86</v>
      </c>
      <c r="F86" s="808" t="s">
        <v>2687</v>
      </c>
      <c r="G86" s="795" t="s">
        <v>2825</v>
      </c>
      <c r="H86" s="791">
        <f>I86*1.1</f>
        <v>2200</v>
      </c>
      <c r="I86" s="791">
        <v>2000</v>
      </c>
      <c r="J86" s="791">
        <f>K86*1.1</f>
        <v>2200</v>
      </c>
      <c r="K86" s="791">
        <v>2000</v>
      </c>
      <c r="L86" s="796">
        <v>0</v>
      </c>
      <c r="M86" s="796">
        <v>0</v>
      </c>
      <c r="N86" s="808" t="s">
        <v>1414</v>
      </c>
      <c r="O86" s="814"/>
      <c r="P86" s="815"/>
      <c r="Q86" s="815"/>
      <c r="R86" s="815"/>
      <c r="S86" s="815"/>
      <c r="T86" s="815"/>
      <c r="U86" s="815"/>
      <c r="V86" s="815"/>
      <c r="W86" s="815"/>
      <c r="X86" s="815"/>
      <c r="Y86" s="815"/>
      <c r="Z86" s="815"/>
      <c r="AA86" s="815"/>
      <c r="AB86" s="815"/>
      <c r="AC86" s="815"/>
      <c r="AD86" s="815"/>
      <c r="AE86" s="815"/>
      <c r="AF86" s="815"/>
      <c r="AG86" s="815"/>
      <c r="AH86" s="815"/>
      <c r="AI86" s="815"/>
      <c r="AJ86" s="815"/>
      <c r="AK86" s="815"/>
      <c r="AL86" s="815"/>
      <c r="AM86" s="815"/>
      <c r="AN86" s="815"/>
      <c r="AO86" s="815"/>
      <c r="AP86" s="815"/>
      <c r="AQ86" s="815"/>
      <c r="AR86" s="815"/>
      <c r="AS86" s="815"/>
      <c r="AT86" s="815"/>
      <c r="AU86" s="815"/>
      <c r="AV86" s="815"/>
      <c r="AW86" s="815"/>
      <c r="AX86" s="815"/>
      <c r="AY86" s="815"/>
      <c r="AZ86" s="815"/>
      <c r="BA86" s="815"/>
      <c r="BB86" s="815"/>
      <c r="BC86" s="815"/>
      <c r="BD86" s="815"/>
      <c r="BE86" s="815"/>
      <c r="BF86" s="815"/>
      <c r="BG86" s="815"/>
      <c r="BH86" s="815"/>
      <c r="BI86" s="815"/>
      <c r="BJ86" s="815"/>
      <c r="BK86" s="815"/>
      <c r="BL86" s="815"/>
      <c r="BM86" s="815"/>
      <c r="BN86" s="815"/>
      <c r="BO86" s="815"/>
      <c r="BP86" s="815"/>
      <c r="BQ86" s="815"/>
      <c r="BR86" s="815"/>
      <c r="BS86" s="815"/>
      <c r="BT86" s="815"/>
      <c r="BU86" s="815"/>
      <c r="BV86" s="815"/>
      <c r="BW86" s="815"/>
      <c r="BX86" s="815"/>
      <c r="BY86" s="815"/>
      <c r="BZ86" s="815"/>
      <c r="CA86" s="815"/>
      <c r="CB86" s="815"/>
      <c r="CC86" s="815"/>
      <c r="CD86" s="815"/>
      <c r="CE86" s="815"/>
      <c r="CF86" s="815"/>
      <c r="CG86" s="815"/>
      <c r="CH86" s="815"/>
      <c r="CI86" s="815"/>
      <c r="CJ86" s="815"/>
      <c r="CK86" s="815"/>
      <c r="CL86" s="815"/>
      <c r="CM86" s="815"/>
      <c r="CN86" s="815"/>
      <c r="CO86" s="815"/>
      <c r="CP86" s="815"/>
      <c r="CQ86" s="815"/>
      <c r="CR86" s="815"/>
      <c r="CS86" s="815"/>
      <c r="CT86" s="815"/>
      <c r="CU86" s="815"/>
      <c r="CV86" s="815"/>
      <c r="CW86" s="815"/>
      <c r="CX86" s="815"/>
      <c r="CY86" s="815"/>
      <c r="CZ86" s="815"/>
      <c r="DA86" s="815"/>
      <c r="DB86" s="815"/>
      <c r="DC86" s="815"/>
      <c r="DD86" s="815"/>
      <c r="DE86" s="815"/>
      <c r="DF86" s="815"/>
      <c r="DG86" s="815"/>
      <c r="DH86" s="815"/>
      <c r="DI86" s="815"/>
      <c r="DJ86" s="815"/>
      <c r="DK86" s="815"/>
      <c r="DL86" s="815"/>
      <c r="DM86" s="815"/>
      <c r="DN86" s="815"/>
      <c r="DO86" s="815"/>
      <c r="DP86" s="815"/>
      <c r="DQ86" s="815"/>
      <c r="DR86" s="815"/>
      <c r="DS86" s="815"/>
      <c r="DT86" s="815"/>
      <c r="DU86" s="815"/>
      <c r="DV86" s="815"/>
      <c r="DW86" s="815"/>
      <c r="DX86" s="815"/>
      <c r="DY86" s="815"/>
      <c r="DZ86" s="815"/>
      <c r="EA86" s="815"/>
      <c r="EB86" s="815"/>
      <c r="EC86" s="815"/>
      <c r="ED86" s="815"/>
      <c r="EE86" s="815"/>
      <c r="EF86" s="815"/>
      <c r="EG86" s="815"/>
      <c r="EH86" s="815"/>
      <c r="EI86" s="815"/>
      <c r="EJ86" s="815"/>
      <c r="EK86" s="815"/>
      <c r="EL86" s="815"/>
      <c r="EM86" s="815"/>
      <c r="EN86" s="815"/>
      <c r="EO86" s="815"/>
      <c r="EP86" s="815"/>
      <c r="EQ86" s="815"/>
      <c r="ER86" s="815"/>
      <c r="ES86" s="815"/>
      <c r="ET86" s="815"/>
      <c r="EU86" s="815"/>
      <c r="EV86" s="815"/>
      <c r="EW86" s="815"/>
      <c r="EX86" s="815"/>
      <c r="EY86" s="815"/>
      <c r="EZ86" s="815"/>
      <c r="FA86" s="815"/>
      <c r="FB86" s="815"/>
      <c r="FC86" s="815"/>
      <c r="FD86" s="815"/>
      <c r="FE86" s="815"/>
      <c r="FF86" s="815"/>
      <c r="FG86" s="815"/>
      <c r="FH86" s="815"/>
      <c r="FI86" s="815"/>
      <c r="FJ86" s="815"/>
      <c r="FK86" s="815"/>
      <c r="FL86" s="815"/>
      <c r="FM86" s="815"/>
      <c r="FN86" s="815"/>
      <c r="FO86" s="815"/>
      <c r="FP86" s="815"/>
      <c r="FQ86" s="815"/>
      <c r="FR86" s="815"/>
      <c r="FS86" s="815"/>
      <c r="FT86" s="815"/>
      <c r="FU86" s="815"/>
      <c r="FV86" s="815"/>
      <c r="FW86" s="815"/>
      <c r="FX86" s="815"/>
      <c r="FY86" s="815"/>
      <c r="FZ86" s="815"/>
      <c r="GA86" s="815"/>
      <c r="GB86" s="815"/>
      <c r="GC86" s="815"/>
      <c r="GD86" s="815"/>
      <c r="GE86" s="815"/>
      <c r="GF86" s="815"/>
      <c r="GG86" s="815"/>
      <c r="GH86" s="815"/>
      <c r="GI86" s="815"/>
      <c r="GJ86" s="815"/>
      <c r="GK86" s="815"/>
      <c r="GL86" s="815"/>
      <c r="GM86" s="815"/>
      <c r="GN86" s="815"/>
      <c r="GO86" s="815"/>
      <c r="GP86" s="815"/>
      <c r="GQ86" s="815"/>
      <c r="GR86" s="815"/>
      <c r="GS86" s="815"/>
      <c r="GT86" s="815"/>
      <c r="GU86" s="815"/>
      <c r="GV86" s="815"/>
      <c r="GW86" s="815"/>
      <c r="GX86" s="815"/>
      <c r="GY86" s="815"/>
      <c r="GZ86" s="815"/>
      <c r="HA86" s="815"/>
      <c r="HB86" s="815"/>
      <c r="HC86" s="815"/>
      <c r="HD86" s="815"/>
      <c r="HE86" s="815"/>
      <c r="HF86" s="815"/>
      <c r="HG86" s="815"/>
      <c r="HH86" s="815"/>
      <c r="HI86" s="815"/>
      <c r="HJ86" s="815"/>
      <c r="HK86" s="815"/>
      <c r="HL86" s="815"/>
      <c r="HM86" s="815"/>
      <c r="HN86" s="815"/>
      <c r="HO86" s="815"/>
      <c r="HP86" s="815"/>
      <c r="HQ86" s="815"/>
      <c r="HR86" s="815"/>
      <c r="HS86" s="815"/>
      <c r="HT86" s="815"/>
      <c r="HU86" s="815"/>
      <c r="HV86" s="815"/>
      <c r="HW86" s="815"/>
      <c r="HX86" s="815"/>
      <c r="HY86" s="815"/>
      <c r="HZ86" s="815"/>
      <c r="IA86" s="815"/>
      <c r="IB86" s="815"/>
      <c r="IC86" s="815"/>
      <c r="ID86" s="815"/>
      <c r="IE86" s="815"/>
      <c r="IF86" s="815"/>
      <c r="IG86" s="815"/>
      <c r="IH86" s="815"/>
      <c r="II86" s="815"/>
      <c r="IJ86" s="815"/>
      <c r="IK86" s="815"/>
      <c r="IL86" s="815"/>
      <c r="IM86" s="815"/>
      <c r="IN86" s="815"/>
      <c r="IO86" s="815"/>
    </row>
    <row r="87" spans="1:249" s="803" customFormat="1" ht="23.25" customHeight="1">
      <c r="A87" s="798" t="s">
        <v>2826</v>
      </c>
      <c r="B87" s="799" t="s">
        <v>2827</v>
      </c>
      <c r="C87" s="799"/>
      <c r="D87" s="799"/>
      <c r="E87" s="799"/>
      <c r="F87" s="799"/>
      <c r="G87" s="799"/>
      <c r="H87" s="801">
        <f t="shared" ref="H87:M87" si="21">SUM(H88)</f>
        <v>2114.2000000000003</v>
      </c>
      <c r="I87" s="801">
        <f t="shared" si="21"/>
        <v>1922</v>
      </c>
      <c r="J87" s="801">
        <f t="shared" si="21"/>
        <v>2114.2000000000003</v>
      </c>
      <c r="K87" s="801">
        <f t="shared" si="21"/>
        <v>1922</v>
      </c>
      <c r="L87" s="801">
        <f t="shared" si="21"/>
        <v>2114.2000000000003</v>
      </c>
      <c r="M87" s="801">
        <f t="shared" si="21"/>
        <v>1922</v>
      </c>
      <c r="N87" s="800"/>
      <c r="O87" s="811"/>
    </row>
    <row r="88" spans="1:249" ht="82.5" customHeight="1">
      <c r="A88" s="812" t="s">
        <v>35</v>
      </c>
      <c r="B88" s="816" t="s">
        <v>2828</v>
      </c>
      <c r="C88" s="808" t="s">
        <v>2827</v>
      </c>
      <c r="D88" s="808" t="s">
        <v>2829</v>
      </c>
      <c r="E88" s="808" t="s">
        <v>50</v>
      </c>
      <c r="F88" s="808" t="s">
        <v>2687</v>
      </c>
      <c r="G88" s="808" t="s">
        <v>2830</v>
      </c>
      <c r="H88" s="791">
        <f>I88*1.1</f>
        <v>2114.2000000000003</v>
      </c>
      <c r="I88" s="791">
        <f>1350+572</f>
        <v>1922</v>
      </c>
      <c r="J88" s="791">
        <f>K88*1.1</f>
        <v>2114.2000000000003</v>
      </c>
      <c r="K88" s="791">
        <f>1350+572</f>
        <v>1922</v>
      </c>
      <c r="L88" s="791">
        <f>M88*1.1</f>
        <v>2114.2000000000003</v>
      </c>
      <c r="M88" s="791">
        <f>1350+572</f>
        <v>1922</v>
      </c>
      <c r="N88" s="808" t="s">
        <v>1414</v>
      </c>
      <c r="O88" s="814"/>
      <c r="P88" s="815"/>
      <c r="Q88" s="815"/>
      <c r="R88" s="815"/>
      <c r="S88" s="815"/>
      <c r="T88" s="815"/>
      <c r="U88" s="815"/>
      <c r="V88" s="815"/>
      <c r="W88" s="815"/>
      <c r="X88" s="815"/>
      <c r="Y88" s="815"/>
      <c r="Z88" s="815"/>
      <c r="AA88" s="815"/>
      <c r="AB88" s="815"/>
      <c r="AC88" s="815"/>
      <c r="AD88" s="815"/>
      <c r="AE88" s="815"/>
      <c r="AF88" s="815"/>
      <c r="AG88" s="815"/>
      <c r="AH88" s="815"/>
      <c r="AI88" s="815"/>
      <c r="AJ88" s="815"/>
      <c r="AK88" s="815"/>
      <c r="AL88" s="815"/>
      <c r="AM88" s="815"/>
      <c r="AN88" s="815"/>
      <c r="AO88" s="815"/>
      <c r="AP88" s="815"/>
      <c r="AQ88" s="815"/>
      <c r="AR88" s="815"/>
      <c r="AS88" s="815"/>
      <c r="AT88" s="815"/>
      <c r="AU88" s="815"/>
      <c r="AV88" s="815"/>
      <c r="AW88" s="815"/>
      <c r="AX88" s="815"/>
      <c r="AY88" s="815"/>
      <c r="AZ88" s="815"/>
      <c r="BA88" s="815"/>
      <c r="BB88" s="815"/>
      <c r="BC88" s="815"/>
      <c r="BD88" s="815"/>
      <c r="BE88" s="815"/>
      <c r="BF88" s="815"/>
      <c r="BG88" s="815"/>
      <c r="BH88" s="815"/>
      <c r="BI88" s="815"/>
      <c r="BJ88" s="815"/>
      <c r="BK88" s="815"/>
      <c r="BL88" s="815"/>
      <c r="BM88" s="815"/>
      <c r="BN88" s="815"/>
      <c r="BO88" s="815"/>
      <c r="BP88" s="815"/>
      <c r="BQ88" s="815"/>
      <c r="BR88" s="815"/>
      <c r="BS88" s="815"/>
      <c r="BT88" s="815"/>
      <c r="BU88" s="815"/>
      <c r="BV88" s="815"/>
      <c r="BW88" s="815"/>
      <c r="BX88" s="815"/>
      <c r="BY88" s="815"/>
      <c r="BZ88" s="815"/>
      <c r="CA88" s="815"/>
      <c r="CB88" s="815"/>
      <c r="CC88" s="815"/>
      <c r="CD88" s="815"/>
      <c r="CE88" s="815"/>
      <c r="CF88" s="815"/>
      <c r="CG88" s="815"/>
      <c r="CH88" s="815"/>
      <c r="CI88" s="815"/>
      <c r="CJ88" s="815"/>
      <c r="CK88" s="815"/>
      <c r="CL88" s="815"/>
      <c r="CM88" s="815"/>
      <c r="CN88" s="815"/>
      <c r="CO88" s="815"/>
      <c r="CP88" s="815"/>
      <c r="CQ88" s="815"/>
      <c r="CR88" s="815"/>
      <c r="CS88" s="815"/>
      <c r="CT88" s="815"/>
      <c r="CU88" s="815"/>
      <c r="CV88" s="815"/>
      <c r="CW88" s="815"/>
      <c r="CX88" s="815"/>
      <c r="CY88" s="815"/>
      <c r="CZ88" s="815"/>
      <c r="DA88" s="815"/>
      <c r="DB88" s="815"/>
      <c r="DC88" s="815"/>
      <c r="DD88" s="815"/>
      <c r="DE88" s="815"/>
      <c r="DF88" s="815"/>
      <c r="DG88" s="815"/>
      <c r="DH88" s="815"/>
      <c r="DI88" s="815"/>
      <c r="DJ88" s="815"/>
      <c r="DK88" s="815"/>
      <c r="DL88" s="815"/>
      <c r="DM88" s="815"/>
      <c r="DN88" s="815"/>
      <c r="DO88" s="815"/>
      <c r="DP88" s="815"/>
      <c r="DQ88" s="815"/>
      <c r="DR88" s="815"/>
      <c r="DS88" s="815"/>
      <c r="DT88" s="815"/>
      <c r="DU88" s="815"/>
      <c r="DV88" s="815"/>
      <c r="DW88" s="815"/>
      <c r="DX88" s="815"/>
      <c r="DY88" s="815"/>
      <c r="DZ88" s="815"/>
      <c r="EA88" s="815"/>
      <c r="EB88" s="815"/>
      <c r="EC88" s="815"/>
      <c r="ED88" s="815"/>
      <c r="EE88" s="815"/>
      <c r="EF88" s="815"/>
      <c r="EG88" s="815"/>
      <c r="EH88" s="815"/>
      <c r="EI88" s="815"/>
      <c r="EJ88" s="815"/>
      <c r="EK88" s="815"/>
      <c r="EL88" s="815"/>
      <c r="EM88" s="815"/>
      <c r="EN88" s="815"/>
      <c r="EO88" s="815"/>
      <c r="EP88" s="815"/>
      <c r="EQ88" s="815"/>
      <c r="ER88" s="815"/>
      <c r="ES88" s="815"/>
      <c r="ET88" s="815"/>
      <c r="EU88" s="815"/>
      <c r="EV88" s="815"/>
      <c r="EW88" s="815"/>
      <c r="EX88" s="815"/>
      <c r="EY88" s="815"/>
      <c r="EZ88" s="815"/>
      <c r="FA88" s="815"/>
      <c r="FB88" s="815"/>
      <c r="FC88" s="815"/>
      <c r="FD88" s="815"/>
      <c r="FE88" s="815"/>
      <c r="FF88" s="815"/>
      <c r="FG88" s="815"/>
      <c r="FH88" s="815"/>
      <c r="FI88" s="815"/>
      <c r="FJ88" s="815"/>
      <c r="FK88" s="815"/>
      <c r="FL88" s="815"/>
      <c r="FM88" s="815"/>
      <c r="FN88" s="815"/>
      <c r="FO88" s="815"/>
      <c r="FP88" s="815"/>
      <c r="FQ88" s="815"/>
      <c r="FR88" s="815"/>
      <c r="FS88" s="815"/>
      <c r="FT88" s="815"/>
      <c r="FU88" s="815"/>
      <c r="FV88" s="815"/>
      <c r="FW88" s="815"/>
      <c r="FX88" s="815"/>
      <c r="FY88" s="815"/>
      <c r="FZ88" s="815"/>
      <c r="GA88" s="815"/>
      <c r="GB88" s="815"/>
      <c r="GC88" s="815"/>
      <c r="GD88" s="815"/>
      <c r="GE88" s="815"/>
      <c r="GF88" s="815"/>
      <c r="GG88" s="815"/>
      <c r="GH88" s="815"/>
      <c r="GI88" s="815"/>
      <c r="GJ88" s="815"/>
      <c r="GK88" s="815"/>
      <c r="GL88" s="815"/>
      <c r="GM88" s="815"/>
      <c r="GN88" s="815"/>
      <c r="GO88" s="815"/>
      <c r="GP88" s="815"/>
      <c r="GQ88" s="815"/>
      <c r="GR88" s="815"/>
      <c r="GS88" s="815"/>
      <c r="GT88" s="815"/>
      <c r="GU88" s="815"/>
      <c r="GV88" s="815"/>
      <c r="GW88" s="815"/>
      <c r="GX88" s="815"/>
      <c r="GY88" s="815"/>
      <c r="GZ88" s="815"/>
      <c r="HA88" s="815"/>
      <c r="HB88" s="815"/>
      <c r="HC88" s="815"/>
      <c r="HD88" s="815"/>
      <c r="HE88" s="815"/>
      <c r="HF88" s="815"/>
      <c r="HG88" s="815"/>
      <c r="HH88" s="815"/>
      <c r="HI88" s="815"/>
      <c r="HJ88" s="815"/>
      <c r="HK88" s="815"/>
      <c r="HL88" s="815"/>
      <c r="HM88" s="815"/>
      <c r="HN88" s="815"/>
      <c r="HO88" s="815"/>
      <c r="HP88" s="815"/>
      <c r="HQ88" s="815"/>
      <c r="HR88" s="815"/>
      <c r="HS88" s="815"/>
      <c r="HT88" s="815"/>
      <c r="HU88" s="815"/>
      <c r="HV88" s="815"/>
      <c r="HW88" s="815"/>
      <c r="HX88" s="815"/>
      <c r="HY88" s="815"/>
      <c r="HZ88" s="815"/>
      <c r="IA88" s="815"/>
      <c r="IB88" s="815"/>
      <c r="IC88" s="815"/>
      <c r="ID88" s="815"/>
      <c r="IE88" s="815"/>
      <c r="IF88" s="815"/>
      <c r="IG88" s="815"/>
      <c r="IH88" s="815"/>
      <c r="II88" s="815"/>
      <c r="IJ88" s="815"/>
      <c r="IK88" s="815"/>
      <c r="IL88" s="815"/>
      <c r="IM88" s="815"/>
      <c r="IN88" s="815"/>
      <c r="IO88" s="815"/>
    </row>
    <row r="89" spans="1:249" s="803" customFormat="1" ht="30" customHeight="1">
      <c r="A89" s="798" t="s">
        <v>2831</v>
      </c>
      <c r="B89" s="799" t="s">
        <v>2832</v>
      </c>
      <c r="C89" s="799"/>
      <c r="D89" s="799"/>
      <c r="E89" s="799"/>
      <c r="F89" s="799"/>
      <c r="G89" s="799"/>
      <c r="H89" s="801">
        <f t="shared" ref="H89:M89" si="22">SUM(H90:H93)</f>
        <v>5200.8</v>
      </c>
      <c r="I89" s="801">
        <f t="shared" si="22"/>
        <v>4728</v>
      </c>
      <c r="J89" s="801">
        <f t="shared" si="22"/>
        <v>5200.8</v>
      </c>
      <c r="K89" s="801">
        <f t="shared" si="22"/>
        <v>4728</v>
      </c>
      <c r="L89" s="801">
        <f t="shared" si="22"/>
        <v>825</v>
      </c>
      <c r="M89" s="801">
        <f t="shared" si="22"/>
        <v>750</v>
      </c>
      <c r="N89" s="800"/>
      <c r="O89" s="811"/>
    </row>
    <row r="90" spans="1:249" ht="55.5" customHeight="1">
      <c r="A90" s="812" t="s">
        <v>35</v>
      </c>
      <c r="B90" s="816" t="s">
        <v>2833</v>
      </c>
      <c r="C90" s="808" t="s">
        <v>2834</v>
      </c>
      <c r="D90" s="808" t="s">
        <v>2835</v>
      </c>
      <c r="E90" s="808" t="s">
        <v>50</v>
      </c>
      <c r="F90" s="795" t="s">
        <v>2680</v>
      </c>
      <c r="G90" s="808" t="s">
        <v>2836</v>
      </c>
      <c r="H90" s="809">
        <f>(I90*10%)+I90</f>
        <v>1485</v>
      </c>
      <c r="I90" s="791">
        <v>1350</v>
      </c>
      <c r="J90" s="809">
        <f>(K90*10%)+K90</f>
        <v>1485</v>
      </c>
      <c r="K90" s="791">
        <v>1350</v>
      </c>
      <c r="L90" s="809">
        <f>(M90*10%)+M90</f>
        <v>825</v>
      </c>
      <c r="M90" s="791">
        <v>750</v>
      </c>
      <c r="N90" s="808"/>
      <c r="O90" s="814"/>
      <c r="P90" s="815"/>
      <c r="Q90" s="815"/>
      <c r="R90" s="815"/>
      <c r="S90" s="815"/>
      <c r="T90" s="815"/>
      <c r="U90" s="815"/>
      <c r="V90" s="815"/>
      <c r="W90" s="815"/>
      <c r="X90" s="815"/>
      <c r="Y90" s="815"/>
      <c r="Z90" s="815"/>
      <c r="AA90" s="815"/>
      <c r="AB90" s="815"/>
      <c r="AC90" s="815"/>
      <c r="AD90" s="815"/>
      <c r="AE90" s="815"/>
      <c r="AF90" s="815"/>
      <c r="AG90" s="815"/>
      <c r="AH90" s="815"/>
      <c r="AI90" s="815"/>
      <c r="AJ90" s="815"/>
      <c r="AK90" s="815"/>
      <c r="AL90" s="815"/>
      <c r="AM90" s="815"/>
      <c r="AN90" s="815"/>
      <c r="AO90" s="815"/>
      <c r="AP90" s="815"/>
      <c r="AQ90" s="815"/>
      <c r="AR90" s="815"/>
      <c r="AS90" s="815"/>
      <c r="AT90" s="815"/>
      <c r="AU90" s="815"/>
      <c r="AV90" s="815"/>
      <c r="AW90" s="815"/>
      <c r="AX90" s="815"/>
      <c r="AY90" s="815"/>
      <c r="AZ90" s="815"/>
      <c r="BA90" s="815"/>
      <c r="BB90" s="815"/>
      <c r="BC90" s="815"/>
      <c r="BD90" s="815"/>
      <c r="BE90" s="815"/>
      <c r="BF90" s="815"/>
      <c r="BG90" s="815"/>
      <c r="BH90" s="815"/>
      <c r="BI90" s="815"/>
      <c r="BJ90" s="815"/>
      <c r="BK90" s="815"/>
      <c r="BL90" s="815"/>
      <c r="BM90" s="815"/>
      <c r="BN90" s="815"/>
      <c r="BO90" s="815"/>
      <c r="BP90" s="815"/>
      <c r="BQ90" s="815"/>
      <c r="BR90" s="815"/>
      <c r="BS90" s="815"/>
      <c r="BT90" s="815"/>
      <c r="BU90" s="815"/>
      <c r="BV90" s="815"/>
      <c r="BW90" s="815"/>
      <c r="BX90" s="815"/>
      <c r="BY90" s="815"/>
      <c r="BZ90" s="815"/>
      <c r="CA90" s="815"/>
      <c r="CB90" s="815"/>
      <c r="CC90" s="815"/>
      <c r="CD90" s="815"/>
      <c r="CE90" s="815"/>
      <c r="CF90" s="815"/>
      <c r="CG90" s="815"/>
      <c r="CH90" s="815"/>
      <c r="CI90" s="815"/>
      <c r="CJ90" s="815"/>
      <c r="CK90" s="815"/>
      <c r="CL90" s="815"/>
      <c r="CM90" s="815"/>
      <c r="CN90" s="815"/>
      <c r="CO90" s="815"/>
      <c r="CP90" s="815"/>
      <c r="CQ90" s="815"/>
      <c r="CR90" s="815"/>
      <c r="CS90" s="815"/>
      <c r="CT90" s="815"/>
      <c r="CU90" s="815"/>
      <c r="CV90" s="815"/>
      <c r="CW90" s="815"/>
      <c r="CX90" s="815"/>
      <c r="CY90" s="815"/>
      <c r="CZ90" s="815"/>
      <c r="DA90" s="815"/>
      <c r="DB90" s="815"/>
      <c r="DC90" s="815"/>
      <c r="DD90" s="815"/>
      <c r="DE90" s="815"/>
      <c r="DF90" s="815"/>
      <c r="DG90" s="815"/>
      <c r="DH90" s="815"/>
      <c r="DI90" s="815"/>
      <c r="DJ90" s="815"/>
      <c r="DK90" s="815"/>
      <c r="DL90" s="815"/>
      <c r="DM90" s="815"/>
      <c r="DN90" s="815"/>
      <c r="DO90" s="815"/>
      <c r="DP90" s="815"/>
      <c r="DQ90" s="815"/>
      <c r="DR90" s="815"/>
      <c r="DS90" s="815"/>
      <c r="DT90" s="815"/>
      <c r="DU90" s="815"/>
      <c r="DV90" s="815"/>
      <c r="DW90" s="815"/>
      <c r="DX90" s="815"/>
      <c r="DY90" s="815"/>
      <c r="DZ90" s="815"/>
      <c r="EA90" s="815"/>
      <c r="EB90" s="815"/>
      <c r="EC90" s="815"/>
      <c r="ED90" s="815"/>
      <c r="EE90" s="815"/>
      <c r="EF90" s="815"/>
      <c r="EG90" s="815"/>
      <c r="EH90" s="815"/>
      <c r="EI90" s="815"/>
      <c r="EJ90" s="815"/>
      <c r="EK90" s="815"/>
      <c r="EL90" s="815"/>
      <c r="EM90" s="815"/>
      <c r="EN90" s="815"/>
      <c r="EO90" s="815"/>
      <c r="EP90" s="815"/>
      <c r="EQ90" s="815"/>
      <c r="ER90" s="815"/>
      <c r="ES90" s="815"/>
      <c r="ET90" s="815"/>
      <c r="EU90" s="815"/>
      <c r="EV90" s="815"/>
      <c r="EW90" s="815"/>
      <c r="EX90" s="815"/>
      <c r="EY90" s="815"/>
      <c r="EZ90" s="815"/>
      <c r="FA90" s="815"/>
      <c r="FB90" s="815"/>
      <c r="FC90" s="815"/>
      <c r="FD90" s="815"/>
      <c r="FE90" s="815"/>
      <c r="FF90" s="815"/>
      <c r="FG90" s="815"/>
      <c r="FH90" s="815"/>
      <c r="FI90" s="815"/>
      <c r="FJ90" s="815"/>
      <c r="FK90" s="815"/>
      <c r="FL90" s="815"/>
      <c r="FM90" s="815"/>
      <c r="FN90" s="815"/>
      <c r="FO90" s="815"/>
      <c r="FP90" s="815"/>
      <c r="FQ90" s="815"/>
      <c r="FR90" s="815"/>
      <c r="FS90" s="815"/>
      <c r="FT90" s="815"/>
      <c r="FU90" s="815"/>
      <c r="FV90" s="815"/>
      <c r="FW90" s="815"/>
      <c r="FX90" s="815"/>
      <c r="FY90" s="815"/>
      <c r="FZ90" s="815"/>
      <c r="GA90" s="815"/>
      <c r="GB90" s="815"/>
      <c r="GC90" s="815"/>
      <c r="GD90" s="815"/>
      <c r="GE90" s="815"/>
      <c r="GF90" s="815"/>
      <c r="GG90" s="815"/>
      <c r="GH90" s="815"/>
      <c r="GI90" s="815"/>
      <c r="GJ90" s="815"/>
      <c r="GK90" s="815"/>
      <c r="GL90" s="815"/>
      <c r="GM90" s="815"/>
      <c r="GN90" s="815"/>
      <c r="GO90" s="815"/>
      <c r="GP90" s="815"/>
      <c r="GQ90" s="815"/>
      <c r="GR90" s="815"/>
      <c r="GS90" s="815"/>
      <c r="GT90" s="815"/>
      <c r="GU90" s="815"/>
      <c r="GV90" s="815"/>
      <c r="GW90" s="815"/>
      <c r="GX90" s="815"/>
      <c r="GY90" s="815"/>
      <c r="GZ90" s="815"/>
      <c r="HA90" s="815"/>
      <c r="HB90" s="815"/>
      <c r="HC90" s="815"/>
      <c r="HD90" s="815"/>
      <c r="HE90" s="815"/>
      <c r="HF90" s="815"/>
      <c r="HG90" s="815"/>
      <c r="HH90" s="815"/>
      <c r="HI90" s="815"/>
      <c r="HJ90" s="815"/>
      <c r="HK90" s="815"/>
      <c r="HL90" s="815"/>
      <c r="HM90" s="815"/>
      <c r="HN90" s="815"/>
      <c r="HO90" s="815"/>
      <c r="HP90" s="815"/>
      <c r="HQ90" s="815"/>
      <c r="HR90" s="815"/>
      <c r="HS90" s="815"/>
      <c r="HT90" s="815"/>
      <c r="HU90" s="815"/>
      <c r="HV90" s="815"/>
      <c r="HW90" s="815"/>
      <c r="HX90" s="815"/>
      <c r="HY90" s="815"/>
      <c r="HZ90" s="815"/>
      <c r="IA90" s="815"/>
      <c r="IB90" s="815"/>
      <c r="IC90" s="815"/>
      <c r="ID90" s="815"/>
      <c r="IE90" s="815"/>
      <c r="IF90" s="815"/>
      <c r="IG90" s="815"/>
      <c r="IH90" s="815"/>
      <c r="II90" s="815"/>
      <c r="IJ90" s="815"/>
      <c r="IK90" s="815"/>
      <c r="IL90" s="815"/>
      <c r="IM90" s="815"/>
      <c r="IN90" s="815"/>
      <c r="IO90" s="815"/>
    </row>
    <row r="91" spans="1:249" ht="55.5" customHeight="1">
      <c r="A91" s="812" t="s">
        <v>35</v>
      </c>
      <c r="B91" s="816" t="s">
        <v>2837</v>
      </c>
      <c r="C91" s="808" t="s">
        <v>2834</v>
      </c>
      <c r="D91" s="808" t="s">
        <v>2838</v>
      </c>
      <c r="E91" s="808" t="s">
        <v>86</v>
      </c>
      <c r="F91" s="808" t="s">
        <v>2695</v>
      </c>
      <c r="G91" s="808" t="s">
        <v>2839</v>
      </c>
      <c r="H91" s="809">
        <f>(I91*10%)+I91</f>
        <v>1485</v>
      </c>
      <c r="I91" s="791">
        <v>1350</v>
      </c>
      <c r="J91" s="809">
        <f>(K91*10%)+K91</f>
        <v>1485</v>
      </c>
      <c r="K91" s="791">
        <v>1350</v>
      </c>
      <c r="L91" s="796">
        <v>0</v>
      </c>
      <c r="M91" s="796">
        <v>0</v>
      </c>
      <c r="N91" s="808"/>
      <c r="O91" s="814"/>
      <c r="P91" s="815"/>
      <c r="Q91" s="815"/>
      <c r="R91" s="815"/>
      <c r="S91" s="815"/>
      <c r="T91" s="815"/>
      <c r="U91" s="815"/>
      <c r="V91" s="815"/>
      <c r="W91" s="815"/>
      <c r="X91" s="815"/>
      <c r="Y91" s="815"/>
      <c r="Z91" s="815"/>
      <c r="AA91" s="815"/>
      <c r="AB91" s="815"/>
      <c r="AC91" s="815"/>
      <c r="AD91" s="815"/>
      <c r="AE91" s="815"/>
      <c r="AF91" s="815"/>
      <c r="AG91" s="815"/>
      <c r="AH91" s="815"/>
      <c r="AI91" s="815"/>
      <c r="AJ91" s="815"/>
      <c r="AK91" s="815"/>
      <c r="AL91" s="815"/>
      <c r="AM91" s="815"/>
      <c r="AN91" s="815"/>
      <c r="AO91" s="815"/>
      <c r="AP91" s="815"/>
      <c r="AQ91" s="815"/>
      <c r="AR91" s="815"/>
      <c r="AS91" s="815"/>
      <c r="AT91" s="815"/>
      <c r="AU91" s="815"/>
      <c r="AV91" s="815"/>
      <c r="AW91" s="815"/>
      <c r="AX91" s="815"/>
      <c r="AY91" s="815"/>
      <c r="AZ91" s="815"/>
      <c r="BA91" s="815"/>
      <c r="BB91" s="815"/>
      <c r="BC91" s="815"/>
      <c r="BD91" s="815"/>
      <c r="BE91" s="815"/>
      <c r="BF91" s="815"/>
      <c r="BG91" s="815"/>
      <c r="BH91" s="815"/>
      <c r="BI91" s="815"/>
      <c r="BJ91" s="815"/>
      <c r="BK91" s="815"/>
      <c r="BL91" s="815"/>
      <c r="BM91" s="815"/>
      <c r="BN91" s="815"/>
      <c r="BO91" s="815"/>
      <c r="BP91" s="815"/>
      <c r="BQ91" s="815"/>
      <c r="BR91" s="815"/>
      <c r="BS91" s="815"/>
      <c r="BT91" s="815"/>
      <c r="BU91" s="815"/>
      <c r="BV91" s="815"/>
      <c r="BW91" s="815"/>
      <c r="BX91" s="815"/>
      <c r="BY91" s="815"/>
      <c r="BZ91" s="815"/>
      <c r="CA91" s="815"/>
      <c r="CB91" s="815"/>
      <c r="CC91" s="815"/>
      <c r="CD91" s="815"/>
      <c r="CE91" s="815"/>
      <c r="CF91" s="815"/>
      <c r="CG91" s="815"/>
      <c r="CH91" s="815"/>
      <c r="CI91" s="815"/>
      <c r="CJ91" s="815"/>
      <c r="CK91" s="815"/>
      <c r="CL91" s="815"/>
      <c r="CM91" s="815"/>
      <c r="CN91" s="815"/>
      <c r="CO91" s="815"/>
      <c r="CP91" s="815"/>
      <c r="CQ91" s="815"/>
      <c r="CR91" s="815"/>
      <c r="CS91" s="815"/>
      <c r="CT91" s="815"/>
      <c r="CU91" s="815"/>
      <c r="CV91" s="815"/>
      <c r="CW91" s="815"/>
      <c r="CX91" s="815"/>
      <c r="CY91" s="815"/>
      <c r="CZ91" s="815"/>
      <c r="DA91" s="815"/>
      <c r="DB91" s="815"/>
      <c r="DC91" s="815"/>
      <c r="DD91" s="815"/>
      <c r="DE91" s="815"/>
      <c r="DF91" s="815"/>
      <c r="DG91" s="815"/>
      <c r="DH91" s="815"/>
      <c r="DI91" s="815"/>
      <c r="DJ91" s="815"/>
      <c r="DK91" s="815"/>
      <c r="DL91" s="815"/>
      <c r="DM91" s="815"/>
      <c r="DN91" s="815"/>
      <c r="DO91" s="815"/>
      <c r="DP91" s="815"/>
      <c r="DQ91" s="815"/>
      <c r="DR91" s="815"/>
      <c r="DS91" s="815"/>
      <c r="DT91" s="815"/>
      <c r="DU91" s="815"/>
      <c r="DV91" s="815"/>
      <c r="DW91" s="815"/>
      <c r="DX91" s="815"/>
      <c r="DY91" s="815"/>
      <c r="DZ91" s="815"/>
      <c r="EA91" s="815"/>
      <c r="EB91" s="815"/>
      <c r="EC91" s="815"/>
      <c r="ED91" s="815"/>
      <c r="EE91" s="815"/>
      <c r="EF91" s="815"/>
      <c r="EG91" s="815"/>
      <c r="EH91" s="815"/>
      <c r="EI91" s="815"/>
      <c r="EJ91" s="815"/>
      <c r="EK91" s="815"/>
      <c r="EL91" s="815"/>
      <c r="EM91" s="815"/>
      <c r="EN91" s="815"/>
      <c r="EO91" s="815"/>
      <c r="EP91" s="815"/>
      <c r="EQ91" s="815"/>
      <c r="ER91" s="815"/>
      <c r="ES91" s="815"/>
      <c r="ET91" s="815"/>
      <c r="EU91" s="815"/>
      <c r="EV91" s="815"/>
      <c r="EW91" s="815"/>
      <c r="EX91" s="815"/>
      <c r="EY91" s="815"/>
      <c r="EZ91" s="815"/>
      <c r="FA91" s="815"/>
      <c r="FB91" s="815"/>
      <c r="FC91" s="815"/>
      <c r="FD91" s="815"/>
      <c r="FE91" s="815"/>
      <c r="FF91" s="815"/>
      <c r="FG91" s="815"/>
      <c r="FH91" s="815"/>
      <c r="FI91" s="815"/>
      <c r="FJ91" s="815"/>
      <c r="FK91" s="815"/>
      <c r="FL91" s="815"/>
      <c r="FM91" s="815"/>
      <c r="FN91" s="815"/>
      <c r="FO91" s="815"/>
      <c r="FP91" s="815"/>
      <c r="FQ91" s="815"/>
      <c r="FR91" s="815"/>
      <c r="FS91" s="815"/>
      <c r="FT91" s="815"/>
      <c r="FU91" s="815"/>
      <c r="FV91" s="815"/>
      <c r="FW91" s="815"/>
      <c r="FX91" s="815"/>
      <c r="FY91" s="815"/>
      <c r="FZ91" s="815"/>
      <c r="GA91" s="815"/>
      <c r="GB91" s="815"/>
      <c r="GC91" s="815"/>
      <c r="GD91" s="815"/>
      <c r="GE91" s="815"/>
      <c r="GF91" s="815"/>
      <c r="GG91" s="815"/>
      <c r="GH91" s="815"/>
      <c r="GI91" s="815"/>
      <c r="GJ91" s="815"/>
      <c r="GK91" s="815"/>
      <c r="GL91" s="815"/>
      <c r="GM91" s="815"/>
      <c r="GN91" s="815"/>
      <c r="GO91" s="815"/>
      <c r="GP91" s="815"/>
      <c r="GQ91" s="815"/>
      <c r="GR91" s="815"/>
      <c r="GS91" s="815"/>
      <c r="GT91" s="815"/>
      <c r="GU91" s="815"/>
      <c r="GV91" s="815"/>
      <c r="GW91" s="815"/>
      <c r="GX91" s="815"/>
      <c r="GY91" s="815"/>
      <c r="GZ91" s="815"/>
      <c r="HA91" s="815"/>
      <c r="HB91" s="815"/>
      <c r="HC91" s="815"/>
      <c r="HD91" s="815"/>
      <c r="HE91" s="815"/>
      <c r="HF91" s="815"/>
      <c r="HG91" s="815"/>
      <c r="HH91" s="815"/>
      <c r="HI91" s="815"/>
      <c r="HJ91" s="815"/>
      <c r="HK91" s="815"/>
      <c r="HL91" s="815"/>
      <c r="HM91" s="815"/>
      <c r="HN91" s="815"/>
      <c r="HO91" s="815"/>
      <c r="HP91" s="815"/>
      <c r="HQ91" s="815"/>
      <c r="HR91" s="815"/>
      <c r="HS91" s="815"/>
      <c r="HT91" s="815"/>
      <c r="HU91" s="815"/>
      <c r="HV91" s="815"/>
      <c r="HW91" s="815"/>
      <c r="HX91" s="815"/>
      <c r="HY91" s="815"/>
      <c r="HZ91" s="815"/>
      <c r="IA91" s="815"/>
      <c r="IB91" s="815"/>
      <c r="IC91" s="815"/>
      <c r="ID91" s="815"/>
      <c r="IE91" s="815"/>
      <c r="IF91" s="815"/>
      <c r="IG91" s="815"/>
      <c r="IH91" s="815"/>
      <c r="II91" s="815"/>
      <c r="IJ91" s="815"/>
      <c r="IK91" s="815"/>
      <c r="IL91" s="815"/>
      <c r="IM91" s="815"/>
      <c r="IN91" s="815"/>
      <c r="IO91" s="815"/>
    </row>
    <row r="92" spans="1:249" ht="55.5" customHeight="1">
      <c r="A92" s="812" t="s">
        <v>35</v>
      </c>
      <c r="B92" s="816" t="s">
        <v>2840</v>
      </c>
      <c r="C92" s="808" t="s">
        <v>2834</v>
      </c>
      <c r="D92" s="808" t="s">
        <v>2841</v>
      </c>
      <c r="E92" s="808">
        <v>2024</v>
      </c>
      <c r="F92" s="795" t="s">
        <v>2687</v>
      </c>
      <c r="G92" s="808" t="s">
        <v>2842</v>
      </c>
      <c r="H92" s="809">
        <f>(I92*10%)+I92</f>
        <v>682</v>
      </c>
      <c r="I92" s="791">
        <v>620</v>
      </c>
      <c r="J92" s="809">
        <f>(K92*10%)+K92</f>
        <v>682</v>
      </c>
      <c r="K92" s="791">
        <v>620</v>
      </c>
      <c r="L92" s="796">
        <v>0</v>
      </c>
      <c r="M92" s="796">
        <v>0</v>
      </c>
      <c r="N92" s="808" t="s">
        <v>1414</v>
      </c>
      <c r="O92" s="814"/>
      <c r="P92" s="815"/>
      <c r="Q92" s="815"/>
      <c r="R92" s="815"/>
      <c r="S92" s="815"/>
      <c r="T92" s="815"/>
      <c r="U92" s="815"/>
      <c r="V92" s="815"/>
      <c r="W92" s="815"/>
      <c r="X92" s="815"/>
      <c r="Y92" s="815"/>
      <c r="Z92" s="815"/>
      <c r="AA92" s="815"/>
      <c r="AB92" s="815"/>
      <c r="AC92" s="815"/>
      <c r="AD92" s="815"/>
      <c r="AE92" s="815"/>
      <c r="AF92" s="815"/>
      <c r="AG92" s="815"/>
      <c r="AH92" s="815"/>
      <c r="AI92" s="815"/>
      <c r="AJ92" s="815"/>
      <c r="AK92" s="815"/>
      <c r="AL92" s="815"/>
      <c r="AM92" s="815"/>
      <c r="AN92" s="815"/>
      <c r="AO92" s="815"/>
      <c r="AP92" s="815"/>
      <c r="AQ92" s="815"/>
      <c r="AR92" s="815"/>
      <c r="AS92" s="815"/>
      <c r="AT92" s="815"/>
      <c r="AU92" s="815"/>
      <c r="AV92" s="815"/>
      <c r="AW92" s="815"/>
      <c r="AX92" s="815"/>
      <c r="AY92" s="815"/>
      <c r="AZ92" s="815"/>
      <c r="BA92" s="815"/>
      <c r="BB92" s="815"/>
      <c r="BC92" s="815"/>
      <c r="BD92" s="815"/>
      <c r="BE92" s="815"/>
      <c r="BF92" s="815"/>
      <c r="BG92" s="815"/>
      <c r="BH92" s="815"/>
      <c r="BI92" s="815"/>
      <c r="BJ92" s="815"/>
      <c r="BK92" s="815"/>
      <c r="BL92" s="815"/>
      <c r="BM92" s="815"/>
      <c r="BN92" s="815"/>
      <c r="BO92" s="815"/>
      <c r="BP92" s="815"/>
      <c r="BQ92" s="815"/>
      <c r="BR92" s="815"/>
      <c r="BS92" s="815"/>
      <c r="BT92" s="815"/>
      <c r="BU92" s="815"/>
      <c r="BV92" s="815"/>
      <c r="BW92" s="815"/>
      <c r="BX92" s="815"/>
      <c r="BY92" s="815"/>
      <c r="BZ92" s="815"/>
      <c r="CA92" s="815"/>
      <c r="CB92" s="815"/>
      <c r="CC92" s="815"/>
      <c r="CD92" s="815"/>
      <c r="CE92" s="815"/>
      <c r="CF92" s="815"/>
      <c r="CG92" s="815"/>
      <c r="CH92" s="815"/>
      <c r="CI92" s="815"/>
      <c r="CJ92" s="815"/>
      <c r="CK92" s="815"/>
      <c r="CL92" s="815"/>
      <c r="CM92" s="815"/>
      <c r="CN92" s="815"/>
      <c r="CO92" s="815"/>
      <c r="CP92" s="815"/>
      <c r="CQ92" s="815"/>
      <c r="CR92" s="815"/>
      <c r="CS92" s="815"/>
      <c r="CT92" s="815"/>
      <c r="CU92" s="815"/>
      <c r="CV92" s="815"/>
      <c r="CW92" s="815"/>
      <c r="CX92" s="815"/>
      <c r="CY92" s="815"/>
      <c r="CZ92" s="815"/>
      <c r="DA92" s="815"/>
      <c r="DB92" s="815"/>
      <c r="DC92" s="815"/>
      <c r="DD92" s="815"/>
      <c r="DE92" s="815"/>
      <c r="DF92" s="815"/>
      <c r="DG92" s="815"/>
      <c r="DH92" s="815"/>
      <c r="DI92" s="815"/>
      <c r="DJ92" s="815"/>
      <c r="DK92" s="815"/>
      <c r="DL92" s="815"/>
      <c r="DM92" s="815"/>
      <c r="DN92" s="815"/>
      <c r="DO92" s="815"/>
      <c r="DP92" s="815"/>
      <c r="DQ92" s="815"/>
      <c r="DR92" s="815"/>
      <c r="DS92" s="815"/>
      <c r="DT92" s="815"/>
      <c r="DU92" s="815"/>
      <c r="DV92" s="815"/>
      <c r="DW92" s="815"/>
      <c r="DX92" s="815"/>
      <c r="DY92" s="815"/>
      <c r="DZ92" s="815"/>
      <c r="EA92" s="815"/>
      <c r="EB92" s="815"/>
      <c r="EC92" s="815"/>
      <c r="ED92" s="815"/>
      <c r="EE92" s="815"/>
      <c r="EF92" s="815"/>
      <c r="EG92" s="815"/>
      <c r="EH92" s="815"/>
      <c r="EI92" s="815"/>
      <c r="EJ92" s="815"/>
      <c r="EK92" s="815"/>
      <c r="EL92" s="815"/>
      <c r="EM92" s="815"/>
      <c r="EN92" s="815"/>
      <c r="EO92" s="815"/>
      <c r="EP92" s="815"/>
      <c r="EQ92" s="815"/>
      <c r="ER92" s="815"/>
      <c r="ES92" s="815"/>
      <c r="ET92" s="815"/>
      <c r="EU92" s="815"/>
      <c r="EV92" s="815"/>
      <c r="EW92" s="815"/>
      <c r="EX92" s="815"/>
      <c r="EY92" s="815"/>
      <c r="EZ92" s="815"/>
      <c r="FA92" s="815"/>
      <c r="FB92" s="815"/>
      <c r="FC92" s="815"/>
      <c r="FD92" s="815"/>
      <c r="FE92" s="815"/>
      <c r="FF92" s="815"/>
      <c r="FG92" s="815"/>
      <c r="FH92" s="815"/>
      <c r="FI92" s="815"/>
      <c r="FJ92" s="815"/>
      <c r="FK92" s="815"/>
      <c r="FL92" s="815"/>
      <c r="FM92" s="815"/>
      <c r="FN92" s="815"/>
      <c r="FO92" s="815"/>
      <c r="FP92" s="815"/>
      <c r="FQ92" s="815"/>
      <c r="FR92" s="815"/>
      <c r="FS92" s="815"/>
      <c r="FT92" s="815"/>
      <c r="FU92" s="815"/>
      <c r="FV92" s="815"/>
      <c r="FW92" s="815"/>
      <c r="FX92" s="815"/>
      <c r="FY92" s="815"/>
      <c r="FZ92" s="815"/>
      <c r="GA92" s="815"/>
      <c r="GB92" s="815"/>
      <c r="GC92" s="815"/>
      <c r="GD92" s="815"/>
      <c r="GE92" s="815"/>
      <c r="GF92" s="815"/>
      <c r="GG92" s="815"/>
      <c r="GH92" s="815"/>
      <c r="GI92" s="815"/>
      <c r="GJ92" s="815"/>
      <c r="GK92" s="815"/>
      <c r="GL92" s="815"/>
      <c r="GM92" s="815"/>
      <c r="GN92" s="815"/>
      <c r="GO92" s="815"/>
      <c r="GP92" s="815"/>
      <c r="GQ92" s="815"/>
      <c r="GR92" s="815"/>
      <c r="GS92" s="815"/>
      <c r="GT92" s="815"/>
      <c r="GU92" s="815"/>
      <c r="GV92" s="815"/>
      <c r="GW92" s="815"/>
      <c r="GX92" s="815"/>
      <c r="GY92" s="815"/>
      <c r="GZ92" s="815"/>
      <c r="HA92" s="815"/>
      <c r="HB92" s="815"/>
      <c r="HC92" s="815"/>
      <c r="HD92" s="815"/>
      <c r="HE92" s="815"/>
      <c r="HF92" s="815"/>
      <c r="HG92" s="815"/>
      <c r="HH92" s="815"/>
      <c r="HI92" s="815"/>
      <c r="HJ92" s="815"/>
      <c r="HK92" s="815"/>
      <c r="HL92" s="815"/>
      <c r="HM92" s="815"/>
      <c r="HN92" s="815"/>
      <c r="HO92" s="815"/>
      <c r="HP92" s="815"/>
      <c r="HQ92" s="815"/>
      <c r="HR92" s="815"/>
      <c r="HS92" s="815"/>
      <c r="HT92" s="815"/>
      <c r="HU92" s="815"/>
      <c r="HV92" s="815"/>
      <c r="HW92" s="815"/>
      <c r="HX92" s="815"/>
      <c r="HY92" s="815"/>
      <c r="HZ92" s="815"/>
      <c r="IA92" s="815"/>
      <c r="IB92" s="815"/>
      <c r="IC92" s="815"/>
      <c r="ID92" s="815"/>
      <c r="IE92" s="815"/>
      <c r="IF92" s="815"/>
      <c r="IG92" s="815"/>
      <c r="IH92" s="815"/>
      <c r="II92" s="815"/>
      <c r="IJ92" s="815"/>
      <c r="IK92" s="815"/>
      <c r="IL92" s="815"/>
      <c r="IM92" s="815"/>
      <c r="IN92" s="815"/>
      <c r="IO92" s="815"/>
    </row>
    <row r="93" spans="1:249" ht="73.5" customHeight="1">
      <c r="A93" s="812" t="s">
        <v>35</v>
      </c>
      <c r="B93" s="816" t="s">
        <v>2843</v>
      </c>
      <c r="C93" s="808" t="s">
        <v>2834</v>
      </c>
      <c r="D93" s="808" t="s">
        <v>2841</v>
      </c>
      <c r="E93" s="808">
        <v>2025</v>
      </c>
      <c r="F93" s="795" t="s">
        <v>2687</v>
      </c>
      <c r="G93" s="808" t="s">
        <v>2844</v>
      </c>
      <c r="H93" s="809">
        <f>(I93*10%)+I93</f>
        <v>1548.8</v>
      </c>
      <c r="I93" s="791">
        <v>1408</v>
      </c>
      <c r="J93" s="809">
        <f>(K93*10%)+K93</f>
        <v>1548.8</v>
      </c>
      <c r="K93" s="791">
        <v>1408</v>
      </c>
      <c r="L93" s="796">
        <v>0</v>
      </c>
      <c r="M93" s="796">
        <v>0</v>
      </c>
      <c r="N93" s="808"/>
      <c r="O93" s="814"/>
      <c r="P93" s="815"/>
      <c r="Q93" s="815"/>
      <c r="R93" s="815"/>
      <c r="S93" s="815"/>
      <c r="T93" s="815"/>
      <c r="U93" s="815"/>
      <c r="V93" s="815"/>
      <c r="W93" s="815"/>
      <c r="X93" s="815"/>
      <c r="Y93" s="815"/>
      <c r="Z93" s="815"/>
      <c r="AA93" s="815"/>
      <c r="AB93" s="815"/>
      <c r="AC93" s="815"/>
      <c r="AD93" s="815"/>
      <c r="AE93" s="815"/>
      <c r="AF93" s="815"/>
      <c r="AG93" s="815"/>
      <c r="AH93" s="815"/>
      <c r="AI93" s="815"/>
      <c r="AJ93" s="815"/>
      <c r="AK93" s="815"/>
      <c r="AL93" s="815"/>
      <c r="AM93" s="815"/>
      <c r="AN93" s="815"/>
      <c r="AO93" s="815"/>
      <c r="AP93" s="815"/>
      <c r="AQ93" s="815"/>
      <c r="AR93" s="815"/>
      <c r="AS93" s="815"/>
      <c r="AT93" s="815"/>
      <c r="AU93" s="815"/>
      <c r="AV93" s="815"/>
      <c r="AW93" s="815"/>
      <c r="AX93" s="815"/>
      <c r="AY93" s="815"/>
      <c r="AZ93" s="815"/>
      <c r="BA93" s="815"/>
      <c r="BB93" s="815"/>
      <c r="BC93" s="815"/>
      <c r="BD93" s="815"/>
      <c r="BE93" s="815"/>
      <c r="BF93" s="815"/>
      <c r="BG93" s="815"/>
      <c r="BH93" s="815"/>
      <c r="BI93" s="815"/>
      <c r="BJ93" s="815"/>
      <c r="BK93" s="815"/>
      <c r="BL93" s="815"/>
      <c r="BM93" s="815"/>
      <c r="BN93" s="815"/>
      <c r="BO93" s="815"/>
      <c r="BP93" s="815"/>
      <c r="BQ93" s="815"/>
      <c r="BR93" s="815"/>
      <c r="BS93" s="815"/>
      <c r="BT93" s="815"/>
      <c r="BU93" s="815"/>
      <c r="BV93" s="815"/>
      <c r="BW93" s="815"/>
      <c r="BX93" s="815"/>
      <c r="BY93" s="815"/>
      <c r="BZ93" s="815"/>
      <c r="CA93" s="815"/>
      <c r="CB93" s="815"/>
      <c r="CC93" s="815"/>
      <c r="CD93" s="815"/>
      <c r="CE93" s="815"/>
      <c r="CF93" s="815"/>
      <c r="CG93" s="815"/>
      <c r="CH93" s="815"/>
      <c r="CI93" s="815"/>
      <c r="CJ93" s="815"/>
      <c r="CK93" s="815"/>
      <c r="CL93" s="815"/>
      <c r="CM93" s="815"/>
      <c r="CN93" s="815"/>
      <c r="CO93" s="815"/>
      <c r="CP93" s="815"/>
      <c r="CQ93" s="815"/>
      <c r="CR93" s="815"/>
      <c r="CS93" s="815"/>
      <c r="CT93" s="815"/>
      <c r="CU93" s="815"/>
      <c r="CV93" s="815"/>
      <c r="CW93" s="815"/>
      <c r="CX93" s="815"/>
      <c r="CY93" s="815"/>
      <c r="CZ93" s="815"/>
      <c r="DA93" s="815"/>
      <c r="DB93" s="815"/>
      <c r="DC93" s="815"/>
      <c r="DD93" s="815"/>
      <c r="DE93" s="815"/>
      <c r="DF93" s="815"/>
      <c r="DG93" s="815"/>
      <c r="DH93" s="815"/>
      <c r="DI93" s="815"/>
      <c r="DJ93" s="815"/>
      <c r="DK93" s="815"/>
      <c r="DL93" s="815"/>
      <c r="DM93" s="815"/>
      <c r="DN93" s="815"/>
      <c r="DO93" s="815"/>
      <c r="DP93" s="815"/>
      <c r="DQ93" s="815"/>
      <c r="DR93" s="815"/>
      <c r="DS93" s="815"/>
      <c r="DT93" s="815"/>
      <c r="DU93" s="815"/>
      <c r="DV93" s="815"/>
      <c r="DW93" s="815"/>
      <c r="DX93" s="815"/>
      <c r="DY93" s="815"/>
      <c r="DZ93" s="815"/>
      <c r="EA93" s="815"/>
      <c r="EB93" s="815"/>
      <c r="EC93" s="815"/>
      <c r="ED93" s="815"/>
      <c r="EE93" s="815"/>
      <c r="EF93" s="815"/>
      <c r="EG93" s="815"/>
      <c r="EH93" s="815"/>
      <c r="EI93" s="815"/>
      <c r="EJ93" s="815"/>
      <c r="EK93" s="815"/>
      <c r="EL93" s="815"/>
      <c r="EM93" s="815"/>
      <c r="EN93" s="815"/>
      <c r="EO93" s="815"/>
      <c r="EP93" s="815"/>
      <c r="EQ93" s="815"/>
      <c r="ER93" s="815"/>
      <c r="ES93" s="815"/>
      <c r="ET93" s="815"/>
      <c r="EU93" s="815"/>
      <c r="EV93" s="815"/>
      <c r="EW93" s="815"/>
      <c r="EX93" s="815"/>
      <c r="EY93" s="815"/>
      <c r="EZ93" s="815"/>
      <c r="FA93" s="815"/>
      <c r="FB93" s="815"/>
      <c r="FC93" s="815"/>
      <c r="FD93" s="815"/>
      <c r="FE93" s="815"/>
      <c r="FF93" s="815"/>
      <c r="FG93" s="815"/>
      <c r="FH93" s="815"/>
      <c r="FI93" s="815"/>
      <c r="FJ93" s="815"/>
      <c r="FK93" s="815"/>
      <c r="FL93" s="815"/>
      <c r="FM93" s="815"/>
      <c r="FN93" s="815"/>
      <c r="FO93" s="815"/>
      <c r="FP93" s="815"/>
      <c r="FQ93" s="815"/>
      <c r="FR93" s="815"/>
      <c r="FS93" s="815"/>
      <c r="FT93" s="815"/>
      <c r="FU93" s="815"/>
      <c r="FV93" s="815"/>
      <c r="FW93" s="815"/>
      <c r="FX93" s="815"/>
      <c r="FY93" s="815"/>
      <c r="FZ93" s="815"/>
      <c r="GA93" s="815"/>
      <c r="GB93" s="815"/>
      <c r="GC93" s="815"/>
      <c r="GD93" s="815"/>
      <c r="GE93" s="815"/>
      <c r="GF93" s="815"/>
      <c r="GG93" s="815"/>
      <c r="GH93" s="815"/>
      <c r="GI93" s="815"/>
      <c r="GJ93" s="815"/>
      <c r="GK93" s="815"/>
      <c r="GL93" s="815"/>
      <c r="GM93" s="815"/>
      <c r="GN93" s="815"/>
      <c r="GO93" s="815"/>
      <c r="GP93" s="815"/>
      <c r="GQ93" s="815"/>
      <c r="GR93" s="815"/>
      <c r="GS93" s="815"/>
      <c r="GT93" s="815"/>
      <c r="GU93" s="815"/>
      <c r="GV93" s="815"/>
      <c r="GW93" s="815"/>
      <c r="GX93" s="815"/>
      <c r="GY93" s="815"/>
      <c r="GZ93" s="815"/>
      <c r="HA93" s="815"/>
      <c r="HB93" s="815"/>
      <c r="HC93" s="815"/>
      <c r="HD93" s="815"/>
      <c r="HE93" s="815"/>
      <c r="HF93" s="815"/>
      <c r="HG93" s="815"/>
      <c r="HH93" s="815"/>
      <c r="HI93" s="815"/>
      <c r="HJ93" s="815"/>
      <c r="HK93" s="815"/>
      <c r="HL93" s="815"/>
      <c r="HM93" s="815"/>
      <c r="HN93" s="815"/>
      <c r="HO93" s="815"/>
      <c r="HP93" s="815"/>
      <c r="HQ93" s="815"/>
      <c r="HR93" s="815"/>
      <c r="HS93" s="815"/>
      <c r="HT93" s="815"/>
      <c r="HU93" s="815"/>
      <c r="HV93" s="815"/>
      <c r="HW93" s="815"/>
      <c r="HX93" s="815"/>
      <c r="HY93" s="815"/>
      <c r="HZ93" s="815"/>
      <c r="IA93" s="815"/>
      <c r="IB93" s="815"/>
      <c r="IC93" s="815"/>
      <c r="ID93" s="815"/>
      <c r="IE93" s="815"/>
      <c r="IF93" s="815"/>
      <c r="IG93" s="815"/>
      <c r="IH93" s="815"/>
      <c r="II93" s="815"/>
      <c r="IJ93" s="815"/>
      <c r="IK93" s="815"/>
      <c r="IL93" s="815"/>
      <c r="IM93" s="815"/>
      <c r="IN93" s="815"/>
      <c r="IO93" s="815"/>
    </row>
    <row r="94" spans="1:249" s="789" customFormat="1" ht="39.75" customHeight="1">
      <c r="A94" s="807" t="s">
        <v>2845</v>
      </c>
      <c r="B94" s="785" t="s">
        <v>2846</v>
      </c>
      <c r="C94" s="785"/>
      <c r="D94" s="785"/>
      <c r="E94" s="785"/>
      <c r="F94" s="785"/>
      <c r="G94" s="785"/>
      <c r="H94" s="787">
        <f t="shared" ref="H94:M94" si="23">H95</f>
        <v>14274.678</v>
      </c>
      <c r="I94" s="787">
        <f t="shared" si="23"/>
        <v>12976.98</v>
      </c>
      <c r="J94" s="787">
        <f t="shared" si="23"/>
        <v>14274.678</v>
      </c>
      <c r="K94" s="787">
        <f t="shared" si="23"/>
        <v>12976.98</v>
      </c>
      <c r="L94" s="787">
        <f t="shared" si="23"/>
        <v>2569.6</v>
      </c>
      <c r="M94" s="787">
        <f t="shared" si="23"/>
        <v>2336</v>
      </c>
      <c r="N94" s="783"/>
      <c r="O94" s="788"/>
    </row>
    <row r="95" spans="1:249" s="803" customFormat="1" ht="47.25" customHeight="1">
      <c r="A95" s="818" t="s">
        <v>43</v>
      </c>
      <c r="B95" s="799" t="s">
        <v>44</v>
      </c>
      <c r="C95" s="799"/>
      <c r="D95" s="799"/>
      <c r="E95" s="799"/>
      <c r="F95" s="799"/>
      <c r="G95" s="799"/>
      <c r="H95" s="801">
        <f t="shared" ref="H95:M95" si="24">SUM(H96:H99)</f>
        <v>14274.678</v>
      </c>
      <c r="I95" s="801">
        <f t="shared" si="24"/>
        <v>12976.98</v>
      </c>
      <c r="J95" s="801">
        <f t="shared" si="24"/>
        <v>14274.678</v>
      </c>
      <c r="K95" s="801">
        <f t="shared" si="24"/>
        <v>12976.98</v>
      </c>
      <c r="L95" s="801">
        <f t="shared" si="24"/>
        <v>2569.6</v>
      </c>
      <c r="M95" s="801">
        <f t="shared" si="24"/>
        <v>2336</v>
      </c>
      <c r="N95" s="800"/>
      <c r="O95" s="811"/>
    </row>
    <row r="96" spans="1:249" s="803" customFormat="1" ht="81.75" customHeight="1">
      <c r="A96" s="819" t="s">
        <v>2847</v>
      </c>
      <c r="B96" s="820" t="s">
        <v>2848</v>
      </c>
      <c r="C96" s="821" t="s">
        <v>870</v>
      </c>
      <c r="D96" s="821" t="s">
        <v>2849</v>
      </c>
      <c r="E96" s="821" t="s">
        <v>2850</v>
      </c>
      <c r="F96" s="821" t="s">
        <v>2851</v>
      </c>
      <c r="G96" s="821" t="s">
        <v>2852</v>
      </c>
      <c r="H96" s="822">
        <f>(I96*10%)+I96</f>
        <v>8951.7999999999993</v>
      </c>
      <c r="I96" s="822">
        <v>8138</v>
      </c>
      <c r="J96" s="822">
        <f>(K96*10%)+K96</f>
        <v>8951.7999999999993</v>
      </c>
      <c r="K96" s="822">
        <v>8138</v>
      </c>
      <c r="L96" s="822">
        <f>(M96*10%)+M96</f>
        <v>2569.6</v>
      </c>
      <c r="M96" s="822">
        <v>2336</v>
      </c>
      <c r="N96" s="822"/>
      <c r="O96" s="817"/>
    </row>
    <row r="97" spans="1:15" s="803" customFormat="1" ht="94.5" customHeight="1">
      <c r="A97" s="819" t="s">
        <v>2853</v>
      </c>
      <c r="B97" s="820" t="s">
        <v>2854</v>
      </c>
      <c r="C97" s="821" t="s">
        <v>870</v>
      </c>
      <c r="D97" s="821" t="s">
        <v>2855</v>
      </c>
      <c r="E97" s="821">
        <v>2023</v>
      </c>
      <c r="F97" s="821" t="s">
        <v>2851</v>
      </c>
      <c r="G97" s="821" t="s">
        <v>2856</v>
      </c>
      <c r="H97" s="822">
        <f>(I97*10%)+I97</f>
        <v>1530.54</v>
      </c>
      <c r="I97" s="823">
        <f>9*154.6</f>
        <v>1391.3999999999999</v>
      </c>
      <c r="J97" s="823">
        <f>(K97*10%)+K97</f>
        <v>1530.54</v>
      </c>
      <c r="K97" s="823">
        <f>9*154.6</f>
        <v>1391.3999999999999</v>
      </c>
      <c r="L97" s="824">
        <v>0</v>
      </c>
      <c r="M97" s="824">
        <v>0</v>
      </c>
      <c r="N97" s="822"/>
      <c r="O97" s="817"/>
    </row>
    <row r="98" spans="1:15" s="803" customFormat="1" ht="68.25" customHeight="1">
      <c r="A98" s="819" t="s">
        <v>2674</v>
      </c>
      <c r="B98" s="825" t="s">
        <v>2857</v>
      </c>
      <c r="C98" s="821" t="s">
        <v>870</v>
      </c>
      <c r="D98" s="821" t="s">
        <v>2858</v>
      </c>
      <c r="E98" s="821">
        <v>2023</v>
      </c>
      <c r="F98" s="821" t="s">
        <v>2851</v>
      </c>
      <c r="G98" s="826" t="s">
        <v>2859</v>
      </c>
      <c r="H98" s="822">
        <f>(I98*10%)+I98</f>
        <v>3061.08</v>
      </c>
      <c r="I98" s="823">
        <f>18*154.6</f>
        <v>2782.7999999999997</v>
      </c>
      <c r="J98" s="823">
        <f>(K98*10%)+K98</f>
        <v>3061.08</v>
      </c>
      <c r="K98" s="823">
        <f>18*154.6</f>
        <v>2782.7999999999997</v>
      </c>
      <c r="L98" s="824">
        <v>0</v>
      </c>
      <c r="M98" s="824">
        <v>0</v>
      </c>
      <c r="N98" s="822"/>
      <c r="O98" s="817"/>
    </row>
    <row r="99" spans="1:15" s="803" customFormat="1" ht="83.25" customHeight="1">
      <c r="A99" s="819" t="s">
        <v>2845</v>
      </c>
      <c r="B99" s="820" t="s">
        <v>2860</v>
      </c>
      <c r="C99" s="821" t="s">
        <v>870</v>
      </c>
      <c r="D99" s="821" t="s">
        <v>2861</v>
      </c>
      <c r="E99" s="821">
        <v>2024</v>
      </c>
      <c r="F99" s="821" t="s">
        <v>2851</v>
      </c>
      <c r="G99" s="827" t="s">
        <v>2862</v>
      </c>
      <c r="H99" s="822">
        <f>(I99*10%)+I99</f>
        <v>731.25799999999992</v>
      </c>
      <c r="I99" s="828">
        <f>4.3*154.6</f>
        <v>664.78</v>
      </c>
      <c r="J99" s="823">
        <f>(K99*10%)+K99</f>
        <v>731.25799999999992</v>
      </c>
      <c r="K99" s="828">
        <f>4.3*154.6</f>
        <v>664.78</v>
      </c>
      <c r="L99" s="824">
        <v>0</v>
      </c>
      <c r="M99" s="824">
        <v>0</v>
      </c>
      <c r="N99" s="822"/>
      <c r="O99" s="817"/>
    </row>
    <row r="100" spans="1:15" s="789" customFormat="1" ht="74.25" customHeight="1">
      <c r="A100" s="807" t="s">
        <v>2863</v>
      </c>
      <c r="B100" s="785" t="s">
        <v>2864</v>
      </c>
      <c r="C100" s="785"/>
      <c r="D100" s="785"/>
      <c r="E100" s="785"/>
      <c r="F100" s="785"/>
      <c r="G100" s="785"/>
      <c r="H100" s="787">
        <f t="shared" ref="H100:M100" si="25">SUM(H101:H104)</f>
        <v>12909.325000000001</v>
      </c>
      <c r="I100" s="787">
        <f t="shared" si="25"/>
        <v>11735.75</v>
      </c>
      <c r="J100" s="787">
        <f t="shared" si="25"/>
        <v>12909.325000000001</v>
      </c>
      <c r="K100" s="787">
        <f t="shared" si="25"/>
        <v>11735.75</v>
      </c>
      <c r="L100" s="787">
        <f t="shared" si="25"/>
        <v>2329.7449999999999</v>
      </c>
      <c r="M100" s="787">
        <f t="shared" si="25"/>
        <v>2117.9499999999998</v>
      </c>
      <c r="N100" s="783"/>
      <c r="O100" s="788"/>
    </row>
    <row r="101" spans="1:15" s="830" customFormat="1" ht="201" customHeight="1">
      <c r="A101" s="793" t="s">
        <v>35</v>
      </c>
      <c r="B101" s="829" t="s">
        <v>2865</v>
      </c>
      <c r="C101" s="795" t="s">
        <v>2866</v>
      </c>
      <c r="D101" s="795" t="s">
        <v>2867</v>
      </c>
      <c r="E101" s="795" t="s">
        <v>50</v>
      </c>
      <c r="F101" s="795" t="s">
        <v>2868</v>
      </c>
      <c r="G101" s="795" t="s">
        <v>2869</v>
      </c>
      <c r="H101" s="796">
        <f>(I101*10%)+I101</f>
        <v>621.11500000000001</v>
      </c>
      <c r="I101" s="796">
        <f>(7*80.95)-2</f>
        <v>564.65</v>
      </c>
      <c r="J101" s="796">
        <f>(K101*10%)+K101</f>
        <v>621.11500000000001</v>
      </c>
      <c r="K101" s="796">
        <f>(7*80.95)-2</f>
        <v>564.65</v>
      </c>
      <c r="L101" s="796">
        <f>(M101*10%)+M101</f>
        <v>623.31499999999994</v>
      </c>
      <c r="M101" s="796">
        <f>7*80.95</f>
        <v>566.65</v>
      </c>
      <c r="N101" s="795"/>
      <c r="O101" s="797"/>
    </row>
    <row r="102" spans="1:15" s="830" customFormat="1" ht="150" customHeight="1">
      <c r="A102" s="793" t="s">
        <v>35</v>
      </c>
      <c r="B102" s="831" t="s">
        <v>2870</v>
      </c>
      <c r="C102" s="795" t="s">
        <v>2537</v>
      </c>
      <c r="D102" s="795" t="s">
        <v>2871</v>
      </c>
      <c r="E102" s="795" t="s">
        <v>50</v>
      </c>
      <c r="F102" s="795" t="s">
        <v>2872</v>
      </c>
      <c r="G102" s="795" t="s">
        <v>2873</v>
      </c>
      <c r="H102" s="809">
        <f>(I102*10%)+I102</f>
        <v>1602.8100000000002</v>
      </c>
      <c r="I102" s="809">
        <f>18*80.95</f>
        <v>1457.1000000000001</v>
      </c>
      <c r="J102" s="809">
        <f>(K102*10%)+K102</f>
        <v>1602.8100000000002</v>
      </c>
      <c r="K102" s="809">
        <f>18*80.95</f>
        <v>1457.1000000000001</v>
      </c>
      <c r="L102" s="809">
        <f>(M102*10%)+M102</f>
        <v>1706.4299999999998</v>
      </c>
      <c r="M102" s="809">
        <v>1551.3</v>
      </c>
      <c r="N102" s="795"/>
      <c r="O102" s="797"/>
    </row>
    <row r="103" spans="1:15" s="830" customFormat="1" ht="94.5" customHeight="1">
      <c r="A103" s="793" t="s">
        <v>35</v>
      </c>
      <c r="B103" s="831" t="s">
        <v>2874</v>
      </c>
      <c r="C103" s="795" t="s">
        <v>2875</v>
      </c>
      <c r="D103" s="795" t="s">
        <v>2876</v>
      </c>
      <c r="E103" s="795" t="s">
        <v>86</v>
      </c>
      <c r="F103" s="795" t="s">
        <v>2877</v>
      </c>
      <c r="G103" s="795" t="s">
        <v>2876</v>
      </c>
      <c r="H103" s="809">
        <f>(I103*10%)+I103</f>
        <v>5342.7</v>
      </c>
      <c r="I103" s="809">
        <f>60*80.95</f>
        <v>4857</v>
      </c>
      <c r="J103" s="809">
        <f>(K103*10%)+K103</f>
        <v>5342.7</v>
      </c>
      <c r="K103" s="809">
        <f>60*80.95</f>
        <v>4857</v>
      </c>
      <c r="L103" s="796">
        <v>0</v>
      </c>
      <c r="M103" s="796">
        <v>0</v>
      </c>
      <c r="N103" s="795"/>
      <c r="O103" s="797"/>
    </row>
    <row r="104" spans="1:15" s="830" customFormat="1" ht="78.75" customHeight="1">
      <c r="A104" s="793" t="s">
        <v>35</v>
      </c>
      <c r="B104" s="829" t="s">
        <v>2878</v>
      </c>
      <c r="C104" s="794" t="s">
        <v>546</v>
      </c>
      <c r="D104" s="795" t="s">
        <v>2879</v>
      </c>
      <c r="E104" s="795" t="s">
        <v>86</v>
      </c>
      <c r="F104" s="795" t="s">
        <v>2880</v>
      </c>
      <c r="G104" s="794" t="s">
        <v>2881</v>
      </c>
      <c r="H104" s="809">
        <f>(I104*10%)+I104</f>
        <v>5342.7</v>
      </c>
      <c r="I104" s="809">
        <f>60*80.95</f>
        <v>4857</v>
      </c>
      <c r="J104" s="809">
        <f>(K104*10%)+K104</f>
        <v>5342.7</v>
      </c>
      <c r="K104" s="809">
        <f>60*80.95</f>
        <v>4857</v>
      </c>
      <c r="L104" s="796">
        <v>0</v>
      </c>
      <c r="M104" s="796">
        <v>0</v>
      </c>
      <c r="N104" s="795"/>
      <c r="O104" s="797"/>
    </row>
    <row r="105" spans="1:15" s="789" customFormat="1" ht="24.95" hidden="1" customHeight="1">
      <c r="A105" s="807" t="s">
        <v>2882</v>
      </c>
      <c r="B105" s="785" t="s">
        <v>2883</v>
      </c>
      <c r="C105" s="785"/>
      <c r="D105" s="785"/>
      <c r="E105" s="785"/>
      <c r="F105" s="785"/>
      <c r="G105" s="785"/>
      <c r="H105" s="787"/>
      <c r="I105" s="787"/>
      <c r="J105" s="787"/>
      <c r="K105" s="787"/>
      <c r="L105" s="787"/>
      <c r="M105" s="787"/>
      <c r="N105" s="783"/>
      <c r="O105" s="788"/>
    </row>
    <row r="106" spans="1:15" ht="15.35" hidden="1">
      <c r="A106" s="793" t="s">
        <v>35</v>
      </c>
      <c r="B106" s="794" t="s">
        <v>2629</v>
      </c>
      <c r="C106" s="794"/>
      <c r="D106" s="794"/>
      <c r="E106" s="794"/>
      <c r="F106" s="794"/>
      <c r="G106" s="794"/>
      <c r="H106" s="809"/>
      <c r="I106" s="809"/>
      <c r="J106" s="809"/>
      <c r="K106" s="809"/>
      <c r="L106" s="809"/>
      <c r="M106" s="809"/>
      <c r="N106" s="795"/>
      <c r="O106" s="817"/>
    </row>
    <row r="107" spans="1:15" ht="15.35" hidden="1">
      <c r="A107" s="793" t="s">
        <v>35</v>
      </c>
      <c r="B107" s="794" t="s">
        <v>2630</v>
      </c>
      <c r="C107" s="794"/>
      <c r="D107" s="794"/>
      <c r="E107" s="794"/>
      <c r="F107" s="794"/>
      <c r="G107" s="794"/>
      <c r="H107" s="809"/>
      <c r="I107" s="809"/>
      <c r="J107" s="809"/>
      <c r="K107" s="809"/>
      <c r="L107" s="809"/>
      <c r="M107" s="809"/>
      <c r="N107" s="795"/>
      <c r="O107" s="817"/>
    </row>
    <row r="108" spans="1:15" ht="15.35" hidden="1">
      <c r="A108" s="793" t="s">
        <v>35</v>
      </c>
      <c r="B108" s="832" t="s">
        <v>37</v>
      </c>
      <c r="C108" s="832"/>
      <c r="D108" s="794"/>
      <c r="E108" s="794"/>
      <c r="F108" s="794"/>
      <c r="G108" s="794"/>
      <c r="H108" s="809"/>
      <c r="I108" s="809"/>
      <c r="J108" s="809"/>
      <c r="K108" s="809"/>
      <c r="L108" s="809"/>
      <c r="M108" s="809"/>
      <c r="N108" s="795"/>
      <c r="O108" s="817"/>
    </row>
    <row r="109" spans="1:15" s="789" customFormat="1" ht="36.75" hidden="1" customHeight="1">
      <c r="A109" s="790">
        <v>8</v>
      </c>
      <c r="B109" s="785" t="s">
        <v>2884</v>
      </c>
      <c r="C109" s="785"/>
      <c r="D109" s="785"/>
      <c r="E109" s="785"/>
      <c r="F109" s="785"/>
      <c r="G109" s="785"/>
      <c r="H109" s="787"/>
      <c r="I109" s="787"/>
      <c r="J109" s="787"/>
      <c r="K109" s="787"/>
      <c r="L109" s="787"/>
      <c r="M109" s="787"/>
      <c r="N109" s="783"/>
      <c r="O109" s="788"/>
    </row>
    <row r="110" spans="1:15" s="803" customFormat="1" ht="15" hidden="1">
      <c r="A110" s="798" t="s">
        <v>49</v>
      </c>
      <c r="B110" s="799" t="s">
        <v>44</v>
      </c>
      <c r="C110" s="799"/>
      <c r="D110" s="799"/>
      <c r="E110" s="799"/>
      <c r="F110" s="799"/>
      <c r="G110" s="799"/>
      <c r="H110" s="801"/>
      <c r="I110" s="801"/>
      <c r="J110" s="801"/>
      <c r="K110" s="801"/>
      <c r="L110" s="801"/>
      <c r="M110" s="801"/>
      <c r="N110" s="800"/>
      <c r="O110" s="811"/>
    </row>
    <row r="111" spans="1:15" ht="15.35" hidden="1">
      <c r="A111" s="793" t="s">
        <v>35</v>
      </c>
      <c r="B111" s="794" t="s">
        <v>2629</v>
      </c>
      <c r="C111" s="794"/>
      <c r="D111" s="794"/>
      <c r="E111" s="794"/>
      <c r="F111" s="794"/>
      <c r="G111" s="794"/>
      <c r="H111" s="809"/>
      <c r="I111" s="809"/>
      <c r="J111" s="809"/>
      <c r="K111" s="809"/>
      <c r="L111" s="809"/>
      <c r="M111" s="809"/>
      <c r="N111" s="795"/>
      <c r="O111" s="817"/>
    </row>
    <row r="112" spans="1:15" ht="15.35" hidden="1">
      <c r="A112" s="793" t="s">
        <v>35</v>
      </c>
      <c r="B112" s="794" t="s">
        <v>2630</v>
      </c>
      <c r="C112" s="794"/>
      <c r="D112" s="794"/>
      <c r="E112" s="794"/>
      <c r="F112" s="794"/>
      <c r="G112" s="794"/>
      <c r="H112" s="809"/>
      <c r="I112" s="809"/>
      <c r="J112" s="809"/>
      <c r="K112" s="809"/>
      <c r="L112" s="809"/>
      <c r="M112" s="809"/>
      <c r="N112" s="795"/>
      <c r="O112" s="817"/>
    </row>
    <row r="113" spans="1:15" ht="0.75" customHeight="1">
      <c r="A113" s="793" t="s">
        <v>35</v>
      </c>
      <c r="B113" s="832" t="s">
        <v>37</v>
      </c>
      <c r="C113" s="832"/>
      <c r="D113" s="794"/>
      <c r="E113" s="794"/>
      <c r="F113" s="794"/>
      <c r="G113" s="794"/>
      <c r="H113" s="809"/>
      <c r="I113" s="809"/>
      <c r="J113" s="809"/>
      <c r="K113" s="809"/>
      <c r="L113" s="809"/>
      <c r="M113" s="809"/>
      <c r="N113" s="795"/>
      <c r="O113" s="817"/>
    </row>
    <row r="114" spans="1:15" s="789" customFormat="1" ht="45.75" customHeight="1">
      <c r="A114" s="807" t="s">
        <v>2882</v>
      </c>
      <c r="B114" s="785" t="s">
        <v>2885</v>
      </c>
      <c r="C114" s="785"/>
      <c r="D114" s="785"/>
      <c r="E114" s="785"/>
      <c r="F114" s="785"/>
      <c r="G114" s="785"/>
      <c r="H114" s="786">
        <f t="shared" ref="H114:M114" si="26">H115</f>
        <v>2323.1999999999998</v>
      </c>
      <c r="I114" s="786">
        <f t="shared" si="26"/>
        <v>2112</v>
      </c>
      <c r="J114" s="786">
        <f t="shared" si="26"/>
        <v>2323.1999999999998</v>
      </c>
      <c r="K114" s="786">
        <f t="shared" si="26"/>
        <v>2112</v>
      </c>
      <c r="L114" s="786">
        <f t="shared" si="26"/>
        <v>418</v>
      </c>
      <c r="M114" s="787">
        <f t="shared" si="26"/>
        <v>380</v>
      </c>
      <c r="N114" s="783"/>
      <c r="O114" s="788"/>
    </row>
    <row r="115" spans="1:15" s="789" customFormat="1" ht="47.25" customHeight="1">
      <c r="A115" s="798" t="s">
        <v>1170</v>
      </c>
      <c r="B115" s="799" t="s">
        <v>41</v>
      </c>
      <c r="C115" s="785"/>
      <c r="D115" s="785"/>
      <c r="E115" s="785"/>
      <c r="F115" s="785"/>
      <c r="G115" s="785"/>
      <c r="H115" s="804">
        <f t="shared" ref="H115:M115" si="27">SUM(H116)</f>
        <v>2323.1999999999998</v>
      </c>
      <c r="I115" s="804">
        <f t="shared" si="27"/>
        <v>2112</v>
      </c>
      <c r="J115" s="804">
        <f t="shared" si="27"/>
        <v>2323.1999999999998</v>
      </c>
      <c r="K115" s="804">
        <f t="shared" si="27"/>
        <v>2112</v>
      </c>
      <c r="L115" s="804">
        <f t="shared" si="27"/>
        <v>418</v>
      </c>
      <c r="M115" s="801">
        <f t="shared" si="27"/>
        <v>380</v>
      </c>
      <c r="N115" s="783"/>
      <c r="O115" s="788"/>
    </row>
    <row r="116" spans="1:15" ht="81.75" customHeight="1">
      <c r="A116" s="793" t="s">
        <v>35</v>
      </c>
      <c r="B116" s="794" t="s">
        <v>2886</v>
      </c>
      <c r="C116" s="795" t="s">
        <v>2887</v>
      </c>
      <c r="D116" s="794" t="s">
        <v>2888</v>
      </c>
      <c r="E116" s="795" t="s">
        <v>50</v>
      </c>
      <c r="F116" s="795" t="s">
        <v>2889</v>
      </c>
      <c r="G116" s="795" t="s">
        <v>2890</v>
      </c>
      <c r="H116" s="805">
        <f>(I116*10%)+I116</f>
        <v>2323.1999999999998</v>
      </c>
      <c r="I116" s="805">
        <v>2112</v>
      </c>
      <c r="J116" s="805">
        <f>(K116*10%)+K116</f>
        <v>2323.1999999999998</v>
      </c>
      <c r="K116" s="805">
        <v>2112</v>
      </c>
      <c r="L116" s="805">
        <f>(M116*10%)+M116</f>
        <v>418</v>
      </c>
      <c r="M116" s="809">
        <v>380</v>
      </c>
      <c r="N116" s="795"/>
      <c r="O116" s="797"/>
    </row>
  </sheetData>
  <mergeCells count="17">
    <mergeCell ref="N5:N6"/>
    <mergeCell ref="O5:O6"/>
    <mergeCell ref="A1:G1"/>
    <mergeCell ref="A2:O2"/>
    <mergeCell ref="A3:O3"/>
    <mergeCell ref="L4:O4"/>
    <mergeCell ref="A5:A6"/>
    <mergeCell ref="B5:B6"/>
    <mergeCell ref="C5:C6"/>
    <mergeCell ref="D5:D6"/>
    <mergeCell ref="E5:E6"/>
    <mergeCell ref="F5:F6"/>
    <mergeCell ref="A7:B7"/>
    <mergeCell ref="G5:G6"/>
    <mergeCell ref="H5:I5"/>
    <mergeCell ref="J5:K5"/>
    <mergeCell ref="L5:M5"/>
  </mergeCells>
  <pageMargins left="0.2" right="0.21" top="0.39370078740157499" bottom="0.23622047244094499" header="0.31496062992126" footer="0.15748031496063"/>
  <pageSetup paperSize="9" scale="68" orientation="landscape" r:id="rId1"/>
  <headerFooter>
    <oddHeader>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X54"/>
  <sheetViews>
    <sheetView showWhiteSpace="0" topLeftCell="D14" zoomScale="80" zoomScaleNormal="80" workbookViewId="0">
      <selection activeCell="K24" sqref="K24"/>
    </sheetView>
  </sheetViews>
  <sheetFormatPr defaultRowHeight="14" outlineLevelRow="1"/>
  <cols>
    <col min="1" max="1" width="4.1171875" style="838" customWidth="1"/>
    <col min="2" max="2" width="52.5859375" style="838" customWidth="1"/>
    <col min="3" max="3" width="13.87890625" style="838" customWidth="1"/>
    <col min="4" max="4" width="12.5859375" style="838" customWidth="1"/>
    <col min="5" max="5" width="14" style="838" customWidth="1"/>
    <col min="6" max="6" width="39" style="838" customWidth="1"/>
    <col min="7" max="7" width="37.87890625" style="838" customWidth="1"/>
    <col min="8" max="8" width="9.41015625" style="838" customWidth="1"/>
    <col min="9" max="9" width="9" style="838" customWidth="1"/>
    <col min="10" max="13" width="9.41015625" style="838" customWidth="1"/>
    <col min="14" max="15" width="9.41015625" style="838" hidden="1" customWidth="1"/>
    <col min="16" max="16" width="11.5859375" style="876" customWidth="1"/>
    <col min="17" max="17" width="12.1171875" style="838" customWidth="1"/>
    <col min="18" max="18" width="25.29296875" style="70" customWidth="1"/>
    <col min="19" max="20" width="13.29296875" style="70" customWidth="1"/>
    <col min="21" max="21" width="11.5859375" style="70" bestFit="1" customWidth="1"/>
    <col min="22" max="22" width="12.87890625" style="70" customWidth="1"/>
    <col min="23" max="23" width="11.5859375" style="70" bestFit="1" customWidth="1"/>
    <col min="24" max="24" width="9.1171875" style="70"/>
    <col min="25" max="256" width="9.1171875" style="838"/>
    <col min="257" max="257" width="4.1171875" style="838" customWidth="1"/>
    <col min="258" max="258" width="52.5859375" style="838" customWidth="1"/>
    <col min="259" max="259" width="13.87890625" style="838" customWidth="1"/>
    <col min="260" max="260" width="12.5859375" style="838" customWidth="1"/>
    <col min="261" max="261" width="14" style="838" customWidth="1"/>
    <col min="262" max="262" width="39" style="838" customWidth="1"/>
    <col min="263" max="263" width="37.87890625" style="838" customWidth="1"/>
    <col min="264" max="264" width="9.41015625" style="838" customWidth="1"/>
    <col min="265" max="265" width="9" style="838" customWidth="1"/>
    <col min="266" max="269" width="9.41015625" style="838" customWidth="1"/>
    <col min="270" max="271" width="0" style="838" hidden="1" customWidth="1"/>
    <col min="272" max="272" width="11.5859375" style="838" customWidth="1"/>
    <col min="273" max="273" width="12.1171875" style="838" customWidth="1"/>
    <col min="274" max="274" width="25.29296875" style="838" customWidth="1"/>
    <col min="275" max="276" width="13.29296875" style="838" customWidth="1"/>
    <col min="277" max="277" width="11.5859375" style="838" bestFit="1" customWidth="1"/>
    <col min="278" max="278" width="12.87890625" style="838" customWidth="1"/>
    <col min="279" max="279" width="11.5859375" style="838" bestFit="1" customWidth="1"/>
    <col min="280" max="512" width="9.1171875" style="838"/>
    <col min="513" max="513" width="4.1171875" style="838" customWidth="1"/>
    <col min="514" max="514" width="52.5859375" style="838" customWidth="1"/>
    <col min="515" max="515" width="13.87890625" style="838" customWidth="1"/>
    <col min="516" max="516" width="12.5859375" style="838" customWidth="1"/>
    <col min="517" max="517" width="14" style="838" customWidth="1"/>
    <col min="518" max="518" width="39" style="838" customWidth="1"/>
    <col min="519" max="519" width="37.87890625" style="838" customWidth="1"/>
    <col min="520" max="520" width="9.41015625" style="838" customWidth="1"/>
    <col min="521" max="521" width="9" style="838" customWidth="1"/>
    <col min="522" max="525" width="9.41015625" style="838" customWidth="1"/>
    <col min="526" max="527" width="0" style="838" hidden="1" customWidth="1"/>
    <col min="528" max="528" width="11.5859375" style="838" customWidth="1"/>
    <col min="529" max="529" width="12.1171875" style="838" customWidth="1"/>
    <col min="530" max="530" width="25.29296875" style="838" customWidth="1"/>
    <col min="531" max="532" width="13.29296875" style="838" customWidth="1"/>
    <col min="533" max="533" width="11.5859375" style="838" bestFit="1" customWidth="1"/>
    <col min="534" max="534" width="12.87890625" style="838" customWidth="1"/>
    <col min="535" max="535" width="11.5859375" style="838" bestFit="1" customWidth="1"/>
    <col min="536" max="768" width="9.1171875" style="838"/>
    <col min="769" max="769" width="4.1171875" style="838" customWidth="1"/>
    <col min="770" max="770" width="52.5859375" style="838" customWidth="1"/>
    <col min="771" max="771" width="13.87890625" style="838" customWidth="1"/>
    <col min="772" max="772" width="12.5859375" style="838" customWidth="1"/>
    <col min="773" max="773" width="14" style="838" customWidth="1"/>
    <col min="774" max="774" width="39" style="838" customWidth="1"/>
    <col min="775" max="775" width="37.87890625" style="838" customWidth="1"/>
    <col min="776" max="776" width="9.41015625" style="838" customWidth="1"/>
    <col min="777" max="777" width="9" style="838" customWidth="1"/>
    <col min="778" max="781" width="9.41015625" style="838" customWidth="1"/>
    <col min="782" max="783" width="0" style="838" hidden="1" customWidth="1"/>
    <col min="784" max="784" width="11.5859375" style="838" customWidth="1"/>
    <col min="785" max="785" width="12.1171875" style="838" customWidth="1"/>
    <col min="786" max="786" width="25.29296875" style="838" customWidth="1"/>
    <col min="787" max="788" width="13.29296875" style="838" customWidth="1"/>
    <col min="789" max="789" width="11.5859375" style="838" bestFit="1" customWidth="1"/>
    <col min="790" max="790" width="12.87890625" style="838" customWidth="1"/>
    <col min="791" max="791" width="11.5859375" style="838" bestFit="1" customWidth="1"/>
    <col min="792" max="1024" width="9.1171875" style="838"/>
    <col min="1025" max="1025" width="4.1171875" style="838" customWidth="1"/>
    <col min="1026" max="1026" width="52.5859375" style="838" customWidth="1"/>
    <col min="1027" max="1027" width="13.87890625" style="838" customWidth="1"/>
    <col min="1028" max="1028" width="12.5859375" style="838" customWidth="1"/>
    <col min="1029" max="1029" width="14" style="838" customWidth="1"/>
    <col min="1030" max="1030" width="39" style="838" customWidth="1"/>
    <col min="1031" max="1031" width="37.87890625" style="838" customWidth="1"/>
    <col min="1032" max="1032" width="9.41015625" style="838" customWidth="1"/>
    <col min="1033" max="1033" width="9" style="838" customWidth="1"/>
    <col min="1034" max="1037" width="9.41015625" style="838" customWidth="1"/>
    <col min="1038" max="1039" width="0" style="838" hidden="1" customWidth="1"/>
    <col min="1040" max="1040" width="11.5859375" style="838" customWidth="1"/>
    <col min="1041" max="1041" width="12.1171875" style="838" customWidth="1"/>
    <col min="1042" max="1042" width="25.29296875" style="838" customWidth="1"/>
    <col min="1043" max="1044" width="13.29296875" style="838" customWidth="1"/>
    <col min="1045" max="1045" width="11.5859375" style="838" bestFit="1" customWidth="1"/>
    <col min="1046" max="1046" width="12.87890625" style="838" customWidth="1"/>
    <col min="1047" max="1047" width="11.5859375" style="838" bestFit="1" customWidth="1"/>
    <col min="1048" max="1280" width="9.1171875" style="838"/>
    <col min="1281" max="1281" width="4.1171875" style="838" customWidth="1"/>
    <col min="1282" max="1282" width="52.5859375" style="838" customWidth="1"/>
    <col min="1283" max="1283" width="13.87890625" style="838" customWidth="1"/>
    <col min="1284" max="1284" width="12.5859375" style="838" customWidth="1"/>
    <col min="1285" max="1285" width="14" style="838" customWidth="1"/>
    <col min="1286" max="1286" width="39" style="838" customWidth="1"/>
    <col min="1287" max="1287" width="37.87890625" style="838" customWidth="1"/>
    <col min="1288" max="1288" width="9.41015625" style="838" customWidth="1"/>
    <col min="1289" max="1289" width="9" style="838" customWidth="1"/>
    <col min="1290" max="1293" width="9.41015625" style="838" customWidth="1"/>
    <col min="1294" max="1295" width="0" style="838" hidden="1" customWidth="1"/>
    <col min="1296" max="1296" width="11.5859375" style="838" customWidth="1"/>
    <col min="1297" max="1297" width="12.1171875" style="838" customWidth="1"/>
    <col min="1298" max="1298" width="25.29296875" style="838" customWidth="1"/>
    <col min="1299" max="1300" width="13.29296875" style="838" customWidth="1"/>
    <col min="1301" max="1301" width="11.5859375" style="838" bestFit="1" customWidth="1"/>
    <col min="1302" max="1302" width="12.87890625" style="838" customWidth="1"/>
    <col min="1303" max="1303" width="11.5859375" style="838" bestFit="1" customWidth="1"/>
    <col min="1304" max="1536" width="9.1171875" style="838"/>
    <col min="1537" max="1537" width="4.1171875" style="838" customWidth="1"/>
    <col min="1538" max="1538" width="52.5859375" style="838" customWidth="1"/>
    <col min="1539" max="1539" width="13.87890625" style="838" customWidth="1"/>
    <col min="1540" max="1540" width="12.5859375" style="838" customWidth="1"/>
    <col min="1541" max="1541" width="14" style="838" customWidth="1"/>
    <col min="1542" max="1542" width="39" style="838" customWidth="1"/>
    <col min="1543" max="1543" width="37.87890625" style="838" customWidth="1"/>
    <col min="1544" max="1544" width="9.41015625" style="838" customWidth="1"/>
    <col min="1545" max="1545" width="9" style="838" customWidth="1"/>
    <col min="1546" max="1549" width="9.41015625" style="838" customWidth="1"/>
    <col min="1550" max="1551" width="0" style="838" hidden="1" customWidth="1"/>
    <col min="1552" max="1552" width="11.5859375" style="838" customWidth="1"/>
    <col min="1553" max="1553" width="12.1171875" style="838" customWidth="1"/>
    <col min="1554" max="1554" width="25.29296875" style="838" customWidth="1"/>
    <col min="1555" max="1556" width="13.29296875" style="838" customWidth="1"/>
    <col min="1557" max="1557" width="11.5859375" style="838" bestFit="1" customWidth="1"/>
    <col min="1558" max="1558" width="12.87890625" style="838" customWidth="1"/>
    <col min="1559" max="1559" width="11.5859375" style="838" bestFit="1" customWidth="1"/>
    <col min="1560" max="1792" width="9.1171875" style="838"/>
    <col min="1793" max="1793" width="4.1171875" style="838" customWidth="1"/>
    <col min="1794" max="1794" width="52.5859375" style="838" customWidth="1"/>
    <col min="1795" max="1795" width="13.87890625" style="838" customWidth="1"/>
    <col min="1796" max="1796" width="12.5859375" style="838" customWidth="1"/>
    <col min="1797" max="1797" width="14" style="838" customWidth="1"/>
    <col min="1798" max="1798" width="39" style="838" customWidth="1"/>
    <col min="1799" max="1799" width="37.87890625" style="838" customWidth="1"/>
    <col min="1800" max="1800" width="9.41015625" style="838" customWidth="1"/>
    <col min="1801" max="1801" width="9" style="838" customWidth="1"/>
    <col min="1802" max="1805" width="9.41015625" style="838" customWidth="1"/>
    <col min="1806" max="1807" width="0" style="838" hidden="1" customWidth="1"/>
    <col min="1808" max="1808" width="11.5859375" style="838" customWidth="1"/>
    <col min="1809" max="1809" width="12.1171875" style="838" customWidth="1"/>
    <col min="1810" max="1810" width="25.29296875" style="838" customWidth="1"/>
    <col min="1811" max="1812" width="13.29296875" style="838" customWidth="1"/>
    <col min="1813" max="1813" width="11.5859375" style="838" bestFit="1" customWidth="1"/>
    <col min="1814" max="1814" width="12.87890625" style="838" customWidth="1"/>
    <col min="1815" max="1815" width="11.5859375" style="838" bestFit="1" customWidth="1"/>
    <col min="1816" max="2048" width="9.1171875" style="838"/>
    <col min="2049" max="2049" width="4.1171875" style="838" customWidth="1"/>
    <col min="2050" max="2050" width="52.5859375" style="838" customWidth="1"/>
    <col min="2051" max="2051" width="13.87890625" style="838" customWidth="1"/>
    <col min="2052" max="2052" width="12.5859375" style="838" customWidth="1"/>
    <col min="2053" max="2053" width="14" style="838" customWidth="1"/>
    <col min="2054" max="2054" width="39" style="838" customWidth="1"/>
    <col min="2055" max="2055" width="37.87890625" style="838" customWidth="1"/>
    <col min="2056" max="2056" width="9.41015625" style="838" customWidth="1"/>
    <col min="2057" max="2057" width="9" style="838" customWidth="1"/>
    <col min="2058" max="2061" width="9.41015625" style="838" customWidth="1"/>
    <col min="2062" max="2063" width="0" style="838" hidden="1" customWidth="1"/>
    <col min="2064" max="2064" width="11.5859375" style="838" customWidth="1"/>
    <col min="2065" max="2065" width="12.1171875" style="838" customWidth="1"/>
    <col min="2066" max="2066" width="25.29296875" style="838" customWidth="1"/>
    <col min="2067" max="2068" width="13.29296875" style="838" customWidth="1"/>
    <col min="2069" max="2069" width="11.5859375" style="838" bestFit="1" customWidth="1"/>
    <col min="2070" max="2070" width="12.87890625" style="838" customWidth="1"/>
    <col min="2071" max="2071" width="11.5859375" style="838" bestFit="1" customWidth="1"/>
    <col min="2072" max="2304" width="9.1171875" style="838"/>
    <col min="2305" max="2305" width="4.1171875" style="838" customWidth="1"/>
    <col min="2306" max="2306" width="52.5859375" style="838" customWidth="1"/>
    <col min="2307" max="2307" width="13.87890625" style="838" customWidth="1"/>
    <col min="2308" max="2308" width="12.5859375" style="838" customWidth="1"/>
    <col min="2309" max="2309" width="14" style="838" customWidth="1"/>
    <col min="2310" max="2310" width="39" style="838" customWidth="1"/>
    <col min="2311" max="2311" width="37.87890625" style="838" customWidth="1"/>
    <col min="2312" max="2312" width="9.41015625" style="838" customWidth="1"/>
    <col min="2313" max="2313" width="9" style="838" customWidth="1"/>
    <col min="2314" max="2317" width="9.41015625" style="838" customWidth="1"/>
    <col min="2318" max="2319" width="0" style="838" hidden="1" customWidth="1"/>
    <col min="2320" max="2320" width="11.5859375" style="838" customWidth="1"/>
    <col min="2321" max="2321" width="12.1171875" style="838" customWidth="1"/>
    <col min="2322" max="2322" width="25.29296875" style="838" customWidth="1"/>
    <col min="2323" max="2324" width="13.29296875" style="838" customWidth="1"/>
    <col min="2325" max="2325" width="11.5859375" style="838" bestFit="1" customWidth="1"/>
    <col min="2326" max="2326" width="12.87890625" style="838" customWidth="1"/>
    <col min="2327" max="2327" width="11.5859375" style="838" bestFit="1" customWidth="1"/>
    <col min="2328" max="2560" width="9.1171875" style="838"/>
    <col min="2561" max="2561" width="4.1171875" style="838" customWidth="1"/>
    <col min="2562" max="2562" width="52.5859375" style="838" customWidth="1"/>
    <col min="2563" max="2563" width="13.87890625" style="838" customWidth="1"/>
    <col min="2564" max="2564" width="12.5859375" style="838" customWidth="1"/>
    <col min="2565" max="2565" width="14" style="838" customWidth="1"/>
    <col min="2566" max="2566" width="39" style="838" customWidth="1"/>
    <col min="2567" max="2567" width="37.87890625" style="838" customWidth="1"/>
    <col min="2568" max="2568" width="9.41015625" style="838" customWidth="1"/>
    <col min="2569" max="2569" width="9" style="838" customWidth="1"/>
    <col min="2570" max="2573" width="9.41015625" style="838" customWidth="1"/>
    <col min="2574" max="2575" width="0" style="838" hidden="1" customWidth="1"/>
    <col min="2576" max="2576" width="11.5859375" style="838" customWidth="1"/>
    <col min="2577" max="2577" width="12.1171875" style="838" customWidth="1"/>
    <col min="2578" max="2578" width="25.29296875" style="838" customWidth="1"/>
    <col min="2579" max="2580" width="13.29296875" style="838" customWidth="1"/>
    <col min="2581" max="2581" width="11.5859375" style="838" bestFit="1" customWidth="1"/>
    <col min="2582" max="2582" width="12.87890625" style="838" customWidth="1"/>
    <col min="2583" max="2583" width="11.5859375" style="838" bestFit="1" customWidth="1"/>
    <col min="2584" max="2816" width="9.1171875" style="838"/>
    <col min="2817" max="2817" width="4.1171875" style="838" customWidth="1"/>
    <col min="2818" max="2818" width="52.5859375" style="838" customWidth="1"/>
    <col min="2819" max="2819" width="13.87890625" style="838" customWidth="1"/>
    <col min="2820" max="2820" width="12.5859375" style="838" customWidth="1"/>
    <col min="2821" max="2821" width="14" style="838" customWidth="1"/>
    <col min="2822" max="2822" width="39" style="838" customWidth="1"/>
    <col min="2823" max="2823" width="37.87890625" style="838" customWidth="1"/>
    <col min="2824" max="2824" width="9.41015625" style="838" customWidth="1"/>
    <col min="2825" max="2825" width="9" style="838" customWidth="1"/>
    <col min="2826" max="2829" width="9.41015625" style="838" customWidth="1"/>
    <col min="2830" max="2831" width="0" style="838" hidden="1" customWidth="1"/>
    <col min="2832" max="2832" width="11.5859375" style="838" customWidth="1"/>
    <col min="2833" max="2833" width="12.1171875" style="838" customWidth="1"/>
    <col min="2834" max="2834" width="25.29296875" style="838" customWidth="1"/>
    <col min="2835" max="2836" width="13.29296875" style="838" customWidth="1"/>
    <col min="2837" max="2837" width="11.5859375" style="838" bestFit="1" customWidth="1"/>
    <col min="2838" max="2838" width="12.87890625" style="838" customWidth="1"/>
    <col min="2839" max="2839" width="11.5859375" style="838" bestFit="1" customWidth="1"/>
    <col min="2840" max="3072" width="9.1171875" style="838"/>
    <col min="3073" max="3073" width="4.1171875" style="838" customWidth="1"/>
    <col min="3074" max="3074" width="52.5859375" style="838" customWidth="1"/>
    <col min="3075" max="3075" width="13.87890625" style="838" customWidth="1"/>
    <col min="3076" max="3076" width="12.5859375" style="838" customWidth="1"/>
    <col min="3077" max="3077" width="14" style="838" customWidth="1"/>
    <col min="3078" max="3078" width="39" style="838" customWidth="1"/>
    <col min="3079" max="3079" width="37.87890625" style="838" customWidth="1"/>
    <col min="3080" max="3080" width="9.41015625" style="838" customWidth="1"/>
    <col min="3081" max="3081" width="9" style="838" customWidth="1"/>
    <col min="3082" max="3085" width="9.41015625" style="838" customWidth="1"/>
    <col min="3086" max="3087" width="0" style="838" hidden="1" customWidth="1"/>
    <col min="3088" max="3088" width="11.5859375" style="838" customWidth="1"/>
    <col min="3089" max="3089" width="12.1171875" style="838" customWidth="1"/>
    <col min="3090" max="3090" width="25.29296875" style="838" customWidth="1"/>
    <col min="3091" max="3092" width="13.29296875" style="838" customWidth="1"/>
    <col min="3093" max="3093" width="11.5859375" style="838" bestFit="1" customWidth="1"/>
    <col min="3094" max="3094" width="12.87890625" style="838" customWidth="1"/>
    <col min="3095" max="3095" width="11.5859375" style="838" bestFit="1" customWidth="1"/>
    <col min="3096" max="3328" width="9.1171875" style="838"/>
    <col min="3329" max="3329" width="4.1171875" style="838" customWidth="1"/>
    <col min="3330" max="3330" width="52.5859375" style="838" customWidth="1"/>
    <col min="3331" max="3331" width="13.87890625" style="838" customWidth="1"/>
    <col min="3332" max="3332" width="12.5859375" style="838" customWidth="1"/>
    <col min="3333" max="3333" width="14" style="838" customWidth="1"/>
    <col min="3334" max="3334" width="39" style="838" customWidth="1"/>
    <col min="3335" max="3335" width="37.87890625" style="838" customWidth="1"/>
    <col min="3336" max="3336" width="9.41015625" style="838" customWidth="1"/>
    <col min="3337" max="3337" width="9" style="838" customWidth="1"/>
    <col min="3338" max="3341" width="9.41015625" style="838" customWidth="1"/>
    <col min="3342" max="3343" width="0" style="838" hidden="1" customWidth="1"/>
    <col min="3344" max="3344" width="11.5859375" style="838" customWidth="1"/>
    <col min="3345" max="3345" width="12.1171875" style="838" customWidth="1"/>
    <col min="3346" max="3346" width="25.29296875" style="838" customWidth="1"/>
    <col min="3347" max="3348" width="13.29296875" style="838" customWidth="1"/>
    <col min="3349" max="3349" width="11.5859375" style="838" bestFit="1" customWidth="1"/>
    <col min="3350" max="3350" width="12.87890625" style="838" customWidth="1"/>
    <col min="3351" max="3351" width="11.5859375" style="838" bestFit="1" customWidth="1"/>
    <col min="3352" max="3584" width="9.1171875" style="838"/>
    <col min="3585" max="3585" width="4.1171875" style="838" customWidth="1"/>
    <col min="3586" max="3586" width="52.5859375" style="838" customWidth="1"/>
    <col min="3587" max="3587" width="13.87890625" style="838" customWidth="1"/>
    <col min="3588" max="3588" width="12.5859375" style="838" customWidth="1"/>
    <col min="3589" max="3589" width="14" style="838" customWidth="1"/>
    <col min="3590" max="3590" width="39" style="838" customWidth="1"/>
    <col min="3591" max="3591" width="37.87890625" style="838" customWidth="1"/>
    <col min="3592" max="3592" width="9.41015625" style="838" customWidth="1"/>
    <col min="3593" max="3593" width="9" style="838" customWidth="1"/>
    <col min="3594" max="3597" width="9.41015625" style="838" customWidth="1"/>
    <col min="3598" max="3599" width="0" style="838" hidden="1" customWidth="1"/>
    <col min="3600" max="3600" width="11.5859375" style="838" customWidth="1"/>
    <col min="3601" max="3601" width="12.1171875" style="838" customWidth="1"/>
    <col min="3602" max="3602" width="25.29296875" style="838" customWidth="1"/>
    <col min="3603" max="3604" width="13.29296875" style="838" customWidth="1"/>
    <col min="3605" max="3605" width="11.5859375" style="838" bestFit="1" customWidth="1"/>
    <col min="3606" max="3606" width="12.87890625" style="838" customWidth="1"/>
    <col min="3607" max="3607" width="11.5859375" style="838" bestFit="1" customWidth="1"/>
    <col min="3608" max="3840" width="9.1171875" style="838"/>
    <col min="3841" max="3841" width="4.1171875" style="838" customWidth="1"/>
    <col min="3842" max="3842" width="52.5859375" style="838" customWidth="1"/>
    <col min="3843" max="3843" width="13.87890625" style="838" customWidth="1"/>
    <col min="3844" max="3844" width="12.5859375" style="838" customWidth="1"/>
    <col min="3845" max="3845" width="14" style="838" customWidth="1"/>
    <col min="3846" max="3846" width="39" style="838" customWidth="1"/>
    <col min="3847" max="3847" width="37.87890625" style="838" customWidth="1"/>
    <col min="3848" max="3848" width="9.41015625" style="838" customWidth="1"/>
    <col min="3849" max="3849" width="9" style="838" customWidth="1"/>
    <col min="3850" max="3853" width="9.41015625" style="838" customWidth="1"/>
    <col min="3854" max="3855" width="0" style="838" hidden="1" customWidth="1"/>
    <col min="3856" max="3856" width="11.5859375" style="838" customWidth="1"/>
    <col min="3857" max="3857" width="12.1171875" style="838" customWidth="1"/>
    <col min="3858" max="3858" width="25.29296875" style="838" customWidth="1"/>
    <col min="3859" max="3860" width="13.29296875" style="838" customWidth="1"/>
    <col min="3861" max="3861" width="11.5859375" style="838" bestFit="1" customWidth="1"/>
    <col min="3862" max="3862" width="12.87890625" style="838" customWidth="1"/>
    <col min="3863" max="3863" width="11.5859375" style="838" bestFit="1" customWidth="1"/>
    <col min="3864" max="4096" width="9.1171875" style="838"/>
    <col min="4097" max="4097" width="4.1171875" style="838" customWidth="1"/>
    <col min="4098" max="4098" width="52.5859375" style="838" customWidth="1"/>
    <col min="4099" max="4099" width="13.87890625" style="838" customWidth="1"/>
    <col min="4100" max="4100" width="12.5859375" style="838" customWidth="1"/>
    <col min="4101" max="4101" width="14" style="838" customWidth="1"/>
    <col min="4102" max="4102" width="39" style="838" customWidth="1"/>
    <col min="4103" max="4103" width="37.87890625" style="838" customWidth="1"/>
    <col min="4104" max="4104" width="9.41015625" style="838" customWidth="1"/>
    <col min="4105" max="4105" width="9" style="838" customWidth="1"/>
    <col min="4106" max="4109" width="9.41015625" style="838" customWidth="1"/>
    <col min="4110" max="4111" width="0" style="838" hidden="1" customWidth="1"/>
    <col min="4112" max="4112" width="11.5859375" style="838" customWidth="1"/>
    <col min="4113" max="4113" width="12.1171875" style="838" customWidth="1"/>
    <col min="4114" max="4114" width="25.29296875" style="838" customWidth="1"/>
    <col min="4115" max="4116" width="13.29296875" style="838" customWidth="1"/>
    <col min="4117" max="4117" width="11.5859375" style="838" bestFit="1" customWidth="1"/>
    <col min="4118" max="4118" width="12.87890625" style="838" customWidth="1"/>
    <col min="4119" max="4119" width="11.5859375" style="838" bestFit="1" customWidth="1"/>
    <col min="4120" max="4352" width="9.1171875" style="838"/>
    <col min="4353" max="4353" width="4.1171875" style="838" customWidth="1"/>
    <col min="4354" max="4354" width="52.5859375" style="838" customWidth="1"/>
    <col min="4355" max="4355" width="13.87890625" style="838" customWidth="1"/>
    <col min="4356" max="4356" width="12.5859375" style="838" customWidth="1"/>
    <col min="4357" max="4357" width="14" style="838" customWidth="1"/>
    <col min="4358" max="4358" width="39" style="838" customWidth="1"/>
    <col min="4359" max="4359" width="37.87890625" style="838" customWidth="1"/>
    <col min="4360" max="4360" width="9.41015625" style="838" customWidth="1"/>
    <col min="4361" max="4361" width="9" style="838" customWidth="1"/>
    <col min="4362" max="4365" width="9.41015625" style="838" customWidth="1"/>
    <col min="4366" max="4367" width="0" style="838" hidden="1" customWidth="1"/>
    <col min="4368" max="4368" width="11.5859375" style="838" customWidth="1"/>
    <col min="4369" max="4369" width="12.1171875" style="838" customWidth="1"/>
    <col min="4370" max="4370" width="25.29296875" style="838" customWidth="1"/>
    <col min="4371" max="4372" width="13.29296875" style="838" customWidth="1"/>
    <col min="4373" max="4373" width="11.5859375" style="838" bestFit="1" customWidth="1"/>
    <col min="4374" max="4374" width="12.87890625" style="838" customWidth="1"/>
    <col min="4375" max="4375" width="11.5859375" style="838" bestFit="1" customWidth="1"/>
    <col min="4376" max="4608" width="9.1171875" style="838"/>
    <col min="4609" max="4609" width="4.1171875" style="838" customWidth="1"/>
    <col min="4610" max="4610" width="52.5859375" style="838" customWidth="1"/>
    <col min="4611" max="4611" width="13.87890625" style="838" customWidth="1"/>
    <col min="4612" max="4612" width="12.5859375" style="838" customWidth="1"/>
    <col min="4613" max="4613" width="14" style="838" customWidth="1"/>
    <col min="4614" max="4614" width="39" style="838" customWidth="1"/>
    <col min="4615" max="4615" width="37.87890625" style="838" customWidth="1"/>
    <col min="4616" max="4616" width="9.41015625" style="838" customWidth="1"/>
    <col min="4617" max="4617" width="9" style="838" customWidth="1"/>
    <col min="4618" max="4621" width="9.41015625" style="838" customWidth="1"/>
    <col min="4622" max="4623" width="0" style="838" hidden="1" customWidth="1"/>
    <col min="4624" max="4624" width="11.5859375" style="838" customWidth="1"/>
    <col min="4625" max="4625" width="12.1171875" style="838" customWidth="1"/>
    <col min="4626" max="4626" width="25.29296875" style="838" customWidth="1"/>
    <col min="4627" max="4628" width="13.29296875" style="838" customWidth="1"/>
    <col min="4629" max="4629" width="11.5859375" style="838" bestFit="1" customWidth="1"/>
    <col min="4630" max="4630" width="12.87890625" style="838" customWidth="1"/>
    <col min="4631" max="4631" width="11.5859375" style="838" bestFit="1" customWidth="1"/>
    <col min="4632" max="4864" width="9.1171875" style="838"/>
    <col min="4865" max="4865" width="4.1171875" style="838" customWidth="1"/>
    <col min="4866" max="4866" width="52.5859375" style="838" customWidth="1"/>
    <col min="4867" max="4867" width="13.87890625" style="838" customWidth="1"/>
    <col min="4868" max="4868" width="12.5859375" style="838" customWidth="1"/>
    <col min="4869" max="4869" width="14" style="838" customWidth="1"/>
    <col min="4870" max="4870" width="39" style="838" customWidth="1"/>
    <col min="4871" max="4871" width="37.87890625" style="838" customWidth="1"/>
    <col min="4872" max="4872" width="9.41015625" style="838" customWidth="1"/>
    <col min="4873" max="4873" width="9" style="838" customWidth="1"/>
    <col min="4874" max="4877" width="9.41015625" style="838" customWidth="1"/>
    <col min="4878" max="4879" width="0" style="838" hidden="1" customWidth="1"/>
    <col min="4880" max="4880" width="11.5859375" style="838" customWidth="1"/>
    <col min="4881" max="4881" width="12.1171875" style="838" customWidth="1"/>
    <col min="4882" max="4882" width="25.29296875" style="838" customWidth="1"/>
    <col min="4883" max="4884" width="13.29296875" style="838" customWidth="1"/>
    <col min="4885" max="4885" width="11.5859375" style="838" bestFit="1" customWidth="1"/>
    <col min="4886" max="4886" width="12.87890625" style="838" customWidth="1"/>
    <col min="4887" max="4887" width="11.5859375" style="838" bestFit="1" customWidth="1"/>
    <col min="4888" max="5120" width="9.1171875" style="838"/>
    <col min="5121" max="5121" width="4.1171875" style="838" customWidth="1"/>
    <col min="5122" max="5122" width="52.5859375" style="838" customWidth="1"/>
    <col min="5123" max="5123" width="13.87890625" style="838" customWidth="1"/>
    <col min="5124" max="5124" width="12.5859375" style="838" customWidth="1"/>
    <col min="5125" max="5125" width="14" style="838" customWidth="1"/>
    <col min="5126" max="5126" width="39" style="838" customWidth="1"/>
    <col min="5127" max="5127" width="37.87890625" style="838" customWidth="1"/>
    <col min="5128" max="5128" width="9.41015625" style="838" customWidth="1"/>
    <col min="5129" max="5129" width="9" style="838" customWidth="1"/>
    <col min="5130" max="5133" width="9.41015625" style="838" customWidth="1"/>
    <col min="5134" max="5135" width="0" style="838" hidden="1" customWidth="1"/>
    <col min="5136" max="5136" width="11.5859375" style="838" customWidth="1"/>
    <col min="5137" max="5137" width="12.1171875" style="838" customWidth="1"/>
    <col min="5138" max="5138" width="25.29296875" style="838" customWidth="1"/>
    <col min="5139" max="5140" width="13.29296875" style="838" customWidth="1"/>
    <col min="5141" max="5141" width="11.5859375" style="838" bestFit="1" customWidth="1"/>
    <col min="5142" max="5142" width="12.87890625" style="838" customWidth="1"/>
    <col min="5143" max="5143" width="11.5859375" style="838" bestFit="1" customWidth="1"/>
    <col min="5144" max="5376" width="9.1171875" style="838"/>
    <col min="5377" max="5377" width="4.1171875" style="838" customWidth="1"/>
    <col min="5378" max="5378" width="52.5859375" style="838" customWidth="1"/>
    <col min="5379" max="5379" width="13.87890625" style="838" customWidth="1"/>
    <col min="5380" max="5380" width="12.5859375" style="838" customWidth="1"/>
    <col min="5381" max="5381" width="14" style="838" customWidth="1"/>
    <col min="5382" max="5382" width="39" style="838" customWidth="1"/>
    <col min="5383" max="5383" width="37.87890625" style="838" customWidth="1"/>
    <col min="5384" max="5384" width="9.41015625" style="838" customWidth="1"/>
    <col min="5385" max="5385" width="9" style="838" customWidth="1"/>
    <col min="5386" max="5389" width="9.41015625" style="838" customWidth="1"/>
    <col min="5390" max="5391" width="0" style="838" hidden="1" customWidth="1"/>
    <col min="5392" max="5392" width="11.5859375" style="838" customWidth="1"/>
    <col min="5393" max="5393" width="12.1171875" style="838" customWidth="1"/>
    <col min="5394" max="5394" width="25.29296875" style="838" customWidth="1"/>
    <col min="5395" max="5396" width="13.29296875" style="838" customWidth="1"/>
    <col min="5397" max="5397" width="11.5859375" style="838" bestFit="1" customWidth="1"/>
    <col min="5398" max="5398" width="12.87890625" style="838" customWidth="1"/>
    <col min="5399" max="5399" width="11.5859375" style="838" bestFit="1" customWidth="1"/>
    <col min="5400" max="5632" width="9.1171875" style="838"/>
    <col min="5633" max="5633" width="4.1171875" style="838" customWidth="1"/>
    <col min="5634" max="5634" width="52.5859375" style="838" customWidth="1"/>
    <col min="5635" max="5635" width="13.87890625" style="838" customWidth="1"/>
    <col min="5636" max="5636" width="12.5859375" style="838" customWidth="1"/>
    <col min="5637" max="5637" width="14" style="838" customWidth="1"/>
    <col min="5638" max="5638" width="39" style="838" customWidth="1"/>
    <col min="5639" max="5639" width="37.87890625" style="838" customWidth="1"/>
    <col min="5640" max="5640" width="9.41015625" style="838" customWidth="1"/>
    <col min="5641" max="5641" width="9" style="838" customWidth="1"/>
    <col min="5642" max="5645" width="9.41015625" style="838" customWidth="1"/>
    <col min="5646" max="5647" width="0" style="838" hidden="1" customWidth="1"/>
    <col min="5648" max="5648" width="11.5859375" style="838" customWidth="1"/>
    <col min="5649" max="5649" width="12.1171875" style="838" customWidth="1"/>
    <col min="5650" max="5650" width="25.29296875" style="838" customWidth="1"/>
    <col min="5651" max="5652" width="13.29296875" style="838" customWidth="1"/>
    <col min="5653" max="5653" width="11.5859375" style="838" bestFit="1" customWidth="1"/>
    <col min="5654" max="5654" width="12.87890625" style="838" customWidth="1"/>
    <col min="5655" max="5655" width="11.5859375" style="838" bestFit="1" customWidth="1"/>
    <col min="5656" max="5888" width="9.1171875" style="838"/>
    <col min="5889" max="5889" width="4.1171875" style="838" customWidth="1"/>
    <col min="5890" max="5890" width="52.5859375" style="838" customWidth="1"/>
    <col min="5891" max="5891" width="13.87890625" style="838" customWidth="1"/>
    <col min="5892" max="5892" width="12.5859375" style="838" customWidth="1"/>
    <col min="5893" max="5893" width="14" style="838" customWidth="1"/>
    <col min="5894" max="5894" width="39" style="838" customWidth="1"/>
    <col min="5895" max="5895" width="37.87890625" style="838" customWidth="1"/>
    <col min="5896" max="5896" width="9.41015625" style="838" customWidth="1"/>
    <col min="5897" max="5897" width="9" style="838" customWidth="1"/>
    <col min="5898" max="5901" width="9.41015625" style="838" customWidth="1"/>
    <col min="5902" max="5903" width="0" style="838" hidden="1" customWidth="1"/>
    <col min="5904" max="5904" width="11.5859375" style="838" customWidth="1"/>
    <col min="5905" max="5905" width="12.1171875" style="838" customWidth="1"/>
    <col min="5906" max="5906" width="25.29296875" style="838" customWidth="1"/>
    <col min="5907" max="5908" width="13.29296875" style="838" customWidth="1"/>
    <col min="5909" max="5909" width="11.5859375" style="838" bestFit="1" customWidth="1"/>
    <col min="5910" max="5910" width="12.87890625" style="838" customWidth="1"/>
    <col min="5911" max="5911" width="11.5859375" style="838" bestFit="1" customWidth="1"/>
    <col min="5912" max="6144" width="9.1171875" style="838"/>
    <col min="6145" max="6145" width="4.1171875" style="838" customWidth="1"/>
    <col min="6146" max="6146" width="52.5859375" style="838" customWidth="1"/>
    <col min="6147" max="6147" width="13.87890625" style="838" customWidth="1"/>
    <col min="6148" max="6148" width="12.5859375" style="838" customWidth="1"/>
    <col min="6149" max="6149" width="14" style="838" customWidth="1"/>
    <col min="6150" max="6150" width="39" style="838" customWidth="1"/>
    <col min="6151" max="6151" width="37.87890625" style="838" customWidth="1"/>
    <col min="6152" max="6152" width="9.41015625" style="838" customWidth="1"/>
    <col min="6153" max="6153" width="9" style="838" customWidth="1"/>
    <col min="6154" max="6157" width="9.41015625" style="838" customWidth="1"/>
    <col min="6158" max="6159" width="0" style="838" hidden="1" customWidth="1"/>
    <col min="6160" max="6160" width="11.5859375" style="838" customWidth="1"/>
    <col min="6161" max="6161" width="12.1171875" style="838" customWidth="1"/>
    <col min="6162" max="6162" width="25.29296875" style="838" customWidth="1"/>
    <col min="6163" max="6164" width="13.29296875" style="838" customWidth="1"/>
    <col min="6165" max="6165" width="11.5859375" style="838" bestFit="1" customWidth="1"/>
    <col min="6166" max="6166" width="12.87890625" style="838" customWidth="1"/>
    <col min="6167" max="6167" width="11.5859375" style="838" bestFit="1" customWidth="1"/>
    <col min="6168" max="6400" width="9.1171875" style="838"/>
    <col min="6401" max="6401" width="4.1171875" style="838" customWidth="1"/>
    <col min="6402" max="6402" width="52.5859375" style="838" customWidth="1"/>
    <col min="6403" max="6403" width="13.87890625" style="838" customWidth="1"/>
    <col min="6404" max="6404" width="12.5859375" style="838" customWidth="1"/>
    <col min="6405" max="6405" width="14" style="838" customWidth="1"/>
    <col min="6406" max="6406" width="39" style="838" customWidth="1"/>
    <col min="6407" max="6407" width="37.87890625" style="838" customWidth="1"/>
    <col min="6408" max="6408" width="9.41015625" style="838" customWidth="1"/>
    <col min="6409" max="6409" width="9" style="838" customWidth="1"/>
    <col min="6410" max="6413" width="9.41015625" style="838" customWidth="1"/>
    <col min="6414" max="6415" width="0" style="838" hidden="1" customWidth="1"/>
    <col min="6416" max="6416" width="11.5859375" style="838" customWidth="1"/>
    <col min="6417" max="6417" width="12.1171875" style="838" customWidth="1"/>
    <col min="6418" max="6418" width="25.29296875" style="838" customWidth="1"/>
    <col min="6419" max="6420" width="13.29296875" style="838" customWidth="1"/>
    <col min="6421" max="6421" width="11.5859375" style="838" bestFit="1" customWidth="1"/>
    <col min="6422" max="6422" width="12.87890625" style="838" customWidth="1"/>
    <col min="6423" max="6423" width="11.5859375" style="838" bestFit="1" customWidth="1"/>
    <col min="6424" max="6656" width="9.1171875" style="838"/>
    <col min="6657" max="6657" width="4.1171875" style="838" customWidth="1"/>
    <col min="6658" max="6658" width="52.5859375" style="838" customWidth="1"/>
    <col min="6659" max="6659" width="13.87890625" style="838" customWidth="1"/>
    <col min="6660" max="6660" width="12.5859375" style="838" customWidth="1"/>
    <col min="6661" max="6661" width="14" style="838" customWidth="1"/>
    <col min="6662" max="6662" width="39" style="838" customWidth="1"/>
    <col min="6663" max="6663" width="37.87890625" style="838" customWidth="1"/>
    <col min="6664" max="6664" width="9.41015625" style="838" customWidth="1"/>
    <col min="6665" max="6665" width="9" style="838" customWidth="1"/>
    <col min="6666" max="6669" width="9.41015625" style="838" customWidth="1"/>
    <col min="6670" max="6671" width="0" style="838" hidden="1" customWidth="1"/>
    <col min="6672" max="6672" width="11.5859375" style="838" customWidth="1"/>
    <col min="6673" max="6673" width="12.1171875" style="838" customWidth="1"/>
    <col min="6674" max="6674" width="25.29296875" style="838" customWidth="1"/>
    <col min="6675" max="6676" width="13.29296875" style="838" customWidth="1"/>
    <col min="6677" max="6677" width="11.5859375" style="838" bestFit="1" customWidth="1"/>
    <col min="6678" max="6678" width="12.87890625" style="838" customWidth="1"/>
    <col min="6679" max="6679" width="11.5859375" style="838" bestFit="1" customWidth="1"/>
    <col min="6680" max="6912" width="9.1171875" style="838"/>
    <col min="6913" max="6913" width="4.1171875" style="838" customWidth="1"/>
    <col min="6914" max="6914" width="52.5859375" style="838" customWidth="1"/>
    <col min="6915" max="6915" width="13.87890625" style="838" customWidth="1"/>
    <col min="6916" max="6916" width="12.5859375" style="838" customWidth="1"/>
    <col min="6917" max="6917" width="14" style="838" customWidth="1"/>
    <col min="6918" max="6918" width="39" style="838" customWidth="1"/>
    <col min="6919" max="6919" width="37.87890625" style="838" customWidth="1"/>
    <col min="6920" max="6920" width="9.41015625" style="838" customWidth="1"/>
    <col min="6921" max="6921" width="9" style="838" customWidth="1"/>
    <col min="6922" max="6925" width="9.41015625" style="838" customWidth="1"/>
    <col min="6926" max="6927" width="0" style="838" hidden="1" customWidth="1"/>
    <col min="6928" max="6928" width="11.5859375" style="838" customWidth="1"/>
    <col min="6929" max="6929" width="12.1171875" style="838" customWidth="1"/>
    <col min="6930" max="6930" width="25.29296875" style="838" customWidth="1"/>
    <col min="6931" max="6932" width="13.29296875" style="838" customWidth="1"/>
    <col min="6933" max="6933" width="11.5859375" style="838" bestFit="1" customWidth="1"/>
    <col min="6934" max="6934" width="12.87890625" style="838" customWidth="1"/>
    <col min="6935" max="6935" width="11.5859375" style="838" bestFit="1" customWidth="1"/>
    <col min="6936" max="7168" width="9.1171875" style="838"/>
    <col min="7169" max="7169" width="4.1171875" style="838" customWidth="1"/>
    <col min="7170" max="7170" width="52.5859375" style="838" customWidth="1"/>
    <col min="7171" max="7171" width="13.87890625" style="838" customWidth="1"/>
    <col min="7172" max="7172" width="12.5859375" style="838" customWidth="1"/>
    <col min="7173" max="7173" width="14" style="838" customWidth="1"/>
    <col min="7174" max="7174" width="39" style="838" customWidth="1"/>
    <col min="7175" max="7175" width="37.87890625" style="838" customWidth="1"/>
    <col min="7176" max="7176" width="9.41015625" style="838" customWidth="1"/>
    <col min="7177" max="7177" width="9" style="838" customWidth="1"/>
    <col min="7178" max="7181" width="9.41015625" style="838" customWidth="1"/>
    <col min="7182" max="7183" width="0" style="838" hidden="1" customWidth="1"/>
    <col min="7184" max="7184" width="11.5859375" style="838" customWidth="1"/>
    <col min="7185" max="7185" width="12.1171875" style="838" customWidth="1"/>
    <col min="7186" max="7186" width="25.29296875" style="838" customWidth="1"/>
    <col min="7187" max="7188" width="13.29296875" style="838" customWidth="1"/>
    <col min="7189" max="7189" width="11.5859375" style="838" bestFit="1" customWidth="1"/>
    <col min="7190" max="7190" width="12.87890625" style="838" customWidth="1"/>
    <col min="7191" max="7191" width="11.5859375" style="838" bestFit="1" customWidth="1"/>
    <col min="7192" max="7424" width="9.1171875" style="838"/>
    <col min="7425" max="7425" width="4.1171875" style="838" customWidth="1"/>
    <col min="7426" max="7426" width="52.5859375" style="838" customWidth="1"/>
    <col min="7427" max="7427" width="13.87890625" style="838" customWidth="1"/>
    <col min="7428" max="7428" width="12.5859375" style="838" customWidth="1"/>
    <col min="7429" max="7429" width="14" style="838" customWidth="1"/>
    <col min="7430" max="7430" width="39" style="838" customWidth="1"/>
    <col min="7431" max="7431" width="37.87890625" style="838" customWidth="1"/>
    <col min="7432" max="7432" width="9.41015625" style="838" customWidth="1"/>
    <col min="7433" max="7433" width="9" style="838" customWidth="1"/>
    <col min="7434" max="7437" width="9.41015625" style="838" customWidth="1"/>
    <col min="7438" max="7439" width="0" style="838" hidden="1" customWidth="1"/>
    <col min="7440" max="7440" width="11.5859375" style="838" customWidth="1"/>
    <col min="7441" max="7441" width="12.1171875" style="838" customWidth="1"/>
    <col min="7442" max="7442" width="25.29296875" style="838" customWidth="1"/>
    <col min="7443" max="7444" width="13.29296875" style="838" customWidth="1"/>
    <col min="7445" max="7445" width="11.5859375" style="838" bestFit="1" customWidth="1"/>
    <col min="7446" max="7446" width="12.87890625" style="838" customWidth="1"/>
    <col min="7447" max="7447" width="11.5859375" style="838" bestFit="1" customWidth="1"/>
    <col min="7448" max="7680" width="9.1171875" style="838"/>
    <col min="7681" max="7681" width="4.1171875" style="838" customWidth="1"/>
    <col min="7682" max="7682" width="52.5859375" style="838" customWidth="1"/>
    <col min="7683" max="7683" width="13.87890625" style="838" customWidth="1"/>
    <col min="7684" max="7684" width="12.5859375" style="838" customWidth="1"/>
    <col min="7685" max="7685" width="14" style="838" customWidth="1"/>
    <col min="7686" max="7686" width="39" style="838" customWidth="1"/>
    <col min="7687" max="7687" width="37.87890625" style="838" customWidth="1"/>
    <col min="7688" max="7688" width="9.41015625" style="838" customWidth="1"/>
    <col min="7689" max="7689" width="9" style="838" customWidth="1"/>
    <col min="7690" max="7693" width="9.41015625" style="838" customWidth="1"/>
    <col min="7694" max="7695" width="0" style="838" hidden="1" customWidth="1"/>
    <col min="7696" max="7696" width="11.5859375" style="838" customWidth="1"/>
    <col min="7697" max="7697" width="12.1171875" style="838" customWidth="1"/>
    <col min="7698" max="7698" width="25.29296875" style="838" customWidth="1"/>
    <col min="7699" max="7700" width="13.29296875" style="838" customWidth="1"/>
    <col min="7701" max="7701" width="11.5859375" style="838" bestFit="1" customWidth="1"/>
    <col min="7702" max="7702" width="12.87890625" style="838" customWidth="1"/>
    <col min="7703" max="7703" width="11.5859375" style="838" bestFit="1" customWidth="1"/>
    <col min="7704" max="7936" width="9.1171875" style="838"/>
    <col min="7937" max="7937" width="4.1171875" style="838" customWidth="1"/>
    <col min="7938" max="7938" width="52.5859375" style="838" customWidth="1"/>
    <col min="7939" max="7939" width="13.87890625" style="838" customWidth="1"/>
    <col min="7940" max="7940" width="12.5859375" style="838" customWidth="1"/>
    <col min="7941" max="7941" width="14" style="838" customWidth="1"/>
    <col min="7942" max="7942" width="39" style="838" customWidth="1"/>
    <col min="7943" max="7943" width="37.87890625" style="838" customWidth="1"/>
    <col min="7944" max="7944" width="9.41015625" style="838" customWidth="1"/>
    <col min="7945" max="7945" width="9" style="838" customWidth="1"/>
    <col min="7946" max="7949" width="9.41015625" style="838" customWidth="1"/>
    <col min="7950" max="7951" width="0" style="838" hidden="1" customWidth="1"/>
    <col min="7952" max="7952" width="11.5859375" style="838" customWidth="1"/>
    <col min="7953" max="7953" width="12.1171875" style="838" customWidth="1"/>
    <col min="7954" max="7954" width="25.29296875" style="838" customWidth="1"/>
    <col min="7955" max="7956" width="13.29296875" style="838" customWidth="1"/>
    <col min="7957" max="7957" width="11.5859375" style="838" bestFit="1" customWidth="1"/>
    <col min="7958" max="7958" width="12.87890625" style="838" customWidth="1"/>
    <col min="7959" max="7959" width="11.5859375" style="838" bestFit="1" customWidth="1"/>
    <col min="7960" max="8192" width="9.1171875" style="838"/>
    <col min="8193" max="8193" width="4.1171875" style="838" customWidth="1"/>
    <col min="8194" max="8194" width="52.5859375" style="838" customWidth="1"/>
    <col min="8195" max="8195" width="13.87890625" style="838" customWidth="1"/>
    <col min="8196" max="8196" width="12.5859375" style="838" customWidth="1"/>
    <col min="8197" max="8197" width="14" style="838" customWidth="1"/>
    <col min="8198" max="8198" width="39" style="838" customWidth="1"/>
    <col min="8199" max="8199" width="37.87890625" style="838" customWidth="1"/>
    <col min="8200" max="8200" width="9.41015625" style="838" customWidth="1"/>
    <col min="8201" max="8201" width="9" style="838" customWidth="1"/>
    <col min="8202" max="8205" width="9.41015625" style="838" customWidth="1"/>
    <col min="8206" max="8207" width="0" style="838" hidden="1" customWidth="1"/>
    <col min="8208" max="8208" width="11.5859375" style="838" customWidth="1"/>
    <col min="8209" max="8209" width="12.1171875" style="838" customWidth="1"/>
    <col min="8210" max="8210" width="25.29296875" style="838" customWidth="1"/>
    <col min="8211" max="8212" width="13.29296875" style="838" customWidth="1"/>
    <col min="8213" max="8213" width="11.5859375" style="838" bestFit="1" customWidth="1"/>
    <col min="8214" max="8214" width="12.87890625" style="838" customWidth="1"/>
    <col min="8215" max="8215" width="11.5859375" style="838" bestFit="1" customWidth="1"/>
    <col min="8216" max="8448" width="9.1171875" style="838"/>
    <col min="8449" max="8449" width="4.1171875" style="838" customWidth="1"/>
    <col min="8450" max="8450" width="52.5859375" style="838" customWidth="1"/>
    <col min="8451" max="8451" width="13.87890625" style="838" customWidth="1"/>
    <col min="8452" max="8452" width="12.5859375" style="838" customWidth="1"/>
    <col min="8453" max="8453" width="14" style="838" customWidth="1"/>
    <col min="8454" max="8454" width="39" style="838" customWidth="1"/>
    <col min="8455" max="8455" width="37.87890625" style="838" customWidth="1"/>
    <col min="8456" max="8456" width="9.41015625" style="838" customWidth="1"/>
    <col min="8457" max="8457" width="9" style="838" customWidth="1"/>
    <col min="8458" max="8461" width="9.41015625" style="838" customWidth="1"/>
    <col min="8462" max="8463" width="0" style="838" hidden="1" customWidth="1"/>
    <col min="8464" max="8464" width="11.5859375" style="838" customWidth="1"/>
    <col min="8465" max="8465" width="12.1171875" style="838" customWidth="1"/>
    <col min="8466" max="8466" width="25.29296875" style="838" customWidth="1"/>
    <col min="8467" max="8468" width="13.29296875" style="838" customWidth="1"/>
    <col min="8469" max="8469" width="11.5859375" style="838" bestFit="1" customWidth="1"/>
    <col min="8470" max="8470" width="12.87890625" style="838" customWidth="1"/>
    <col min="8471" max="8471" width="11.5859375" style="838" bestFit="1" customWidth="1"/>
    <col min="8472" max="8704" width="9.1171875" style="838"/>
    <col min="8705" max="8705" width="4.1171875" style="838" customWidth="1"/>
    <col min="8706" max="8706" width="52.5859375" style="838" customWidth="1"/>
    <col min="8707" max="8707" width="13.87890625" style="838" customWidth="1"/>
    <col min="8708" max="8708" width="12.5859375" style="838" customWidth="1"/>
    <col min="8709" max="8709" width="14" style="838" customWidth="1"/>
    <col min="8710" max="8710" width="39" style="838" customWidth="1"/>
    <col min="8711" max="8711" width="37.87890625" style="838" customWidth="1"/>
    <col min="8712" max="8712" width="9.41015625" style="838" customWidth="1"/>
    <col min="8713" max="8713" width="9" style="838" customWidth="1"/>
    <col min="8714" max="8717" width="9.41015625" style="838" customWidth="1"/>
    <col min="8718" max="8719" width="0" style="838" hidden="1" customWidth="1"/>
    <col min="8720" max="8720" width="11.5859375" style="838" customWidth="1"/>
    <col min="8721" max="8721" width="12.1171875" style="838" customWidth="1"/>
    <col min="8722" max="8722" width="25.29296875" style="838" customWidth="1"/>
    <col min="8723" max="8724" width="13.29296875" style="838" customWidth="1"/>
    <col min="8725" max="8725" width="11.5859375" style="838" bestFit="1" customWidth="1"/>
    <col min="8726" max="8726" width="12.87890625" style="838" customWidth="1"/>
    <col min="8727" max="8727" width="11.5859375" style="838" bestFit="1" customWidth="1"/>
    <col min="8728" max="8960" width="9.1171875" style="838"/>
    <col min="8961" max="8961" width="4.1171875" style="838" customWidth="1"/>
    <col min="8962" max="8962" width="52.5859375" style="838" customWidth="1"/>
    <col min="8963" max="8963" width="13.87890625" style="838" customWidth="1"/>
    <col min="8964" max="8964" width="12.5859375" style="838" customWidth="1"/>
    <col min="8965" max="8965" width="14" style="838" customWidth="1"/>
    <col min="8966" max="8966" width="39" style="838" customWidth="1"/>
    <col min="8967" max="8967" width="37.87890625" style="838" customWidth="1"/>
    <col min="8968" max="8968" width="9.41015625" style="838" customWidth="1"/>
    <col min="8969" max="8969" width="9" style="838" customWidth="1"/>
    <col min="8970" max="8973" width="9.41015625" style="838" customWidth="1"/>
    <col min="8974" max="8975" width="0" style="838" hidden="1" customWidth="1"/>
    <col min="8976" max="8976" width="11.5859375" style="838" customWidth="1"/>
    <col min="8977" max="8977" width="12.1171875" style="838" customWidth="1"/>
    <col min="8978" max="8978" width="25.29296875" style="838" customWidth="1"/>
    <col min="8979" max="8980" width="13.29296875" style="838" customWidth="1"/>
    <col min="8981" max="8981" width="11.5859375" style="838" bestFit="1" customWidth="1"/>
    <col min="8982" max="8982" width="12.87890625" style="838" customWidth="1"/>
    <col min="8983" max="8983" width="11.5859375" style="838" bestFit="1" customWidth="1"/>
    <col min="8984" max="9216" width="9.1171875" style="838"/>
    <col min="9217" max="9217" width="4.1171875" style="838" customWidth="1"/>
    <col min="9218" max="9218" width="52.5859375" style="838" customWidth="1"/>
    <col min="9219" max="9219" width="13.87890625" style="838" customWidth="1"/>
    <col min="9220" max="9220" width="12.5859375" style="838" customWidth="1"/>
    <col min="9221" max="9221" width="14" style="838" customWidth="1"/>
    <col min="9222" max="9222" width="39" style="838" customWidth="1"/>
    <col min="9223" max="9223" width="37.87890625" style="838" customWidth="1"/>
    <col min="9224" max="9224" width="9.41015625" style="838" customWidth="1"/>
    <col min="9225" max="9225" width="9" style="838" customWidth="1"/>
    <col min="9226" max="9229" width="9.41015625" style="838" customWidth="1"/>
    <col min="9230" max="9231" width="0" style="838" hidden="1" customWidth="1"/>
    <col min="9232" max="9232" width="11.5859375" style="838" customWidth="1"/>
    <col min="9233" max="9233" width="12.1171875" style="838" customWidth="1"/>
    <col min="9234" max="9234" width="25.29296875" style="838" customWidth="1"/>
    <col min="9235" max="9236" width="13.29296875" style="838" customWidth="1"/>
    <col min="9237" max="9237" width="11.5859375" style="838" bestFit="1" customWidth="1"/>
    <col min="9238" max="9238" width="12.87890625" style="838" customWidth="1"/>
    <col min="9239" max="9239" width="11.5859375" style="838" bestFit="1" customWidth="1"/>
    <col min="9240" max="9472" width="9.1171875" style="838"/>
    <col min="9473" max="9473" width="4.1171875" style="838" customWidth="1"/>
    <col min="9474" max="9474" width="52.5859375" style="838" customWidth="1"/>
    <col min="9475" max="9475" width="13.87890625" style="838" customWidth="1"/>
    <col min="9476" max="9476" width="12.5859375" style="838" customWidth="1"/>
    <col min="9477" max="9477" width="14" style="838" customWidth="1"/>
    <col min="9478" max="9478" width="39" style="838" customWidth="1"/>
    <col min="9479" max="9479" width="37.87890625" style="838" customWidth="1"/>
    <col min="9480" max="9480" width="9.41015625" style="838" customWidth="1"/>
    <col min="9481" max="9481" width="9" style="838" customWidth="1"/>
    <col min="9482" max="9485" width="9.41015625" style="838" customWidth="1"/>
    <col min="9486" max="9487" width="0" style="838" hidden="1" customWidth="1"/>
    <col min="9488" max="9488" width="11.5859375" style="838" customWidth="1"/>
    <col min="9489" max="9489" width="12.1171875" style="838" customWidth="1"/>
    <col min="9490" max="9490" width="25.29296875" style="838" customWidth="1"/>
    <col min="9491" max="9492" width="13.29296875" style="838" customWidth="1"/>
    <col min="9493" max="9493" width="11.5859375" style="838" bestFit="1" customWidth="1"/>
    <col min="9494" max="9494" width="12.87890625" style="838" customWidth="1"/>
    <col min="9495" max="9495" width="11.5859375" style="838" bestFit="1" customWidth="1"/>
    <col min="9496" max="9728" width="9.1171875" style="838"/>
    <col min="9729" max="9729" width="4.1171875" style="838" customWidth="1"/>
    <col min="9730" max="9730" width="52.5859375" style="838" customWidth="1"/>
    <col min="9731" max="9731" width="13.87890625" style="838" customWidth="1"/>
    <col min="9732" max="9732" width="12.5859375" style="838" customWidth="1"/>
    <col min="9733" max="9733" width="14" style="838" customWidth="1"/>
    <col min="9734" max="9734" width="39" style="838" customWidth="1"/>
    <col min="9735" max="9735" width="37.87890625" style="838" customWidth="1"/>
    <col min="9736" max="9736" width="9.41015625" style="838" customWidth="1"/>
    <col min="9737" max="9737" width="9" style="838" customWidth="1"/>
    <col min="9738" max="9741" width="9.41015625" style="838" customWidth="1"/>
    <col min="9742" max="9743" width="0" style="838" hidden="1" customWidth="1"/>
    <col min="9744" max="9744" width="11.5859375" style="838" customWidth="1"/>
    <col min="9745" max="9745" width="12.1171875" style="838" customWidth="1"/>
    <col min="9746" max="9746" width="25.29296875" style="838" customWidth="1"/>
    <col min="9747" max="9748" width="13.29296875" style="838" customWidth="1"/>
    <col min="9749" max="9749" width="11.5859375" style="838" bestFit="1" customWidth="1"/>
    <col min="9750" max="9750" width="12.87890625" style="838" customWidth="1"/>
    <col min="9751" max="9751" width="11.5859375" style="838" bestFit="1" customWidth="1"/>
    <col min="9752" max="9984" width="9.1171875" style="838"/>
    <col min="9985" max="9985" width="4.1171875" style="838" customWidth="1"/>
    <col min="9986" max="9986" width="52.5859375" style="838" customWidth="1"/>
    <col min="9987" max="9987" width="13.87890625" style="838" customWidth="1"/>
    <col min="9988" max="9988" width="12.5859375" style="838" customWidth="1"/>
    <col min="9989" max="9989" width="14" style="838" customWidth="1"/>
    <col min="9990" max="9990" width="39" style="838" customWidth="1"/>
    <col min="9991" max="9991" width="37.87890625" style="838" customWidth="1"/>
    <col min="9992" max="9992" width="9.41015625" style="838" customWidth="1"/>
    <col min="9993" max="9993" width="9" style="838" customWidth="1"/>
    <col min="9994" max="9997" width="9.41015625" style="838" customWidth="1"/>
    <col min="9998" max="9999" width="0" style="838" hidden="1" customWidth="1"/>
    <col min="10000" max="10000" width="11.5859375" style="838" customWidth="1"/>
    <col min="10001" max="10001" width="12.1171875" style="838" customWidth="1"/>
    <col min="10002" max="10002" width="25.29296875" style="838" customWidth="1"/>
    <col min="10003" max="10004" width="13.29296875" style="838" customWidth="1"/>
    <col min="10005" max="10005" width="11.5859375" style="838" bestFit="1" customWidth="1"/>
    <col min="10006" max="10006" width="12.87890625" style="838" customWidth="1"/>
    <col min="10007" max="10007" width="11.5859375" style="838" bestFit="1" customWidth="1"/>
    <col min="10008" max="10240" width="9.1171875" style="838"/>
    <col min="10241" max="10241" width="4.1171875" style="838" customWidth="1"/>
    <col min="10242" max="10242" width="52.5859375" style="838" customWidth="1"/>
    <col min="10243" max="10243" width="13.87890625" style="838" customWidth="1"/>
    <col min="10244" max="10244" width="12.5859375" style="838" customWidth="1"/>
    <col min="10245" max="10245" width="14" style="838" customWidth="1"/>
    <col min="10246" max="10246" width="39" style="838" customWidth="1"/>
    <col min="10247" max="10247" width="37.87890625" style="838" customWidth="1"/>
    <col min="10248" max="10248" width="9.41015625" style="838" customWidth="1"/>
    <col min="10249" max="10249" width="9" style="838" customWidth="1"/>
    <col min="10250" max="10253" width="9.41015625" style="838" customWidth="1"/>
    <col min="10254" max="10255" width="0" style="838" hidden="1" customWidth="1"/>
    <col min="10256" max="10256" width="11.5859375" style="838" customWidth="1"/>
    <col min="10257" max="10257" width="12.1171875" style="838" customWidth="1"/>
    <col min="10258" max="10258" width="25.29296875" style="838" customWidth="1"/>
    <col min="10259" max="10260" width="13.29296875" style="838" customWidth="1"/>
    <col min="10261" max="10261" width="11.5859375" style="838" bestFit="1" customWidth="1"/>
    <col min="10262" max="10262" width="12.87890625" style="838" customWidth="1"/>
    <col min="10263" max="10263" width="11.5859375" style="838" bestFit="1" customWidth="1"/>
    <col min="10264" max="10496" width="9.1171875" style="838"/>
    <col min="10497" max="10497" width="4.1171875" style="838" customWidth="1"/>
    <col min="10498" max="10498" width="52.5859375" style="838" customWidth="1"/>
    <col min="10499" max="10499" width="13.87890625" style="838" customWidth="1"/>
    <col min="10500" max="10500" width="12.5859375" style="838" customWidth="1"/>
    <col min="10501" max="10501" width="14" style="838" customWidth="1"/>
    <col min="10502" max="10502" width="39" style="838" customWidth="1"/>
    <col min="10503" max="10503" width="37.87890625" style="838" customWidth="1"/>
    <col min="10504" max="10504" width="9.41015625" style="838" customWidth="1"/>
    <col min="10505" max="10505" width="9" style="838" customWidth="1"/>
    <col min="10506" max="10509" width="9.41015625" style="838" customWidth="1"/>
    <col min="10510" max="10511" width="0" style="838" hidden="1" customWidth="1"/>
    <col min="10512" max="10512" width="11.5859375" style="838" customWidth="1"/>
    <col min="10513" max="10513" width="12.1171875" style="838" customWidth="1"/>
    <col min="10514" max="10514" width="25.29296875" style="838" customWidth="1"/>
    <col min="10515" max="10516" width="13.29296875" style="838" customWidth="1"/>
    <col min="10517" max="10517" width="11.5859375" style="838" bestFit="1" customWidth="1"/>
    <col min="10518" max="10518" width="12.87890625" style="838" customWidth="1"/>
    <col min="10519" max="10519" width="11.5859375" style="838" bestFit="1" customWidth="1"/>
    <col min="10520" max="10752" width="9.1171875" style="838"/>
    <col min="10753" max="10753" width="4.1171875" style="838" customWidth="1"/>
    <col min="10754" max="10754" width="52.5859375" style="838" customWidth="1"/>
    <col min="10755" max="10755" width="13.87890625" style="838" customWidth="1"/>
    <col min="10756" max="10756" width="12.5859375" style="838" customWidth="1"/>
    <col min="10757" max="10757" width="14" style="838" customWidth="1"/>
    <col min="10758" max="10758" width="39" style="838" customWidth="1"/>
    <col min="10759" max="10759" width="37.87890625" style="838" customWidth="1"/>
    <col min="10760" max="10760" width="9.41015625" style="838" customWidth="1"/>
    <col min="10761" max="10761" width="9" style="838" customWidth="1"/>
    <col min="10762" max="10765" width="9.41015625" style="838" customWidth="1"/>
    <col min="10766" max="10767" width="0" style="838" hidden="1" customWidth="1"/>
    <col min="10768" max="10768" width="11.5859375" style="838" customWidth="1"/>
    <col min="10769" max="10769" width="12.1171875" style="838" customWidth="1"/>
    <col min="10770" max="10770" width="25.29296875" style="838" customWidth="1"/>
    <col min="10771" max="10772" width="13.29296875" style="838" customWidth="1"/>
    <col min="10773" max="10773" width="11.5859375" style="838" bestFit="1" customWidth="1"/>
    <col min="10774" max="10774" width="12.87890625" style="838" customWidth="1"/>
    <col min="10775" max="10775" width="11.5859375" style="838" bestFit="1" customWidth="1"/>
    <col min="10776" max="11008" width="9.1171875" style="838"/>
    <col min="11009" max="11009" width="4.1171875" style="838" customWidth="1"/>
    <col min="11010" max="11010" width="52.5859375" style="838" customWidth="1"/>
    <col min="11011" max="11011" width="13.87890625" style="838" customWidth="1"/>
    <col min="11012" max="11012" width="12.5859375" style="838" customWidth="1"/>
    <col min="11013" max="11013" width="14" style="838" customWidth="1"/>
    <col min="11014" max="11014" width="39" style="838" customWidth="1"/>
    <col min="11015" max="11015" width="37.87890625" style="838" customWidth="1"/>
    <col min="11016" max="11016" width="9.41015625" style="838" customWidth="1"/>
    <col min="11017" max="11017" width="9" style="838" customWidth="1"/>
    <col min="11018" max="11021" width="9.41015625" style="838" customWidth="1"/>
    <col min="11022" max="11023" width="0" style="838" hidden="1" customWidth="1"/>
    <col min="11024" max="11024" width="11.5859375" style="838" customWidth="1"/>
    <col min="11025" max="11025" width="12.1171875" style="838" customWidth="1"/>
    <col min="11026" max="11026" width="25.29296875" style="838" customWidth="1"/>
    <col min="11027" max="11028" width="13.29296875" style="838" customWidth="1"/>
    <col min="11029" max="11029" width="11.5859375" style="838" bestFit="1" customWidth="1"/>
    <col min="11030" max="11030" width="12.87890625" style="838" customWidth="1"/>
    <col min="11031" max="11031" width="11.5859375" style="838" bestFit="1" customWidth="1"/>
    <col min="11032" max="11264" width="9.1171875" style="838"/>
    <col min="11265" max="11265" width="4.1171875" style="838" customWidth="1"/>
    <col min="11266" max="11266" width="52.5859375" style="838" customWidth="1"/>
    <col min="11267" max="11267" width="13.87890625" style="838" customWidth="1"/>
    <col min="11268" max="11268" width="12.5859375" style="838" customWidth="1"/>
    <col min="11269" max="11269" width="14" style="838" customWidth="1"/>
    <col min="11270" max="11270" width="39" style="838" customWidth="1"/>
    <col min="11271" max="11271" width="37.87890625" style="838" customWidth="1"/>
    <col min="11272" max="11272" width="9.41015625" style="838" customWidth="1"/>
    <col min="11273" max="11273" width="9" style="838" customWidth="1"/>
    <col min="11274" max="11277" width="9.41015625" style="838" customWidth="1"/>
    <col min="11278" max="11279" width="0" style="838" hidden="1" customWidth="1"/>
    <col min="11280" max="11280" width="11.5859375" style="838" customWidth="1"/>
    <col min="11281" max="11281" width="12.1171875" style="838" customWidth="1"/>
    <col min="11282" max="11282" width="25.29296875" style="838" customWidth="1"/>
    <col min="11283" max="11284" width="13.29296875" style="838" customWidth="1"/>
    <col min="11285" max="11285" width="11.5859375" style="838" bestFit="1" customWidth="1"/>
    <col min="11286" max="11286" width="12.87890625" style="838" customWidth="1"/>
    <col min="11287" max="11287" width="11.5859375" style="838" bestFit="1" customWidth="1"/>
    <col min="11288" max="11520" width="9.1171875" style="838"/>
    <col min="11521" max="11521" width="4.1171875" style="838" customWidth="1"/>
    <col min="11522" max="11522" width="52.5859375" style="838" customWidth="1"/>
    <col min="11523" max="11523" width="13.87890625" style="838" customWidth="1"/>
    <col min="11524" max="11524" width="12.5859375" style="838" customWidth="1"/>
    <col min="11525" max="11525" width="14" style="838" customWidth="1"/>
    <col min="11526" max="11526" width="39" style="838" customWidth="1"/>
    <col min="11527" max="11527" width="37.87890625" style="838" customWidth="1"/>
    <col min="11528" max="11528" width="9.41015625" style="838" customWidth="1"/>
    <col min="11529" max="11529" width="9" style="838" customWidth="1"/>
    <col min="11530" max="11533" width="9.41015625" style="838" customWidth="1"/>
    <col min="11534" max="11535" width="0" style="838" hidden="1" customWidth="1"/>
    <col min="11536" max="11536" width="11.5859375" style="838" customWidth="1"/>
    <col min="11537" max="11537" width="12.1171875" style="838" customWidth="1"/>
    <col min="11538" max="11538" width="25.29296875" style="838" customWidth="1"/>
    <col min="11539" max="11540" width="13.29296875" style="838" customWidth="1"/>
    <col min="11541" max="11541" width="11.5859375" style="838" bestFit="1" customWidth="1"/>
    <col min="11542" max="11542" width="12.87890625" style="838" customWidth="1"/>
    <col min="11543" max="11543" width="11.5859375" style="838" bestFit="1" customWidth="1"/>
    <col min="11544" max="11776" width="9.1171875" style="838"/>
    <col min="11777" max="11777" width="4.1171875" style="838" customWidth="1"/>
    <col min="11778" max="11778" width="52.5859375" style="838" customWidth="1"/>
    <col min="11779" max="11779" width="13.87890625" style="838" customWidth="1"/>
    <col min="11780" max="11780" width="12.5859375" style="838" customWidth="1"/>
    <col min="11781" max="11781" width="14" style="838" customWidth="1"/>
    <col min="11782" max="11782" width="39" style="838" customWidth="1"/>
    <col min="11783" max="11783" width="37.87890625" style="838" customWidth="1"/>
    <col min="11784" max="11784" width="9.41015625" style="838" customWidth="1"/>
    <col min="11785" max="11785" width="9" style="838" customWidth="1"/>
    <col min="11786" max="11789" width="9.41015625" style="838" customWidth="1"/>
    <col min="11790" max="11791" width="0" style="838" hidden="1" customWidth="1"/>
    <col min="11792" max="11792" width="11.5859375" style="838" customWidth="1"/>
    <col min="11793" max="11793" width="12.1171875" style="838" customWidth="1"/>
    <col min="11794" max="11794" width="25.29296875" style="838" customWidth="1"/>
    <col min="11795" max="11796" width="13.29296875" style="838" customWidth="1"/>
    <col min="11797" max="11797" width="11.5859375" style="838" bestFit="1" customWidth="1"/>
    <col min="11798" max="11798" width="12.87890625" style="838" customWidth="1"/>
    <col min="11799" max="11799" width="11.5859375" style="838" bestFit="1" customWidth="1"/>
    <col min="11800" max="12032" width="9.1171875" style="838"/>
    <col min="12033" max="12033" width="4.1171875" style="838" customWidth="1"/>
    <col min="12034" max="12034" width="52.5859375" style="838" customWidth="1"/>
    <col min="12035" max="12035" width="13.87890625" style="838" customWidth="1"/>
    <col min="12036" max="12036" width="12.5859375" style="838" customWidth="1"/>
    <col min="12037" max="12037" width="14" style="838" customWidth="1"/>
    <col min="12038" max="12038" width="39" style="838" customWidth="1"/>
    <col min="12039" max="12039" width="37.87890625" style="838" customWidth="1"/>
    <col min="12040" max="12040" width="9.41015625" style="838" customWidth="1"/>
    <col min="12041" max="12041" width="9" style="838" customWidth="1"/>
    <col min="12042" max="12045" width="9.41015625" style="838" customWidth="1"/>
    <col min="12046" max="12047" width="0" style="838" hidden="1" customWidth="1"/>
    <col min="12048" max="12048" width="11.5859375" style="838" customWidth="1"/>
    <col min="12049" max="12049" width="12.1171875" style="838" customWidth="1"/>
    <col min="12050" max="12050" width="25.29296875" style="838" customWidth="1"/>
    <col min="12051" max="12052" width="13.29296875" style="838" customWidth="1"/>
    <col min="12053" max="12053" width="11.5859375" style="838" bestFit="1" customWidth="1"/>
    <col min="12054" max="12054" width="12.87890625" style="838" customWidth="1"/>
    <col min="12055" max="12055" width="11.5859375" style="838" bestFit="1" customWidth="1"/>
    <col min="12056" max="12288" width="9.1171875" style="838"/>
    <col min="12289" max="12289" width="4.1171875" style="838" customWidth="1"/>
    <col min="12290" max="12290" width="52.5859375" style="838" customWidth="1"/>
    <col min="12291" max="12291" width="13.87890625" style="838" customWidth="1"/>
    <col min="12292" max="12292" width="12.5859375" style="838" customWidth="1"/>
    <col min="12293" max="12293" width="14" style="838" customWidth="1"/>
    <col min="12294" max="12294" width="39" style="838" customWidth="1"/>
    <col min="12295" max="12295" width="37.87890625" style="838" customWidth="1"/>
    <col min="12296" max="12296" width="9.41015625" style="838" customWidth="1"/>
    <col min="12297" max="12297" width="9" style="838" customWidth="1"/>
    <col min="12298" max="12301" width="9.41015625" style="838" customWidth="1"/>
    <col min="12302" max="12303" width="0" style="838" hidden="1" customWidth="1"/>
    <col min="12304" max="12304" width="11.5859375" style="838" customWidth="1"/>
    <col min="12305" max="12305" width="12.1171875" style="838" customWidth="1"/>
    <col min="12306" max="12306" width="25.29296875" style="838" customWidth="1"/>
    <col min="12307" max="12308" width="13.29296875" style="838" customWidth="1"/>
    <col min="12309" max="12309" width="11.5859375" style="838" bestFit="1" customWidth="1"/>
    <col min="12310" max="12310" width="12.87890625" style="838" customWidth="1"/>
    <col min="12311" max="12311" width="11.5859375" style="838" bestFit="1" customWidth="1"/>
    <col min="12312" max="12544" width="9.1171875" style="838"/>
    <col min="12545" max="12545" width="4.1171875" style="838" customWidth="1"/>
    <col min="12546" max="12546" width="52.5859375" style="838" customWidth="1"/>
    <col min="12547" max="12547" width="13.87890625" style="838" customWidth="1"/>
    <col min="12548" max="12548" width="12.5859375" style="838" customWidth="1"/>
    <col min="12549" max="12549" width="14" style="838" customWidth="1"/>
    <col min="12550" max="12550" width="39" style="838" customWidth="1"/>
    <col min="12551" max="12551" width="37.87890625" style="838" customWidth="1"/>
    <col min="12552" max="12552" width="9.41015625" style="838" customWidth="1"/>
    <col min="12553" max="12553" width="9" style="838" customWidth="1"/>
    <col min="12554" max="12557" width="9.41015625" style="838" customWidth="1"/>
    <col min="12558" max="12559" width="0" style="838" hidden="1" customWidth="1"/>
    <col min="12560" max="12560" width="11.5859375" style="838" customWidth="1"/>
    <col min="12561" max="12561" width="12.1171875" style="838" customWidth="1"/>
    <col min="12562" max="12562" width="25.29296875" style="838" customWidth="1"/>
    <col min="12563" max="12564" width="13.29296875" style="838" customWidth="1"/>
    <col min="12565" max="12565" width="11.5859375" style="838" bestFit="1" customWidth="1"/>
    <col min="12566" max="12566" width="12.87890625" style="838" customWidth="1"/>
    <col min="12567" max="12567" width="11.5859375" style="838" bestFit="1" customWidth="1"/>
    <col min="12568" max="12800" width="9.1171875" style="838"/>
    <col min="12801" max="12801" width="4.1171875" style="838" customWidth="1"/>
    <col min="12802" max="12802" width="52.5859375" style="838" customWidth="1"/>
    <col min="12803" max="12803" width="13.87890625" style="838" customWidth="1"/>
    <col min="12804" max="12804" width="12.5859375" style="838" customWidth="1"/>
    <col min="12805" max="12805" width="14" style="838" customWidth="1"/>
    <col min="12806" max="12806" width="39" style="838" customWidth="1"/>
    <col min="12807" max="12807" width="37.87890625" style="838" customWidth="1"/>
    <col min="12808" max="12808" width="9.41015625" style="838" customWidth="1"/>
    <col min="12809" max="12809" width="9" style="838" customWidth="1"/>
    <col min="12810" max="12813" width="9.41015625" style="838" customWidth="1"/>
    <col min="12814" max="12815" width="0" style="838" hidden="1" customWidth="1"/>
    <col min="12816" max="12816" width="11.5859375" style="838" customWidth="1"/>
    <col min="12817" max="12817" width="12.1171875" style="838" customWidth="1"/>
    <col min="12818" max="12818" width="25.29296875" style="838" customWidth="1"/>
    <col min="12819" max="12820" width="13.29296875" style="838" customWidth="1"/>
    <col min="12821" max="12821" width="11.5859375" style="838" bestFit="1" customWidth="1"/>
    <col min="12822" max="12822" width="12.87890625" style="838" customWidth="1"/>
    <col min="12823" max="12823" width="11.5859375" style="838" bestFit="1" customWidth="1"/>
    <col min="12824" max="13056" width="9.1171875" style="838"/>
    <col min="13057" max="13057" width="4.1171875" style="838" customWidth="1"/>
    <col min="13058" max="13058" width="52.5859375" style="838" customWidth="1"/>
    <col min="13059" max="13059" width="13.87890625" style="838" customWidth="1"/>
    <col min="13060" max="13060" width="12.5859375" style="838" customWidth="1"/>
    <col min="13061" max="13061" width="14" style="838" customWidth="1"/>
    <col min="13062" max="13062" width="39" style="838" customWidth="1"/>
    <col min="13063" max="13063" width="37.87890625" style="838" customWidth="1"/>
    <col min="13064" max="13064" width="9.41015625" style="838" customWidth="1"/>
    <col min="13065" max="13065" width="9" style="838" customWidth="1"/>
    <col min="13066" max="13069" width="9.41015625" style="838" customWidth="1"/>
    <col min="13070" max="13071" width="0" style="838" hidden="1" customWidth="1"/>
    <col min="13072" max="13072" width="11.5859375" style="838" customWidth="1"/>
    <col min="13073" max="13073" width="12.1171875" style="838" customWidth="1"/>
    <col min="13074" max="13074" width="25.29296875" style="838" customWidth="1"/>
    <col min="13075" max="13076" width="13.29296875" style="838" customWidth="1"/>
    <col min="13077" max="13077" width="11.5859375" style="838" bestFit="1" customWidth="1"/>
    <col min="13078" max="13078" width="12.87890625" style="838" customWidth="1"/>
    <col min="13079" max="13079" width="11.5859375" style="838" bestFit="1" customWidth="1"/>
    <col min="13080" max="13312" width="9.1171875" style="838"/>
    <col min="13313" max="13313" width="4.1171875" style="838" customWidth="1"/>
    <col min="13314" max="13314" width="52.5859375" style="838" customWidth="1"/>
    <col min="13315" max="13315" width="13.87890625" style="838" customWidth="1"/>
    <col min="13316" max="13316" width="12.5859375" style="838" customWidth="1"/>
    <col min="13317" max="13317" width="14" style="838" customWidth="1"/>
    <col min="13318" max="13318" width="39" style="838" customWidth="1"/>
    <col min="13319" max="13319" width="37.87890625" style="838" customWidth="1"/>
    <col min="13320" max="13320" width="9.41015625" style="838" customWidth="1"/>
    <col min="13321" max="13321" width="9" style="838" customWidth="1"/>
    <col min="13322" max="13325" width="9.41015625" style="838" customWidth="1"/>
    <col min="13326" max="13327" width="0" style="838" hidden="1" customWidth="1"/>
    <col min="13328" max="13328" width="11.5859375" style="838" customWidth="1"/>
    <col min="13329" max="13329" width="12.1171875" style="838" customWidth="1"/>
    <col min="13330" max="13330" width="25.29296875" style="838" customWidth="1"/>
    <col min="13331" max="13332" width="13.29296875" style="838" customWidth="1"/>
    <col min="13333" max="13333" width="11.5859375" style="838" bestFit="1" customWidth="1"/>
    <col min="13334" max="13334" width="12.87890625" style="838" customWidth="1"/>
    <col min="13335" max="13335" width="11.5859375" style="838" bestFit="1" customWidth="1"/>
    <col min="13336" max="13568" width="9.1171875" style="838"/>
    <col min="13569" max="13569" width="4.1171875" style="838" customWidth="1"/>
    <col min="13570" max="13570" width="52.5859375" style="838" customWidth="1"/>
    <col min="13571" max="13571" width="13.87890625" style="838" customWidth="1"/>
    <col min="13572" max="13572" width="12.5859375" style="838" customWidth="1"/>
    <col min="13573" max="13573" width="14" style="838" customWidth="1"/>
    <col min="13574" max="13574" width="39" style="838" customWidth="1"/>
    <col min="13575" max="13575" width="37.87890625" style="838" customWidth="1"/>
    <col min="13576" max="13576" width="9.41015625" style="838" customWidth="1"/>
    <col min="13577" max="13577" width="9" style="838" customWidth="1"/>
    <col min="13578" max="13581" width="9.41015625" style="838" customWidth="1"/>
    <col min="13582" max="13583" width="0" style="838" hidden="1" customWidth="1"/>
    <col min="13584" max="13584" width="11.5859375" style="838" customWidth="1"/>
    <col min="13585" max="13585" width="12.1171875" style="838" customWidth="1"/>
    <col min="13586" max="13586" width="25.29296875" style="838" customWidth="1"/>
    <col min="13587" max="13588" width="13.29296875" style="838" customWidth="1"/>
    <col min="13589" max="13589" width="11.5859375" style="838" bestFit="1" customWidth="1"/>
    <col min="13590" max="13590" width="12.87890625" style="838" customWidth="1"/>
    <col min="13591" max="13591" width="11.5859375" style="838" bestFit="1" customWidth="1"/>
    <col min="13592" max="13824" width="9.1171875" style="838"/>
    <col min="13825" max="13825" width="4.1171875" style="838" customWidth="1"/>
    <col min="13826" max="13826" width="52.5859375" style="838" customWidth="1"/>
    <col min="13827" max="13827" width="13.87890625" style="838" customWidth="1"/>
    <col min="13828" max="13828" width="12.5859375" style="838" customWidth="1"/>
    <col min="13829" max="13829" width="14" style="838" customWidth="1"/>
    <col min="13830" max="13830" width="39" style="838" customWidth="1"/>
    <col min="13831" max="13831" width="37.87890625" style="838" customWidth="1"/>
    <col min="13832" max="13832" width="9.41015625" style="838" customWidth="1"/>
    <col min="13833" max="13833" width="9" style="838" customWidth="1"/>
    <col min="13834" max="13837" width="9.41015625" style="838" customWidth="1"/>
    <col min="13838" max="13839" width="0" style="838" hidden="1" customWidth="1"/>
    <col min="13840" max="13840" width="11.5859375" style="838" customWidth="1"/>
    <col min="13841" max="13841" width="12.1171875" style="838" customWidth="1"/>
    <col min="13842" max="13842" width="25.29296875" style="838" customWidth="1"/>
    <col min="13843" max="13844" width="13.29296875" style="838" customWidth="1"/>
    <col min="13845" max="13845" width="11.5859375" style="838" bestFit="1" customWidth="1"/>
    <col min="13846" max="13846" width="12.87890625" style="838" customWidth="1"/>
    <col min="13847" max="13847" width="11.5859375" style="838" bestFit="1" customWidth="1"/>
    <col min="13848" max="14080" width="9.1171875" style="838"/>
    <col min="14081" max="14081" width="4.1171875" style="838" customWidth="1"/>
    <col min="14082" max="14082" width="52.5859375" style="838" customWidth="1"/>
    <col min="14083" max="14083" width="13.87890625" style="838" customWidth="1"/>
    <col min="14084" max="14084" width="12.5859375" style="838" customWidth="1"/>
    <col min="14085" max="14085" width="14" style="838" customWidth="1"/>
    <col min="14086" max="14086" width="39" style="838" customWidth="1"/>
    <col min="14087" max="14087" width="37.87890625" style="838" customWidth="1"/>
    <col min="14088" max="14088" width="9.41015625" style="838" customWidth="1"/>
    <col min="14089" max="14089" width="9" style="838" customWidth="1"/>
    <col min="14090" max="14093" width="9.41015625" style="838" customWidth="1"/>
    <col min="14094" max="14095" width="0" style="838" hidden="1" customWidth="1"/>
    <col min="14096" max="14096" width="11.5859375" style="838" customWidth="1"/>
    <col min="14097" max="14097" width="12.1171875" style="838" customWidth="1"/>
    <col min="14098" max="14098" width="25.29296875" style="838" customWidth="1"/>
    <col min="14099" max="14100" width="13.29296875" style="838" customWidth="1"/>
    <col min="14101" max="14101" width="11.5859375" style="838" bestFit="1" customWidth="1"/>
    <col min="14102" max="14102" width="12.87890625" style="838" customWidth="1"/>
    <col min="14103" max="14103" width="11.5859375" style="838" bestFit="1" customWidth="1"/>
    <col min="14104" max="14336" width="9.1171875" style="838"/>
    <col min="14337" max="14337" width="4.1171875" style="838" customWidth="1"/>
    <col min="14338" max="14338" width="52.5859375" style="838" customWidth="1"/>
    <col min="14339" max="14339" width="13.87890625" style="838" customWidth="1"/>
    <col min="14340" max="14340" width="12.5859375" style="838" customWidth="1"/>
    <col min="14341" max="14341" width="14" style="838" customWidth="1"/>
    <col min="14342" max="14342" width="39" style="838" customWidth="1"/>
    <col min="14343" max="14343" width="37.87890625" style="838" customWidth="1"/>
    <col min="14344" max="14344" width="9.41015625" style="838" customWidth="1"/>
    <col min="14345" max="14345" width="9" style="838" customWidth="1"/>
    <col min="14346" max="14349" width="9.41015625" style="838" customWidth="1"/>
    <col min="14350" max="14351" width="0" style="838" hidden="1" customWidth="1"/>
    <col min="14352" max="14352" width="11.5859375" style="838" customWidth="1"/>
    <col min="14353" max="14353" width="12.1171875" style="838" customWidth="1"/>
    <col min="14354" max="14354" width="25.29296875" style="838" customWidth="1"/>
    <col min="14355" max="14356" width="13.29296875" style="838" customWidth="1"/>
    <col min="14357" max="14357" width="11.5859375" style="838" bestFit="1" customWidth="1"/>
    <col min="14358" max="14358" width="12.87890625" style="838" customWidth="1"/>
    <col min="14359" max="14359" width="11.5859375" style="838" bestFit="1" customWidth="1"/>
    <col min="14360" max="14592" width="9.1171875" style="838"/>
    <col min="14593" max="14593" width="4.1171875" style="838" customWidth="1"/>
    <col min="14594" max="14594" width="52.5859375" style="838" customWidth="1"/>
    <col min="14595" max="14595" width="13.87890625" style="838" customWidth="1"/>
    <col min="14596" max="14596" width="12.5859375" style="838" customWidth="1"/>
    <col min="14597" max="14597" width="14" style="838" customWidth="1"/>
    <col min="14598" max="14598" width="39" style="838" customWidth="1"/>
    <col min="14599" max="14599" width="37.87890625" style="838" customWidth="1"/>
    <col min="14600" max="14600" width="9.41015625" style="838" customWidth="1"/>
    <col min="14601" max="14601" width="9" style="838" customWidth="1"/>
    <col min="14602" max="14605" width="9.41015625" style="838" customWidth="1"/>
    <col min="14606" max="14607" width="0" style="838" hidden="1" customWidth="1"/>
    <col min="14608" max="14608" width="11.5859375" style="838" customWidth="1"/>
    <col min="14609" max="14609" width="12.1171875" style="838" customWidth="1"/>
    <col min="14610" max="14610" width="25.29296875" style="838" customWidth="1"/>
    <col min="14611" max="14612" width="13.29296875" style="838" customWidth="1"/>
    <col min="14613" max="14613" width="11.5859375" style="838" bestFit="1" customWidth="1"/>
    <col min="14614" max="14614" width="12.87890625" style="838" customWidth="1"/>
    <col min="14615" max="14615" width="11.5859375" style="838" bestFit="1" customWidth="1"/>
    <col min="14616" max="14848" width="9.1171875" style="838"/>
    <col min="14849" max="14849" width="4.1171875" style="838" customWidth="1"/>
    <col min="14850" max="14850" width="52.5859375" style="838" customWidth="1"/>
    <col min="14851" max="14851" width="13.87890625" style="838" customWidth="1"/>
    <col min="14852" max="14852" width="12.5859375" style="838" customWidth="1"/>
    <col min="14853" max="14853" width="14" style="838" customWidth="1"/>
    <col min="14854" max="14854" width="39" style="838" customWidth="1"/>
    <col min="14855" max="14855" width="37.87890625" style="838" customWidth="1"/>
    <col min="14856" max="14856" width="9.41015625" style="838" customWidth="1"/>
    <col min="14857" max="14857" width="9" style="838" customWidth="1"/>
    <col min="14858" max="14861" width="9.41015625" style="838" customWidth="1"/>
    <col min="14862" max="14863" width="0" style="838" hidden="1" customWidth="1"/>
    <col min="14864" max="14864" width="11.5859375" style="838" customWidth="1"/>
    <col min="14865" max="14865" width="12.1171875" style="838" customWidth="1"/>
    <col min="14866" max="14866" width="25.29296875" style="838" customWidth="1"/>
    <col min="14867" max="14868" width="13.29296875" style="838" customWidth="1"/>
    <col min="14869" max="14869" width="11.5859375" style="838" bestFit="1" customWidth="1"/>
    <col min="14870" max="14870" width="12.87890625" style="838" customWidth="1"/>
    <col min="14871" max="14871" width="11.5859375" style="838" bestFit="1" customWidth="1"/>
    <col min="14872" max="15104" width="9.1171875" style="838"/>
    <col min="15105" max="15105" width="4.1171875" style="838" customWidth="1"/>
    <col min="15106" max="15106" width="52.5859375" style="838" customWidth="1"/>
    <col min="15107" max="15107" width="13.87890625" style="838" customWidth="1"/>
    <col min="15108" max="15108" width="12.5859375" style="838" customWidth="1"/>
    <col min="15109" max="15109" width="14" style="838" customWidth="1"/>
    <col min="15110" max="15110" width="39" style="838" customWidth="1"/>
    <col min="15111" max="15111" width="37.87890625" style="838" customWidth="1"/>
    <col min="15112" max="15112" width="9.41015625" style="838" customWidth="1"/>
    <col min="15113" max="15113" width="9" style="838" customWidth="1"/>
    <col min="15114" max="15117" width="9.41015625" style="838" customWidth="1"/>
    <col min="15118" max="15119" width="0" style="838" hidden="1" customWidth="1"/>
    <col min="15120" max="15120" width="11.5859375" style="838" customWidth="1"/>
    <col min="15121" max="15121" width="12.1171875" style="838" customWidth="1"/>
    <col min="15122" max="15122" width="25.29296875" style="838" customWidth="1"/>
    <col min="15123" max="15124" width="13.29296875" style="838" customWidth="1"/>
    <col min="15125" max="15125" width="11.5859375" style="838" bestFit="1" customWidth="1"/>
    <col min="15126" max="15126" width="12.87890625" style="838" customWidth="1"/>
    <col min="15127" max="15127" width="11.5859375" style="838" bestFit="1" customWidth="1"/>
    <col min="15128" max="15360" width="9.1171875" style="838"/>
    <col min="15361" max="15361" width="4.1171875" style="838" customWidth="1"/>
    <col min="15362" max="15362" width="52.5859375" style="838" customWidth="1"/>
    <col min="15363" max="15363" width="13.87890625" style="838" customWidth="1"/>
    <col min="15364" max="15364" width="12.5859375" style="838" customWidth="1"/>
    <col min="15365" max="15365" width="14" style="838" customWidth="1"/>
    <col min="15366" max="15366" width="39" style="838" customWidth="1"/>
    <col min="15367" max="15367" width="37.87890625" style="838" customWidth="1"/>
    <col min="15368" max="15368" width="9.41015625" style="838" customWidth="1"/>
    <col min="15369" max="15369" width="9" style="838" customWidth="1"/>
    <col min="15370" max="15373" width="9.41015625" style="838" customWidth="1"/>
    <col min="15374" max="15375" width="0" style="838" hidden="1" customWidth="1"/>
    <col min="15376" max="15376" width="11.5859375" style="838" customWidth="1"/>
    <col min="15377" max="15377" width="12.1171875" style="838" customWidth="1"/>
    <col min="15378" max="15378" width="25.29296875" style="838" customWidth="1"/>
    <col min="15379" max="15380" width="13.29296875" style="838" customWidth="1"/>
    <col min="15381" max="15381" width="11.5859375" style="838" bestFit="1" customWidth="1"/>
    <col min="15382" max="15382" width="12.87890625" style="838" customWidth="1"/>
    <col min="15383" max="15383" width="11.5859375" style="838" bestFit="1" customWidth="1"/>
    <col min="15384" max="15616" width="9.1171875" style="838"/>
    <col min="15617" max="15617" width="4.1171875" style="838" customWidth="1"/>
    <col min="15618" max="15618" width="52.5859375" style="838" customWidth="1"/>
    <col min="15619" max="15619" width="13.87890625" style="838" customWidth="1"/>
    <col min="15620" max="15620" width="12.5859375" style="838" customWidth="1"/>
    <col min="15621" max="15621" width="14" style="838" customWidth="1"/>
    <col min="15622" max="15622" width="39" style="838" customWidth="1"/>
    <col min="15623" max="15623" width="37.87890625" style="838" customWidth="1"/>
    <col min="15624" max="15624" width="9.41015625" style="838" customWidth="1"/>
    <col min="15625" max="15625" width="9" style="838" customWidth="1"/>
    <col min="15626" max="15629" width="9.41015625" style="838" customWidth="1"/>
    <col min="15630" max="15631" width="0" style="838" hidden="1" customWidth="1"/>
    <col min="15632" max="15632" width="11.5859375" style="838" customWidth="1"/>
    <col min="15633" max="15633" width="12.1171875" style="838" customWidth="1"/>
    <col min="15634" max="15634" width="25.29296875" style="838" customWidth="1"/>
    <col min="15635" max="15636" width="13.29296875" style="838" customWidth="1"/>
    <col min="15637" max="15637" width="11.5859375" style="838" bestFit="1" customWidth="1"/>
    <col min="15638" max="15638" width="12.87890625" style="838" customWidth="1"/>
    <col min="15639" max="15639" width="11.5859375" style="838" bestFit="1" customWidth="1"/>
    <col min="15640" max="15872" width="9.1171875" style="838"/>
    <col min="15873" max="15873" width="4.1171875" style="838" customWidth="1"/>
    <col min="15874" max="15874" width="52.5859375" style="838" customWidth="1"/>
    <col min="15875" max="15875" width="13.87890625" style="838" customWidth="1"/>
    <col min="15876" max="15876" width="12.5859375" style="838" customWidth="1"/>
    <col min="15877" max="15877" width="14" style="838" customWidth="1"/>
    <col min="15878" max="15878" width="39" style="838" customWidth="1"/>
    <col min="15879" max="15879" width="37.87890625" style="838" customWidth="1"/>
    <col min="15880" max="15880" width="9.41015625" style="838" customWidth="1"/>
    <col min="15881" max="15881" width="9" style="838" customWidth="1"/>
    <col min="15882" max="15885" width="9.41015625" style="838" customWidth="1"/>
    <col min="15886" max="15887" width="0" style="838" hidden="1" customWidth="1"/>
    <col min="15888" max="15888" width="11.5859375" style="838" customWidth="1"/>
    <col min="15889" max="15889" width="12.1171875" style="838" customWidth="1"/>
    <col min="15890" max="15890" width="25.29296875" style="838" customWidth="1"/>
    <col min="15891" max="15892" width="13.29296875" style="838" customWidth="1"/>
    <col min="15893" max="15893" width="11.5859375" style="838" bestFit="1" customWidth="1"/>
    <col min="15894" max="15894" width="12.87890625" style="838" customWidth="1"/>
    <col min="15895" max="15895" width="11.5859375" style="838" bestFit="1" customWidth="1"/>
    <col min="15896" max="16128" width="9.1171875" style="838"/>
    <col min="16129" max="16129" width="4.1171875" style="838" customWidth="1"/>
    <col min="16130" max="16130" width="52.5859375" style="838" customWidth="1"/>
    <col min="16131" max="16131" width="13.87890625" style="838" customWidth="1"/>
    <col min="16132" max="16132" width="12.5859375" style="838" customWidth="1"/>
    <col min="16133" max="16133" width="14" style="838" customWidth="1"/>
    <col min="16134" max="16134" width="39" style="838" customWidth="1"/>
    <col min="16135" max="16135" width="37.87890625" style="838" customWidth="1"/>
    <col min="16136" max="16136" width="9.41015625" style="838" customWidth="1"/>
    <col min="16137" max="16137" width="9" style="838" customWidth="1"/>
    <col min="16138" max="16141" width="9.41015625" style="838" customWidth="1"/>
    <col min="16142" max="16143" width="0" style="838" hidden="1" customWidth="1"/>
    <col min="16144" max="16144" width="11.5859375" style="838" customWidth="1"/>
    <col min="16145" max="16145" width="12.1171875" style="838" customWidth="1"/>
    <col min="16146" max="16146" width="25.29296875" style="838" customWidth="1"/>
    <col min="16147" max="16148" width="13.29296875" style="838" customWidth="1"/>
    <col min="16149" max="16149" width="11.5859375" style="838" bestFit="1" customWidth="1"/>
    <col min="16150" max="16150" width="12.87890625" style="838" customWidth="1"/>
    <col min="16151" max="16151" width="11.5859375" style="838" bestFit="1" customWidth="1"/>
    <col min="16152" max="16384" width="9.1171875" style="838"/>
  </cols>
  <sheetData>
    <row r="1" spans="1:24" s="7" customFormat="1" ht="15.35">
      <c r="A1" s="996" t="s">
        <v>2893</v>
      </c>
      <c r="B1" s="996"/>
      <c r="C1" s="996"/>
      <c r="D1" s="996"/>
      <c r="E1" s="996"/>
      <c r="F1" s="996"/>
      <c r="G1" s="996"/>
      <c r="P1" s="8"/>
      <c r="R1" s="120"/>
      <c r="S1" s="120"/>
      <c r="T1" s="120"/>
      <c r="U1" s="120"/>
      <c r="V1" s="120"/>
      <c r="W1" s="120"/>
      <c r="X1" s="120"/>
    </row>
    <row r="2" spans="1:24" s="386" customFormat="1" ht="17.350000000000001">
      <c r="A2" s="997" t="s">
        <v>16</v>
      </c>
      <c r="B2" s="997"/>
      <c r="C2" s="997"/>
      <c r="D2" s="997"/>
      <c r="E2" s="997"/>
      <c r="F2" s="997"/>
      <c r="G2" s="997"/>
      <c r="H2" s="997"/>
      <c r="I2" s="997"/>
      <c r="J2" s="997"/>
      <c r="K2" s="997"/>
      <c r="L2" s="997"/>
      <c r="M2" s="997"/>
      <c r="N2" s="997"/>
      <c r="O2" s="997"/>
      <c r="P2" s="997"/>
      <c r="Q2" s="997"/>
      <c r="R2" s="834"/>
      <c r="S2" s="834"/>
      <c r="T2" s="835"/>
      <c r="U2" s="835"/>
      <c r="V2" s="835"/>
      <c r="W2" s="835"/>
      <c r="X2" s="835"/>
    </row>
    <row r="3" spans="1:24" s="9" customFormat="1" ht="15.35">
      <c r="L3" s="998" t="s">
        <v>10</v>
      </c>
      <c r="M3" s="998"/>
      <c r="N3" s="998"/>
      <c r="O3" s="998"/>
      <c r="P3" s="998"/>
      <c r="Q3" s="998"/>
      <c r="R3" s="836"/>
      <c r="S3" s="836"/>
      <c r="T3" s="122"/>
      <c r="U3" s="122"/>
      <c r="V3" s="122"/>
      <c r="W3" s="122"/>
      <c r="X3" s="122"/>
    </row>
    <row r="4" spans="1:24" ht="45.75" customHeight="1">
      <c r="A4" s="1119" t="s">
        <v>1</v>
      </c>
      <c r="B4" s="1119" t="s">
        <v>3</v>
      </c>
      <c r="C4" s="1120" t="s">
        <v>13</v>
      </c>
      <c r="D4" s="1119" t="s">
        <v>4</v>
      </c>
      <c r="E4" s="1120" t="s">
        <v>14</v>
      </c>
      <c r="F4" s="1119" t="s">
        <v>2</v>
      </c>
      <c r="G4" s="1119" t="s">
        <v>17</v>
      </c>
      <c r="H4" s="1119" t="s">
        <v>7</v>
      </c>
      <c r="I4" s="1119"/>
      <c r="J4" s="1119" t="s">
        <v>18</v>
      </c>
      <c r="K4" s="1119"/>
      <c r="L4" s="1119" t="s">
        <v>19</v>
      </c>
      <c r="M4" s="1119"/>
      <c r="N4" s="1119" t="s">
        <v>2894</v>
      </c>
      <c r="O4" s="1119"/>
      <c r="P4" s="1119" t="s">
        <v>6</v>
      </c>
      <c r="Q4" s="1119" t="s">
        <v>5</v>
      </c>
      <c r="R4" s="837"/>
      <c r="S4" s="837"/>
    </row>
    <row r="5" spans="1:24" ht="70">
      <c r="A5" s="1119"/>
      <c r="B5" s="1119"/>
      <c r="C5" s="1121"/>
      <c r="D5" s="1119"/>
      <c r="E5" s="1121"/>
      <c r="F5" s="1119"/>
      <c r="G5" s="1119"/>
      <c r="H5" s="839" t="s">
        <v>2895</v>
      </c>
      <c r="I5" s="840" t="s">
        <v>15</v>
      </c>
      <c r="J5" s="839" t="s">
        <v>2895</v>
      </c>
      <c r="K5" s="840" t="s">
        <v>15</v>
      </c>
      <c r="L5" s="839" t="s">
        <v>2895</v>
      </c>
      <c r="M5" s="840" t="s">
        <v>15</v>
      </c>
      <c r="N5" s="839" t="s">
        <v>2895</v>
      </c>
      <c r="O5" s="840" t="s">
        <v>15</v>
      </c>
      <c r="P5" s="1119"/>
      <c r="Q5" s="1119"/>
      <c r="R5" s="837"/>
      <c r="S5" s="837"/>
    </row>
    <row r="6" spans="1:24" s="56" customFormat="1" ht="33" customHeight="1">
      <c r="A6" s="841" t="s">
        <v>9</v>
      </c>
      <c r="B6" s="842" t="s">
        <v>11</v>
      </c>
      <c r="C6" s="842"/>
      <c r="D6" s="842"/>
      <c r="E6" s="842"/>
      <c r="F6" s="842"/>
      <c r="G6" s="842"/>
      <c r="H6" s="843">
        <f t="shared" ref="H6:M6" si="0">H7+H13+H15+H16+H25+H28+H39+H43+H48</f>
        <v>75934.06</v>
      </c>
      <c r="I6" s="843">
        <f t="shared" si="0"/>
        <v>68037.08</v>
      </c>
      <c r="J6" s="843">
        <f t="shared" si="0"/>
        <v>74840.788</v>
      </c>
      <c r="K6" s="843">
        <f t="shared" si="0"/>
        <v>68037.08</v>
      </c>
      <c r="L6" s="843">
        <f t="shared" si="0"/>
        <v>13926.769999999999</v>
      </c>
      <c r="M6" s="843">
        <f t="shared" si="0"/>
        <v>12660.699999999999</v>
      </c>
      <c r="N6" s="843"/>
      <c r="O6" s="843"/>
      <c r="P6" s="842"/>
      <c r="Q6" s="842"/>
      <c r="R6" s="844"/>
      <c r="S6" s="844"/>
    </row>
    <row r="7" spans="1:24" s="849" customFormat="1" ht="21.75" customHeight="1">
      <c r="A7" s="845">
        <v>1</v>
      </c>
      <c r="B7" s="846" t="s">
        <v>34</v>
      </c>
      <c r="C7" s="846"/>
      <c r="D7" s="846"/>
      <c r="E7" s="846"/>
      <c r="F7" s="846"/>
      <c r="G7" s="846"/>
      <c r="H7" s="847">
        <f>+H11+H12</f>
        <v>4174.0600000000004</v>
      </c>
      <c r="I7" s="847">
        <f t="shared" ref="I7:O7" si="1">+I11+I12</f>
        <v>3770.6</v>
      </c>
      <c r="J7" s="847">
        <f t="shared" si="1"/>
        <v>4147.66</v>
      </c>
      <c r="K7" s="847">
        <f t="shared" si="1"/>
        <v>3770.6</v>
      </c>
      <c r="L7" s="847">
        <f t="shared" si="1"/>
        <v>1199</v>
      </c>
      <c r="M7" s="847">
        <f t="shared" si="1"/>
        <v>1090</v>
      </c>
      <c r="N7" s="847">
        <f t="shared" si="1"/>
        <v>0</v>
      </c>
      <c r="O7" s="847">
        <f t="shared" si="1"/>
        <v>0</v>
      </c>
      <c r="P7" s="845"/>
      <c r="Q7" s="846"/>
      <c r="R7" s="844"/>
      <c r="S7" s="844"/>
      <c r="T7" s="56" t="s">
        <v>2896</v>
      </c>
      <c r="U7" s="848">
        <v>3771</v>
      </c>
      <c r="V7" s="56" t="s">
        <v>2897</v>
      </c>
      <c r="W7" s="848">
        <v>1090</v>
      </c>
      <c r="X7" s="56"/>
    </row>
    <row r="8" spans="1:24" s="70" customFormat="1" ht="67.2" hidden="1" customHeight="1" outlineLevel="1">
      <c r="A8" s="850">
        <v>1.1000000000000001</v>
      </c>
      <c r="B8" s="851" t="s">
        <v>2898</v>
      </c>
      <c r="C8" s="850" t="s">
        <v>2899</v>
      </c>
      <c r="D8" s="852" t="s">
        <v>2900</v>
      </c>
      <c r="E8" s="850" t="s">
        <v>50</v>
      </c>
      <c r="F8" s="878" t="s">
        <v>2901</v>
      </c>
      <c r="G8" s="851" t="s">
        <v>2902</v>
      </c>
      <c r="H8" s="853">
        <f t="shared" ref="H8:I10" si="2">J8</f>
        <v>130.94399999999999</v>
      </c>
      <c r="I8" s="853">
        <f t="shared" si="2"/>
        <v>119.03999999999999</v>
      </c>
      <c r="J8" s="853">
        <f>K8*10%+K8</f>
        <v>130.94399999999999</v>
      </c>
      <c r="K8" s="853">
        <f>1.2*99.2</f>
        <v>119.03999999999999</v>
      </c>
      <c r="L8" s="853">
        <f>M8*10%+M8</f>
        <v>43.64800000000001</v>
      </c>
      <c r="M8" s="853">
        <f>1*0.4*99.2</f>
        <v>39.680000000000007</v>
      </c>
      <c r="N8" s="853"/>
      <c r="O8" s="853"/>
      <c r="P8" s="850"/>
      <c r="Q8" s="851"/>
      <c r="R8" s="854"/>
      <c r="S8" s="854"/>
      <c r="U8" s="855"/>
      <c r="W8" s="855"/>
    </row>
    <row r="9" spans="1:24" s="70" customFormat="1" ht="56" hidden="1" outlineLevel="1">
      <c r="A9" s="850">
        <v>1.2</v>
      </c>
      <c r="B9" s="851" t="s">
        <v>2903</v>
      </c>
      <c r="C9" s="850" t="s">
        <v>2899</v>
      </c>
      <c r="D9" s="852" t="s">
        <v>2900</v>
      </c>
      <c r="E9" s="850" t="s">
        <v>50</v>
      </c>
      <c r="F9" s="879"/>
      <c r="G9" s="851" t="s">
        <v>2904</v>
      </c>
      <c r="H9" s="853">
        <f t="shared" si="2"/>
        <v>350.28400000000005</v>
      </c>
      <c r="I9" s="853">
        <f t="shared" si="2"/>
        <v>318.44000000000005</v>
      </c>
      <c r="J9" s="853">
        <f>K9*10%+K9</f>
        <v>350.28400000000005</v>
      </c>
      <c r="K9" s="853">
        <f>3.2*99.2+1</f>
        <v>318.44000000000005</v>
      </c>
      <c r="L9" s="853">
        <f>M9*10%+M9</f>
        <v>87.296000000000021</v>
      </c>
      <c r="M9" s="853">
        <f>2*0.4*99.2</f>
        <v>79.360000000000014</v>
      </c>
      <c r="N9" s="853"/>
      <c r="O9" s="853"/>
      <c r="P9" s="850"/>
      <c r="Q9" s="851"/>
      <c r="R9" s="854"/>
      <c r="S9" s="854"/>
      <c r="U9" s="855"/>
      <c r="W9" s="855"/>
    </row>
    <row r="10" spans="1:24" s="70" customFormat="1" ht="56" hidden="1" outlineLevel="1">
      <c r="A10" s="850">
        <v>1.3</v>
      </c>
      <c r="B10" s="851" t="s">
        <v>2905</v>
      </c>
      <c r="C10" s="850" t="s">
        <v>2899</v>
      </c>
      <c r="D10" s="852" t="s">
        <v>2900</v>
      </c>
      <c r="E10" s="850" t="s">
        <v>50</v>
      </c>
      <c r="F10" s="880"/>
      <c r="G10" s="851" t="s">
        <v>2906</v>
      </c>
      <c r="H10" s="853">
        <f t="shared" si="2"/>
        <v>392.83199999999999</v>
      </c>
      <c r="I10" s="853">
        <f t="shared" si="2"/>
        <v>357.12</v>
      </c>
      <c r="J10" s="853">
        <f>K10*10%+K10</f>
        <v>392.83199999999999</v>
      </c>
      <c r="K10" s="853">
        <f>3.6*99.2</f>
        <v>357.12</v>
      </c>
      <c r="L10" s="853">
        <f>M10*10%+M10</f>
        <v>73.656000000000006</v>
      </c>
      <c r="M10" s="853">
        <f>3*0.225*99.2</f>
        <v>66.960000000000008</v>
      </c>
      <c r="N10" s="853"/>
      <c r="O10" s="853"/>
      <c r="P10" s="850"/>
      <c r="Q10" s="851"/>
      <c r="R10" s="854"/>
      <c r="S10" s="854"/>
      <c r="U10" s="855"/>
      <c r="W10" s="855"/>
    </row>
    <row r="11" spans="1:24" s="70" customFormat="1" ht="69" customHeight="1" collapsed="1">
      <c r="A11" s="850" t="s">
        <v>521</v>
      </c>
      <c r="B11" s="851" t="s">
        <v>2963</v>
      </c>
      <c r="C11" s="850" t="str">
        <f>+C10</f>
        <v>UBND xã Sa Loong</v>
      </c>
      <c r="D11" s="852" t="str">
        <f>+D10</f>
        <v>Thôn Bun Ngai và thôn Giang Lố II, xã Sa Loong</v>
      </c>
      <c r="E11" s="850" t="str">
        <f>+E10</f>
        <v>2022-2025</v>
      </c>
      <c r="F11" s="880" t="str">
        <f>+F8</f>
        <v>Giảm tỷ lên hộ nghèo vùng đồng bào dân tộc thiểu số</v>
      </c>
      <c r="G11" s="851" t="s">
        <v>2964</v>
      </c>
      <c r="H11" s="853">
        <f>+H8+H9+H10</f>
        <v>874.06000000000006</v>
      </c>
      <c r="I11" s="853">
        <f t="shared" ref="I11:M11" si="3">+I8+I9+I10</f>
        <v>794.6</v>
      </c>
      <c r="J11" s="853">
        <f t="shared" si="3"/>
        <v>874.06000000000006</v>
      </c>
      <c r="K11" s="853">
        <f t="shared" si="3"/>
        <v>794.6</v>
      </c>
      <c r="L11" s="853">
        <f t="shared" si="3"/>
        <v>204.60000000000002</v>
      </c>
      <c r="M11" s="853">
        <f t="shared" si="3"/>
        <v>186.00000000000003</v>
      </c>
      <c r="N11" s="853"/>
      <c r="O11" s="853"/>
      <c r="P11" s="850"/>
      <c r="Q11" s="851"/>
      <c r="R11" s="854"/>
      <c r="S11" s="854"/>
      <c r="U11" s="855"/>
      <c r="W11" s="855"/>
    </row>
    <row r="12" spans="1:24" ht="95.45" customHeight="1">
      <c r="A12" s="856">
        <v>1.4</v>
      </c>
      <c r="B12" s="857" t="s">
        <v>2907</v>
      </c>
      <c r="C12" s="852" t="s">
        <v>2908</v>
      </c>
      <c r="D12" s="852" t="s">
        <v>2909</v>
      </c>
      <c r="E12" s="852" t="s">
        <v>165</v>
      </c>
      <c r="F12" s="852" t="s">
        <v>2910</v>
      </c>
      <c r="G12" s="858" t="s">
        <v>2965</v>
      </c>
      <c r="H12" s="859">
        <v>3300</v>
      </c>
      <c r="I12" s="853">
        <f>K12</f>
        <v>2976</v>
      </c>
      <c r="J12" s="853">
        <f>K12*10%+K12</f>
        <v>3273.6</v>
      </c>
      <c r="K12" s="859">
        <f>30*99.2</f>
        <v>2976</v>
      </c>
      <c r="L12" s="853">
        <f>M12*10%+M12</f>
        <v>994.4</v>
      </c>
      <c r="M12" s="859">
        <f>1090-M10-M9-M8</f>
        <v>904</v>
      </c>
      <c r="N12" s="859"/>
      <c r="O12" s="859"/>
      <c r="P12" s="852"/>
      <c r="Q12" s="857"/>
      <c r="R12" s="854"/>
      <c r="S12" s="854" t="s">
        <v>2911</v>
      </c>
    </row>
    <row r="13" spans="1:24" s="849" customFormat="1" ht="24" customHeight="1">
      <c r="A13" s="845">
        <v>2</v>
      </c>
      <c r="B13" s="846" t="s">
        <v>38</v>
      </c>
      <c r="C13" s="846"/>
      <c r="D13" s="846"/>
      <c r="E13" s="846"/>
      <c r="F13" s="846"/>
      <c r="G13" s="846"/>
      <c r="H13" s="847">
        <f t="shared" ref="H13:M13" si="4">H14</f>
        <v>33000</v>
      </c>
      <c r="I13" s="847">
        <f t="shared" si="4"/>
        <v>29923</v>
      </c>
      <c r="J13" s="847">
        <f t="shared" si="4"/>
        <v>32915.300000000003</v>
      </c>
      <c r="K13" s="847">
        <f t="shared" si="4"/>
        <v>29923</v>
      </c>
      <c r="L13" s="847">
        <f t="shared" si="4"/>
        <v>5924.6</v>
      </c>
      <c r="M13" s="847">
        <f t="shared" si="4"/>
        <v>5386</v>
      </c>
      <c r="N13" s="847"/>
      <c r="O13" s="847"/>
      <c r="P13" s="847"/>
      <c r="Q13" s="847"/>
      <c r="R13" s="860"/>
      <c r="S13" s="860"/>
      <c r="T13" s="56" t="s">
        <v>2912</v>
      </c>
      <c r="U13" s="848">
        <v>29923</v>
      </c>
      <c r="V13" s="56" t="s">
        <v>2897</v>
      </c>
      <c r="W13" s="848">
        <v>5386</v>
      </c>
      <c r="X13" s="56"/>
    </row>
    <row r="14" spans="1:24" s="70" customFormat="1" ht="43.2" customHeight="1">
      <c r="A14" s="861" t="s">
        <v>35</v>
      </c>
      <c r="B14" s="851" t="s">
        <v>2913</v>
      </c>
      <c r="C14" s="851" t="s">
        <v>546</v>
      </c>
      <c r="D14" s="851" t="s">
        <v>2914</v>
      </c>
      <c r="E14" s="851" t="s">
        <v>50</v>
      </c>
      <c r="F14" s="851" t="s">
        <v>2915</v>
      </c>
      <c r="G14" s="851"/>
      <c r="H14" s="853">
        <v>33000</v>
      </c>
      <c r="I14" s="853">
        <v>29923</v>
      </c>
      <c r="J14" s="853">
        <v>32915.300000000003</v>
      </c>
      <c r="K14" s="853">
        <v>29923</v>
      </c>
      <c r="L14" s="853">
        <v>5924.6</v>
      </c>
      <c r="M14" s="853">
        <v>5386</v>
      </c>
      <c r="N14" s="853"/>
      <c r="O14" s="853"/>
      <c r="P14" s="853"/>
      <c r="Q14" s="853"/>
      <c r="R14" s="862"/>
      <c r="S14" s="862"/>
      <c r="U14" s="855"/>
      <c r="W14" s="855"/>
    </row>
    <row r="15" spans="1:24" s="849" customFormat="1" ht="21.75" customHeight="1">
      <c r="A15" s="845">
        <v>3</v>
      </c>
      <c r="B15" s="846" t="s">
        <v>39</v>
      </c>
      <c r="C15" s="846"/>
      <c r="D15" s="846"/>
      <c r="E15" s="846"/>
      <c r="F15" s="846"/>
      <c r="G15" s="846"/>
      <c r="H15" s="847"/>
      <c r="I15" s="847"/>
      <c r="J15" s="847"/>
      <c r="K15" s="847"/>
      <c r="L15" s="847"/>
      <c r="M15" s="847"/>
      <c r="N15" s="847"/>
      <c r="O15" s="847"/>
      <c r="P15" s="845"/>
      <c r="Q15" s="846"/>
      <c r="R15" s="844"/>
      <c r="S15" s="844"/>
      <c r="T15" s="56"/>
      <c r="U15" s="56"/>
      <c r="V15" s="56"/>
      <c r="W15" s="56"/>
      <c r="X15" s="56"/>
    </row>
    <row r="16" spans="1:24" s="849" customFormat="1" ht="21.75" customHeight="1">
      <c r="A16" s="845">
        <v>4</v>
      </c>
      <c r="B16" s="846" t="s">
        <v>42</v>
      </c>
      <c r="C16" s="846"/>
      <c r="D16" s="846"/>
      <c r="E16" s="846"/>
      <c r="F16" s="846"/>
      <c r="G16" s="846"/>
      <c r="H16" s="847">
        <f t="shared" ref="H16:M16" si="5">H17</f>
        <v>23172</v>
      </c>
      <c r="I16" s="847">
        <f t="shared" si="5"/>
        <v>21109.48</v>
      </c>
      <c r="J16" s="847">
        <f t="shared" si="5"/>
        <v>23220.428</v>
      </c>
      <c r="K16" s="847">
        <f t="shared" si="5"/>
        <v>21109.48</v>
      </c>
      <c r="L16" s="847">
        <f t="shared" si="5"/>
        <v>4180</v>
      </c>
      <c r="M16" s="847">
        <f t="shared" si="5"/>
        <v>3800</v>
      </c>
      <c r="N16" s="847"/>
      <c r="O16" s="847"/>
      <c r="P16" s="845"/>
      <c r="Q16" s="846"/>
      <c r="R16" s="844"/>
      <c r="S16" s="844"/>
      <c r="T16" s="56" t="s">
        <v>2896</v>
      </c>
      <c r="U16" s="848">
        <v>21109</v>
      </c>
      <c r="V16" s="56" t="s">
        <v>2897</v>
      </c>
      <c r="W16" s="848">
        <v>3800</v>
      </c>
      <c r="X16" s="56"/>
    </row>
    <row r="17" spans="1:24" s="867" customFormat="1" ht="21.75" customHeight="1">
      <c r="A17" s="863" t="s">
        <v>43</v>
      </c>
      <c r="B17" s="864" t="s">
        <v>44</v>
      </c>
      <c r="C17" s="864"/>
      <c r="D17" s="864"/>
      <c r="E17" s="864"/>
      <c r="F17" s="864"/>
      <c r="G17" s="864"/>
      <c r="H17" s="865">
        <f t="shared" ref="H17:M17" si="6">SUM(H18:H24)</f>
        <v>23172</v>
      </c>
      <c r="I17" s="865">
        <f t="shared" si="6"/>
        <v>21109.48</v>
      </c>
      <c r="J17" s="865">
        <f t="shared" si="6"/>
        <v>23220.428</v>
      </c>
      <c r="K17" s="865">
        <f t="shared" si="6"/>
        <v>21109.48</v>
      </c>
      <c r="L17" s="865">
        <f t="shared" si="6"/>
        <v>4180</v>
      </c>
      <c r="M17" s="865">
        <f t="shared" si="6"/>
        <v>3800</v>
      </c>
      <c r="N17" s="865"/>
      <c r="O17" s="865"/>
      <c r="P17" s="863"/>
      <c r="Q17" s="864"/>
      <c r="R17" s="866"/>
      <c r="S17" s="866"/>
      <c r="T17" s="62"/>
      <c r="U17" s="62"/>
      <c r="V17" s="62"/>
      <c r="W17" s="62"/>
      <c r="X17" s="62"/>
    </row>
    <row r="18" spans="1:24" ht="28">
      <c r="A18" s="856" t="s">
        <v>35</v>
      </c>
      <c r="B18" s="857" t="s">
        <v>2916</v>
      </c>
      <c r="C18" s="852" t="s">
        <v>2917</v>
      </c>
      <c r="D18" s="852" t="s">
        <v>2918</v>
      </c>
      <c r="E18" s="852" t="s">
        <v>74</v>
      </c>
      <c r="F18" s="857" t="s">
        <v>2919</v>
      </c>
      <c r="G18" s="857"/>
      <c r="H18" s="859">
        <v>822</v>
      </c>
      <c r="I18" s="859">
        <f t="shared" ref="I18:I24" si="7">K18</f>
        <v>746.48</v>
      </c>
      <c r="J18" s="868">
        <f t="shared" ref="J18:J24" si="8">K18*10%+K18</f>
        <v>821.12800000000004</v>
      </c>
      <c r="K18" s="859">
        <f>8*93.31</f>
        <v>746.48</v>
      </c>
      <c r="L18" s="859">
        <f t="shared" ref="L18:L24" si="9">M18*10%+M18</f>
        <v>820.6</v>
      </c>
      <c r="M18" s="859">
        <v>746</v>
      </c>
      <c r="N18" s="859"/>
      <c r="O18" s="859"/>
      <c r="P18" s="852"/>
      <c r="Q18" s="857"/>
      <c r="R18" s="854">
        <v>3</v>
      </c>
      <c r="S18" s="854">
        <v>2</v>
      </c>
    </row>
    <row r="19" spans="1:24" ht="49.2" customHeight="1">
      <c r="A19" s="856" t="s">
        <v>35</v>
      </c>
      <c r="B19" s="857" t="s">
        <v>2920</v>
      </c>
      <c r="C19" s="852" t="s">
        <v>2921</v>
      </c>
      <c r="D19" s="852" t="s">
        <v>2489</v>
      </c>
      <c r="E19" s="852" t="s">
        <v>92</v>
      </c>
      <c r="F19" s="857" t="s">
        <v>2922</v>
      </c>
      <c r="G19" s="857" t="s">
        <v>2923</v>
      </c>
      <c r="H19" s="859">
        <v>5500</v>
      </c>
      <c r="I19" s="859">
        <f t="shared" si="7"/>
        <v>5000</v>
      </c>
      <c r="J19" s="859">
        <f t="shared" si="8"/>
        <v>5500</v>
      </c>
      <c r="K19" s="859">
        <v>5000</v>
      </c>
      <c r="L19" s="859">
        <f t="shared" si="9"/>
        <v>0</v>
      </c>
      <c r="M19" s="859">
        <v>0</v>
      </c>
      <c r="N19" s="859"/>
      <c r="O19" s="859"/>
      <c r="P19" s="852"/>
      <c r="Q19" s="857"/>
      <c r="R19" s="854" t="s">
        <v>2909</v>
      </c>
      <c r="S19" s="854" t="s">
        <v>2924</v>
      </c>
      <c r="T19" s="869" t="e">
        <f>#REF!+#REF!+K18+#REF!+#REF!</f>
        <v>#REF!</v>
      </c>
    </row>
    <row r="20" spans="1:24" ht="61.95" customHeight="1">
      <c r="A20" s="856" t="s">
        <v>35</v>
      </c>
      <c r="B20" s="857" t="s">
        <v>2925</v>
      </c>
      <c r="C20" s="852" t="s">
        <v>2921</v>
      </c>
      <c r="D20" s="852" t="s">
        <v>2489</v>
      </c>
      <c r="E20" s="852" t="s">
        <v>74</v>
      </c>
      <c r="F20" s="857" t="s">
        <v>2922</v>
      </c>
      <c r="G20" s="857"/>
      <c r="H20" s="859">
        <v>2000</v>
      </c>
      <c r="I20" s="859">
        <f t="shared" si="7"/>
        <v>1800</v>
      </c>
      <c r="J20" s="859">
        <f t="shared" si="8"/>
        <v>1980</v>
      </c>
      <c r="K20" s="859">
        <v>1800</v>
      </c>
      <c r="L20" s="859">
        <f>M20*10%+M20</f>
        <v>880</v>
      </c>
      <c r="M20" s="859">
        <v>800</v>
      </c>
      <c r="N20" s="859"/>
      <c r="O20" s="859"/>
      <c r="P20" s="852"/>
      <c r="Q20" s="857"/>
      <c r="R20" s="870" t="e">
        <f>#REF!+#REF!</f>
        <v>#REF!</v>
      </c>
      <c r="S20" s="870" t="e">
        <f>#REF!+#REF!</f>
        <v>#REF!</v>
      </c>
      <c r="T20" s="869">
        <f>21109</f>
        <v>21109</v>
      </c>
    </row>
    <row r="21" spans="1:24" ht="79.95" customHeight="1">
      <c r="A21" s="856" t="s">
        <v>35</v>
      </c>
      <c r="B21" s="857" t="s">
        <v>2926</v>
      </c>
      <c r="C21" s="852" t="s">
        <v>2921</v>
      </c>
      <c r="D21" s="852" t="s">
        <v>2489</v>
      </c>
      <c r="E21" s="852" t="s">
        <v>86</v>
      </c>
      <c r="F21" s="857" t="s">
        <v>2927</v>
      </c>
      <c r="G21" s="857" t="s">
        <v>2928</v>
      </c>
      <c r="H21" s="859">
        <v>1450</v>
      </c>
      <c r="I21" s="859">
        <f t="shared" si="7"/>
        <v>1450</v>
      </c>
      <c r="J21" s="859">
        <f t="shared" si="8"/>
        <v>1595</v>
      </c>
      <c r="K21" s="859">
        <v>1450</v>
      </c>
      <c r="L21" s="859">
        <f t="shared" si="9"/>
        <v>770</v>
      </c>
      <c r="M21" s="859">
        <v>700</v>
      </c>
      <c r="N21" s="859"/>
      <c r="O21" s="859"/>
      <c r="P21" s="852"/>
      <c r="Q21" s="857"/>
      <c r="R21" s="859">
        <f>(100+8.2)*93.1</f>
        <v>10073.42</v>
      </c>
      <c r="S21" s="859">
        <f>30*93.31</f>
        <v>2799.3</v>
      </c>
      <c r="T21" s="869">
        <f>T20-K17</f>
        <v>-0.47999999999956344</v>
      </c>
    </row>
    <row r="22" spans="1:24" ht="52.95" customHeight="1">
      <c r="A22" s="856" t="s">
        <v>35</v>
      </c>
      <c r="B22" s="857" t="s">
        <v>2929</v>
      </c>
      <c r="C22" s="852" t="s">
        <v>2921</v>
      </c>
      <c r="D22" s="852" t="s">
        <v>2489</v>
      </c>
      <c r="E22" s="852" t="s">
        <v>86</v>
      </c>
      <c r="F22" s="857" t="s">
        <v>2927</v>
      </c>
      <c r="G22" s="857" t="s">
        <v>2930</v>
      </c>
      <c r="H22" s="859">
        <v>1500</v>
      </c>
      <c r="I22" s="859">
        <f t="shared" si="7"/>
        <v>1328</v>
      </c>
      <c r="J22" s="859">
        <f t="shared" si="8"/>
        <v>1460.8</v>
      </c>
      <c r="K22" s="859">
        <v>1328</v>
      </c>
      <c r="L22" s="859">
        <f t="shared" si="9"/>
        <v>0</v>
      </c>
      <c r="M22" s="859">
        <v>0</v>
      </c>
      <c r="N22" s="859"/>
      <c r="O22" s="859"/>
      <c r="P22" s="852"/>
      <c r="Q22" s="857"/>
      <c r="R22" s="859">
        <f>16*3*93.31</f>
        <v>4478.88</v>
      </c>
      <c r="S22" s="859">
        <f>16*S8*93.31</f>
        <v>0</v>
      </c>
      <c r="T22" s="869"/>
      <c r="U22" s="869">
        <f>K22-212</f>
        <v>1116</v>
      </c>
    </row>
    <row r="23" spans="1:24" ht="69" customHeight="1">
      <c r="A23" s="856" t="s">
        <v>35</v>
      </c>
      <c r="B23" s="857" t="s">
        <v>2931</v>
      </c>
      <c r="C23" s="852" t="s">
        <v>2921</v>
      </c>
      <c r="D23" s="852" t="s">
        <v>2489</v>
      </c>
      <c r="E23" s="852" t="s">
        <v>165</v>
      </c>
      <c r="F23" s="857" t="s">
        <v>2927</v>
      </c>
      <c r="G23" s="857" t="s">
        <v>2932</v>
      </c>
      <c r="H23" s="859">
        <v>5500</v>
      </c>
      <c r="I23" s="859">
        <f t="shared" si="7"/>
        <v>5000</v>
      </c>
      <c r="J23" s="859">
        <f t="shared" si="8"/>
        <v>5500</v>
      </c>
      <c r="K23" s="859">
        <v>5000</v>
      </c>
      <c r="L23" s="859">
        <f t="shared" si="9"/>
        <v>1155</v>
      </c>
      <c r="M23" s="859">
        <v>1050</v>
      </c>
      <c r="N23" s="859"/>
      <c r="O23" s="859"/>
      <c r="P23" s="852"/>
      <c r="Q23" s="857"/>
      <c r="R23" s="854">
        <f>3800</f>
        <v>3800</v>
      </c>
      <c r="S23" s="854"/>
      <c r="T23" s="869"/>
      <c r="U23" s="70">
        <f>30*16.8</f>
        <v>504</v>
      </c>
    </row>
    <row r="24" spans="1:24" ht="71.45" customHeight="1">
      <c r="A24" s="856" t="s">
        <v>35</v>
      </c>
      <c r="B24" s="857" t="s">
        <v>2933</v>
      </c>
      <c r="C24" s="852" t="s">
        <v>2899</v>
      </c>
      <c r="D24" s="852" t="s">
        <v>2914</v>
      </c>
      <c r="E24" s="852" t="s">
        <v>165</v>
      </c>
      <c r="F24" s="857" t="s">
        <v>2927</v>
      </c>
      <c r="G24" s="857" t="s">
        <v>2934</v>
      </c>
      <c r="H24" s="859">
        <v>6400</v>
      </c>
      <c r="I24" s="859">
        <f t="shared" si="7"/>
        <v>5785</v>
      </c>
      <c r="J24" s="859">
        <f t="shared" si="8"/>
        <v>6363.5</v>
      </c>
      <c r="K24" s="859">
        <v>5785</v>
      </c>
      <c r="L24" s="859">
        <f t="shared" si="9"/>
        <v>554.4</v>
      </c>
      <c r="M24" s="859">
        <v>504</v>
      </c>
      <c r="N24" s="859"/>
      <c r="O24" s="859"/>
      <c r="P24" s="852"/>
      <c r="Q24" s="857"/>
      <c r="R24" s="870">
        <f>R23-M17</f>
        <v>0</v>
      </c>
      <c r="S24" s="854"/>
      <c r="T24" s="869"/>
    </row>
    <row r="25" spans="1:24" s="849" customFormat="1" ht="17.25" customHeight="1">
      <c r="A25" s="845">
        <v>5</v>
      </c>
      <c r="B25" s="846" t="s">
        <v>45</v>
      </c>
      <c r="C25" s="846"/>
      <c r="D25" s="846"/>
      <c r="E25" s="846"/>
      <c r="F25" s="846"/>
      <c r="G25" s="846"/>
      <c r="H25" s="847">
        <f t="shared" ref="H25:L26" si="10">H26</f>
        <v>7800</v>
      </c>
      <c r="I25" s="847">
        <f t="shared" si="10"/>
        <v>6154</v>
      </c>
      <c r="J25" s="847">
        <f t="shared" si="10"/>
        <v>6769.4</v>
      </c>
      <c r="K25" s="847">
        <f t="shared" si="10"/>
        <v>6154</v>
      </c>
      <c r="L25" s="847">
        <f t="shared" si="10"/>
        <v>1218.8</v>
      </c>
      <c r="M25" s="847">
        <f>M26</f>
        <v>1108</v>
      </c>
      <c r="N25" s="847"/>
      <c r="O25" s="847"/>
      <c r="P25" s="845"/>
      <c r="Q25" s="846"/>
      <c r="R25" s="844"/>
      <c r="S25" s="844"/>
      <c r="T25" s="56" t="s">
        <v>2896</v>
      </c>
      <c r="U25" s="848">
        <v>6154</v>
      </c>
      <c r="V25" s="56" t="s">
        <v>2897</v>
      </c>
      <c r="W25" s="848">
        <v>1108</v>
      </c>
      <c r="X25" s="56"/>
    </row>
    <row r="26" spans="1:24" s="867" customFormat="1" ht="22.5" customHeight="1">
      <c r="A26" s="863" t="s">
        <v>46</v>
      </c>
      <c r="B26" s="864" t="s">
        <v>44</v>
      </c>
      <c r="C26" s="864"/>
      <c r="D26" s="864"/>
      <c r="E26" s="864"/>
      <c r="F26" s="864"/>
      <c r="G26" s="864"/>
      <c r="H26" s="865">
        <f t="shared" si="10"/>
        <v>7800</v>
      </c>
      <c r="I26" s="865">
        <f t="shared" si="10"/>
        <v>6154</v>
      </c>
      <c r="J26" s="865">
        <f t="shared" si="10"/>
        <v>6769.4</v>
      </c>
      <c r="K26" s="865">
        <f t="shared" si="10"/>
        <v>6154</v>
      </c>
      <c r="L26" s="865">
        <f t="shared" si="10"/>
        <v>1218.8</v>
      </c>
      <c r="M26" s="865">
        <f>M27</f>
        <v>1108</v>
      </c>
      <c r="N26" s="871"/>
      <c r="O26" s="871"/>
      <c r="P26" s="863"/>
      <c r="Q26" s="864"/>
      <c r="R26" s="866"/>
      <c r="S26" s="866"/>
      <c r="T26" s="62"/>
      <c r="U26" s="62"/>
      <c r="V26" s="62"/>
      <c r="W26" s="62"/>
      <c r="X26" s="62"/>
    </row>
    <row r="27" spans="1:24" ht="54.6" customHeight="1">
      <c r="A27" s="856" t="s">
        <v>35</v>
      </c>
      <c r="B27" s="857" t="s">
        <v>2935</v>
      </c>
      <c r="C27" s="852" t="s">
        <v>2921</v>
      </c>
      <c r="D27" s="852" t="s">
        <v>2489</v>
      </c>
      <c r="E27" s="852" t="s">
        <v>165</v>
      </c>
      <c r="F27" s="857" t="s">
        <v>2936</v>
      </c>
      <c r="G27" s="857" t="s">
        <v>2937</v>
      </c>
      <c r="H27" s="859">
        <v>7800</v>
      </c>
      <c r="I27" s="859">
        <f>K27</f>
        <v>6154</v>
      </c>
      <c r="J27" s="859">
        <f>K27*10%+K27</f>
        <v>6769.4</v>
      </c>
      <c r="K27" s="859">
        <v>6154</v>
      </c>
      <c r="L27" s="859">
        <f>M27*10%+M27</f>
        <v>1218.8</v>
      </c>
      <c r="M27" s="859">
        <v>1108</v>
      </c>
      <c r="N27" s="859"/>
      <c r="O27" s="859"/>
      <c r="P27" s="852"/>
      <c r="Q27" s="857"/>
      <c r="R27" s="854"/>
      <c r="S27" s="854"/>
    </row>
    <row r="28" spans="1:24" s="849" customFormat="1" ht="20.25" customHeight="1">
      <c r="A28" s="845">
        <v>6</v>
      </c>
      <c r="B28" s="846" t="s">
        <v>12</v>
      </c>
      <c r="C28" s="846"/>
      <c r="D28" s="846"/>
      <c r="E28" s="846"/>
      <c r="F28" s="846"/>
      <c r="G28" s="846"/>
      <c r="H28" s="847">
        <f t="shared" ref="H28:M28" si="11">SUM(H29:H38)</f>
        <v>7390.9000000000005</v>
      </c>
      <c r="I28" s="847">
        <f t="shared" si="11"/>
        <v>6719</v>
      </c>
      <c r="J28" s="847">
        <f t="shared" si="11"/>
        <v>7390.9000000000005</v>
      </c>
      <c r="K28" s="847">
        <f t="shared" si="11"/>
        <v>6719</v>
      </c>
      <c r="L28" s="847">
        <f t="shared" si="11"/>
        <v>1332.98</v>
      </c>
      <c r="M28" s="847">
        <f t="shared" si="11"/>
        <v>1211.8</v>
      </c>
      <c r="N28" s="847"/>
      <c r="O28" s="847"/>
      <c r="P28" s="845"/>
      <c r="Q28" s="846"/>
      <c r="R28" s="844"/>
      <c r="S28" s="844"/>
      <c r="T28" s="56" t="s">
        <v>2896</v>
      </c>
      <c r="U28" s="848">
        <v>6719</v>
      </c>
      <c r="V28" s="56" t="s">
        <v>2897</v>
      </c>
      <c r="W28" s="848">
        <v>1212</v>
      </c>
      <c r="X28" s="56"/>
    </row>
    <row r="29" spans="1:24" s="70" customFormat="1" ht="51.6" customHeight="1">
      <c r="A29" s="861" t="s">
        <v>35</v>
      </c>
      <c r="B29" s="851" t="s">
        <v>2938</v>
      </c>
      <c r="C29" s="852" t="s">
        <v>2921</v>
      </c>
      <c r="D29" s="852" t="s">
        <v>2489</v>
      </c>
      <c r="E29" s="850" t="s">
        <v>50</v>
      </c>
      <c r="F29" s="1122" t="s">
        <v>2939</v>
      </c>
      <c r="G29" s="851"/>
      <c r="H29" s="853">
        <f>J29</f>
        <v>178.09397590361448</v>
      </c>
      <c r="I29" s="853">
        <f>K29</f>
        <v>161.90361445783134</v>
      </c>
      <c r="J29" s="853">
        <f>K29*10%+K29</f>
        <v>178.09397590361448</v>
      </c>
      <c r="K29" s="853">
        <f>2*R29</f>
        <v>161.90361445783134</v>
      </c>
      <c r="L29" s="853">
        <f>M29*10%+M29</f>
        <v>32.119999999999997</v>
      </c>
      <c r="M29" s="853">
        <f>2*14.6</f>
        <v>29.2</v>
      </c>
      <c r="N29" s="853"/>
      <c r="O29" s="853"/>
      <c r="P29" s="850"/>
      <c r="Q29" s="851"/>
      <c r="R29" s="872">
        <f>6719/83</f>
        <v>80.951807228915669</v>
      </c>
      <c r="S29" s="854"/>
      <c r="U29" s="855"/>
      <c r="W29" s="855"/>
    </row>
    <row r="30" spans="1:24" s="70" customFormat="1" ht="28">
      <c r="A30" s="861" t="s">
        <v>35</v>
      </c>
      <c r="B30" s="851" t="s">
        <v>2940</v>
      </c>
      <c r="C30" s="852" t="s">
        <v>2941</v>
      </c>
      <c r="D30" s="852" t="s">
        <v>2942</v>
      </c>
      <c r="E30" s="850" t="s">
        <v>50</v>
      </c>
      <c r="F30" s="1123"/>
      <c r="G30" s="851"/>
      <c r="H30" s="853">
        <f t="shared" ref="H30:I38" si="12">J30</f>
        <v>178.09397590361448</v>
      </c>
      <c r="I30" s="853">
        <f t="shared" si="12"/>
        <v>161.90361445783134</v>
      </c>
      <c r="J30" s="853">
        <f t="shared" ref="J30:J38" si="13">K30*10%+K30</f>
        <v>178.09397590361448</v>
      </c>
      <c r="K30" s="853">
        <f>2*R29</f>
        <v>161.90361445783134</v>
      </c>
      <c r="L30" s="853">
        <f t="shared" ref="L30:L38" si="14">M30*10%+M30</f>
        <v>32.119999999999997</v>
      </c>
      <c r="M30" s="853">
        <f t="shared" ref="M30:M36" si="15">2*14.6</f>
        <v>29.2</v>
      </c>
      <c r="N30" s="853"/>
      <c r="O30" s="853"/>
      <c r="P30" s="850"/>
      <c r="Q30" s="851"/>
      <c r="R30" s="854"/>
      <c r="S30" s="854"/>
      <c r="U30" s="855"/>
      <c r="W30" s="855"/>
    </row>
    <row r="31" spans="1:24" s="70" customFormat="1" ht="28">
      <c r="A31" s="861" t="s">
        <v>35</v>
      </c>
      <c r="B31" s="851" t="s">
        <v>2943</v>
      </c>
      <c r="C31" s="852" t="s">
        <v>2944</v>
      </c>
      <c r="D31" s="852" t="s">
        <v>2945</v>
      </c>
      <c r="E31" s="850" t="s">
        <v>50</v>
      </c>
      <c r="F31" s="1123"/>
      <c r="G31" s="851"/>
      <c r="H31" s="853">
        <f t="shared" si="12"/>
        <v>178.09397590361448</v>
      </c>
      <c r="I31" s="853">
        <f t="shared" si="12"/>
        <v>161.90361445783134</v>
      </c>
      <c r="J31" s="853">
        <f t="shared" si="13"/>
        <v>178.09397590361448</v>
      </c>
      <c r="K31" s="853">
        <f>2*R29</f>
        <v>161.90361445783134</v>
      </c>
      <c r="L31" s="853">
        <f t="shared" si="14"/>
        <v>32.119999999999997</v>
      </c>
      <c r="M31" s="853">
        <f t="shared" si="15"/>
        <v>29.2</v>
      </c>
      <c r="N31" s="853"/>
      <c r="O31" s="853"/>
      <c r="P31" s="850"/>
      <c r="Q31" s="851"/>
      <c r="R31" s="854"/>
      <c r="S31" s="854"/>
      <c r="U31" s="855"/>
      <c r="W31" s="855"/>
    </row>
    <row r="32" spans="1:24" s="70" customFormat="1" ht="28">
      <c r="A32" s="861" t="s">
        <v>35</v>
      </c>
      <c r="B32" s="851" t="s">
        <v>2946</v>
      </c>
      <c r="C32" s="852" t="s">
        <v>2921</v>
      </c>
      <c r="D32" s="852" t="s">
        <v>2489</v>
      </c>
      <c r="E32" s="850" t="s">
        <v>50</v>
      </c>
      <c r="F32" s="1123"/>
      <c r="G32" s="851"/>
      <c r="H32" s="853">
        <f t="shared" si="12"/>
        <v>178.09397590361448</v>
      </c>
      <c r="I32" s="853">
        <f t="shared" si="12"/>
        <v>161.90361445783134</v>
      </c>
      <c r="J32" s="853">
        <f t="shared" si="13"/>
        <v>178.09397590361448</v>
      </c>
      <c r="K32" s="853">
        <f>2*R29</f>
        <v>161.90361445783134</v>
      </c>
      <c r="L32" s="853">
        <f t="shared" si="14"/>
        <v>32.119999999999997</v>
      </c>
      <c r="M32" s="853">
        <f t="shared" si="15"/>
        <v>29.2</v>
      </c>
      <c r="N32" s="853"/>
      <c r="O32" s="853"/>
      <c r="P32" s="850"/>
      <c r="Q32" s="851"/>
      <c r="R32" s="854"/>
      <c r="S32" s="854"/>
      <c r="U32" s="855"/>
      <c r="W32" s="855"/>
    </row>
    <row r="33" spans="1:24" s="70" customFormat="1" ht="28">
      <c r="A33" s="861" t="s">
        <v>35</v>
      </c>
      <c r="B33" s="851" t="s">
        <v>2947</v>
      </c>
      <c r="C33" s="852" t="s">
        <v>2948</v>
      </c>
      <c r="D33" s="852" t="s">
        <v>2949</v>
      </c>
      <c r="E33" s="850" t="s">
        <v>50</v>
      </c>
      <c r="F33" s="1123"/>
      <c r="G33" s="851"/>
      <c r="H33" s="853">
        <f t="shared" si="12"/>
        <v>178.09397590361448</v>
      </c>
      <c r="I33" s="853">
        <f t="shared" si="12"/>
        <v>161.90361445783134</v>
      </c>
      <c r="J33" s="853">
        <f t="shared" si="13"/>
        <v>178.09397590361448</v>
      </c>
      <c r="K33" s="853">
        <f>2*R29</f>
        <v>161.90361445783134</v>
      </c>
      <c r="L33" s="853">
        <f t="shared" si="14"/>
        <v>32.119999999999997</v>
      </c>
      <c r="M33" s="853">
        <f t="shared" si="15"/>
        <v>29.2</v>
      </c>
      <c r="N33" s="853"/>
      <c r="O33" s="853"/>
      <c r="P33" s="850"/>
      <c r="Q33" s="851"/>
      <c r="R33" s="854"/>
      <c r="S33" s="854"/>
      <c r="U33" s="855"/>
      <c r="W33" s="855"/>
    </row>
    <row r="34" spans="1:24" s="70" customFormat="1">
      <c r="A34" s="861" t="s">
        <v>35</v>
      </c>
      <c r="B34" s="851" t="s">
        <v>2950</v>
      </c>
      <c r="C34" s="852" t="s">
        <v>2917</v>
      </c>
      <c r="D34" s="852" t="s">
        <v>2951</v>
      </c>
      <c r="E34" s="850" t="s">
        <v>50</v>
      </c>
      <c r="F34" s="1123"/>
      <c r="G34" s="851"/>
      <c r="H34" s="853">
        <f t="shared" si="12"/>
        <v>178.09397590361448</v>
      </c>
      <c r="I34" s="853">
        <f t="shared" si="12"/>
        <v>161.90361445783134</v>
      </c>
      <c r="J34" s="853">
        <f t="shared" si="13"/>
        <v>178.09397590361448</v>
      </c>
      <c r="K34" s="853">
        <f>2*R29</f>
        <v>161.90361445783134</v>
      </c>
      <c r="L34" s="853">
        <f t="shared" si="14"/>
        <v>32.119999999999997</v>
      </c>
      <c r="M34" s="853">
        <f t="shared" si="15"/>
        <v>29.2</v>
      </c>
      <c r="N34" s="853"/>
      <c r="O34" s="853"/>
      <c r="P34" s="850"/>
      <c r="Q34" s="851"/>
      <c r="R34" s="854"/>
      <c r="S34" s="854"/>
      <c r="U34" s="855"/>
      <c r="W34" s="855"/>
    </row>
    <row r="35" spans="1:24" s="70" customFormat="1" ht="46.2" customHeight="1">
      <c r="A35" s="861" t="s">
        <v>35</v>
      </c>
      <c r="B35" s="851" t="s">
        <v>2952</v>
      </c>
      <c r="C35" s="852" t="s">
        <v>2899</v>
      </c>
      <c r="D35" s="852" t="s">
        <v>2924</v>
      </c>
      <c r="E35" s="850" t="s">
        <v>50</v>
      </c>
      <c r="F35" s="1123"/>
      <c r="G35" s="851"/>
      <c r="H35" s="853">
        <f t="shared" si="12"/>
        <v>178.09397590361448</v>
      </c>
      <c r="I35" s="853">
        <f t="shared" si="12"/>
        <v>161.90361445783134</v>
      </c>
      <c r="J35" s="853">
        <f t="shared" si="13"/>
        <v>178.09397590361448</v>
      </c>
      <c r="K35" s="853">
        <f>2*R29</f>
        <v>161.90361445783134</v>
      </c>
      <c r="L35" s="853">
        <f t="shared" si="14"/>
        <v>32.119999999999997</v>
      </c>
      <c r="M35" s="853">
        <f t="shared" si="15"/>
        <v>29.2</v>
      </c>
      <c r="N35" s="853"/>
      <c r="O35" s="853"/>
      <c r="P35" s="850"/>
      <c r="Q35" s="851"/>
      <c r="R35" s="854"/>
      <c r="S35" s="854"/>
      <c r="U35" s="855"/>
      <c r="W35" s="855"/>
    </row>
    <row r="36" spans="1:24" s="56" customFormat="1" ht="69.599999999999994" customHeight="1">
      <c r="A36" s="861" t="s">
        <v>35</v>
      </c>
      <c r="B36" s="851" t="s">
        <v>2953</v>
      </c>
      <c r="C36" s="852" t="s">
        <v>2954</v>
      </c>
      <c r="D36" s="852" t="s">
        <v>2955</v>
      </c>
      <c r="E36" s="850" t="s">
        <v>50</v>
      </c>
      <c r="F36" s="1124"/>
      <c r="G36" s="842"/>
      <c r="H36" s="853">
        <f t="shared" si="12"/>
        <v>178.09397590361448</v>
      </c>
      <c r="I36" s="853">
        <f t="shared" si="12"/>
        <v>161.90361445783134</v>
      </c>
      <c r="J36" s="853">
        <f t="shared" si="13"/>
        <v>178.09397590361448</v>
      </c>
      <c r="K36" s="853">
        <f>2*R29</f>
        <v>161.90361445783134</v>
      </c>
      <c r="L36" s="853">
        <f t="shared" si="14"/>
        <v>32.119999999999997</v>
      </c>
      <c r="M36" s="853">
        <f t="shared" si="15"/>
        <v>29.2</v>
      </c>
      <c r="N36" s="843"/>
      <c r="O36" s="843"/>
      <c r="P36" s="841"/>
      <c r="Q36" s="842"/>
      <c r="R36" s="844"/>
      <c r="S36" s="844"/>
      <c r="U36" s="848"/>
      <c r="W36" s="848"/>
    </row>
    <row r="37" spans="1:24" s="70" customFormat="1" ht="49.95" customHeight="1">
      <c r="A37" s="861" t="s">
        <v>35</v>
      </c>
      <c r="B37" s="851" t="s">
        <v>2956</v>
      </c>
      <c r="C37" s="850" t="s">
        <v>2941</v>
      </c>
      <c r="D37" s="850" t="s">
        <v>2942</v>
      </c>
      <c r="E37" s="850" t="s">
        <v>50</v>
      </c>
      <c r="F37" s="851"/>
      <c r="G37" s="851"/>
      <c r="H37" s="853">
        <f t="shared" si="12"/>
        <v>5342.8192771084341</v>
      </c>
      <c r="I37" s="853">
        <f t="shared" si="12"/>
        <v>4857.1084337349403</v>
      </c>
      <c r="J37" s="853">
        <f t="shared" si="13"/>
        <v>5342.8192771084341</v>
      </c>
      <c r="K37" s="853">
        <f>60*R29</f>
        <v>4857.1084337349403</v>
      </c>
      <c r="L37" s="853">
        <f t="shared" si="14"/>
        <v>963.6</v>
      </c>
      <c r="M37" s="853">
        <f>60*14.6</f>
        <v>876</v>
      </c>
      <c r="N37" s="853"/>
      <c r="O37" s="853"/>
      <c r="P37" s="850"/>
      <c r="Q37" s="851"/>
      <c r="R37" s="854"/>
      <c r="S37" s="854"/>
      <c r="U37" s="855"/>
      <c r="W37" s="855"/>
    </row>
    <row r="38" spans="1:24" s="70" customFormat="1" ht="37.200000000000003" customHeight="1">
      <c r="A38" s="861" t="s">
        <v>35</v>
      </c>
      <c r="B38" s="851" t="s">
        <v>2957</v>
      </c>
      <c r="C38" s="850" t="s">
        <v>2941</v>
      </c>
      <c r="D38" s="850" t="s">
        <v>2942</v>
      </c>
      <c r="E38" s="850" t="s">
        <v>50</v>
      </c>
      <c r="F38" s="851"/>
      <c r="G38" s="851"/>
      <c r="H38" s="853">
        <f t="shared" si="12"/>
        <v>623.32891566265073</v>
      </c>
      <c r="I38" s="853">
        <f t="shared" si="12"/>
        <v>566.66265060240971</v>
      </c>
      <c r="J38" s="853">
        <f t="shared" si="13"/>
        <v>623.32891566265073</v>
      </c>
      <c r="K38" s="853">
        <f>7*R29</f>
        <v>566.66265060240971</v>
      </c>
      <c r="L38" s="853">
        <f t="shared" si="14"/>
        <v>112.42</v>
      </c>
      <c r="M38" s="853">
        <f>7*14.6</f>
        <v>102.2</v>
      </c>
      <c r="N38" s="853"/>
      <c r="O38" s="853"/>
      <c r="P38" s="850"/>
      <c r="Q38" s="851"/>
      <c r="R38" s="854"/>
      <c r="S38" s="854"/>
      <c r="U38" s="855"/>
      <c r="W38" s="855"/>
    </row>
    <row r="39" spans="1:24" s="849" customFormat="1" ht="13.7">
      <c r="A39" s="845">
        <v>7</v>
      </c>
      <c r="B39" s="846" t="s">
        <v>47</v>
      </c>
      <c r="C39" s="846"/>
      <c r="D39" s="846"/>
      <c r="E39" s="846"/>
      <c r="F39" s="846"/>
      <c r="G39" s="846"/>
      <c r="H39" s="847"/>
      <c r="I39" s="847"/>
      <c r="J39" s="847"/>
      <c r="K39" s="847"/>
      <c r="L39" s="847"/>
      <c r="M39" s="847"/>
      <c r="N39" s="847"/>
      <c r="O39" s="847"/>
      <c r="P39" s="845"/>
      <c r="Q39" s="846"/>
      <c r="R39" s="844"/>
      <c r="S39" s="844"/>
      <c r="T39" s="56"/>
      <c r="U39" s="56"/>
      <c r="V39" s="56"/>
      <c r="W39" s="56"/>
      <c r="X39" s="56"/>
    </row>
    <row r="40" spans="1:24" ht="15" hidden="1" customHeight="1">
      <c r="A40" s="856" t="s">
        <v>35</v>
      </c>
      <c r="B40" s="857" t="s">
        <v>2629</v>
      </c>
      <c r="C40" s="857"/>
      <c r="D40" s="857"/>
      <c r="E40" s="857"/>
      <c r="F40" s="857"/>
      <c r="G40" s="857"/>
      <c r="H40" s="859"/>
      <c r="I40" s="859"/>
      <c r="J40" s="859"/>
      <c r="K40" s="859"/>
      <c r="L40" s="859"/>
      <c r="M40" s="859"/>
      <c r="N40" s="859"/>
      <c r="O40" s="859"/>
      <c r="P40" s="852"/>
      <c r="Q40" s="857"/>
      <c r="R40" s="854"/>
      <c r="S40" s="854"/>
    </row>
    <row r="41" spans="1:24" ht="15" hidden="1" customHeight="1">
      <c r="A41" s="856" t="s">
        <v>35</v>
      </c>
      <c r="B41" s="857" t="s">
        <v>2630</v>
      </c>
      <c r="C41" s="857"/>
      <c r="D41" s="857"/>
      <c r="E41" s="857"/>
      <c r="F41" s="857"/>
      <c r="G41" s="857"/>
      <c r="H41" s="859"/>
      <c r="I41" s="859"/>
      <c r="J41" s="859"/>
      <c r="K41" s="859"/>
      <c r="L41" s="859"/>
      <c r="M41" s="859"/>
      <c r="N41" s="859"/>
      <c r="O41" s="859"/>
      <c r="P41" s="852"/>
      <c r="Q41" s="857"/>
      <c r="R41" s="854"/>
      <c r="S41" s="854"/>
    </row>
    <row r="42" spans="1:24" ht="15" hidden="1" customHeight="1">
      <c r="A42" s="856" t="s">
        <v>35</v>
      </c>
      <c r="B42" s="873" t="s">
        <v>37</v>
      </c>
      <c r="C42" s="873"/>
      <c r="D42" s="857"/>
      <c r="E42" s="857"/>
      <c r="F42" s="857"/>
      <c r="G42" s="857"/>
      <c r="H42" s="859"/>
      <c r="I42" s="859"/>
      <c r="J42" s="859"/>
      <c r="K42" s="859"/>
      <c r="L42" s="859"/>
      <c r="M42" s="859"/>
      <c r="N42" s="859"/>
      <c r="O42" s="859"/>
      <c r="P42" s="852"/>
      <c r="Q42" s="857"/>
      <c r="R42" s="854"/>
      <c r="S42" s="854"/>
    </row>
    <row r="43" spans="1:24" s="849" customFormat="1" ht="13.7">
      <c r="A43" s="845">
        <v>8</v>
      </c>
      <c r="B43" s="846" t="s">
        <v>2958</v>
      </c>
      <c r="C43" s="846"/>
      <c r="D43" s="846"/>
      <c r="E43" s="846"/>
      <c r="F43" s="846"/>
      <c r="G43" s="846"/>
      <c r="H43" s="847"/>
      <c r="I43" s="847"/>
      <c r="J43" s="847"/>
      <c r="K43" s="847"/>
      <c r="L43" s="847"/>
      <c r="M43" s="847"/>
      <c r="N43" s="847"/>
      <c r="O43" s="847"/>
      <c r="P43" s="845"/>
      <c r="Q43" s="846"/>
      <c r="R43" s="844"/>
      <c r="S43" s="844"/>
      <c r="T43" s="56"/>
      <c r="U43" s="56"/>
      <c r="V43" s="56"/>
      <c r="W43" s="56"/>
      <c r="X43" s="56"/>
    </row>
    <row r="44" spans="1:24" s="867" customFormat="1" ht="13.7">
      <c r="A44" s="863" t="s">
        <v>49</v>
      </c>
      <c r="B44" s="864" t="s">
        <v>44</v>
      </c>
      <c r="C44" s="864"/>
      <c r="D44" s="864"/>
      <c r="E44" s="864"/>
      <c r="F44" s="864"/>
      <c r="G44" s="864"/>
      <c r="H44" s="871"/>
      <c r="I44" s="871"/>
      <c r="J44" s="871"/>
      <c r="K44" s="871"/>
      <c r="L44" s="871"/>
      <c r="M44" s="871"/>
      <c r="N44" s="871"/>
      <c r="O44" s="871"/>
      <c r="P44" s="863"/>
      <c r="Q44" s="864"/>
      <c r="R44" s="866"/>
      <c r="S44" s="866"/>
      <c r="T44" s="62"/>
      <c r="U44" s="62"/>
      <c r="V44" s="62"/>
      <c r="W44" s="62"/>
      <c r="X44" s="62"/>
    </row>
    <row r="45" spans="1:24" ht="15" hidden="1" customHeight="1">
      <c r="A45" s="856" t="s">
        <v>35</v>
      </c>
      <c r="B45" s="857" t="s">
        <v>2629</v>
      </c>
      <c r="C45" s="857"/>
      <c r="D45" s="857"/>
      <c r="E45" s="857"/>
      <c r="F45" s="857"/>
      <c r="G45" s="857"/>
      <c r="H45" s="859"/>
      <c r="I45" s="859"/>
      <c r="J45" s="859"/>
      <c r="K45" s="859"/>
      <c r="L45" s="859"/>
      <c r="M45" s="859"/>
      <c r="N45" s="859"/>
      <c r="O45" s="859"/>
      <c r="P45" s="852"/>
      <c r="Q45" s="857"/>
      <c r="R45" s="854"/>
      <c r="S45" s="854"/>
    </row>
    <row r="46" spans="1:24" ht="15" hidden="1" customHeight="1">
      <c r="A46" s="856" t="s">
        <v>35</v>
      </c>
      <c r="B46" s="857" t="s">
        <v>2630</v>
      </c>
      <c r="C46" s="857"/>
      <c r="D46" s="857"/>
      <c r="E46" s="857"/>
      <c r="F46" s="857"/>
      <c r="G46" s="857"/>
      <c r="H46" s="859"/>
      <c r="I46" s="859"/>
      <c r="J46" s="859"/>
      <c r="K46" s="859"/>
      <c r="L46" s="859"/>
      <c r="M46" s="859"/>
      <c r="N46" s="859"/>
      <c r="O46" s="859"/>
      <c r="P46" s="852"/>
      <c r="Q46" s="857"/>
      <c r="R46" s="854"/>
      <c r="S46" s="854"/>
    </row>
    <row r="47" spans="1:24" ht="15" hidden="1" customHeight="1">
      <c r="A47" s="856" t="s">
        <v>35</v>
      </c>
      <c r="B47" s="873" t="s">
        <v>37</v>
      </c>
      <c r="C47" s="873"/>
      <c r="D47" s="857"/>
      <c r="E47" s="857"/>
      <c r="F47" s="857"/>
      <c r="G47" s="857"/>
      <c r="H47" s="859"/>
      <c r="I47" s="859"/>
      <c r="J47" s="859"/>
      <c r="K47" s="859"/>
      <c r="L47" s="859"/>
      <c r="M47" s="859"/>
      <c r="N47" s="859"/>
      <c r="O47" s="859"/>
      <c r="P47" s="852"/>
      <c r="Q47" s="857"/>
      <c r="R47" s="854"/>
      <c r="S47" s="854"/>
    </row>
    <row r="48" spans="1:24" s="849" customFormat="1" ht="13.7">
      <c r="A48" s="845">
        <v>9</v>
      </c>
      <c r="B48" s="846" t="s">
        <v>48</v>
      </c>
      <c r="C48" s="846"/>
      <c r="D48" s="846"/>
      <c r="E48" s="846"/>
      <c r="F48" s="846"/>
      <c r="G48" s="846"/>
      <c r="H48" s="847">
        <f t="shared" ref="H48:M48" si="16">H49</f>
        <v>397.1</v>
      </c>
      <c r="I48" s="847">
        <f t="shared" si="16"/>
        <v>361</v>
      </c>
      <c r="J48" s="847">
        <f t="shared" si="16"/>
        <v>397.1</v>
      </c>
      <c r="K48" s="847">
        <f t="shared" si="16"/>
        <v>361</v>
      </c>
      <c r="L48" s="847">
        <f t="shared" si="16"/>
        <v>71.39</v>
      </c>
      <c r="M48" s="847">
        <f t="shared" si="16"/>
        <v>64.900000000000006</v>
      </c>
      <c r="N48" s="847"/>
      <c r="O48" s="847"/>
      <c r="P48" s="845"/>
      <c r="Q48" s="846"/>
      <c r="R48" s="844"/>
      <c r="S48" s="844"/>
      <c r="T48" s="56" t="s">
        <v>2896</v>
      </c>
      <c r="U48" s="56">
        <v>361</v>
      </c>
      <c r="V48" s="56" t="s">
        <v>2959</v>
      </c>
      <c r="W48" s="56">
        <v>65</v>
      </c>
      <c r="X48" s="56"/>
    </row>
    <row r="49" spans="1:24" s="867" customFormat="1" ht="13.7">
      <c r="A49" s="863" t="s">
        <v>115</v>
      </c>
      <c r="B49" s="864" t="s">
        <v>41</v>
      </c>
      <c r="C49" s="864"/>
      <c r="D49" s="864"/>
      <c r="E49" s="864"/>
      <c r="F49" s="864"/>
      <c r="G49" s="864"/>
      <c r="H49" s="865">
        <f t="shared" ref="H49:O49" si="17">SUM(H50:H50)</f>
        <v>397.1</v>
      </c>
      <c r="I49" s="865">
        <f t="shared" si="17"/>
        <v>361</v>
      </c>
      <c r="J49" s="865">
        <f t="shared" si="17"/>
        <v>397.1</v>
      </c>
      <c r="K49" s="865">
        <f t="shared" si="17"/>
        <v>361</v>
      </c>
      <c r="L49" s="865">
        <f t="shared" si="17"/>
        <v>71.39</v>
      </c>
      <c r="M49" s="865">
        <f t="shared" si="17"/>
        <v>64.900000000000006</v>
      </c>
      <c r="N49" s="865">
        <f t="shared" si="17"/>
        <v>0</v>
      </c>
      <c r="O49" s="865">
        <f t="shared" si="17"/>
        <v>0</v>
      </c>
      <c r="P49" s="863"/>
      <c r="Q49" s="864"/>
      <c r="R49" s="866"/>
      <c r="S49" s="866"/>
      <c r="T49" s="62"/>
      <c r="U49" s="62"/>
      <c r="V49" s="62"/>
      <c r="W49" s="62"/>
      <c r="X49" s="62"/>
    </row>
    <row r="50" spans="1:24" s="70" customFormat="1" ht="140">
      <c r="A50" s="856" t="s">
        <v>35</v>
      </c>
      <c r="B50" s="857" t="s">
        <v>2960</v>
      </c>
      <c r="C50" s="857"/>
      <c r="D50" s="857"/>
      <c r="E50" s="857"/>
      <c r="F50" s="874" t="s">
        <v>2961</v>
      </c>
      <c r="G50" s="857"/>
      <c r="H50" s="859">
        <f>J50</f>
        <v>397.1</v>
      </c>
      <c r="I50" s="859">
        <f>K50</f>
        <v>361</v>
      </c>
      <c r="J50" s="859">
        <f>K50*10%+K50</f>
        <v>397.1</v>
      </c>
      <c r="K50" s="859">
        <v>361</v>
      </c>
      <c r="L50" s="859">
        <f>M50*10%+M50</f>
        <v>71.39</v>
      </c>
      <c r="M50" s="859">
        <v>64.900000000000006</v>
      </c>
      <c r="N50" s="859"/>
      <c r="O50" s="859"/>
      <c r="P50" s="852"/>
      <c r="Q50" s="857"/>
      <c r="R50" s="854">
        <f>361/31</f>
        <v>11.64516129032258</v>
      </c>
      <c r="S50" s="854"/>
    </row>
    <row r="53" spans="1:24" s="70" customFormat="1">
      <c r="A53" s="838"/>
      <c r="B53" s="838"/>
      <c r="C53" s="838"/>
      <c r="D53" s="838"/>
      <c r="E53" s="838"/>
      <c r="F53" s="838"/>
      <c r="G53" s="838"/>
      <c r="H53" s="838"/>
      <c r="I53" s="838"/>
      <c r="J53" s="838"/>
      <c r="K53" s="875"/>
      <c r="L53" s="875"/>
      <c r="M53" s="838"/>
      <c r="N53" s="838"/>
      <c r="O53" s="838"/>
      <c r="P53" s="876"/>
      <c r="Q53" s="838"/>
    </row>
    <row r="54" spans="1:24" s="70" customFormat="1">
      <c r="A54" s="838"/>
      <c r="B54" s="838"/>
      <c r="C54" s="838"/>
      <c r="D54" s="838"/>
      <c r="E54" s="838"/>
      <c r="F54" s="838"/>
      <c r="G54" s="838"/>
      <c r="H54" s="838"/>
      <c r="I54" s="838"/>
      <c r="J54" s="838"/>
      <c r="K54" s="838"/>
      <c r="L54" s="838"/>
      <c r="M54" s="838"/>
      <c r="N54" s="838"/>
      <c r="O54" s="838"/>
      <c r="P54" s="877"/>
      <c r="Q54" s="838"/>
    </row>
  </sheetData>
  <mergeCells count="17">
    <mergeCell ref="F29:F36"/>
    <mergeCell ref="H4:I4"/>
    <mergeCell ref="J4:K4"/>
    <mergeCell ref="L4:M4"/>
    <mergeCell ref="N4:O4"/>
    <mergeCell ref="P4:P5"/>
    <mergeCell ref="Q4:Q5"/>
    <mergeCell ref="A1:G1"/>
    <mergeCell ref="A2:Q2"/>
    <mergeCell ref="L3:Q3"/>
    <mergeCell ref="A4:A5"/>
    <mergeCell ref="B4:B5"/>
    <mergeCell ref="C4:C5"/>
    <mergeCell ref="D4:D5"/>
    <mergeCell ref="E4:E5"/>
    <mergeCell ref="F4:F5"/>
    <mergeCell ref="G4:G5"/>
  </mergeCells>
  <pageMargins left="0.35" right="0.23622047244094491" top="0.43" bottom="0.3" header="0.27" footer="0.15748031496062992"/>
  <pageSetup paperSize="9"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84"/>
  <sheetViews>
    <sheetView topLeftCell="A5" zoomScale="85" zoomScaleNormal="85" workbookViewId="0">
      <pane xSplit="3" ySplit="7" topLeftCell="H12" activePane="bottomRight" state="frozen"/>
      <selection activeCell="A5" sqref="A5"/>
      <selection pane="topRight" activeCell="D5" sqref="D5"/>
      <selection pane="bottomLeft" activeCell="A12" sqref="A12"/>
      <selection pane="bottomRight" activeCell="M8" sqref="M8"/>
    </sheetView>
  </sheetViews>
  <sheetFormatPr defaultRowHeight="14" outlineLevelRow="1"/>
  <cols>
    <col min="1" max="1" width="6.1171875" style="882" customWidth="1"/>
    <col min="2" max="2" width="32.87890625" style="883" customWidth="1"/>
    <col min="3" max="3" width="11" style="493" customWidth="1"/>
    <col min="4" max="4" width="14.29296875" style="493" customWidth="1"/>
    <col min="5" max="5" width="10.41015625" style="493" customWidth="1"/>
    <col min="6" max="6" width="28.29296875" style="493" customWidth="1"/>
    <col min="7" max="7" width="32.87890625" style="493" customWidth="1"/>
    <col min="8" max="8" width="10.87890625" style="493" customWidth="1"/>
    <col min="9" max="9" width="11.5859375" style="493" customWidth="1"/>
    <col min="10" max="10" width="11" style="493" customWidth="1"/>
    <col min="11" max="11" width="12.29296875" style="493" customWidth="1"/>
    <col min="12" max="12" width="11.29296875" style="493" customWidth="1"/>
    <col min="13" max="13" width="10.41015625" style="493" customWidth="1"/>
    <col min="14" max="14" width="9.29296875" style="493" customWidth="1"/>
    <col min="15" max="15" width="7.703125" style="493" customWidth="1"/>
    <col min="16" max="17" width="13.703125" style="883" hidden="1" customWidth="1"/>
    <col min="18" max="18" width="14.5859375" style="883" hidden="1" customWidth="1"/>
    <col min="19" max="19" width="10.29296875" style="883" hidden="1" customWidth="1"/>
    <col min="20" max="20" width="14.1171875" style="883" hidden="1" customWidth="1"/>
    <col min="21" max="22" width="0" style="883" hidden="1" customWidth="1"/>
    <col min="23" max="256" width="9.1171875" style="883"/>
    <col min="257" max="257" width="6.1171875" style="883" customWidth="1"/>
    <col min="258" max="258" width="32.87890625" style="883" customWidth="1"/>
    <col min="259" max="259" width="11" style="883" customWidth="1"/>
    <col min="260" max="260" width="14.29296875" style="883" customWidth="1"/>
    <col min="261" max="261" width="10.41015625" style="883" customWidth="1"/>
    <col min="262" max="262" width="28.29296875" style="883" customWidth="1"/>
    <col min="263" max="263" width="32.87890625" style="883" customWidth="1"/>
    <col min="264" max="264" width="10.87890625" style="883" customWidth="1"/>
    <col min="265" max="265" width="11.5859375" style="883" customWidth="1"/>
    <col min="266" max="266" width="11" style="883" customWidth="1"/>
    <col min="267" max="267" width="12.29296875" style="883" customWidth="1"/>
    <col min="268" max="268" width="11.29296875" style="883" customWidth="1"/>
    <col min="269" max="269" width="10.41015625" style="883" customWidth="1"/>
    <col min="270" max="270" width="9.29296875" style="883" customWidth="1"/>
    <col min="271" max="271" width="7.703125" style="883" customWidth="1"/>
    <col min="272" max="278" width="0" style="883" hidden="1" customWidth="1"/>
    <col min="279" max="512" width="9.1171875" style="883"/>
    <col min="513" max="513" width="6.1171875" style="883" customWidth="1"/>
    <col min="514" max="514" width="32.87890625" style="883" customWidth="1"/>
    <col min="515" max="515" width="11" style="883" customWidth="1"/>
    <col min="516" max="516" width="14.29296875" style="883" customWidth="1"/>
    <col min="517" max="517" width="10.41015625" style="883" customWidth="1"/>
    <col min="518" max="518" width="28.29296875" style="883" customWidth="1"/>
    <col min="519" max="519" width="32.87890625" style="883" customWidth="1"/>
    <col min="520" max="520" width="10.87890625" style="883" customWidth="1"/>
    <col min="521" max="521" width="11.5859375" style="883" customWidth="1"/>
    <col min="522" max="522" width="11" style="883" customWidth="1"/>
    <col min="523" max="523" width="12.29296875" style="883" customWidth="1"/>
    <col min="524" max="524" width="11.29296875" style="883" customWidth="1"/>
    <col min="525" max="525" width="10.41015625" style="883" customWidth="1"/>
    <col min="526" max="526" width="9.29296875" style="883" customWidth="1"/>
    <col min="527" max="527" width="7.703125" style="883" customWidth="1"/>
    <col min="528" max="534" width="0" style="883" hidden="1" customWidth="1"/>
    <col min="535" max="768" width="9.1171875" style="883"/>
    <col min="769" max="769" width="6.1171875" style="883" customWidth="1"/>
    <col min="770" max="770" width="32.87890625" style="883" customWidth="1"/>
    <col min="771" max="771" width="11" style="883" customWidth="1"/>
    <col min="772" max="772" width="14.29296875" style="883" customWidth="1"/>
    <col min="773" max="773" width="10.41015625" style="883" customWidth="1"/>
    <col min="774" max="774" width="28.29296875" style="883" customWidth="1"/>
    <col min="775" max="775" width="32.87890625" style="883" customWidth="1"/>
    <col min="776" max="776" width="10.87890625" style="883" customWidth="1"/>
    <col min="777" max="777" width="11.5859375" style="883" customWidth="1"/>
    <col min="778" max="778" width="11" style="883" customWidth="1"/>
    <col min="779" max="779" width="12.29296875" style="883" customWidth="1"/>
    <col min="780" max="780" width="11.29296875" style="883" customWidth="1"/>
    <col min="781" max="781" width="10.41015625" style="883" customWidth="1"/>
    <col min="782" max="782" width="9.29296875" style="883" customWidth="1"/>
    <col min="783" max="783" width="7.703125" style="883" customWidth="1"/>
    <col min="784" max="790" width="0" style="883" hidden="1" customWidth="1"/>
    <col min="791" max="1024" width="9.1171875" style="883"/>
    <col min="1025" max="1025" width="6.1171875" style="883" customWidth="1"/>
    <col min="1026" max="1026" width="32.87890625" style="883" customWidth="1"/>
    <col min="1027" max="1027" width="11" style="883" customWidth="1"/>
    <col min="1028" max="1028" width="14.29296875" style="883" customWidth="1"/>
    <col min="1029" max="1029" width="10.41015625" style="883" customWidth="1"/>
    <col min="1030" max="1030" width="28.29296875" style="883" customWidth="1"/>
    <col min="1031" max="1031" width="32.87890625" style="883" customWidth="1"/>
    <col min="1032" max="1032" width="10.87890625" style="883" customWidth="1"/>
    <col min="1033" max="1033" width="11.5859375" style="883" customWidth="1"/>
    <col min="1034" max="1034" width="11" style="883" customWidth="1"/>
    <col min="1035" max="1035" width="12.29296875" style="883" customWidth="1"/>
    <col min="1036" max="1036" width="11.29296875" style="883" customWidth="1"/>
    <col min="1037" max="1037" width="10.41015625" style="883" customWidth="1"/>
    <col min="1038" max="1038" width="9.29296875" style="883" customWidth="1"/>
    <col min="1039" max="1039" width="7.703125" style="883" customWidth="1"/>
    <col min="1040" max="1046" width="0" style="883" hidden="1" customWidth="1"/>
    <col min="1047" max="1280" width="9.1171875" style="883"/>
    <col min="1281" max="1281" width="6.1171875" style="883" customWidth="1"/>
    <col min="1282" max="1282" width="32.87890625" style="883" customWidth="1"/>
    <col min="1283" max="1283" width="11" style="883" customWidth="1"/>
    <col min="1284" max="1284" width="14.29296875" style="883" customWidth="1"/>
    <col min="1285" max="1285" width="10.41015625" style="883" customWidth="1"/>
    <col min="1286" max="1286" width="28.29296875" style="883" customWidth="1"/>
    <col min="1287" max="1287" width="32.87890625" style="883" customWidth="1"/>
    <col min="1288" max="1288" width="10.87890625" style="883" customWidth="1"/>
    <col min="1289" max="1289" width="11.5859375" style="883" customWidth="1"/>
    <col min="1290" max="1290" width="11" style="883" customWidth="1"/>
    <col min="1291" max="1291" width="12.29296875" style="883" customWidth="1"/>
    <col min="1292" max="1292" width="11.29296875" style="883" customWidth="1"/>
    <col min="1293" max="1293" width="10.41015625" style="883" customWidth="1"/>
    <col min="1294" max="1294" width="9.29296875" style="883" customWidth="1"/>
    <col min="1295" max="1295" width="7.703125" style="883" customWidth="1"/>
    <col min="1296" max="1302" width="0" style="883" hidden="1" customWidth="1"/>
    <col min="1303" max="1536" width="9.1171875" style="883"/>
    <col min="1537" max="1537" width="6.1171875" style="883" customWidth="1"/>
    <col min="1538" max="1538" width="32.87890625" style="883" customWidth="1"/>
    <col min="1539" max="1539" width="11" style="883" customWidth="1"/>
    <col min="1540" max="1540" width="14.29296875" style="883" customWidth="1"/>
    <col min="1541" max="1541" width="10.41015625" style="883" customWidth="1"/>
    <col min="1542" max="1542" width="28.29296875" style="883" customWidth="1"/>
    <col min="1543" max="1543" width="32.87890625" style="883" customWidth="1"/>
    <col min="1544" max="1544" width="10.87890625" style="883" customWidth="1"/>
    <col min="1545" max="1545" width="11.5859375" style="883" customWidth="1"/>
    <col min="1546" max="1546" width="11" style="883" customWidth="1"/>
    <col min="1547" max="1547" width="12.29296875" style="883" customWidth="1"/>
    <col min="1548" max="1548" width="11.29296875" style="883" customWidth="1"/>
    <col min="1549" max="1549" width="10.41015625" style="883" customWidth="1"/>
    <col min="1550" max="1550" width="9.29296875" style="883" customWidth="1"/>
    <col min="1551" max="1551" width="7.703125" style="883" customWidth="1"/>
    <col min="1552" max="1558" width="0" style="883" hidden="1" customWidth="1"/>
    <col min="1559" max="1792" width="9.1171875" style="883"/>
    <col min="1793" max="1793" width="6.1171875" style="883" customWidth="1"/>
    <col min="1794" max="1794" width="32.87890625" style="883" customWidth="1"/>
    <col min="1795" max="1795" width="11" style="883" customWidth="1"/>
    <col min="1796" max="1796" width="14.29296875" style="883" customWidth="1"/>
    <col min="1797" max="1797" width="10.41015625" style="883" customWidth="1"/>
    <col min="1798" max="1798" width="28.29296875" style="883" customWidth="1"/>
    <col min="1799" max="1799" width="32.87890625" style="883" customWidth="1"/>
    <col min="1800" max="1800" width="10.87890625" style="883" customWidth="1"/>
    <col min="1801" max="1801" width="11.5859375" style="883" customWidth="1"/>
    <col min="1802" max="1802" width="11" style="883" customWidth="1"/>
    <col min="1803" max="1803" width="12.29296875" style="883" customWidth="1"/>
    <col min="1804" max="1804" width="11.29296875" style="883" customWidth="1"/>
    <col min="1805" max="1805" width="10.41015625" style="883" customWidth="1"/>
    <col min="1806" max="1806" width="9.29296875" style="883" customWidth="1"/>
    <col min="1807" max="1807" width="7.703125" style="883" customWidth="1"/>
    <col min="1808" max="1814" width="0" style="883" hidden="1" customWidth="1"/>
    <col min="1815" max="2048" width="9.1171875" style="883"/>
    <col min="2049" max="2049" width="6.1171875" style="883" customWidth="1"/>
    <col min="2050" max="2050" width="32.87890625" style="883" customWidth="1"/>
    <col min="2051" max="2051" width="11" style="883" customWidth="1"/>
    <col min="2052" max="2052" width="14.29296875" style="883" customWidth="1"/>
    <col min="2053" max="2053" width="10.41015625" style="883" customWidth="1"/>
    <col min="2054" max="2054" width="28.29296875" style="883" customWidth="1"/>
    <col min="2055" max="2055" width="32.87890625" style="883" customWidth="1"/>
    <col min="2056" max="2056" width="10.87890625" style="883" customWidth="1"/>
    <col min="2057" max="2057" width="11.5859375" style="883" customWidth="1"/>
    <col min="2058" max="2058" width="11" style="883" customWidth="1"/>
    <col min="2059" max="2059" width="12.29296875" style="883" customWidth="1"/>
    <col min="2060" max="2060" width="11.29296875" style="883" customWidth="1"/>
    <col min="2061" max="2061" width="10.41015625" style="883" customWidth="1"/>
    <col min="2062" max="2062" width="9.29296875" style="883" customWidth="1"/>
    <col min="2063" max="2063" width="7.703125" style="883" customWidth="1"/>
    <col min="2064" max="2070" width="0" style="883" hidden="1" customWidth="1"/>
    <col min="2071" max="2304" width="9.1171875" style="883"/>
    <col min="2305" max="2305" width="6.1171875" style="883" customWidth="1"/>
    <col min="2306" max="2306" width="32.87890625" style="883" customWidth="1"/>
    <col min="2307" max="2307" width="11" style="883" customWidth="1"/>
    <col min="2308" max="2308" width="14.29296875" style="883" customWidth="1"/>
    <col min="2309" max="2309" width="10.41015625" style="883" customWidth="1"/>
    <col min="2310" max="2310" width="28.29296875" style="883" customWidth="1"/>
    <col min="2311" max="2311" width="32.87890625" style="883" customWidth="1"/>
    <col min="2312" max="2312" width="10.87890625" style="883" customWidth="1"/>
    <col min="2313" max="2313" width="11.5859375" style="883" customWidth="1"/>
    <col min="2314" max="2314" width="11" style="883" customWidth="1"/>
    <col min="2315" max="2315" width="12.29296875" style="883" customWidth="1"/>
    <col min="2316" max="2316" width="11.29296875" style="883" customWidth="1"/>
    <col min="2317" max="2317" width="10.41015625" style="883" customWidth="1"/>
    <col min="2318" max="2318" width="9.29296875" style="883" customWidth="1"/>
    <col min="2319" max="2319" width="7.703125" style="883" customWidth="1"/>
    <col min="2320" max="2326" width="0" style="883" hidden="1" customWidth="1"/>
    <col min="2327" max="2560" width="9.1171875" style="883"/>
    <col min="2561" max="2561" width="6.1171875" style="883" customWidth="1"/>
    <col min="2562" max="2562" width="32.87890625" style="883" customWidth="1"/>
    <col min="2563" max="2563" width="11" style="883" customWidth="1"/>
    <col min="2564" max="2564" width="14.29296875" style="883" customWidth="1"/>
    <col min="2565" max="2565" width="10.41015625" style="883" customWidth="1"/>
    <col min="2566" max="2566" width="28.29296875" style="883" customWidth="1"/>
    <col min="2567" max="2567" width="32.87890625" style="883" customWidth="1"/>
    <col min="2568" max="2568" width="10.87890625" style="883" customWidth="1"/>
    <col min="2569" max="2569" width="11.5859375" style="883" customWidth="1"/>
    <col min="2570" max="2570" width="11" style="883" customWidth="1"/>
    <col min="2571" max="2571" width="12.29296875" style="883" customWidth="1"/>
    <col min="2572" max="2572" width="11.29296875" style="883" customWidth="1"/>
    <col min="2573" max="2573" width="10.41015625" style="883" customWidth="1"/>
    <col min="2574" max="2574" width="9.29296875" style="883" customWidth="1"/>
    <col min="2575" max="2575" width="7.703125" style="883" customWidth="1"/>
    <col min="2576" max="2582" width="0" style="883" hidden="1" customWidth="1"/>
    <col min="2583" max="2816" width="9.1171875" style="883"/>
    <col min="2817" max="2817" width="6.1171875" style="883" customWidth="1"/>
    <col min="2818" max="2818" width="32.87890625" style="883" customWidth="1"/>
    <col min="2819" max="2819" width="11" style="883" customWidth="1"/>
    <col min="2820" max="2820" width="14.29296875" style="883" customWidth="1"/>
    <col min="2821" max="2821" width="10.41015625" style="883" customWidth="1"/>
    <col min="2822" max="2822" width="28.29296875" style="883" customWidth="1"/>
    <col min="2823" max="2823" width="32.87890625" style="883" customWidth="1"/>
    <col min="2824" max="2824" width="10.87890625" style="883" customWidth="1"/>
    <col min="2825" max="2825" width="11.5859375" style="883" customWidth="1"/>
    <col min="2826" max="2826" width="11" style="883" customWidth="1"/>
    <col min="2827" max="2827" width="12.29296875" style="883" customWidth="1"/>
    <col min="2828" max="2828" width="11.29296875" style="883" customWidth="1"/>
    <col min="2829" max="2829" width="10.41015625" style="883" customWidth="1"/>
    <col min="2830" max="2830" width="9.29296875" style="883" customWidth="1"/>
    <col min="2831" max="2831" width="7.703125" style="883" customWidth="1"/>
    <col min="2832" max="2838" width="0" style="883" hidden="1" customWidth="1"/>
    <col min="2839" max="3072" width="9.1171875" style="883"/>
    <col min="3073" max="3073" width="6.1171875" style="883" customWidth="1"/>
    <col min="3074" max="3074" width="32.87890625" style="883" customWidth="1"/>
    <col min="3075" max="3075" width="11" style="883" customWidth="1"/>
    <col min="3076" max="3076" width="14.29296875" style="883" customWidth="1"/>
    <col min="3077" max="3077" width="10.41015625" style="883" customWidth="1"/>
    <col min="3078" max="3078" width="28.29296875" style="883" customWidth="1"/>
    <col min="3079" max="3079" width="32.87890625" style="883" customWidth="1"/>
    <col min="3080" max="3080" width="10.87890625" style="883" customWidth="1"/>
    <col min="3081" max="3081" width="11.5859375" style="883" customWidth="1"/>
    <col min="3082" max="3082" width="11" style="883" customWidth="1"/>
    <col min="3083" max="3083" width="12.29296875" style="883" customWidth="1"/>
    <col min="3084" max="3084" width="11.29296875" style="883" customWidth="1"/>
    <col min="3085" max="3085" width="10.41015625" style="883" customWidth="1"/>
    <col min="3086" max="3086" width="9.29296875" style="883" customWidth="1"/>
    <col min="3087" max="3087" width="7.703125" style="883" customWidth="1"/>
    <col min="3088" max="3094" width="0" style="883" hidden="1" customWidth="1"/>
    <col min="3095" max="3328" width="9.1171875" style="883"/>
    <col min="3329" max="3329" width="6.1171875" style="883" customWidth="1"/>
    <col min="3330" max="3330" width="32.87890625" style="883" customWidth="1"/>
    <col min="3331" max="3331" width="11" style="883" customWidth="1"/>
    <col min="3332" max="3332" width="14.29296875" style="883" customWidth="1"/>
    <col min="3333" max="3333" width="10.41015625" style="883" customWidth="1"/>
    <col min="3334" max="3334" width="28.29296875" style="883" customWidth="1"/>
    <col min="3335" max="3335" width="32.87890625" style="883" customWidth="1"/>
    <col min="3336" max="3336" width="10.87890625" style="883" customWidth="1"/>
    <col min="3337" max="3337" width="11.5859375" style="883" customWidth="1"/>
    <col min="3338" max="3338" width="11" style="883" customWidth="1"/>
    <col min="3339" max="3339" width="12.29296875" style="883" customWidth="1"/>
    <col min="3340" max="3340" width="11.29296875" style="883" customWidth="1"/>
    <col min="3341" max="3341" width="10.41015625" style="883" customWidth="1"/>
    <col min="3342" max="3342" width="9.29296875" style="883" customWidth="1"/>
    <col min="3343" max="3343" width="7.703125" style="883" customWidth="1"/>
    <col min="3344" max="3350" width="0" style="883" hidden="1" customWidth="1"/>
    <col min="3351" max="3584" width="9.1171875" style="883"/>
    <col min="3585" max="3585" width="6.1171875" style="883" customWidth="1"/>
    <col min="3586" max="3586" width="32.87890625" style="883" customWidth="1"/>
    <col min="3587" max="3587" width="11" style="883" customWidth="1"/>
    <col min="3588" max="3588" width="14.29296875" style="883" customWidth="1"/>
    <col min="3589" max="3589" width="10.41015625" style="883" customWidth="1"/>
    <col min="3590" max="3590" width="28.29296875" style="883" customWidth="1"/>
    <col min="3591" max="3591" width="32.87890625" style="883" customWidth="1"/>
    <col min="3592" max="3592" width="10.87890625" style="883" customWidth="1"/>
    <col min="3593" max="3593" width="11.5859375" style="883" customWidth="1"/>
    <col min="3594" max="3594" width="11" style="883" customWidth="1"/>
    <col min="3595" max="3595" width="12.29296875" style="883" customWidth="1"/>
    <col min="3596" max="3596" width="11.29296875" style="883" customWidth="1"/>
    <col min="3597" max="3597" width="10.41015625" style="883" customWidth="1"/>
    <col min="3598" max="3598" width="9.29296875" style="883" customWidth="1"/>
    <col min="3599" max="3599" width="7.703125" style="883" customWidth="1"/>
    <col min="3600" max="3606" width="0" style="883" hidden="1" customWidth="1"/>
    <col min="3607" max="3840" width="9.1171875" style="883"/>
    <col min="3841" max="3841" width="6.1171875" style="883" customWidth="1"/>
    <col min="3842" max="3842" width="32.87890625" style="883" customWidth="1"/>
    <col min="3843" max="3843" width="11" style="883" customWidth="1"/>
    <col min="3844" max="3844" width="14.29296875" style="883" customWidth="1"/>
    <col min="3845" max="3845" width="10.41015625" style="883" customWidth="1"/>
    <col min="3846" max="3846" width="28.29296875" style="883" customWidth="1"/>
    <col min="3847" max="3847" width="32.87890625" style="883" customWidth="1"/>
    <col min="3848" max="3848" width="10.87890625" style="883" customWidth="1"/>
    <col min="3849" max="3849" width="11.5859375" style="883" customWidth="1"/>
    <col min="3850" max="3850" width="11" style="883" customWidth="1"/>
    <col min="3851" max="3851" width="12.29296875" style="883" customWidth="1"/>
    <col min="3852" max="3852" width="11.29296875" style="883" customWidth="1"/>
    <col min="3853" max="3853" width="10.41015625" style="883" customWidth="1"/>
    <col min="3854" max="3854" width="9.29296875" style="883" customWidth="1"/>
    <col min="3855" max="3855" width="7.703125" style="883" customWidth="1"/>
    <col min="3856" max="3862" width="0" style="883" hidden="1" customWidth="1"/>
    <col min="3863" max="4096" width="9.1171875" style="883"/>
    <col min="4097" max="4097" width="6.1171875" style="883" customWidth="1"/>
    <col min="4098" max="4098" width="32.87890625" style="883" customWidth="1"/>
    <col min="4099" max="4099" width="11" style="883" customWidth="1"/>
    <col min="4100" max="4100" width="14.29296875" style="883" customWidth="1"/>
    <col min="4101" max="4101" width="10.41015625" style="883" customWidth="1"/>
    <col min="4102" max="4102" width="28.29296875" style="883" customWidth="1"/>
    <col min="4103" max="4103" width="32.87890625" style="883" customWidth="1"/>
    <col min="4104" max="4104" width="10.87890625" style="883" customWidth="1"/>
    <col min="4105" max="4105" width="11.5859375" style="883" customWidth="1"/>
    <col min="4106" max="4106" width="11" style="883" customWidth="1"/>
    <col min="4107" max="4107" width="12.29296875" style="883" customWidth="1"/>
    <col min="4108" max="4108" width="11.29296875" style="883" customWidth="1"/>
    <col min="4109" max="4109" width="10.41015625" style="883" customWidth="1"/>
    <col min="4110" max="4110" width="9.29296875" style="883" customWidth="1"/>
    <col min="4111" max="4111" width="7.703125" style="883" customWidth="1"/>
    <col min="4112" max="4118" width="0" style="883" hidden="1" customWidth="1"/>
    <col min="4119" max="4352" width="9.1171875" style="883"/>
    <col min="4353" max="4353" width="6.1171875" style="883" customWidth="1"/>
    <col min="4354" max="4354" width="32.87890625" style="883" customWidth="1"/>
    <col min="4355" max="4355" width="11" style="883" customWidth="1"/>
    <col min="4356" max="4356" width="14.29296875" style="883" customWidth="1"/>
    <col min="4357" max="4357" width="10.41015625" style="883" customWidth="1"/>
    <col min="4358" max="4358" width="28.29296875" style="883" customWidth="1"/>
    <col min="4359" max="4359" width="32.87890625" style="883" customWidth="1"/>
    <col min="4360" max="4360" width="10.87890625" style="883" customWidth="1"/>
    <col min="4361" max="4361" width="11.5859375" style="883" customWidth="1"/>
    <col min="4362" max="4362" width="11" style="883" customWidth="1"/>
    <col min="4363" max="4363" width="12.29296875" style="883" customWidth="1"/>
    <col min="4364" max="4364" width="11.29296875" style="883" customWidth="1"/>
    <col min="4365" max="4365" width="10.41015625" style="883" customWidth="1"/>
    <col min="4366" max="4366" width="9.29296875" style="883" customWidth="1"/>
    <col min="4367" max="4367" width="7.703125" style="883" customWidth="1"/>
    <col min="4368" max="4374" width="0" style="883" hidden="1" customWidth="1"/>
    <col min="4375" max="4608" width="9.1171875" style="883"/>
    <col min="4609" max="4609" width="6.1171875" style="883" customWidth="1"/>
    <col min="4610" max="4610" width="32.87890625" style="883" customWidth="1"/>
    <col min="4611" max="4611" width="11" style="883" customWidth="1"/>
    <col min="4612" max="4612" width="14.29296875" style="883" customWidth="1"/>
    <col min="4613" max="4613" width="10.41015625" style="883" customWidth="1"/>
    <col min="4614" max="4614" width="28.29296875" style="883" customWidth="1"/>
    <col min="4615" max="4615" width="32.87890625" style="883" customWidth="1"/>
    <col min="4616" max="4616" width="10.87890625" style="883" customWidth="1"/>
    <col min="4617" max="4617" width="11.5859375" style="883" customWidth="1"/>
    <col min="4618" max="4618" width="11" style="883" customWidth="1"/>
    <col min="4619" max="4619" width="12.29296875" style="883" customWidth="1"/>
    <col min="4620" max="4620" width="11.29296875" style="883" customWidth="1"/>
    <col min="4621" max="4621" width="10.41015625" style="883" customWidth="1"/>
    <col min="4622" max="4622" width="9.29296875" style="883" customWidth="1"/>
    <col min="4623" max="4623" width="7.703125" style="883" customWidth="1"/>
    <col min="4624" max="4630" width="0" style="883" hidden="1" customWidth="1"/>
    <col min="4631" max="4864" width="9.1171875" style="883"/>
    <col min="4865" max="4865" width="6.1171875" style="883" customWidth="1"/>
    <col min="4866" max="4866" width="32.87890625" style="883" customWidth="1"/>
    <col min="4867" max="4867" width="11" style="883" customWidth="1"/>
    <col min="4868" max="4868" width="14.29296875" style="883" customWidth="1"/>
    <col min="4869" max="4869" width="10.41015625" style="883" customWidth="1"/>
    <col min="4870" max="4870" width="28.29296875" style="883" customWidth="1"/>
    <col min="4871" max="4871" width="32.87890625" style="883" customWidth="1"/>
    <col min="4872" max="4872" width="10.87890625" style="883" customWidth="1"/>
    <col min="4873" max="4873" width="11.5859375" style="883" customWidth="1"/>
    <col min="4874" max="4874" width="11" style="883" customWidth="1"/>
    <col min="4875" max="4875" width="12.29296875" style="883" customWidth="1"/>
    <col min="4876" max="4876" width="11.29296875" style="883" customWidth="1"/>
    <col min="4877" max="4877" width="10.41015625" style="883" customWidth="1"/>
    <col min="4878" max="4878" width="9.29296875" style="883" customWidth="1"/>
    <col min="4879" max="4879" width="7.703125" style="883" customWidth="1"/>
    <col min="4880" max="4886" width="0" style="883" hidden="1" customWidth="1"/>
    <col min="4887" max="5120" width="9.1171875" style="883"/>
    <col min="5121" max="5121" width="6.1171875" style="883" customWidth="1"/>
    <col min="5122" max="5122" width="32.87890625" style="883" customWidth="1"/>
    <col min="5123" max="5123" width="11" style="883" customWidth="1"/>
    <col min="5124" max="5124" width="14.29296875" style="883" customWidth="1"/>
    <col min="5125" max="5125" width="10.41015625" style="883" customWidth="1"/>
    <col min="5126" max="5126" width="28.29296875" style="883" customWidth="1"/>
    <col min="5127" max="5127" width="32.87890625" style="883" customWidth="1"/>
    <col min="5128" max="5128" width="10.87890625" style="883" customWidth="1"/>
    <col min="5129" max="5129" width="11.5859375" style="883" customWidth="1"/>
    <col min="5130" max="5130" width="11" style="883" customWidth="1"/>
    <col min="5131" max="5131" width="12.29296875" style="883" customWidth="1"/>
    <col min="5132" max="5132" width="11.29296875" style="883" customWidth="1"/>
    <col min="5133" max="5133" width="10.41015625" style="883" customWidth="1"/>
    <col min="5134" max="5134" width="9.29296875" style="883" customWidth="1"/>
    <col min="5135" max="5135" width="7.703125" style="883" customWidth="1"/>
    <col min="5136" max="5142" width="0" style="883" hidden="1" customWidth="1"/>
    <col min="5143" max="5376" width="9.1171875" style="883"/>
    <col min="5377" max="5377" width="6.1171875" style="883" customWidth="1"/>
    <col min="5378" max="5378" width="32.87890625" style="883" customWidth="1"/>
    <col min="5379" max="5379" width="11" style="883" customWidth="1"/>
    <col min="5380" max="5380" width="14.29296875" style="883" customWidth="1"/>
    <col min="5381" max="5381" width="10.41015625" style="883" customWidth="1"/>
    <col min="5382" max="5382" width="28.29296875" style="883" customWidth="1"/>
    <col min="5383" max="5383" width="32.87890625" style="883" customWidth="1"/>
    <col min="5384" max="5384" width="10.87890625" style="883" customWidth="1"/>
    <col min="5385" max="5385" width="11.5859375" style="883" customWidth="1"/>
    <col min="5386" max="5386" width="11" style="883" customWidth="1"/>
    <col min="5387" max="5387" width="12.29296875" style="883" customWidth="1"/>
    <col min="5388" max="5388" width="11.29296875" style="883" customWidth="1"/>
    <col min="5389" max="5389" width="10.41015625" style="883" customWidth="1"/>
    <col min="5390" max="5390" width="9.29296875" style="883" customWidth="1"/>
    <col min="5391" max="5391" width="7.703125" style="883" customWidth="1"/>
    <col min="5392" max="5398" width="0" style="883" hidden="1" customWidth="1"/>
    <col min="5399" max="5632" width="9.1171875" style="883"/>
    <col min="5633" max="5633" width="6.1171875" style="883" customWidth="1"/>
    <col min="5634" max="5634" width="32.87890625" style="883" customWidth="1"/>
    <col min="5635" max="5635" width="11" style="883" customWidth="1"/>
    <col min="5636" max="5636" width="14.29296875" style="883" customWidth="1"/>
    <col min="5637" max="5637" width="10.41015625" style="883" customWidth="1"/>
    <col min="5638" max="5638" width="28.29296875" style="883" customWidth="1"/>
    <col min="5639" max="5639" width="32.87890625" style="883" customWidth="1"/>
    <col min="5640" max="5640" width="10.87890625" style="883" customWidth="1"/>
    <col min="5641" max="5641" width="11.5859375" style="883" customWidth="1"/>
    <col min="5642" max="5642" width="11" style="883" customWidth="1"/>
    <col min="5643" max="5643" width="12.29296875" style="883" customWidth="1"/>
    <col min="5644" max="5644" width="11.29296875" style="883" customWidth="1"/>
    <col min="5645" max="5645" width="10.41015625" style="883" customWidth="1"/>
    <col min="5646" max="5646" width="9.29296875" style="883" customWidth="1"/>
    <col min="5647" max="5647" width="7.703125" style="883" customWidth="1"/>
    <col min="5648" max="5654" width="0" style="883" hidden="1" customWidth="1"/>
    <col min="5655" max="5888" width="9.1171875" style="883"/>
    <col min="5889" max="5889" width="6.1171875" style="883" customWidth="1"/>
    <col min="5890" max="5890" width="32.87890625" style="883" customWidth="1"/>
    <col min="5891" max="5891" width="11" style="883" customWidth="1"/>
    <col min="5892" max="5892" width="14.29296875" style="883" customWidth="1"/>
    <col min="5893" max="5893" width="10.41015625" style="883" customWidth="1"/>
    <col min="5894" max="5894" width="28.29296875" style="883" customWidth="1"/>
    <col min="5895" max="5895" width="32.87890625" style="883" customWidth="1"/>
    <col min="5896" max="5896" width="10.87890625" style="883" customWidth="1"/>
    <col min="5897" max="5897" width="11.5859375" style="883" customWidth="1"/>
    <col min="5898" max="5898" width="11" style="883" customWidth="1"/>
    <col min="5899" max="5899" width="12.29296875" style="883" customWidth="1"/>
    <col min="5900" max="5900" width="11.29296875" style="883" customWidth="1"/>
    <col min="5901" max="5901" width="10.41015625" style="883" customWidth="1"/>
    <col min="5902" max="5902" width="9.29296875" style="883" customWidth="1"/>
    <col min="5903" max="5903" width="7.703125" style="883" customWidth="1"/>
    <col min="5904" max="5910" width="0" style="883" hidden="1" customWidth="1"/>
    <col min="5911" max="6144" width="9.1171875" style="883"/>
    <col min="6145" max="6145" width="6.1171875" style="883" customWidth="1"/>
    <col min="6146" max="6146" width="32.87890625" style="883" customWidth="1"/>
    <col min="6147" max="6147" width="11" style="883" customWidth="1"/>
    <col min="6148" max="6148" width="14.29296875" style="883" customWidth="1"/>
    <col min="6149" max="6149" width="10.41015625" style="883" customWidth="1"/>
    <col min="6150" max="6150" width="28.29296875" style="883" customWidth="1"/>
    <col min="6151" max="6151" width="32.87890625" style="883" customWidth="1"/>
    <col min="6152" max="6152" width="10.87890625" style="883" customWidth="1"/>
    <col min="6153" max="6153" width="11.5859375" style="883" customWidth="1"/>
    <col min="6154" max="6154" width="11" style="883" customWidth="1"/>
    <col min="6155" max="6155" width="12.29296875" style="883" customWidth="1"/>
    <col min="6156" max="6156" width="11.29296875" style="883" customWidth="1"/>
    <col min="6157" max="6157" width="10.41015625" style="883" customWidth="1"/>
    <col min="6158" max="6158" width="9.29296875" style="883" customWidth="1"/>
    <col min="6159" max="6159" width="7.703125" style="883" customWidth="1"/>
    <col min="6160" max="6166" width="0" style="883" hidden="1" customWidth="1"/>
    <col min="6167" max="6400" width="9.1171875" style="883"/>
    <col min="6401" max="6401" width="6.1171875" style="883" customWidth="1"/>
    <col min="6402" max="6402" width="32.87890625" style="883" customWidth="1"/>
    <col min="6403" max="6403" width="11" style="883" customWidth="1"/>
    <col min="6404" max="6404" width="14.29296875" style="883" customWidth="1"/>
    <col min="6405" max="6405" width="10.41015625" style="883" customWidth="1"/>
    <col min="6406" max="6406" width="28.29296875" style="883" customWidth="1"/>
    <col min="6407" max="6407" width="32.87890625" style="883" customWidth="1"/>
    <col min="6408" max="6408" width="10.87890625" style="883" customWidth="1"/>
    <col min="6409" max="6409" width="11.5859375" style="883" customWidth="1"/>
    <col min="6410" max="6410" width="11" style="883" customWidth="1"/>
    <col min="6411" max="6411" width="12.29296875" style="883" customWidth="1"/>
    <col min="6412" max="6412" width="11.29296875" style="883" customWidth="1"/>
    <col min="6413" max="6413" width="10.41015625" style="883" customWidth="1"/>
    <col min="6414" max="6414" width="9.29296875" style="883" customWidth="1"/>
    <col min="6415" max="6415" width="7.703125" style="883" customWidth="1"/>
    <col min="6416" max="6422" width="0" style="883" hidden="1" customWidth="1"/>
    <col min="6423" max="6656" width="9.1171875" style="883"/>
    <col min="6657" max="6657" width="6.1171875" style="883" customWidth="1"/>
    <col min="6658" max="6658" width="32.87890625" style="883" customWidth="1"/>
    <col min="6659" max="6659" width="11" style="883" customWidth="1"/>
    <col min="6660" max="6660" width="14.29296875" style="883" customWidth="1"/>
    <col min="6661" max="6661" width="10.41015625" style="883" customWidth="1"/>
    <col min="6662" max="6662" width="28.29296875" style="883" customWidth="1"/>
    <col min="6663" max="6663" width="32.87890625" style="883" customWidth="1"/>
    <col min="6664" max="6664" width="10.87890625" style="883" customWidth="1"/>
    <col min="6665" max="6665" width="11.5859375" style="883" customWidth="1"/>
    <col min="6666" max="6666" width="11" style="883" customWidth="1"/>
    <col min="6667" max="6667" width="12.29296875" style="883" customWidth="1"/>
    <col min="6668" max="6668" width="11.29296875" style="883" customWidth="1"/>
    <col min="6669" max="6669" width="10.41015625" style="883" customWidth="1"/>
    <col min="6670" max="6670" width="9.29296875" style="883" customWidth="1"/>
    <col min="6671" max="6671" width="7.703125" style="883" customWidth="1"/>
    <col min="6672" max="6678" width="0" style="883" hidden="1" customWidth="1"/>
    <col min="6679" max="6912" width="9.1171875" style="883"/>
    <col min="6913" max="6913" width="6.1171875" style="883" customWidth="1"/>
    <col min="6914" max="6914" width="32.87890625" style="883" customWidth="1"/>
    <col min="6915" max="6915" width="11" style="883" customWidth="1"/>
    <col min="6916" max="6916" width="14.29296875" style="883" customWidth="1"/>
    <col min="6917" max="6917" width="10.41015625" style="883" customWidth="1"/>
    <col min="6918" max="6918" width="28.29296875" style="883" customWidth="1"/>
    <col min="6919" max="6919" width="32.87890625" style="883" customWidth="1"/>
    <col min="6920" max="6920" width="10.87890625" style="883" customWidth="1"/>
    <col min="6921" max="6921" width="11.5859375" style="883" customWidth="1"/>
    <col min="6922" max="6922" width="11" style="883" customWidth="1"/>
    <col min="6923" max="6923" width="12.29296875" style="883" customWidth="1"/>
    <col min="6924" max="6924" width="11.29296875" style="883" customWidth="1"/>
    <col min="6925" max="6925" width="10.41015625" style="883" customWidth="1"/>
    <col min="6926" max="6926" width="9.29296875" style="883" customWidth="1"/>
    <col min="6927" max="6927" width="7.703125" style="883" customWidth="1"/>
    <col min="6928" max="6934" width="0" style="883" hidden="1" customWidth="1"/>
    <col min="6935" max="7168" width="9.1171875" style="883"/>
    <col min="7169" max="7169" width="6.1171875" style="883" customWidth="1"/>
    <col min="7170" max="7170" width="32.87890625" style="883" customWidth="1"/>
    <col min="7171" max="7171" width="11" style="883" customWidth="1"/>
    <col min="7172" max="7172" width="14.29296875" style="883" customWidth="1"/>
    <col min="7173" max="7173" width="10.41015625" style="883" customWidth="1"/>
    <col min="7174" max="7174" width="28.29296875" style="883" customWidth="1"/>
    <col min="7175" max="7175" width="32.87890625" style="883" customWidth="1"/>
    <col min="7176" max="7176" width="10.87890625" style="883" customWidth="1"/>
    <col min="7177" max="7177" width="11.5859375" style="883" customWidth="1"/>
    <col min="7178" max="7178" width="11" style="883" customWidth="1"/>
    <col min="7179" max="7179" width="12.29296875" style="883" customWidth="1"/>
    <col min="7180" max="7180" width="11.29296875" style="883" customWidth="1"/>
    <col min="7181" max="7181" width="10.41015625" style="883" customWidth="1"/>
    <col min="7182" max="7182" width="9.29296875" style="883" customWidth="1"/>
    <col min="7183" max="7183" width="7.703125" style="883" customWidth="1"/>
    <col min="7184" max="7190" width="0" style="883" hidden="1" customWidth="1"/>
    <col min="7191" max="7424" width="9.1171875" style="883"/>
    <col min="7425" max="7425" width="6.1171875" style="883" customWidth="1"/>
    <col min="7426" max="7426" width="32.87890625" style="883" customWidth="1"/>
    <col min="7427" max="7427" width="11" style="883" customWidth="1"/>
    <col min="7428" max="7428" width="14.29296875" style="883" customWidth="1"/>
    <col min="7429" max="7429" width="10.41015625" style="883" customWidth="1"/>
    <col min="7430" max="7430" width="28.29296875" style="883" customWidth="1"/>
    <col min="7431" max="7431" width="32.87890625" style="883" customWidth="1"/>
    <col min="7432" max="7432" width="10.87890625" style="883" customWidth="1"/>
    <col min="7433" max="7433" width="11.5859375" style="883" customWidth="1"/>
    <col min="7434" max="7434" width="11" style="883" customWidth="1"/>
    <col min="7435" max="7435" width="12.29296875" style="883" customWidth="1"/>
    <col min="7436" max="7436" width="11.29296875" style="883" customWidth="1"/>
    <col min="7437" max="7437" width="10.41015625" style="883" customWidth="1"/>
    <col min="7438" max="7438" width="9.29296875" style="883" customWidth="1"/>
    <col min="7439" max="7439" width="7.703125" style="883" customWidth="1"/>
    <col min="7440" max="7446" width="0" style="883" hidden="1" customWidth="1"/>
    <col min="7447" max="7680" width="9.1171875" style="883"/>
    <col min="7681" max="7681" width="6.1171875" style="883" customWidth="1"/>
    <col min="7682" max="7682" width="32.87890625" style="883" customWidth="1"/>
    <col min="7683" max="7683" width="11" style="883" customWidth="1"/>
    <col min="7684" max="7684" width="14.29296875" style="883" customWidth="1"/>
    <col min="7685" max="7685" width="10.41015625" style="883" customWidth="1"/>
    <col min="7686" max="7686" width="28.29296875" style="883" customWidth="1"/>
    <col min="7687" max="7687" width="32.87890625" style="883" customWidth="1"/>
    <col min="7688" max="7688" width="10.87890625" style="883" customWidth="1"/>
    <col min="7689" max="7689" width="11.5859375" style="883" customWidth="1"/>
    <col min="7690" max="7690" width="11" style="883" customWidth="1"/>
    <col min="7691" max="7691" width="12.29296875" style="883" customWidth="1"/>
    <col min="7692" max="7692" width="11.29296875" style="883" customWidth="1"/>
    <col min="7693" max="7693" width="10.41015625" style="883" customWidth="1"/>
    <col min="7694" max="7694" width="9.29296875" style="883" customWidth="1"/>
    <col min="7695" max="7695" width="7.703125" style="883" customWidth="1"/>
    <col min="7696" max="7702" width="0" style="883" hidden="1" customWidth="1"/>
    <col min="7703" max="7936" width="9.1171875" style="883"/>
    <col min="7937" max="7937" width="6.1171875" style="883" customWidth="1"/>
    <col min="7938" max="7938" width="32.87890625" style="883" customWidth="1"/>
    <col min="7939" max="7939" width="11" style="883" customWidth="1"/>
    <col min="7940" max="7940" width="14.29296875" style="883" customWidth="1"/>
    <col min="7941" max="7941" width="10.41015625" style="883" customWidth="1"/>
    <col min="7942" max="7942" width="28.29296875" style="883" customWidth="1"/>
    <col min="7943" max="7943" width="32.87890625" style="883" customWidth="1"/>
    <col min="7944" max="7944" width="10.87890625" style="883" customWidth="1"/>
    <col min="7945" max="7945" width="11.5859375" style="883" customWidth="1"/>
    <col min="7946" max="7946" width="11" style="883" customWidth="1"/>
    <col min="7947" max="7947" width="12.29296875" style="883" customWidth="1"/>
    <col min="7948" max="7948" width="11.29296875" style="883" customWidth="1"/>
    <col min="7949" max="7949" width="10.41015625" style="883" customWidth="1"/>
    <col min="7950" max="7950" width="9.29296875" style="883" customWidth="1"/>
    <col min="7951" max="7951" width="7.703125" style="883" customWidth="1"/>
    <col min="7952" max="7958" width="0" style="883" hidden="1" customWidth="1"/>
    <col min="7959" max="8192" width="9.1171875" style="883"/>
    <col min="8193" max="8193" width="6.1171875" style="883" customWidth="1"/>
    <col min="8194" max="8194" width="32.87890625" style="883" customWidth="1"/>
    <col min="8195" max="8195" width="11" style="883" customWidth="1"/>
    <col min="8196" max="8196" width="14.29296875" style="883" customWidth="1"/>
    <col min="8197" max="8197" width="10.41015625" style="883" customWidth="1"/>
    <col min="8198" max="8198" width="28.29296875" style="883" customWidth="1"/>
    <col min="8199" max="8199" width="32.87890625" style="883" customWidth="1"/>
    <col min="8200" max="8200" width="10.87890625" style="883" customWidth="1"/>
    <col min="8201" max="8201" width="11.5859375" style="883" customWidth="1"/>
    <col min="8202" max="8202" width="11" style="883" customWidth="1"/>
    <col min="8203" max="8203" width="12.29296875" style="883" customWidth="1"/>
    <col min="8204" max="8204" width="11.29296875" style="883" customWidth="1"/>
    <col min="8205" max="8205" width="10.41015625" style="883" customWidth="1"/>
    <col min="8206" max="8206" width="9.29296875" style="883" customWidth="1"/>
    <col min="8207" max="8207" width="7.703125" style="883" customWidth="1"/>
    <col min="8208" max="8214" width="0" style="883" hidden="1" customWidth="1"/>
    <col min="8215" max="8448" width="9.1171875" style="883"/>
    <col min="8449" max="8449" width="6.1171875" style="883" customWidth="1"/>
    <col min="8450" max="8450" width="32.87890625" style="883" customWidth="1"/>
    <col min="8451" max="8451" width="11" style="883" customWidth="1"/>
    <col min="8452" max="8452" width="14.29296875" style="883" customWidth="1"/>
    <col min="8453" max="8453" width="10.41015625" style="883" customWidth="1"/>
    <col min="8454" max="8454" width="28.29296875" style="883" customWidth="1"/>
    <col min="8455" max="8455" width="32.87890625" style="883" customWidth="1"/>
    <col min="8456" max="8456" width="10.87890625" style="883" customWidth="1"/>
    <col min="8457" max="8457" width="11.5859375" style="883" customWidth="1"/>
    <col min="8458" max="8458" width="11" style="883" customWidth="1"/>
    <col min="8459" max="8459" width="12.29296875" style="883" customWidth="1"/>
    <col min="8460" max="8460" width="11.29296875" style="883" customWidth="1"/>
    <col min="8461" max="8461" width="10.41015625" style="883" customWidth="1"/>
    <col min="8462" max="8462" width="9.29296875" style="883" customWidth="1"/>
    <col min="8463" max="8463" width="7.703125" style="883" customWidth="1"/>
    <col min="8464" max="8470" width="0" style="883" hidden="1" customWidth="1"/>
    <col min="8471" max="8704" width="9.1171875" style="883"/>
    <col min="8705" max="8705" width="6.1171875" style="883" customWidth="1"/>
    <col min="8706" max="8706" width="32.87890625" style="883" customWidth="1"/>
    <col min="8707" max="8707" width="11" style="883" customWidth="1"/>
    <col min="8708" max="8708" width="14.29296875" style="883" customWidth="1"/>
    <col min="8709" max="8709" width="10.41015625" style="883" customWidth="1"/>
    <col min="8710" max="8710" width="28.29296875" style="883" customWidth="1"/>
    <col min="8711" max="8711" width="32.87890625" style="883" customWidth="1"/>
    <col min="8712" max="8712" width="10.87890625" style="883" customWidth="1"/>
    <col min="8713" max="8713" width="11.5859375" style="883" customWidth="1"/>
    <col min="8714" max="8714" width="11" style="883" customWidth="1"/>
    <col min="8715" max="8715" width="12.29296875" style="883" customWidth="1"/>
    <col min="8716" max="8716" width="11.29296875" style="883" customWidth="1"/>
    <col min="8717" max="8717" width="10.41015625" style="883" customWidth="1"/>
    <col min="8718" max="8718" width="9.29296875" style="883" customWidth="1"/>
    <col min="8719" max="8719" width="7.703125" style="883" customWidth="1"/>
    <col min="8720" max="8726" width="0" style="883" hidden="1" customWidth="1"/>
    <col min="8727" max="8960" width="9.1171875" style="883"/>
    <col min="8961" max="8961" width="6.1171875" style="883" customWidth="1"/>
    <col min="8962" max="8962" width="32.87890625" style="883" customWidth="1"/>
    <col min="8963" max="8963" width="11" style="883" customWidth="1"/>
    <col min="8964" max="8964" width="14.29296875" style="883" customWidth="1"/>
    <col min="8965" max="8965" width="10.41015625" style="883" customWidth="1"/>
    <col min="8966" max="8966" width="28.29296875" style="883" customWidth="1"/>
    <col min="8967" max="8967" width="32.87890625" style="883" customWidth="1"/>
    <col min="8968" max="8968" width="10.87890625" style="883" customWidth="1"/>
    <col min="8969" max="8969" width="11.5859375" style="883" customWidth="1"/>
    <col min="8970" max="8970" width="11" style="883" customWidth="1"/>
    <col min="8971" max="8971" width="12.29296875" style="883" customWidth="1"/>
    <col min="8972" max="8972" width="11.29296875" style="883" customWidth="1"/>
    <col min="8973" max="8973" width="10.41015625" style="883" customWidth="1"/>
    <col min="8974" max="8974" width="9.29296875" style="883" customWidth="1"/>
    <col min="8975" max="8975" width="7.703125" style="883" customWidth="1"/>
    <col min="8976" max="8982" width="0" style="883" hidden="1" customWidth="1"/>
    <col min="8983" max="9216" width="9.1171875" style="883"/>
    <col min="9217" max="9217" width="6.1171875" style="883" customWidth="1"/>
    <col min="9218" max="9218" width="32.87890625" style="883" customWidth="1"/>
    <col min="9219" max="9219" width="11" style="883" customWidth="1"/>
    <col min="9220" max="9220" width="14.29296875" style="883" customWidth="1"/>
    <col min="9221" max="9221" width="10.41015625" style="883" customWidth="1"/>
    <col min="9222" max="9222" width="28.29296875" style="883" customWidth="1"/>
    <col min="9223" max="9223" width="32.87890625" style="883" customWidth="1"/>
    <col min="9224" max="9224" width="10.87890625" style="883" customWidth="1"/>
    <col min="9225" max="9225" width="11.5859375" style="883" customWidth="1"/>
    <col min="9226" max="9226" width="11" style="883" customWidth="1"/>
    <col min="9227" max="9227" width="12.29296875" style="883" customWidth="1"/>
    <col min="9228" max="9228" width="11.29296875" style="883" customWidth="1"/>
    <col min="9229" max="9229" width="10.41015625" style="883" customWidth="1"/>
    <col min="9230" max="9230" width="9.29296875" style="883" customWidth="1"/>
    <col min="9231" max="9231" width="7.703125" style="883" customWidth="1"/>
    <col min="9232" max="9238" width="0" style="883" hidden="1" customWidth="1"/>
    <col min="9239" max="9472" width="9.1171875" style="883"/>
    <col min="9473" max="9473" width="6.1171875" style="883" customWidth="1"/>
    <col min="9474" max="9474" width="32.87890625" style="883" customWidth="1"/>
    <col min="9475" max="9475" width="11" style="883" customWidth="1"/>
    <col min="9476" max="9476" width="14.29296875" style="883" customWidth="1"/>
    <col min="9477" max="9477" width="10.41015625" style="883" customWidth="1"/>
    <col min="9478" max="9478" width="28.29296875" style="883" customWidth="1"/>
    <col min="9479" max="9479" width="32.87890625" style="883" customWidth="1"/>
    <col min="9480" max="9480" width="10.87890625" style="883" customWidth="1"/>
    <col min="9481" max="9481" width="11.5859375" style="883" customWidth="1"/>
    <col min="9482" max="9482" width="11" style="883" customWidth="1"/>
    <col min="9483" max="9483" width="12.29296875" style="883" customWidth="1"/>
    <col min="9484" max="9484" width="11.29296875" style="883" customWidth="1"/>
    <col min="9485" max="9485" width="10.41015625" style="883" customWidth="1"/>
    <col min="9486" max="9486" width="9.29296875" style="883" customWidth="1"/>
    <col min="9487" max="9487" width="7.703125" style="883" customWidth="1"/>
    <col min="9488" max="9494" width="0" style="883" hidden="1" customWidth="1"/>
    <col min="9495" max="9728" width="9.1171875" style="883"/>
    <col min="9729" max="9729" width="6.1171875" style="883" customWidth="1"/>
    <col min="9730" max="9730" width="32.87890625" style="883" customWidth="1"/>
    <col min="9731" max="9731" width="11" style="883" customWidth="1"/>
    <col min="9732" max="9732" width="14.29296875" style="883" customWidth="1"/>
    <col min="9733" max="9733" width="10.41015625" style="883" customWidth="1"/>
    <col min="9734" max="9734" width="28.29296875" style="883" customWidth="1"/>
    <col min="9735" max="9735" width="32.87890625" style="883" customWidth="1"/>
    <col min="9736" max="9736" width="10.87890625" style="883" customWidth="1"/>
    <col min="9737" max="9737" width="11.5859375" style="883" customWidth="1"/>
    <col min="9738" max="9738" width="11" style="883" customWidth="1"/>
    <col min="9739" max="9739" width="12.29296875" style="883" customWidth="1"/>
    <col min="9740" max="9740" width="11.29296875" style="883" customWidth="1"/>
    <col min="9741" max="9741" width="10.41015625" style="883" customWidth="1"/>
    <col min="9742" max="9742" width="9.29296875" style="883" customWidth="1"/>
    <col min="9743" max="9743" width="7.703125" style="883" customWidth="1"/>
    <col min="9744" max="9750" width="0" style="883" hidden="1" customWidth="1"/>
    <col min="9751" max="9984" width="9.1171875" style="883"/>
    <col min="9985" max="9985" width="6.1171875" style="883" customWidth="1"/>
    <col min="9986" max="9986" width="32.87890625" style="883" customWidth="1"/>
    <col min="9987" max="9987" width="11" style="883" customWidth="1"/>
    <col min="9988" max="9988" width="14.29296875" style="883" customWidth="1"/>
    <col min="9989" max="9989" width="10.41015625" style="883" customWidth="1"/>
    <col min="9990" max="9990" width="28.29296875" style="883" customWidth="1"/>
    <col min="9991" max="9991" width="32.87890625" style="883" customWidth="1"/>
    <col min="9992" max="9992" width="10.87890625" style="883" customWidth="1"/>
    <col min="9993" max="9993" width="11.5859375" style="883" customWidth="1"/>
    <col min="9994" max="9994" width="11" style="883" customWidth="1"/>
    <col min="9995" max="9995" width="12.29296875" style="883" customWidth="1"/>
    <col min="9996" max="9996" width="11.29296875" style="883" customWidth="1"/>
    <col min="9997" max="9997" width="10.41015625" style="883" customWidth="1"/>
    <col min="9998" max="9998" width="9.29296875" style="883" customWidth="1"/>
    <col min="9999" max="9999" width="7.703125" style="883" customWidth="1"/>
    <col min="10000" max="10006" width="0" style="883" hidden="1" customWidth="1"/>
    <col min="10007" max="10240" width="9.1171875" style="883"/>
    <col min="10241" max="10241" width="6.1171875" style="883" customWidth="1"/>
    <col min="10242" max="10242" width="32.87890625" style="883" customWidth="1"/>
    <col min="10243" max="10243" width="11" style="883" customWidth="1"/>
    <col min="10244" max="10244" width="14.29296875" style="883" customWidth="1"/>
    <col min="10245" max="10245" width="10.41015625" style="883" customWidth="1"/>
    <col min="10246" max="10246" width="28.29296875" style="883" customWidth="1"/>
    <col min="10247" max="10247" width="32.87890625" style="883" customWidth="1"/>
    <col min="10248" max="10248" width="10.87890625" style="883" customWidth="1"/>
    <col min="10249" max="10249" width="11.5859375" style="883" customWidth="1"/>
    <col min="10250" max="10250" width="11" style="883" customWidth="1"/>
    <col min="10251" max="10251" width="12.29296875" style="883" customWidth="1"/>
    <col min="10252" max="10252" width="11.29296875" style="883" customWidth="1"/>
    <col min="10253" max="10253" width="10.41015625" style="883" customWidth="1"/>
    <col min="10254" max="10254" width="9.29296875" style="883" customWidth="1"/>
    <col min="10255" max="10255" width="7.703125" style="883" customWidth="1"/>
    <col min="10256" max="10262" width="0" style="883" hidden="1" customWidth="1"/>
    <col min="10263" max="10496" width="9.1171875" style="883"/>
    <col min="10497" max="10497" width="6.1171875" style="883" customWidth="1"/>
    <col min="10498" max="10498" width="32.87890625" style="883" customWidth="1"/>
    <col min="10499" max="10499" width="11" style="883" customWidth="1"/>
    <col min="10500" max="10500" width="14.29296875" style="883" customWidth="1"/>
    <col min="10501" max="10501" width="10.41015625" style="883" customWidth="1"/>
    <col min="10502" max="10502" width="28.29296875" style="883" customWidth="1"/>
    <col min="10503" max="10503" width="32.87890625" style="883" customWidth="1"/>
    <col min="10504" max="10504" width="10.87890625" style="883" customWidth="1"/>
    <col min="10505" max="10505" width="11.5859375" style="883" customWidth="1"/>
    <col min="10506" max="10506" width="11" style="883" customWidth="1"/>
    <col min="10507" max="10507" width="12.29296875" style="883" customWidth="1"/>
    <col min="10508" max="10508" width="11.29296875" style="883" customWidth="1"/>
    <col min="10509" max="10509" width="10.41015625" style="883" customWidth="1"/>
    <col min="10510" max="10510" width="9.29296875" style="883" customWidth="1"/>
    <col min="10511" max="10511" width="7.703125" style="883" customWidth="1"/>
    <col min="10512" max="10518" width="0" style="883" hidden="1" customWidth="1"/>
    <col min="10519" max="10752" width="9.1171875" style="883"/>
    <col min="10753" max="10753" width="6.1171875" style="883" customWidth="1"/>
    <col min="10754" max="10754" width="32.87890625" style="883" customWidth="1"/>
    <col min="10755" max="10755" width="11" style="883" customWidth="1"/>
    <col min="10756" max="10756" width="14.29296875" style="883" customWidth="1"/>
    <col min="10757" max="10757" width="10.41015625" style="883" customWidth="1"/>
    <col min="10758" max="10758" width="28.29296875" style="883" customWidth="1"/>
    <col min="10759" max="10759" width="32.87890625" style="883" customWidth="1"/>
    <col min="10760" max="10760" width="10.87890625" style="883" customWidth="1"/>
    <col min="10761" max="10761" width="11.5859375" style="883" customWidth="1"/>
    <col min="10762" max="10762" width="11" style="883" customWidth="1"/>
    <col min="10763" max="10763" width="12.29296875" style="883" customWidth="1"/>
    <col min="10764" max="10764" width="11.29296875" style="883" customWidth="1"/>
    <col min="10765" max="10765" width="10.41015625" style="883" customWidth="1"/>
    <col min="10766" max="10766" width="9.29296875" style="883" customWidth="1"/>
    <col min="10767" max="10767" width="7.703125" style="883" customWidth="1"/>
    <col min="10768" max="10774" width="0" style="883" hidden="1" customWidth="1"/>
    <col min="10775" max="11008" width="9.1171875" style="883"/>
    <col min="11009" max="11009" width="6.1171875" style="883" customWidth="1"/>
    <col min="11010" max="11010" width="32.87890625" style="883" customWidth="1"/>
    <col min="11011" max="11011" width="11" style="883" customWidth="1"/>
    <col min="11012" max="11012" width="14.29296875" style="883" customWidth="1"/>
    <col min="11013" max="11013" width="10.41015625" style="883" customWidth="1"/>
    <col min="11014" max="11014" width="28.29296875" style="883" customWidth="1"/>
    <col min="11015" max="11015" width="32.87890625" style="883" customWidth="1"/>
    <col min="11016" max="11016" width="10.87890625" style="883" customWidth="1"/>
    <col min="11017" max="11017" width="11.5859375" style="883" customWidth="1"/>
    <col min="11018" max="11018" width="11" style="883" customWidth="1"/>
    <col min="11019" max="11019" width="12.29296875" style="883" customWidth="1"/>
    <col min="11020" max="11020" width="11.29296875" style="883" customWidth="1"/>
    <col min="11021" max="11021" width="10.41015625" style="883" customWidth="1"/>
    <col min="11022" max="11022" width="9.29296875" style="883" customWidth="1"/>
    <col min="11023" max="11023" width="7.703125" style="883" customWidth="1"/>
    <col min="11024" max="11030" width="0" style="883" hidden="1" customWidth="1"/>
    <col min="11031" max="11264" width="9.1171875" style="883"/>
    <col min="11265" max="11265" width="6.1171875" style="883" customWidth="1"/>
    <col min="11266" max="11266" width="32.87890625" style="883" customWidth="1"/>
    <col min="11267" max="11267" width="11" style="883" customWidth="1"/>
    <col min="11268" max="11268" width="14.29296875" style="883" customWidth="1"/>
    <col min="11269" max="11269" width="10.41015625" style="883" customWidth="1"/>
    <col min="11270" max="11270" width="28.29296875" style="883" customWidth="1"/>
    <col min="11271" max="11271" width="32.87890625" style="883" customWidth="1"/>
    <col min="11272" max="11272" width="10.87890625" style="883" customWidth="1"/>
    <col min="11273" max="11273" width="11.5859375" style="883" customWidth="1"/>
    <col min="11274" max="11274" width="11" style="883" customWidth="1"/>
    <col min="11275" max="11275" width="12.29296875" style="883" customWidth="1"/>
    <col min="11276" max="11276" width="11.29296875" style="883" customWidth="1"/>
    <col min="11277" max="11277" width="10.41015625" style="883" customWidth="1"/>
    <col min="11278" max="11278" width="9.29296875" style="883" customWidth="1"/>
    <col min="11279" max="11279" width="7.703125" style="883" customWidth="1"/>
    <col min="11280" max="11286" width="0" style="883" hidden="1" customWidth="1"/>
    <col min="11287" max="11520" width="9.1171875" style="883"/>
    <col min="11521" max="11521" width="6.1171875" style="883" customWidth="1"/>
    <col min="11522" max="11522" width="32.87890625" style="883" customWidth="1"/>
    <col min="11523" max="11523" width="11" style="883" customWidth="1"/>
    <col min="11524" max="11524" width="14.29296875" style="883" customWidth="1"/>
    <col min="11525" max="11525" width="10.41015625" style="883" customWidth="1"/>
    <col min="11526" max="11526" width="28.29296875" style="883" customWidth="1"/>
    <col min="11527" max="11527" width="32.87890625" style="883" customWidth="1"/>
    <col min="11528" max="11528" width="10.87890625" style="883" customWidth="1"/>
    <col min="11529" max="11529" width="11.5859375" style="883" customWidth="1"/>
    <col min="11530" max="11530" width="11" style="883" customWidth="1"/>
    <col min="11531" max="11531" width="12.29296875" style="883" customWidth="1"/>
    <col min="11532" max="11532" width="11.29296875" style="883" customWidth="1"/>
    <col min="11533" max="11533" width="10.41015625" style="883" customWidth="1"/>
    <col min="11534" max="11534" width="9.29296875" style="883" customWidth="1"/>
    <col min="11535" max="11535" width="7.703125" style="883" customWidth="1"/>
    <col min="11536" max="11542" width="0" style="883" hidden="1" customWidth="1"/>
    <col min="11543" max="11776" width="9.1171875" style="883"/>
    <col min="11777" max="11777" width="6.1171875" style="883" customWidth="1"/>
    <col min="11778" max="11778" width="32.87890625" style="883" customWidth="1"/>
    <col min="11779" max="11779" width="11" style="883" customWidth="1"/>
    <col min="11780" max="11780" width="14.29296875" style="883" customWidth="1"/>
    <col min="11781" max="11781" width="10.41015625" style="883" customWidth="1"/>
    <col min="11782" max="11782" width="28.29296875" style="883" customWidth="1"/>
    <col min="11783" max="11783" width="32.87890625" style="883" customWidth="1"/>
    <col min="11784" max="11784" width="10.87890625" style="883" customWidth="1"/>
    <col min="11785" max="11785" width="11.5859375" style="883" customWidth="1"/>
    <col min="11786" max="11786" width="11" style="883" customWidth="1"/>
    <col min="11787" max="11787" width="12.29296875" style="883" customWidth="1"/>
    <col min="11788" max="11788" width="11.29296875" style="883" customWidth="1"/>
    <col min="11789" max="11789" width="10.41015625" style="883" customWidth="1"/>
    <col min="11790" max="11790" width="9.29296875" style="883" customWidth="1"/>
    <col min="11791" max="11791" width="7.703125" style="883" customWidth="1"/>
    <col min="11792" max="11798" width="0" style="883" hidden="1" customWidth="1"/>
    <col min="11799" max="12032" width="9.1171875" style="883"/>
    <col min="12033" max="12033" width="6.1171875" style="883" customWidth="1"/>
    <col min="12034" max="12034" width="32.87890625" style="883" customWidth="1"/>
    <col min="12035" max="12035" width="11" style="883" customWidth="1"/>
    <col min="12036" max="12036" width="14.29296875" style="883" customWidth="1"/>
    <col min="12037" max="12037" width="10.41015625" style="883" customWidth="1"/>
    <col min="12038" max="12038" width="28.29296875" style="883" customWidth="1"/>
    <col min="12039" max="12039" width="32.87890625" style="883" customWidth="1"/>
    <col min="12040" max="12040" width="10.87890625" style="883" customWidth="1"/>
    <col min="12041" max="12041" width="11.5859375" style="883" customWidth="1"/>
    <col min="12042" max="12042" width="11" style="883" customWidth="1"/>
    <col min="12043" max="12043" width="12.29296875" style="883" customWidth="1"/>
    <col min="12044" max="12044" width="11.29296875" style="883" customWidth="1"/>
    <col min="12045" max="12045" width="10.41015625" style="883" customWidth="1"/>
    <col min="12046" max="12046" width="9.29296875" style="883" customWidth="1"/>
    <col min="12047" max="12047" width="7.703125" style="883" customWidth="1"/>
    <col min="12048" max="12054" width="0" style="883" hidden="1" customWidth="1"/>
    <col min="12055" max="12288" width="9.1171875" style="883"/>
    <col min="12289" max="12289" width="6.1171875" style="883" customWidth="1"/>
    <col min="12290" max="12290" width="32.87890625" style="883" customWidth="1"/>
    <col min="12291" max="12291" width="11" style="883" customWidth="1"/>
    <col min="12292" max="12292" width="14.29296875" style="883" customWidth="1"/>
    <col min="12293" max="12293" width="10.41015625" style="883" customWidth="1"/>
    <col min="12294" max="12294" width="28.29296875" style="883" customWidth="1"/>
    <col min="12295" max="12295" width="32.87890625" style="883" customWidth="1"/>
    <col min="12296" max="12296" width="10.87890625" style="883" customWidth="1"/>
    <col min="12297" max="12297" width="11.5859375" style="883" customWidth="1"/>
    <col min="12298" max="12298" width="11" style="883" customWidth="1"/>
    <col min="12299" max="12299" width="12.29296875" style="883" customWidth="1"/>
    <col min="12300" max="12300" width="11.29296875" style="883" customWidth="1"/>
    <col min="12301" max="12301" width="10.41015625" style="883" customWidth="1"/>
    <col min="12302" max="12302" width="9.29296875" style="883" customWidth="1"/>
    <col min="12303" max="12303" width="7.703125" style="883" customWidth="1"/>
    <col min="12304" max="12310" width="0" style="883" hidden="1" customWidth="1"/>
    <col min="12311" max="12544" width="9.1171875" style="883"/>
    <col min="12545" max="12545" width="6.1171875" style="883" customWidth="1"/>
    <col min="12546" max="12546" width="32.87890625" style="883" customWidth="1"/>
    <col min="12547" max="12547" width="11" style="883" customWidth="1"/>
    <col min="12548" max="12548" width="14.29296875" style="883" customWidth="1"/>
    <col min="12549" max="12549" width="10.41015625" style="883" customWidth="1"/>
    <col min="12550" max="12550" width="28.29296875" style="883" customWidth="1"/>
    <col min="12551" max="12551" width="32.87890625" style="883" customWidth="1"/>
    <col min="12552" max="12552" width="10.87890625" style="883" customWidth="1"/>
    <col min="12553" max="12553" width="11.5859375" style="883" customWidth="1"/>
    <col min="12554" max="12554" width="11" style="883" customWidth="1"/>
    <col min="12555" max="12555" width="12.29296875" style="883" customWidth="1"/>
    <col min="12556" max="12556" width="11.29296875" style="883" customWidth="1"/>
    <col min="12557" max="12557" width="10.41015625" style="883" customWidth="1"/>
    <col min="12558" max="12558" width="9.29296875" style="883" customWidth="1"/>
    <col min="12559" max="12559" width="7.703125" style="883" customWidth="1"/>
    <col min="12560" max="12566" width="0" style="883" hidden="1" customWidth="1"/>
    <col min="12567" max="12800" width="9.1171875" style="883"/>
    <col min="12801" max="12801" width="6.1171875" style="883" customWidth="1"/>
    <col min="12802" max="12802" width="32.87890625" style="883" customWidth="1"/>
    <col min="12803" max="12803" width="11" style="883" customWidth="1"/>
    <col min="12804" max="12804" width="14.29296875" style="883" customWidth="1"/>
    <col min="12805" max="12805" width="10.41015625" style="883" customWidth="1"/>
    <col min="12806" max="12806" width="28.29296875" style="883" customWidth="1"/>
    <col min="12807" max="12807" width="32.87890625" style="883" customWidth="1"/>
    <col min="12808" max="12808" width="10.87890625" style="883" customWidth="1"/>
    <col min="12809" max="12809" width="11.5859375" style="883" customWidth="1"/>
    <col min="12810" max="12810" width="11" style="883" customWidth="1"/>
    <col min="12811" max="12811" width="12.29296875" style="883" customWidth="1"/>
    <col min="12812" max="12812" width="11.29296875" style="883" customWidth="1"/>
    <col min="12813" max="12813" width="10.41015625" style="883" customWidth="1"/>
    <col min="12814" max="12814" width="9.29296875" style="883" customWidth="1"/>
    <col min="12815" max="12815" width="7.703125" style="883" customWidth="1"/>
    <col min="12816" max="12822" width="0" style="883" hidden="1" customWidth="1"/>
    <col min="12823" max="13056" width="9.1171875" style="883"/>
    <col min="13057" max="13057" width="6.1171875" style="883" customWidth="1"/>
    <col min="13058" max="13058" width="32.87890625" style="883" customWidth="1"/>
    <col min="13059" max="13059" width="11" style="883" customWidth="1"/>
    <col min="13060" max="13060" width="14.29296875" style="883" customWidth="1"/>
    <col min="13061" max="13061" width="10.41015625" style="883" customWidth="1"/>
    <col min="13062" max="13062" width="28.29296875" style="883" customWidth="1"/>
    <col min="13063" max="13063" width="32.87890625" style="883" customWidth="1"/>
    <col min="13064" max="13064" width="10.87890625" style="883" customWidth="1"/>
    <col min="13065" max="13065" width="11.5859375" style="883" customWidth="1"/>
    <col min="13066" max="13066" width="11" style="883" customWidth="1"/>
    <col min="13067" max="13067" width="12.29296875" style="883" customWidth="1"/>
    <col min="13068" max="13068" width="11.29296875" style="883" customWidth="1"/>
    <col min="13069" max="13069" width="10.41015625" style="883" customWidth="1"/>
    <col min="13070" max="13070" width="9.29296875" style="883" customWidth="1"/>
    <col min="13071" max="13071" width="7.703125" style="883" customWidth="1"/>
    <col min="13072" max="13078" width="0" style="883" hidden="1" customWidth="1"/>
    <col min="13079" max="13312" width="9.1171875" style="883"/>
    <col min="13313" max="13313" width="6.1171875" style="883" customWidth="1"/>
    <col min="13314" max="13314" width="32.87890625" style="883" customWidth="1"/>
    <col min="13315" max="13315" width="11" style="883" customWidth="1"/>
    <col min="13316" max="13316" width="14.29296875" style="883" customWidth="1"/>
    <col min="13317" max="13317" width="10.41015625" style="883" customWidth="1"/>
    <col min="13318" max="13318" width="28.29296875" style="883" customWidth="1"/>
    <col min="13319" max="13319" width="32.87890625" style="883" customWidth="1"/>
    <col min="13320" max="13320" width="10.87890625" style="883" customWidth="1"/>
    <col min="13321" max="13321" width="11.5859375" style="883" customWidth="1"/>
    <col min="13322" max="13322" width="11" style="883" customWidth="1"/>
    <col min="13323" max="13323" width="12.29296875" style="883" customWidth="1"/>
    <col min="13324" max="13324" width="11.29296875" style="883" customWidth="1"/>
    <col min="13325" max="13325" width="10.41015625" style="883" customWidth="1"/>
    <col min="13326" max="13326" width="9.29296875" style="883" customWidth="1"/>
    <col min="13327" max="13327" width="7.703125" style="883" customWidth="1"/>
    <col min="13328" max="13334" width="0" style="883" hidden="1" customWidth="1"/>
    <col min="13335" max="13568" width="9.1171875" style="883"/>
    <col min="13569" max="13569" width="6.1171875" style="883" customWidth="1"/>
    <col min="13570" max="13570" width="32.87890625" style="883" customWidth="1"/>
    <col min="13571" max="13571" width="11" style="883" customWidth="1"/>
    <col min="13572" max="13572" width="14.29296875" style="883" customWidth="1"/>
    <col min="13573" max="13573" width="10.41015625" style="883" customWidth="1"/>
    <col min="13574" max="13574" width="28.29296875" style="883" customWidth="1"/>
    <col min="13575" max="13575" width="32.87890625" style="883" customWidth="1"/>
    <col min="13576" max="13576" width="10.87890625" style="883" customWidth="1"/>
    <col min="13577" max="13577" width="11.5859375" style="883" customWidth="1"/>
    <col min="13578" max="13578" width="11" style="883" customWidth="1"/>
    <col min="13579" max="13579" width="12.29296875" style="883" customWidth="1"/>
    <col min="13580" max="13580" width="11.29296875" style="883" customWidth="1"/>
    <col min="13581" max="13581" width="10.41015625" style="883" customWidth="1"/>
    <col min="13582" max="13582" width="9.29296875" style="883" customWidth="1"/>
    <col min="13583" max="13583" width="7.703125" style="883" customWidth="1"/>
    <col min="13584" max="13590" width="0" style="883" hidden="1" customWidth="1"/>
    <col min="13591" max="13824" width="9.1171875" style="883"/>
    <col min="13825" max="13825" width="6.1171875" style="883" customWidth="1"/>
    <col min="13826" max="13826" width="32.87890625" style="883" customWidth="1"/>
    <col min="13827" max="13827" width="11" style="883" customWidth="1"/>
    <col min="13828" max="13828" width="14.29296875" style="883" customWidth="1"/>
    <col min="13829" max="13829" width="10.41015625" style="883" customWidth="1"/>
    <col min="13830" max="13830" width="28.29296875" style="883" customWidth="1"/>
    <col min="13831" max="13831" width="32.87890625" style="883" customWidth="1"/>
    <col min="13832" max="13832" width="10.87890625" style="883" customWidth="1"/>
    <col min="13833" max="13833" width="11.5859375" style="883" customWidth="1"/>
    <col min="13834" max="13834" width="11" style="883" customWidth="1"/>
    <col min="13835" max="13835" width="12.29296875" style="883" customWidth="1"/>
    <col min="13836" max="13836" width="11.29296875" style="883" customWidth="1"/>
    <col min="13837" max="13837" width="10.41015625" style="883" customWidth="1"/>
    <col min="13838" max="13838" width="9.29296875" style="883" customWidth="1"/>
    <col min="13839" max="13839" width="7.703125" style="883" customWidth="1"/>
    <col min="13840" max="13846" width="0" style="883" hidden="1" customWidth="1"/>
    <col min="13847" max="14080" width="9.1171875" style="883"/>
    <col min="14081" max="14081" width="6.1171875" style="883" customWidth="1"/>
    <col min="14082" max="14082" width="32.87890625" style="883" customWidth="1"/>
    <col min="14083" max="14083" width="11" style="883" customWidth="1"/>
    <col min="14084" max="14084" width="14.29296875" style="883" customWidth="1"/>
    <col min="14085" max="14085" width="10.41015625" style="883" customWidth="1"/>
    <col min="14086" max="14086" width="28.29296875" style="883" customWidth="1"/>
    <col min="14087" max="14087" width="32.87890625" style="883" customWidth="1"/>
    <col min="14088" max="14088" width="10.87890625" style="883" customWidth="1"/>
    <col min="14089" max="14089" width="11.5859375" style="883" customWidth="1"/>
    <col min="14090" max="14090" width="11" style="883" customWidth="1"/>
    <col min="14091" max="14091" width="12.29296875" style="883" customWidth="1"/>
    <col min="14092" max="14092" width="11.29296875" style="883" customWidth="1"/>
    <col min="14093" max="14093" width="10.41015625" style="883" customWidth="1"/>
    <col min="14094" max="14094" width="9.29296875" style="883" customWidth="1"/>
    <col min="14095" max="14095" width="7.703125" style="883" customWidth="1"/>
    <col min="14096" max="14102" width="0" style="883" hidden="1" customWidth="1"/>
    <col min="14103" max="14336" width="9.1171875" style="883"/>
    <col min="14337" max="14337" width="6.1171875" style="883" customWidth="1"/>
    <col min="14338" max="14338" width="32.87890625" style="883" customWidth="1"/>
    <col min="14339" max="14339" width="11" style="883" customWidth="1"/>
    <col min="14340" max="14340" width="14.29296875" style="883" customWidth="1"/>
    <col min="14341" max="14341" width="10.41015625" style="883" customWidth="1"/>
    <col min="14342" max="14342" width="28.29296875" style="883" customWidth="1"/>
    <col min="14343" max="14343" width="32.87890625" style="883" customWidth="1"/>
    <col min="14344" max="14344" width="10.87890625" style="883" customWidth="1"/>
    <col min="14345" max="14345" width="11.5859375" style="883" customWidth="1"/>
    <col min="14346" max="14346" width="11" style="883" customWidth="1"/>
    <col min="14347" max="14347" width="12.29296875" style="883" customWidth="1"/>
    <col min="14348" max="14348" width="11.29296875" style="883" customWidth="1"/>
    <col min="14349" max="14349" width="10.41015625" style="883" customWidth="1"/>
    <col min="14350" max="14350" width="9.29296875" style="883" customWidth="1"/>
    <col min="14351" max="14351" width="7.703125" style="883" customWidth="1"/>
    <col min="14352" max="14358" width="0" style="883" hidden="1" customWidth="1"/>
    <col min="14359" max="14592" width="9.1171875" style="883"/>
    <col min="14593" max="14593" width="6.1171875" style="883" customWidth="1"/>
    <col min="14594" max="14594" width="32.87890625" style="883" customWidth="1"/>
    <col min="14595" max="14595" width="11" style="883" customWidth="1"/>
    <col min="14596" max="14596" width="14.29296875" style="883" customWidth="1"/>
    <col min="14597" max="14597" width="10.41015625" style="883" customWidth="1"/>
    <col min="14598" max="14598" width="28.29296875" style="883" customWidth="1"/>
    <col min="14599" max="14599" width="32.87890625" style="883" customWidth="1"/>
    <col min="14600" max="14600" width="10.87890625" style="883" customWidth="1"/>
    <col min="14601" max="14601" width="11.5859375" style="883" customWidth="1"/>
    <col min="14602" max="14602" width="11" style="883" customWidth="1"/>
    <col min="14603" max="14603" width="12.29296875" style="883" customWidth="1"/>
    <col min="14604" max="14604" width="11.29296875" style="883" customWidth="1"/>
    <col min="14605" max="14605" width="10.41015625" style="883" customWidth="1"/>
    <col min="14606" max="14606" width="9.29296875" style="883" customWidth="1"/>
    <col min="14607" max="14607" width="7.703125" style="883" customWidth="1"/>
    <col min="14608" max="14614" width="0" style="883" hidden="1" customWidth="1"/>
    <col min="14615" max="14848" width="9.1171875" style="883"/>
    <col min="14849" max="14849" width="6.1171875" style="883" customWidth="1"/>
    <col min="14850" max="14850" width="32.87890625" style="883" customWidth="1"/>
    <col min="14851" max="14851" width="11" style="883" customWidth="1"/>
    <col min="14852" max="14852" width="14.29296875" style="883" customWidth="1"/>
    <col min="14853" max="14853" width="10.41015625" style="883" customWidth="1"/>
    <col min="14854" max="14854" width="28.29296875" style="883" customWidth="1"/>
    <col min="14855" max="14855" width="32.87890625" style="883" customWidth="1"/>
    <col min="14856" max="14856" width="10.87890625" style="883" customWidth="1"/>
    <col min="14857" max="14857" width="11.5859375" style="883" customWidth="1"/>
    <col min="14858" max="14858" width="11" style="883" customWidth="1"/>
    <col min="14859" max="14859" width="12.29296875" style="883" customWidth="1"/>
    <col min="14860" max="14860" width="11.29296875" style="883" customWidth="1"/>
    <col min="14861" max="14861" width="10.41015625" style="883" customWidth="1"/>
    <col min="14862" max="14862" width="9.29296875" style="883" customWidth="1"/>
    <col min="14863" max="14863" width="7.703125" style="883" customWidth="1"/>
    <col min="14864" max="14870" width="0" style="883" hidden="1" customWidth="1"/>
    <col min="14871" max="15104" width="9.1171875" style="883"/>
    <col min="15105" max="15105" width="6.1171875" style="883" customWidth="1"/>
    <col min="15106" max="15106" width="32.87890625" style="883" customWidth="1"/>
    <col min="15107" max="15107" width="11" style="883" customWidth="1"/>
    <col min="15108" max="15108" width="14.29296875" style="883" customWidth="1"/>
    <col min="15109" max="15109" width="10.41015625" style="883" customWidth="1"/>
    <col min="15110" max="15110" width="28.29296875" style="883" customWidth="1"/>
    <col min="15111" max="15111" width="32.87890625" style="883" customWidth="1"/>
    <col min="15112" max="15112" width="10.87890625" style="883" customWidth="1"/>
    <col min="15113" max="15113" width="11.5859375" style="883" customWidth="1"/>
    <col min="15114" max="15114" width="11" style="883" customWidth="1"/>
    <col min="15115" max="15115" width="12.29296875" style="883" customWidth="1"/>
    <col min="15116" max="15116" width="11.29296875" style="883" customWidth="1"/>
    <col min="15117" max="15117" width="10.41015625" style="883" customWidth="1"/>
    <col min="15118" max="15118" width="9.29296875" style="883" customWidth="1"/>
    <col min="15119" max="15119" width="7.703125" style="883" customWidth="1"/>
    <col min="15120" max="15126" width="0" style="883" hidden="1" customWidth="1"/>
    <col min="15127" max="15360" width="9.1171875" style="883"/>
    <col min="15361" max="15361" width="6.1171875" style="883" customWidth="1"/>
    <col min="15362" max="15362" width="32.87890625" style="883" customWidth="1"/>
    <col min="15363" max="15363" width="11" style="883" customWidth="1"/>
    <col min="15364" max="15364" width="14.29296875" style="883" customWidth="1"/>
    <col min="15365" max="15365" width="10.41015625" style="883" customWidth="1"/>
    <col min="15366" max="15366" width="28.29296875" style="883" customWidth="1"/>
    <col min="15367" max="15367" width="32.87890625" style="883" customWidth="1"/>
    <col min="15368" max="15368" width="10.87890625" style="883" customWidth="1"/>
    <col min="15369" max="15369" width="11.5859375" style="883" customWidth="1"/>
    <col min="15370" max="15370" width="11" style="883" customWidth="1"/>
    <col min="15371" max="15371" width="12.29296875" style="883" customWidth="1"/>
    <col min="15372" max="15372" width="11.29296875" style="883" customWidth="1"/>
    <col min="15373" max="15373" width="10.41015625" style="883" customWidth="1"/>
    <col min="15374" max="15374" width="9.29296875" style="883" customWidth="1"/>
    <col min="15375" max="15375" width="7.703125" style="883" customWidth="1"/>
    <col min="15376" max="15382" width="0" style="883" hidden="1" customWidth="1"/>
    <col min="15383" max="15616" width="9.1171875" style="883"/>
    <col min="15617" max="15617" width="6.1171875" style="883" customWidth="1"/>
    <col min="15618" max="15618" width="32.87890625" style="883" customWidth="1"/>
    <col min="15619" max="15619" width="11" style="883" customWidth="1"/>
    <col min="15620" max="15620" width="14.29296875" style="883" customWidth="1"/>
    <col min="15621" max="15621" width="10.41015625" style="883" customWidth="1"/>
    <col min="15622" max="15622" width="28.29296875" style="883" customWidth="1"/>
    <col min="15623" max="15623" width="32.87890625" style="883" customWidth="1"/>
    <col min="15624" max="15624" width="10.87890625" style="883" customWidth="1"/>
    <col min="15625" max="15625" width="11.5859375" style="883" customWidth="1"/>
    <col min="15626" max="15626" width="11" style="883" customWidth="1"/>
    <col min="15627" max="15627" width="12.29296875" style="883" customWidth="1"/>
    <col min="15628" max="15628" width="11.29296875" style="883" customWidth="1"/>
    <col min="15629" max="15629" width="10.41015625" style="883" customWidth="1"/>
    <col min="15630" max="15630" width="9.29296875" style="883" customWidth="1"/>
    <col min="15631" max="15631" width="7.703125" style="883" customWidth="1"/>
    <col min="15632" max="15638" width="0" style="883" hidden="1" customWidth="1"/>
    <col min="15639" max="15872" width="9.1171875" style="883"/>
    <col min="15873" max="15873" width="6.1171875" style="883" customWidth="1"/>
    <col min="15874" max="15874" width="32.87890625" style="883" customWidth="1"/>
    <col min="15875" max="15875" width="11" style="883" customWidth="1"/>
    <col min="15876" max="15876" width="14.29296875" style="883" customWidth="1"/>
    <col min="15877" max="15877" width="10.41015625" style="883" customWidth="1"/>
    <col min="15878" max="15878" width="28.29296875" style="883" customWidth="1"/>
    <col min="15879" max="15879" width="32.87890625" style="883" customWidth="1"/>
    <col min="15880" max="15880" width="10.87890625" style="883" customWidth="1"/>
    <col min="15881" max="15881" width="11.5859375" style="883" customWidth="1"/>
    <col min="15882" max="15882" width="11" style="883" customWidth="1"/>
    <col min="15883" max="15883" width="12.29296875" style="883" customWidth="1"/>
    <col min="15884" max="15884" width="11.29296875" style="883" customWidth="1"/>
    <col min="15885" max="15885" width="10.41015625" style="883" customWidth="1"/>
    <col min="15886" max="15886" width="9.29296875" style="883" customWidth="1"/>
    <col min="15887" max="15887" width="7.703125" style="883" customWidth="1"/>
    <col min="15888" max="15894" width="0" style="883" hidden="1" customWidth="1"/>
    <col min="15895" max="16128" width="9.1171875" style="883"/>
    <col min="16129" max="16129" width="6.1171875" style="883" customWidth="1"/>
    <col min="16130" max="16130" width="32.87890625" style="883" customWidth="1"/>
    <col min="16131" max="16131" width="11" style="883" customWidth="1"/>
    <col min="16132" max="16132" width="14.29296875" style="883" customWidth="1"/>
    <col min="16133" max="16133" width="10.41015625" style="883" customWidth="1"/>
    <col min="16134" max="16134" width="28.29296875" style="883" customWidth="1"/>
    <col min="16135" max="16135" width="32.87890625" style="883" customWidth="1"/>
    <col min="16136" max="16136" width="10.87890625" style="883" customWidth="1"/>
    <col min="16137" max="16137" width="11.5859375" style="883" customWidth="1"/>
    <col min="16138" max="16138" width="11" style="883" customWidth="1"/>
    <col min="16139" max="16139" width="12.29296875" style="883" customWidth="1"/>
    <col min="16140" max="16140" width="11.29296875" style="883" customWidth="1"/>
    <col min="16141" max="16141" width="10.41015625" style="883" customWidth="1"/>
    <col min="16142" max="16142" width="9.29296875" style="883" customWidth="1"/>
    <col min="16143" max="16143" width="7.703125" style="883" customWidth="1"/>
    <col min="16144" max="16150" width="0" style="883" hidden="1" customWidth="1"/>
    <col min="16151" max="16384" width="9.1171875" style="883"/>
  </cols>
  <sheetData>
    <row r="1" spans="1:20" s="492" customFormat="1" ht="33" customHeight="1">
      <c r="A1" s="1125" t="s">
        <v>2966</v>
      </c>
      <c r="B1" s="1125"/>
      <c r="C1" s="881"/>
      <c r="D1" s="881"/>
      <c r="E1" s="881"/>
      <c r="F1" s="881"/>
      <c r="G1" s="881"/>
      <c r="H1" s="493"/>
      <c r="I1" s="493"/>
      <c r="J1" s="493"/>
      <c r="K1" s="493"/>
      <c r="L1" s="493"/>
      <c r="M1" s="493"/>
      <c r="N1" s="493"/>
      <c r="O1" s="493"/>
    </row>
    <row r="2" spans="1:20" s="492" customFormat="1" ht="21" customHeight="1">
      <c r="A2" s="1126" t="s">
        <v>2967</v>
      </c>
      <c r="B2" s="1126"/>
      <c r="C2" s="1126"/>
      <c r="D2" s="1126"/>
      <c r="E2" s="1126"/>
      <c r="F2" s="1126"/>
      <c r="G2" s="1126"/>
      <c r="H2" s="1126"/>
      <c r="I2" s="1126"/>
      <c r="J2" s="1126"/>
      <c r="K2" s="1126"/>
      <c r="L2" s="1126"/>
      <c r="M2" s="1126"/>
      <c r="N2" s="1126"/>
      <c r="O2" s="1126"/>
    </row>
    <row r="3" spans="1:20" s="489" customFormat="1" ht="45" customHeight="1">
      <c r="A3" s="1127" t="s">
        <v>2968</v>
      </c>
      <c r="B3" s="1127"/>
      <c r="C3" s="1127"/>
      <c r="D3" s="1127"/>
      <c r="E3" s="1127"/>
      <c r="F3" s="1127"/>
      <c r="G3" s="1127"/>
      <c r="H3" s="1127"/>
      <c r="I3" s="1127"/>
      <c r="J3" s="1127"/>
      <c r="K3" s="1127"/>
      <c r="L3" s="1127"/>
      <c r="M3" s="1127"/>
      <c r="N3" s="1127"/>
      <c r="O3" s="1127"/>
    </row>
    <row r="4" spans="1:20">
      <c r="L4" s="1087" t="s">
        <v>10</v>
      </c>
      <c r="M4" s="1087"/>
      <c r="N4" s="1087"/>
      <c r="O4" s="1087"/>
    </row>
    <row r="5" spans="1:20" ht="52.5" customHeight="1">
      <c r="A5" s="1089" t="s">
        <v>1</v>
      </c>
      <c r="B5" s="1089" t="s">
        <v>3</v>
      </c>
      <c r="C5" s="1089" t="s">
        <v>13</v>
      </c>
      <c r="D5" s="1089" t="s">
        <v>4</v>
      </c>
      <c r="E5" s="1089" t="s">
        <v>14</v>
      </c>
      <c r="F5" s="1089" t="s">
        <v>2</v>
      </c>
      <c r="G5" s="1089" t="s">
        <v>17</v>
      </c>
      <c r="H5" s="1089" t="s">
        <v>7</v>
      </c>
      <c r="I5" s="1089"/>
      <c r="J5" s="1089" t="s">
        <v>18</v>
      </c>
      <c r="K5" s="1089"/>
      <c r="L5" s="1089" t="s">
        <v>19</v>
      </c>
      <c r="M5" s="1089"/>
      <c r="N5" s="1089" t="s">
        <v>6</v>
      </c>
      <c r="O5" s="1089" t="s">
        <v>5</v>
      </c>
      <c r="Q5" s="1128" t="s">
        <v>2068</v>
      </c>
      <c r="R5" s="1128"/>
      <c r="S5" s="1128">
        <v>2022</v>
      </c>
      <c r="T5" s="1128"/>
    </row>
    <row r="6" spans="1:20" ht="94.5" customHeight="1">
      <c r="A6" s="1089"/>
      <c r="B6" s="1089"/>
      <c r="C6" s="1089"/>
      <c r="D6" s="1089"/>
      <c r="E6" s="1089"/>
      <c r="F6" s="1089"/>
      <c r="G6" s="1089"/>
      <c r="H6" s="778" t="s">
        <v>2895</v>
      </c>
      <c r="I6" s="884" t="s">
        <v>15</v>
      </c>
      <c r="J6" s="778" t="s">
        <v>2895</v>
      </c>
      <c r="K6" s="884" t="s">
        <v>15</v>
      </c>
      <c r="L6" s="778" t="s">
        <v>2895</v>
      </c>
      <c r="M6" s="884" t="s">
        <v>15</v>
      </c>
      <c r="N6" s="1089"/>
      <c r="O6" s="1089"/>
      <c r="Q6" s="885">
        <v>11</v>
      </c>
      <c r="R6" s="885">
        <f>+'[11]Dự án 4'!$AA$70</f>
        <v>15398</v>
      </c>
      <c r="S6" s="885">
        <v>11</v>
      </c>
      <c r="T6" s="885">
        <f>+'[12]Dự án 4'!$AA$70</f>
        <v>2771</v>
      </c>
    </row>
    <row r="7" spans="1:20" s="887" customFormat="1" ht="36.75" customHeight="1">
      <c r="A7" s="778" t="s">
        <v>9</v>
      </c>
      <c r="B7" s="1129" t="s">
        <v>11</v>
      </c>
      <c r="C7" s="1130"/>
      <c r="D7" s="1130"/>
      <c r="E7" s="1130"/>
      <c r="F7" s="1130"/>
      <c r="G7" s="1131"/>
      <c r="H7" s="886">
        <f t="shared" ref="H7:M7" si="0">+SUBTOTAL(9,H8:H84)</f>
        <v>30241.467911200802</v>
      </c>
      <c r="I7" s="886">
        <f t="shared" si="0"/>
        <v>26684.243555637069</v>
      </c>
      <c r="J7" s="886">
        <f t="shared" si="0"/>
        <v>29352.667911200784</v>
      </c>
      <c r="K7" s="886">
        <f t="shared" si="0"/>
        <v>26684.243555637069</v>
      </c>
      <c r="L7" s="886">
        <f t="shared" si="0"/>
        <v>5769.4999999999964</v>
      </c>
      <c r="M7" s="886">
        <f t="shared" si="0"/>
        <v>5245.0000000000009</v>
      </c>
      <c r="N7" s="886"/>
      <c r="O7" s="886"/>
      <c r="R7" s="888">
        <f>+R6/Q6</f>
        <v>1399.8181818181818</v>
      </c>
      <c r="S7" s="489" t="s">
        <v>2969</v>
      </c>
      <c r="T7" s="889">
        <f>+T6/S6</f>
        <v>251.90909090909091</v>
      </c>
    </row>
    <row r="8" spans="1:20" s="887" customFormat="1" ht="33" customHeight="1">
      <c r="A8" s="778">
        <v>1</v>
      </c>
      <c r="B8" s="537" t="s">
        <v>2970</v>
      </c>
      <c r="C8" s="778"/>
      <c r="D8" s="778"/>
      <c r="E8" s="778"/>
      <c r="F8" s="778"/>
      <c r="G8" s="778"/>
      <c r="H8" s="886">
        <f t="shared" ref="H8:M8" si="1">+SUBTOTAL(9,H9:H13)</f>
        <v>4420.0679112008074</v>
      </c>
      <c r="I8" s="886">
        <f t="shared" si="1"/>
        <v>4018.2435556370974</v>
      </c>
      <c r="J8" s="886">
        <f t="shared" si="1"/>
        <v>4420.0679112008074</v>
      </c>
      <c r="K8" s="886">
        <f t="shared" si="1"/>
        <v>4018.2435556370974</v>
      </c>
      <c r="L8" s="886">
        <f t="shared" si="1"/>
        <v>1278.2</v>
      </c>
      <c r="M8" s="886">
        <f t="shared" si="1"/>
        <v>1162</v>
      </c>
      <c r="N8" s="886"/>
      <c r="O8" s="886"/>
    </row>
    <row r="9" spans="1:20" s="887" customFormat="1" ht="73.5" customHeight="1" outlineLevel="1">
      <c r="A9" s="503">
        <v>1</v>
      </c>
      <c r="B9" s="541" t="s">
        <v>2971</v>
      </c>
      <c r="C9" s="503" t="s">
        <v>1297</v>
      </c>
      <c r="D9" s="503" t="s">
        <v>890</v>
      </c>
      <c r="E9" s="503" t="s">
        <v>50</v>
      </c>
      <c r="F9" s="503" t="s">
        <v>891</v>
      </c>
      <c r="G9" s="503" t="s">
        <v>2972</v>
      </c>
      <c r="H9" s="324">
        <f t="shared" ref="H9:I13" si="2">+J9</f>
        <v>174.62764883955606</v>
      </c>
      <c r="I9" s="324">
        <f t="shared" si="2"/>
        <v>158.75240803596003</v>
      </c>
      <c r="J9" s="324">
        <f>+K9*1.1</f>
        <v>174.62764883955606</v>
      </c>
      <c r="K9" s="324">
        <v>158.75240803596003</v>
      </c>
      <c r="L9" s="324">
        <f>+M9*1.1</f>
        <v>87.313600000000008</v>
      </c>
      <c r="M9" s="324">
        <v>79.376000000000005</v>
      </c>
      <c r="N9" s="886"/>
      <c r="O9" s="886"/>
    </row>
    <row r="10" spans="1:20" s="887" customFormat="1" ht="73.5" customHeight="1" outlineLevel="1">
      <c r="A10" s="503">
        <v>2</v>
      </c>
      <c r="B10" s="541" t="s">
        <v>2973</v>
      </c>
      <c r="C10" s="503" t="s">
        <v>1297</v>
      </c>
      <c r="D10" s="503" t="s">
        <v>890</v>
      </c>
      <c r="E10" s="503" t="s">
        <v>50</v>
      </c>
      <c r="F10" s="503" t="s">
        <v>894</v>
      </c>
      <c r="G10" s="503" t="s">
        <v>2974</v>
      </c>
      <c r="H10" s="324">
        <f t="shared" si="2"/>
        <v>480.70000000000005</v>
      </c>
      <c r="I10" s="324">
        <f t="shared" si="2"/>
        <v>437</v>
      </c>
      <c r="J10" s="324">
        <f t="shared" ref="J10:L13" si="3">+K10*1.1</f>
        <v>480.70000000000005</v>
      </c>
      <c r="K10" s="324">
        <v>437</v>
      </c>
      <c r="L10" s="324">
        <f t="shared" si="3"/>
        <v>131.1002</v>
      </c>
      <c r="M10" s="324">
        <v>119.182</v>
      </c>
      <c r="N10" s="886"/>
      <c r="O10" s="886"/>
    </row>
    <row r="11" spans="1:20" s="887" customFormat="1" ht="73.5" customHeight="1" outlineLevel="1">
      <c r="A11" s="503">
        <v>3</v>
      </c>
      <c r="B11" s="541" t="s">
        <v>2975</v>
      </c>
      <c r="C11" s="503" t="s">
        <v>1297</v>
      </c>
      <c r="D11" s="503" t="s">
        <v>890</v>
      </c>
      <c r="E11" s="503" t="s">
        <v>50</v>
      </c>
      <c r="F11" s="503" t="s">
        <v>896</v>
      </c>
      <c r="G11" s="503" t="s">
        <v>2976</v>
      </c>
      <c r="H11" s="324">
        <f t="shared" si="2"/>
        <v>491.14026236125136</v>
      </c>
      <c r="I11" s="324">
        <f t="shared" si="2"/>
        <v>446.49114760113758</v>
      </c>
      <c r="J11" s="324">
        <f t="shared" si="3"/>
        <v>491.14026236125136</v>
      </c>
      <c r="K11" s="324">
        <v>446.49114760113758</v>
      </c>
      <c r="L11" s="324">
        <f t="shared" si="3"/>
        <v>147.3417</v>
      </c>
      <c r="M11" s="324">
        <v>133.947</v>
      </c>
      <c r="N11" s="886"/>
      <c r="O11" s="886"/>
    </row>
    <row r="12" spans="1:20" s="887" customFormat="1" ht="73.5" customHeight="1">
      <c r="A12" s="503"/>
      <c r="B12" s="541" t="s">
        <v>2061</v>
      </c>
      <c r="C12" s="503" t="s">
        <v>3116</v>
      </c>
      <c r="D12" s="503" t="s">
        <v>890</v>
      </c>
      <c r="E12" s="503" t="s">
        <v>3113</v>
      </c>
      <c r="F12" s="503" t="s">
        <v>896</v>
      </c>
      <c r="G12" s="503" t="s">
        <v>3114</v>
      </c>
      <c r="H12" s="324">
        <f>+SUBTOTAL(9,H9:H11)</f>
        <v>1146.4679112008075</v>
      </c>
      <c r="I12" s="324">
        <f t="shared" ref="I12:M12" si="4">+SUBTOTAL(9,I9:I11)</f>
        <v>1042.2435556370976</v>
      </c>
      <c r="J12" s="324">
        <f t="shared" si="4"/>
        <v>1146.4679112008075</v>
      </c>
      <c r="K12" s="324">
        <f t="shared" si="4"/>
        <v>1042.2435556370976</v>
      </c>
      <c r="L12" s="324">
        <f t="shared" si="4"/>
        <v>365.75549999999998</v>
      </c>
      <c r="M12" s="324">
        <f t="shared" si="4"/>
        <v>332.505</v>
      </c>
      <c r="N12" s="886"/>
      <c r="O12" s="886"/>
    </row>
    <row r="13" spans="1:20" s="489" customFormat="1" ht="73.5" customHeight="1">
      <c r="A13" s="503">
        <v>4</v>
      </c>
      <c r="B13" s="595" t="s">
        <v>210</v>
      </c>
      <c r="C13" s="503" t="s">
        <v>3115</v>
      </c>
      <c r="D13" s="503" t="s">
        <v>2977</v>
      </c>
      <c r="E13" s="503" t="s">
        <v>50</v>
      </c>
      <c r="F13" s="503" t="s">
        <v>900</v>
      </c>
      <c r="G13" s="503" t="s">
        <v>2978</v>
      </c>
      <c r="H13" s="324">
        <f t="shared" si="2"/>
        <v>3273.6000000000004</v>
      </c>
      <c r="I13" s="324">
        <f t="shared" si="2"/>
        <v>2976</v>
      </c>
      <c r="J13" s="324">
        <f t="shared" si="3"/>
        <v>3273.6000000000004</v>
      </c>
      <c r="K13" s="324">
        <v>2976</v>
      </c>
      <c r="L13" s="324">
        <f t="shared" si="3"/>
        <v>912.44450000000006</v>
      </c>
      <c r="M13" s="324">
        <v>829.495</v>
      </c>
      <c r="N13" s="886"/>
      <c r="O13" s="886"/>
    </row>
    <row r="14" spans="1:20" s="887" customFormat="1" ht="30" customHeight="1">
      <c r="A14" s="778">
        <v>2</v>
      </c>
      <c r="B14" s="498" t="s">
        <v>42</v>
      </c>
      <c r="C14" s="778"/>
      <c r="D14" s="778"/>
      <c r="E14" s="778"/>
      <c r="F14" s="778"/>
      <c r="G14" s="778"/>
      <c r="H14" s="886">
        <f t="shared" ref="H14:M14" si="5">+SUBTOTAL(9,H15:H71)</f>
        <v>17826.599999999984</v>
      </c>
      <c r="I14" s="886">
        <f t="shared" si="5"/>
        <v>15397.999999999991</v>
      </c>
      <c r="J14" s="886">
        <f t="shared" si="5"/>
        <v>16937.799999999985</v>
      </c>
      <c r="K14" s="886">
        <f t="shared" si="5"/>
        <v>15397.999999999991</v>
      </c>
      <c r="L14" s="886">
        <f t="shared" si="5"/>
        <v>3048.0999999999995</v>
      </c>
      <c r="M14" s="886">
        <f t="shared" si="5"/>
        <v>2771.0000000000005</v>
      </c>
      <c r="N14" s="886"/>
      <c r="O14" s="886"/>
    </row>
    <row r="15" spans="1:20" s="887" customFormat="1" ht="30" customHeight="1">
      <c r="A15" s="496" t="s">
        <v>521</v>
      </c>
      <c r="B15" s="498" t="s">
        <v>44</v>
      </c>
      <c r="C15" s="496"/>
      <c r="D15" s="496"/>
      <c r="E15" s="496"/>
      <c r="F15" s="496"/>
      <c r="G15" s="496"/>
      <c r="H15" s="886">
        <f t="shared" ref="H15:M15" si="6">+SUBTOTAL(9,H16:H71)</f>
        <v>17826.599999999984</v>
      </c>
      <c r="I15" s="886">
        <f t="shared" si="6"/>
        <v>15397.999999999991</v>
      </c>
      <c r="J15" s="886">
        <f t="shared" si="6"/>
        <v>16937.799999999985</v>
      </c>
      <c r="K15" s="886">
        <f t="shared" si="6"/>
        <v>15397.999999999991</v>
      </c>
      <c r="L15" s="886">
        <f t="shared" si="6"/>
        <v>3048.0999999999995</v>
      </c>
      <c r="M15" s="886">
        <f t="shared" si="6"/>
        <v>2771.0000000000005</v>
      </c>
      <c r="N15" s="886"/>
      <c r="O15" s="886"/>
    </row>
    <row r="16" spans="1:20" s="887" customFormat="1" ht="31.5" customHeight="1">
      <c r="A16" s="778" t="s">
        <v>126</v>
      </c>
      <c r="B16" s="890" t="s">
        <v>2979</v>
      </c>
      <c r="C16" s="496"/>
      <c r="D16" s="496"/>
      <c r="E16" s="496"/>
      <c r="F16" s="496"/>
      <c r="G16" s="496"/>
      <c r="H16" s="886">
        <f t="shared" ref="H16:M16" si="7">+SUBTOTAL(9,H17:H21)</f>
        <v>1539.8</v>
      </c>
      <c r="I16" s="886">
        <f t="shared" si="7"/>
        <v>1399.8181818181818</v>
      </c>
      <c r="J16" s="886">
        <f t="shared" si="7"/>
        <v>1539.8</v>
      </c>
      <c r="K16" s="886">
        <f t="shared" si="7"/>
        <v>1399.8181818181818</v>
      </c>
      <c r="L16" s="886">
        <f t="shared" si="7"/>
        <v>277.10000000000002</v>
      </c>
      <c r="M16" s="886">
        <f t="shared" si="7"/>
        <v>251.90909090909091</v>
      </c>
      <c r="N16" s="886"/>
      <c r="O16" s="886"/>
      <c r="Q16" s="891">
        <f>+$R$7/5</f>
        <v>279.96363636363634</v>
      </c>
      <c r="S16" s="888">
        <f>+T6/S6</f>
        <v>251.90909090909091</v>
      </c>
    </row>
    <row r="17" spans="1:18" s="887" customFormat="1" ht="90.75" customHeight="1">
      <c r="A17" s="503">
        <v>1</v>
      </c>
      <c r="B17" s="892" t="s">
        <v>2980</v>
      </c>
      <c r="C17" s="503" t="s">
        <v>3119</v>
      </c>
      <c r="D17" s="374" t="s">
        <v>2981</v>
      </c>
      <c r="E17" s="374">
        <v>2022</v>
      </c>
      <c r="F17" s="503"/>
      <c r="G17" s="374" t="s">
        <v>2982</v>
      </c>
      <c r="H17" s="324">
        <f t="shared" ref="H17:I21" si="8">+J17</f>
        <v>307.95999999999998</v>
      </c>
      <c r="I17" s="324">
        <f t="shared" si="8"/>
        <v>279.96363636363634</v>
      </c>
      <c r="J17" s="893">
        <f>+K17*1.1</f>
        <v>307.95999999999998</v>
      </c>
      <c r="K17" s="324">
        <f>+$Q$16</f>
        <v>279.96363636363634</v>
      </c>
      <c r="L17" s="324">
        <f>+M17*1.1</f>
        <v>138.55000000000001</v>
      </c>
      <c r="M17" s="324">
        <f>+$T$7/2</f>
        <v>125.95454545454545</v>
      </c>
      <c r="N17" s="324"/>
      <c r="O17" s="886"/>
    </row>
    <row r="18" spans="1:18" s="887" customFormat="1" ht="60.75" customHeight="1">
      <c r="A18" s="503">
        <v>2</v>
      </c>
      <c r="B18" s="892" t="s">
        <v>2983</v>
      </c>
      <c r="C18" s="503" t="s">
        <v>3119</v>
      </c>
      <c r="D18" s="374" t="s">
        <v>2981</v>
      </c>
      <c r="E18" s="374">
        <v>2022</v>
      </c>
      <c r="F18" s="496"/>
      <c r="G18" s="374" t="s">
        <v>2984</v>
      </c>
      <c r="H18" s="324">
        <f t="shared" si="8"/>
        <v>307.95999999999998</v>
      </c>
      <c r="I18" s="324">
        <f t="shared" si="8"/>
        <v>279.96363636363634</v>
      </c>
      <c r="J18" s="893">
        <f>+K18*1.1</f>
        <v>307.95999999999998</v>
      </c>
      <c r="K18" s="324">
        <f>+$Q$16</f>
        <v>279.96363636363634</v>
      </c>
      <c r="L18" s="324">
        <f>+M18*1.1</f>
        <v>138.55000000000001</v>
      </c>
      <c r="M18" s="324">
        <f>+$T$7/2</f>
        <v>125.95454545454545</v>
      </c>
      <c r="N18" s="886"/>
      <c r="O18" s="886"/>
    </row>
    <row r="19" spans="1:18" s="887" customFormat="1" ht="60.75" customHeight="1">
      <c r="A19" s="503">
        <v>3</v>
      </c>
      <c r="B19" s="892" t="s">
        <v>2985</v>
      </c>
      <c r="C19" s="503" t="s">
        <v>3119</v>
      </c>
      <c r="D19" s="374" t="s">
        <v>2981</v>
      </c>
      <c r="E19" s="374">
        <v>2023</v>
      </c>
      <c r="F19" s="503"/>
      <c r="G19" s="374" t="s">
        <v>2984</v>
      </c>
      <c r="H19" s="324">
        <f t="shared" si="8"/>
        <v>307.95999999999998</v>
      </c>
      <c r="I19" s="324">
        <f t="shared" si="8"/>
        <v>279.96363636363634</v>
      </c>
      <c r="J19" s="893">
        <f>+K19*1.1</f>
        <v>307.95999999999998</v>
      </c>
      <c r="K19" s="324">
        <f>+$Q$16</f>
        <v>279.96363636363634</v>
      </c>
      <c r="L19" s="324"/>
      <c r="M19" s="324"/>
      <c r="N19" s="886"/>
      <c r="O19" s="886"/>
    </row>
    <row r="20" spans="1:18" s="887" customFormat="1" ht="60.75" customHeight="1">
      <c r="A20" s="503">
        <v>4</v>
      </c>
      <c r="B20" s="892" t="s">
        <v>2986</v>
      </c>
      <c r="C20" s="503" t="s">
        <v>3119</v>
      </c>
      <c r="D20" s="374" t="s">
        <v>2981</v>
      </c>
      <c r="E20" s="374">
        <v>2024</v>
      </c>
      <c r="F20" s="496"/>
      <c r="G20" s="374" t="s">
        <v>2987</v>
      </c>
      <c r="H20" s="324">
        <f t="shared" si="8"/>
        <v>307.95999999999998</v>
      </c>
      <c r="I20" s="324">
        <f t="shared" si="8"/>
        <v>279.96363636363634</v>
      </c>
      <c r="J20" s="893">
        <f>+K20*1.1</f>
        <v>307.95999999999998</v>
      </c>
      <c r="K20" s="324">
        <f>+$Q$16</f>
        <v>279.96363636363634</v>
      </c>
      <c r="L20" s="894"/>
      <c r="M20" s="894"/>
      <c r="N20" s="886"/>
      <c r="O20" s="886"/>
    </row>
    <row r="21" spans="1:18" s="887" customFormat="1" ht="60.75" customHeight="1">
      <c r="A21" s="503">
        <v>5</v>
      </c>
      <c r="B21" s="892" t="s">
        <v>2988</v>
      </c>
      <c r="C21" s="503" t="s">
        <v>3119</v>
      </c>
      <c r="D21" s="374" t="s">
        <v>2981</v>
      </c>
      <c r="E21" s="374">
        <v>2025</v>
      </c>
      <c r="F21" s="503"/>
      <c r="G21" s="374" t="s">
        <v>2989</v>
      </c>
      <c r="H21" s="324">
        <f t="shared" si="8"/>
        <v>307.95999999999998</v>
      </c>
      <c r="I21" s="324">
        <f t="shared" si="8"/>
        <v>279.96363636363634</v>
      </c>
      <c r="J21" s="893">
        <f>+K21*1.1</f>
        <v>307.95999999999998</v>
      </c>
      <c r="K21" s="324">
        <f>+$Q$16</f>
        <v>279.96363636363634</v>
      </c>
      <c r="L21" s="324"/>
      <c r="M21" s="324"/>
      <c r="N21" s="324"/>
      <c r="O21" s="886"/>
    </row>
    <row r="22" spans="1:18" s="887" customFormat="1" ht="26.25" customHeight="1">
      <c r="A22" s="778" t="s">
        <v>127</v>
      </c>
      <c r="B22" s="890" t="s">
        <v>2990</v>
      </c>
      <c r="C22" s="778"/>
      <c r="D22" s="778"/>
      <c r="E22" s="778"/>
      <c r="F22" s="778"/>
      <c r="G22" s="778"/>
      <c r="H22" s="886">
        <f t="shared" ref="H22:M22" si="9">+SUBTOTAL(9,H23:H27)</f>
        <v>1539.8</v>
      </c>
      <c r="I22" s="886">
        <f t="shared" si="9"/>
        <v>1399.8181818181818</v>
      </c>
      <c r="J22" s="886">
        <f t="shared" si="9"/>
        <v>1539.8</v>
      </c>
      <c r="K22" s="886">
        <f t="shared" si="9"/>
        <v>1399.8181818181818</v>
      </c>
      <c r="L22" s="886">
        <f t="shared" si="9"/>
        <v>277.10000000000002</v>
      </c>
      <c r="M22" s="886">
        <f t="shared" si="9"/>
        <v>251.90909090909091</v>
      </c>
      <c r="N22" s="886"/>
      <c r="O22" s="886"/>
    </row>
    <row r="23" spans="1:18" s="887" customFormat="1" ht="60.75" customHeight="1">
      <c r="A23" s="503">
        <v>1</v>
      </c>
      <c r="B23" s="895" t="s">
        <v>2991</v>
      </c>
      <c r="C23" s="503" t="s">
        <v>2992</v>
      </c>
      <c r="D23" s="374" t="s">
        <v>2993</v>
      </c>
      <c r="E23" s="374">
        <v>2022</v>
      </c>
      <c r="F23" s="503" t="s">
        <v>1013</v>
      </c>
      <c r="G23" s="503" t="s">
        <v>2994</v>
      </c>
      <c r="H23" s="324">
        <f>+J23</f>
        <v>307.95999999999998</v>
      </c>
      <c r="I23" s="324">
        <f>+K23</f>
        <v>279.96363636363634</v>
      </c>
      <c r="J23" s="893">
        <f>+K23*1.1</f>
        <v>307.95999999999998</v>
      </c>
      <c r="K23" s="324">
        <f>+$Q$16</f>
        <v>279.96363636363634</v>
      </c>
      <c r="L23" s="324">
        <f>+M23*1.1</f>
        <v>277.10000000000002</v>
      </c>
      <c r="M23" s="324">
        <f>+S16</f>
        <v>251.90909090909091</v>
      </c>
      <c r="N23" s="324"/>
      <c r="O23" s="886"/>
    </row>
    <row r="24" spans="1:18" s="887" customFormat="1" ht="60.75" customHeight="1">
      <c r="A24" s="503">
        <v>2</v>
      </c>
      <c r="B24" s="895" t="s">
        <v>2995</v>
      </c>
      <c r="C24" s="503" t="s">
        <v>2992</v>
      </c>
      <c r="D24" s="374" t="s">
        <v>2993</v>
      </c>
      <c r="E24" s="374">
        <v>2023</v>
      </c>
      <c r="F24" s="503" t="s">
        <v>988</v>
      </c>
      <c r="G24" s="503" t="s">
        <v>2996</v>
      </c>
      <c r="H24" s="324">
        <f t="shared" ref="H24:I27" si="10">+J24</f>
        <v>307.95999999999998</v>
      </c>
      <c r="I24" s="324">
        <f t="shared" si="10"/>
        <v>279.96363636363634</v>
      </c>
      <c r="J24" s="893">
        <f>+K24*1.1</f>
        <v>307.95999999999998</v>
      </c>
      <c r="K24" s="324">
        <f>+$Q$16</f>
        <v>279.96363636363634</v>
      </c>
      <c r="L24" s="324"/>
      <c r="M24" s="324"/>
      <c r="N24" s="324"/>
      <c r="O24" s="886"/>
    </row>
    <row r="25" spans="1:18" s="887" customFormat="1" ht="60.75" customHeight="1">
      <c r="A25" s="503">
        <v>3</v>
      </c>
      <c r="B25" s="895" t="s">
        <v>2997</v>
      </c>
      <c r="C25" s="503" t="s">
        <v>2992</v>
      </c>
      <c r="D25" s="374" t="s">
        <v>2993</v>
      </c>
      <c r="E25" s="374">
        <v>2023</v>
      </c>
      <c r="F25" s="503" t="s">
        <v>988</v>
      </c>
      <c r="G25" s="503" t="s">
        <v>2998</v>
      </c>
      <c r="H25" s="324">
        <f t="shared" si="10"/>
        <v>307.95999999999998</v>
      </c>
      <c r="I25" s="324">
        <f t="shared" si="10"/>
        <v>279.96363636363634</v>
      </c>
      <c r="J25" s="893">
        <f>+K25*1.1</f>
        <v>307.95999999999998</v>
      </c>
      <c r="K25" s="324">
        <f>+$Q$16</f>
        <v>279.96363636363634</v>
      </c>
      <c r="L25" s="324"/>
      <c r="M25" s="324"/>
      <c r="N25" s="324"/>
      <c r="O25" s="886"/>
    </row>
    <row r="26" spans="1:18" s="887" customFormat="1" ht="60.75" customHeight="1">
      <c r="A26" s="503">
        <v>4</v>
      </c>
      <c r="B26" s="895" t="s">
        <v>2999</v>
      </c>
      <c r="C26" s="503" t="s">
        <v>2992</v>
      </c>
      <c r="D26" s="374" t="s">
        <v>2993</v>
      </c>
      <c r="E26" s="374">
        <v>2024</v>
      </c>
      <c r="F26" s="503" t="s">
        <v>988</v>
      </c>
      <c r="G26" s="503" t="s">
        <v>3000</v>
      </c>
      <c r="H26" s="324">
        <f t="shared" si="10"/>
        <v>307.95999999999998</v>
      </c>
      <c r="I26" s="324">
        <f t="shared" si="10"/>
        <v>279.96363636363634</v>
      </c>
      <c r="J26" s="893">
        <f>+K26*1.1</f>
        <v>307.95999999999998</v>
      </c>
      <c r="K26" s="324">
        <f>+$Q$16</f>
        <v>279.96363636363634</v>
      </c>
      <c r="L26" s="324"/>
      <c r="M26" s="324"/>
      <c r="N26" s="324"/>
      <c r="O26" s="886"/>
    </row>
    <row r="27" spans="1:18" s="887" customFormat="1" ht="60.75" customHeight="1">
      <c r="A27" s="613">
        <v>5</v>
      </c>
      <c r="B27" s="896" t="s">
        <v>3001</v>
      </c>
      <c r="C27" s="503" t="s">
        <v>2992</v>
      </c>
      <c r="D27" s="374" t="s">
        <v>2993</v>
      </c>
      <c r="E27" s="897">
        <v>2025</v>
      </c>
      <c r="F27" s="503" t="s">
        <v>988</v>
      </c>
      <c r="G27" s="503" t="s">
        <v>3002</v>
      </c>
      <c r="H27" s="324">
        <f t="shared" si="10"/>
        <v>307.95999999999998</v>
      </c>
      <c r="I27" s="324">
        <f t="shared" si="10"/>
        <v>279.96363636363634</v>
      </c>
      <c r="J27" s="893">
        <f>+K27*1.1</f>
        <v>307.95999999999998</v>
      </c>
      <c r="K27" s="324">
        <f>+$Q$16</f>
        <v>279.96363636363634</v>
      </c>
      <c r="L27" s="324"/>
      <c r="M27" s="324"/>
      <c r="N27" s="324"/>
      <c r="O27" s="886"/>
    </row>
    <row r="28" spans="1:18" s="489" customFormat="1" ht="60.75" customHeight="1">
      <c r="A28" s="898" t="s">
        <v>128</v>
      </c>
      <c r="B28" s="890" t="s">
        <v>2977</v>
      </c>
      <c r="C28" s="778"/>
      <c r="D28" s="899"/>
      <c r="E28" s="778"/>
      <c r="F28" s="778"/>
      <c r="G28" s="778"/>
      <c r="H28" s="900">
        <f t="shared" ref="H28:M28" si="11">+SUBTOTAL(9,H29:H46)</f>
        <v>7048</v>
      </c>
      <c r="I28" s="900">
        <f t="shared" si="11"/>
        <v>5599.2727272727261</v>
      </c>
      <c r="J28" s="900">
        <f t="shared" si="11"/>
        <v>6159.2000000000016</v>
      </c>
      <c r="K28" s="900">
        <f t="shared" si="11"/>
        <v>5599.2727272727261</v>
      </c>
      <c r="L28" s="900">
        <f t="shared" si="11"/>
        <v>1108.4000000000001</v>
      </c>
      <c r="M28" s="900">
        <f t="shared" si="11"/>
        <v>1007.6363636363636</v>
      </c>
      <c r="N28" s="886"/>
      <c r="O28" s="886"/>
      <c r="R28" s="889">
        <f>+R6/Q6</f>
        <v>1399.8181818181818</v>
      </c>
    </row>
    <row r="29" spans="1:18" s="887" customFormat="1" ht="60.75" customHeight="1">
      <c r="A29" s="613">
        <v>1</v>
      </c>
      <c r="B29" s="502" t="s">
        <v>3003</v>
      </c>
      <c r="C29" s="503" t="s">
        <v>3004</v>
      </c>
      <c r="D29" s="503" t="s">
        <v>3005</v>
      </c>
      <c r="E29" s="503" t="s">
        <v>2068</v>
      </c>
      <c r="F29" s="503" t="s">
        <v>3006</v>
      </c>
      <c r="G29" s="503" t="s">
        <v>3007</v>
      </c>
      <c r="H29" s="324">
        <v>360</v>
      </c>
      <c r="I29" s="324">
        <f>+K29</f>
        <v>311.07070707070704</v>
      </c>
      <c r="J29" s="324">
        <f>+K29*1.1</f>
        <v>342.17777777777775</v>
      </c>
      <c r="K29" s="324">
        <f>+$R$30</f>
        <v>311.07070707070704</v>
      </c>
      <c r="L29" s="324">
        <f>+M29*1.1</f>
        <v>277.10000000000002</v>
      </c>
      <c r="M29" s="324">
        <f>+$Q$30</f>
        <v>251.90909090909091</v>
      </c>
      <c r="N29" s="324"/>
      <c r="O29" s="886"/>
      <c r="R29" s="887">
        <f>+R28*4</f>
        <v>5599.272727272727</v>
      </c>
    </row>
    <row r="30" spans="1:18" s="887" customFormat="1" ht="60.75" customHeight="1">
      <c r="A30" s="613">
        <v>2</v>
      </c>
      <c r="B30" s="502" t="s">
        <v>3008</v>
      </c>
      <c r="C30" s="503" t="s">
        <v>3004</v>
      </c>
      <c r="D30" s="503" t="s">
        <v>3009</v>
      </c>
      <c r="E30" s="503" t="s">
        <v>2068</v>
      </c>
      <c r="F30" s="503" t="s">
        <v>3006</v>
      </c>
      <c r="G30" s="503" t="s">
        <v>3010</v>
      </c>
      <c r="H30" s="324">
        <v>360</v>
      </c>
      <c r="I30" s="324">
        <f t="shared" ref="I30:I46" si="12">+K30</f>
        <v>311.07070707070704</v>
      </c>
      <c r="J30" s="324">
        <f t="shared" ref="J30:J46" si="13">+K30*1.1</f>
        <v>342.17777777777775</v>
      </c>
      <c r="K30" s="324">
        <f t="shared" ref="K30:K46" si="14">+$R$30</f>
        <v>311.07070707070704</v>
      </c>
      <c r="L30" s="324">
        <f>+M30*1.1</f>
        <v>277.10000000000002</v>
      </c>
      <c r="M30" s="324">
        <f>+$Q$30</f>
        <v>251.90909090909091</v>
      </c>
      <c r="N30" s="324"/>
      <c r="O30" s="886"/>
      <c r="Q30" s="888">
        <f>+T6/S6</f>
        <v>251.90909090909091</v>
      </c>
      <c r="R30" s="887">
        <f>+R29/18</f>
        <v>311.07070707070704</v>
      </c>
    </row>
    <row r="31" spans="1:18" s="887" customFormat="1" ht="60.75" customHeight="1">
      <c r="A31" s="613">
        <v>3</v>
      </c>
      <c r="B31" s="502" t="s">
        <v>3011</v>
      </c>
      <c r="C31" s="503" t="s">
        <v>3004</v>
      </c>
      <c r="D31" s="503" t="s">
        <v>3012</v>
      </c>
      <c r="E31" s="503" t="s">
        <v>2068</v>
      </c>
      <c r="F31" s="503" t="s">
        <v>3006</v>
      </c>
      <c r="G31" s="503" t="s">
        <v>3013</v>
      </c>
      <c r="H31" s="324">
        <v>360</v>
      </c>
      <c r="I31" s="324">
        <f t="shared" si="12"/>
        <v>311.07070707070704</v>
      </c>
      <c r="J31" s="324">
        <f t="shared" si="13"/>
        <v>342.17777777777775</v>
      </c>
      <c r="K31" s="324">
        <f t="shared" si="14"/>
        <v>311.07070707070704</v>
      </c>
      <c r="L31" s="324">
        <f>+M31*1.1</f>
        <v>277.10000000000002</v>
      </c>
      <c r="M31" s="324">
        <f>+$Q$30</f>
        <v>251.90909090909091</v>
      </c>
      <c r="N31" s="324"/>
      <c r="O31" s="886"/>
      <c r="Q31" s="887">
        <f>+Q30*4</f>
        <v>1007.6363636363636</v>
      </c>
    </row>
    <row r="32" spans="1:18" s="887" customFormat="1" ht="60.75" customHeight="1">
      <c r="A32" s="613">
        <v>4</v>
      </c>
      <c r="B32" s="502" t="s">
        <v>3014</v>
      </c>
      <c r="C32" s="503" t="s">
        <v>3004</v>
      </c>
      <c r="D32" s="503" t="s">
        <v>3015</v>
      </c>
      <c r="E32" s="503" t="s">
        <v>2068</v>
      </c>
      <c r="F32" s="503" t="s">
        <v>3006</v>
      </c>
      <c r="G32" s="503" t="s">
        <v>3016</v>
      </c>
      <c r="H32" s="324">
        <v>660</v>
      </c>
      <c r="I32" s="324">
        <f t="shared" si="12"/>
        <v>311.07070707070704</v>
      </c>
      <c r="J32" s="324">
        <f t="shared" si="13"/>
        <v>342.17777777777775</v>
      </c>
      <c r="K32" s="324">
        <f t="shared" si="14"/>
        <v>311.07070707070704</v>
      </c>
      <c r="L32" s="324">
        <f>+M32*1.1</f>
        <v>277.10000000000002</v>
      </c>
      <c r="M32" s="324">
        <f>+$Q$30</f>
        <v>251.90909090909091</v>
      </c>
      <c r="N32" s="324"/>
      <c r="O32" s="886"/>
    </row>
    <row r="33" spans="1:18" s="887" customFormat="1" ht="60.75" customHeight="1">
      <c r="A33" s="613">
        <v>5</v>
      </c>
      <c r="B33" s="502" t="s">
        <v>3017</v>
      </c>
      <c r="C33" s="503" t="s">
        <v>3004</v>
      </c>
      <c r="D33" s="503" t="s">
        <v>3018</v>
      </c>
      <c r="E33" s="503" t="s">
        <v>2068</v>
      </c>
      <c r="F33" s="503" t="s">
        <v>3006</v>
      </c>
      <c r="G33" s="503" t="s">
        <v>3019</v>
      </c>
      <c r="H33" s="324">
        <v>360</v>
      </c>
      <c r="I33" s="324">
        <f t="shared" si="12"/>
        <v>311.07070707070704</v>
      </c>
      <c r="J33" s="324">
        <f t="shared" si="13"/>
        <v>342.17777777777775</v>
      </c>
      <c r="K33" s="324">
        <f t="shared" si="14"/>
        <v>311.07070707070704</v>
      </c>
      <c r="L33" s="324"/>
      <c r="M33" s="324"/>
      <c r="N33" s="324"/>
      <c r="O33" s="886"/>
    </row>
    <row r="34" spans="1:18" s="887" customFormat="1" ht="60.75" customHeight="1">
      <c r="A34" s="613">
        <v>6</v>
      </c>
      <c r="B34" s="502" t="s">
        <v>3020</v>
      </c>
      <c r="C34" s="503" t="s">
        <v>3004</v>
      </c>
      <c r="D34" s="503" t="s">
        <v>3005</v>
      </c>
      <c r="E34" s="503" t="s">
        <v>2068</v>
      </c>
      <c r="F34" s="503" t="s">
        <v>3006</v>
      </c>
      <c r="G34" s="503" t="s">
        <v>3021</v>
      </c>
      <c r="H34" s="324">
        <v>360</v>
      </c>
      <c r="I34" s="324">
        <f t="shared" si="12"/>
        <v>311.07070707070704</v>
      </c>
      <c r="J34" s="324">
        <f t="shared" si="13"/>
        <v>342.17777777777775</v>
      </c>
      <c r="K34" s="324">
        <f t="shared" si="14"/>
        <v>311.07070707070704</v>
      </c>
      <c r="L34" s="324"/>
      <c r="M34" s="324"/>
      <c r="N34" s="324"/>
      <c r="O34" s="886"/>
    </row>
    <row r="35" spans="1:18" s="887" customFormat="1" ht="60.75" customHeight="1">
      <c r="A35" s="613">
        <v>7</v>
      </c>
      <c r="B35" s="502" t="s">
        <v>3022</v>
      </c>
      <c r="C35" s="503" t="s">
        <v>3004</v>
      </c>
      <c r="D35" s="503" t="s">
        <v>3009</v>
      </c>
      <c r="E35" s="503" t="s">
        <v>2068</v>
      </c>
      <c r="F35" s="503" t="s">
        <v>3006</v>
      </c>
      <c r="G35" s="503" t="s">
        <v>3023</v>
      </c>
      <c r="H35" s="324">
        <v>360</v>
      </c>
      <c r="I35" s="324">
        <f t="shared" si="12"/>
        <v>311.07070707070704</v>
      </c>
      <c r="J35" s="324">
        <f t="shared" si="13"/>
        <v>342.17777777777775</v>
      </c>
      <c r="K35" s="324">
        <f t="shared" si="14"/>
        <v>311.07070707070704</v>
      </c>
      <c r="L35" s="324"/>
      <c r="M35" s="324"/>
      <c r="N35" s="324"/>
      <c r="O35" s="886"/>
    </row>
    <row r="36" spans="1:18" s="887" customFormat="1" ht="60.75" customHeight="1">
      <c r="A36" s="613">
        <v>8</v>
      </c>
      <c r="B36" s="502" t="s">
        <v>3024</v>
      </c>
      <c r="C36" s="503" t="s">
        <v>3004</v>
      </c>
      <c r="D36" s="503" t="s">
        <v>3025</v>
      </c>
      <c r="E36" s="503" t="s">
        <v>2068</v>
      </c>
      <c r="F36" s="503" t="s">
        <v>3006</v>
      </c>
      <c r="G36" s="503" t="s">
        <v>3026</v>
      </c>
      <c r="H36" s="324">
        <v>360</v>
      </c>
      <c r="I36" s="324">
        <f t="shared" si="12"/>
        <v>311.07070707070704</v>
      </c>
      <c r="J36" s="324">
        <f t="shared" si="13"/>
        <v>342.17777777777775</v>
      </c>
      <c r="K36" s="324">
        <f t="shared" si="14"/>
        <v>311.07070707070704</v>
      </c>
      <c r="L36" s="324"/>
      <c r="M36" s="324"/>
      <c r="N36" s="324"/>
      <c r="O36" s="886"/>
    </row>
    <row r="37" spans="1:18" s="887" customFormat="1" ht="60.75" customHeight="1">
      <c r="A37" s="613">
        <v>9</v>
      </c>
      <c r="B37" s="502" t="s">
        <v>3027</v>
      </c>
      <c r="C37" s="503" t="s">
        <v>3004</v>
      </c>
      <c r="D37" s="503" t="s">
        <v>3012</v>
      </c>
      <c r="E37" s="503" t="s">
        <v>2068</v>
      </c>
      <c r="F37" s="503" t="s">
        <v>3006</v>
      </c>
      <c r="G37" s="503" t="s">
        <v>3028</v>
      </c>
      <c r="H37" s="324">
        <v>360</v>
      </c>
      <c r="I37" s="324">
        <f t="shared" si="12"/>
        <v>311.07070707070704</v>
      </c>
      <c r="J37" s="324">
        <f t="shared" si="13"/>
        <v>342.17777777777775</v>
      </c>
      <c r="K37" s="324">
        <f t="shared" si="14"/>
        <v>311.07070707070704</v>
      </c>
      <c r="L37" s="324"/>
      <c r="M37" s="324"/>
      <c r="N37" s="324"/>
      <c r="O37" s="886"/>
    </row>
    <row r="38" spans="1:18" s="887" customFormat="1" ht="60.75" customHeight="1">
      <c r="A38" s="613">
        <v>10</v>
      </c>
      <c r="B38" s="502" t="s">
        <v>3029</v>
      </c>
      <c r="C38" s="503" t="s">
        <v>3004</v>
      </c>
      <c r="D38" s="503" t="s">
        <v>3018</v>
      </c>
      <c r="E38" s="503" t="s">
        <v>2068</v>
      </c>
      <c r="F38" s="503" t="s">
        <v>3006</v>
      </c>
      <c r="G38" s="503" t="s">
        <v>3030</v>
      </c>
      <c r="H38" s="324">
        <v>360</v>
      </c>
      <c r="I38" s="324">
        <f t="shared" si="12"/>
        <v>311.07070707070704</v>
      </c>
      <c r="J38" s="324">
        <f t="shared" si="13"/>
        <v>342.17777777777775</v>
      </c>
      <c r="K38" s="324">
        <f t="shared" si="14"/>
        <v>311.07070707070704</v>
      </c>
      <c r="L38" s="324"/>
      <c r="M38" s="324"/>
      <c r="N38" s="324"/>
      <c r="O38" s="886"/>
    </row>
    <row r="39" spans="1:18" s="887" customFormat="1" ht="60.75" customHeight="1">
      <c r="A39" s="613">
        <v>11</v>
      </c>
      <c r="B39" s="502" t="s">
        <v>3031</v>
      </c>
      <c r="C39" s="503" t="s">
        <v>3004</v>
      </c>
      <c r="D39" s="503" t="s">
        <v>3032</v>
      </c>
      <c r="E39" s="503" t="s">
        <v>2068</v>
      </c>
      <c r="F39" s="503" t="s">
        <v>3006</v>
      </c>
      <c r="G39" s="503" t="s">
        <v>3019</v>
      </c>
      <c r="H39" s="324">
        <v>360</v>
      </c>
      <c r="I39" s="324">
        <f t="shared" si="12"/>
        <v>311.07070707070704</v>
      </c>
      <c r="J39" s="324">
        <f t="shared" si="13"/>
        <v>342.17777777777775</v>
      </c>
      <c r="K39" s="324">
        <f t="shared" si="14"/>
        <v>311.07070707070704</v>
      </c>
      <c r="L39" s="324"/>
      <c r="M39" s="324"/>
      <c r="N39" s="324"/>
      <c r="O39" s="886"/>
    </row>
    <row r="40" spans="1:18" s="887" customFormat="1" ht="60.75" customHeight="1">
      <c r="A40" s="613">
        <v>12</v>
      </c>
      <c r="B40" s="502" t="s">
        <v>3033</v>
      </c>
      <c r="C40" s="503" t="s">
        <v>3004</v>
      </c>
      <c r="D40" s="503" t="s">
        <v>3034</v>
      </c>
      <c r="E40" s="503" t="s">
        <v>2068</v>
      </c>
      <c r="F40" s="503" t="s">
        <v>3006</v>
      </c>
      <c r="G40" s="503" t="s">
        <v>3035</v>
      </c>
      <c r="H40" s="324">
        <v>360</v>
      </c>
      <c r="I40" s="324">
        <f t="shared" si="12"/>
        <v>311.07070707070704</v>
      </c>
      <c r="J40" s="324">
        <f t="shared" si="13"/>
        <v>342.17777777777775</v>
      </c>
      <c r="K40" s="324">
        <f t="shared" si="14"/>
        <v>311.07070707070704</v>
      </c>
      <c r="L40" s="324"/>
      <c r="M40" s="324"/>
      <c r="N40" s="324"/>
      <c r="O40" s="886"/>
    </row>
    <row r="41" spans="1:18" s="887" customFormat="1" ht="60.75" customHeight="1">
      <c r="A41" s="613">
        <v>13</v>
      </c>
      <c r="B41" s="502" t="s">
        <v>3036</v>
      </c>
      <c r="C41" s="503" t="s">
        <v>3004</v>
      </c>
      <c r="D41" s="503" t="s">
        <v>3012</v>
      </c>
      <c r="E41" s="503" t="s">
        <v>2068</v>
      </c>
      <c r="F41" s="503" t="s">
        <v>3006</v>
      </c>
      <c r="G41" s="503" t="s">
        <v>3019</v>
      </c>
      <c r="H41" s="324">
        <v>360</v>
      </c>
      <c r="I41" s="324">
        <f t="shared" si="12"/>
        <v>311.07070707070704</v>
      </c>
      <c r="J41" s="324">
        <f t="shared" si="13"/>
        <v>342.17777777777775</v>
      </c>
      <c r="K41" s="324">
        <f t="shared" si="14"/>
        <v>311.07070707070704</v>
      </c>
      <c r="L41" s="324"/>
      <c r="M41" s="324"/>
      <c r="N41" s="324"/>
      <c r="O41" s="886"/>
    </row>
    <row r="42" spans="1:18" s="887" customFormat="1" ht="60.75" customHeight="1">
      <c r="A42" s="613">
        <v>14</v>
      </c>
      <c r="B42" s="502" t="s">
        <v>3037</v>
      </c>
      <c r="C42" s="503" t="s">
        <v>3004</v>
      </c>
      <c r="D42" s="503" t="s">
        <v>3015</v>
      </c>
      <c r="E42" s="503" t="s">
        <v>2068</v>
      </c>
      <c r="F42" s="503" t="s">
        <v>3006</v>
      </c>
      <c r="G42" s="503" t="s">
        <v>3026</v>
      </c>
      <c r="H42" s="324">
        <v>360</v>
      </c>
      <c r="I42" s="324">
        <f t="shared" si="12"/>
        <v>311.07070707070704</v>
      </c>
      <c r="J42" s="324">
        <f t="shared" si="13"/>
        <v>342.17777777777775</v>
      </c>
      <c r="K42" s="324">
        <f t="shared" si="14"/>
        <v>311.07070707070704</v>
      </c>
      <c r="L42" s="324"/>
      <c r="M42" s="324"/>
      <c r="N42" s="324"/>
      <c r="O42" s="886"/>
    </row>
    <row r="43" spans="1:18" s="887" customFormat="1" ht="60.75" customHeight="1">
      <c r="A43" s="613">
        <v>15</v>
      </c>
      <c r="B43" s="502" t="s">
        <v>3038</v>
      </c>
      <c r="C43" s="503" t="s">
        <v>3004</v>
      </c>
      <c r="D43" s="503" t="s">
        <v>3039</v>
      </c>
      <c r="E43" s="503" t="s">
        <v>2068</v>
      </c>
      <c r="F43" s="503" t="s">
        <v>3006</v>
      </c>
      <c r="G43" s="503" t="s">
        <v>3019</v>
      </c>
      <c r="H43" s="324">
        <v>360</v>
      </c>
      <c r="I43" s="324">
        <f t="shared" si="12"/>
        <v>311.07070707070704</v>
      </c>
      <c r="J43" s="324">
        <f t="shared" si="13"/>
        <v>342.17777777777775</v>
      </c>
      <c r="K43" s="324">
        <f t="shared" si="14"/>
        <v>311.07070707070704</v>
      </c>
      <c r="L43" s="324"/>
      <c r="M43" s="324"/>
      <c r="N43" s="324"/>
      <c r="O43" s="886"/>
    </row>
    <row r="44" spans="1:18" s="887" customFormat="1" ht="60.75" customHeight="1">
      <c r="A44" s="613">
        <v>16</v>
      </c>
      <c r="B44" s="502" t="s">
        <v>3040</v>
      </c>
      <c r="C44" s="503" t="s">
        <v>3004</v>
      </c>
      <c r="D44" s="503" t="s">
        <v>3041</v>
      </c>
      <c r="E44" s="503" t="s">
        <v>2068</v>
      </c>
      <c r="F44" s="503" t="s">
        <v>3006</v>
      </c>
      <c r="G44" s="503" t="s">
        <v>3042</v>
      </c>
      <c r="H44" s="324">
        <v>374</v>
      </c>
      <c r="I44" s="324">
        <f t="shared" si="12"/>
        <v>311.07070707070704</v>
      </c>
      <c r="J44" s="324">
        <f t="shared" si="13"/>
        <v>342.17777777777775</v>
      </c>
      <c r="K44" s="324">
        <f t="shared" si="14"/>
        <v>311.07070707070704</v>
      </c>
      <c r="L44" s="324"/>
      <c r="M44" s="324"/>
      <c r="N44" s="324"/>
      <c r="O44" s="886"/>
    </row>
    <row r="45" spans="1:18" s="887" customFormat="1" ht="60.75" customHeight="1">
      <c r="A45" s="613">
        <v>17</v>
      </c>
      <c r="B45" s="502" t="s">
        <v>3043</v>
      </c>
      <c r="C45" s="503" t="s">
        <v>3004</v>
      </c>
      <c r="D45" s="503" t="s">
        <v>3018</v>
      </c>
      <c r="E45" s="503" t="s">
        <v>2068</v>
      </c>
      <c r="F45" s="503" t="s">
        <v>3006</v>
      </c>
      <c r="G45" s="503" t="s">
        <v>3044</v>
      </c>
      <c r="H45" s="324">
        <v>224</v>
      </c>
      <c r="I45" s="324">
        <f t="shared" si="12"/>
        <v>311.07070707070704</v>
      </c>
      <c r="J45" s="324">
        <f t="shared" si="13"/>
        <v>342.17777777777775</v>
      </c>
      <c r="K45" s="324">
        <f t="shared" si="14"/>
        <v>311.07070707070704</v>
      </c>
      <c r="L45" s="324"/>
      <c r="M45" s="324"/>
      <c r="N45" s="324"/>
      <c r="O45" s="886"/>
    </row>
    <row r="46" spans="1:18" s="887" customFormat="1" ht="60.75" customHeight="1">
      <c r="A46" s="613">
        <v>18</v>
      </c>
      <c r="B46" s="502" t="s">
        <v>3045</v>
      </c>
      <c r="C46" s="503" t="s">
        <v>3004</v>
      </c>
      <c r="D46" s="503" t="s">
        <v>3041</v>
      </c>
      <c r="E46" s="503" t="s">
        <v>2068</v>
      </c>
      <c r="F46" s="503" t="s">
        <v>3006</v>
      </c>
      <c r="G46" s="503" t="s">
        <v>3046</v>
      </c>
      <c r="H46" s="324">
        <v>750</v>
      </c>
      <c r="I46" s="324">
        <f t="shared" si="12"/>
        <v>311.07070707070704</v>
      </c>
      <c r="J46" s="324">
        <f t="shared" si="13"/>
        <v>342.17777777777775</v>
      </c>
      <c r="K46" s="324">
        <f t="shared" si="14"/>
        <v>311.07070707070704</v>
      </c>
      <c r="L46" s="324"/>
      <c r="M46" s="324"/>
      <c r="N46" s="324"/>
      <c r="O46" s="886"/>
    </row>
    <row r="47" spans="1:18" s="887" customFormat="1" ht="34.5" customHeight="1">
      <c r="A47" s="778" t="s">
        <v>129</v>
      </c>
      <c r="B47" s="587" t="s">
        <v>3047</v>
      </c>
      <c r="C47" s="503"/>
      <c r="D47" s="374"/>
      <c r="E47" s="503"/>
      <c r="F47" s="503"/>
      <c r="G47" s="374"/>
      <c r="H47" s="886">
        <f t="shared" ref="H47:M47" si="15">+SUBTOTAL(9,H48:H56)</f>
        <v>3079.6000000000004</v>
      </c>
      <c r="I47" s="886">
        <f t="shared" si="15"/>
        <v>2799.636363636364</v>
      </c>
      <c r="J47" s="886">
        <f t="shared" si="15"/>
        <v>3079.6000000000004</v>
      </c>
      <c r="K47" s="886">
        <f t="shared" si="15"/>
        <v>2799.636363636364</v>
      </c>
      <c r="L47" s="886">
        <f t="shared" si="15"/>
        <v>554.20000000000005</v>
      </c>
      <c r="M47" s="886">
        <f t="shared" si="15"/>
        <v>503.81818181818181</v>
      </c>
      <c r="N47" s="324"/>
      <c r="O47" s="886"/>
      <c r="Q47" s="888">
        <f>+R6/Q6</f>
        <v>1399.8181818181818</v>
      </c>
      <c r="R47" s="888">
        <f>+T6/S6</f>
        <v>251.90909090909091</v>
      </c>
    </row>
    <row r="48" spans="1:18" s="887" customFormat="1" ht="50.25" customHeight="1">
      <c r="A48" s="503">
        <v>1</v>
      </c>
      <c r="B48" s="374" t="s">
        <v>3048</v>
      </c>
      <c r="C48" s="503" t="s">
        <v>3049</v>
      </c>
      <c r="D48" s="503" t="s">
        <v>3050</v>
      </c>
      <c r="E48" s="901">
        <v>2022</v>
      </c>
      <c r="F48" s="503" t="s">
        <v>3006</v>
      </c>
      <c r="G48" s="374" t="s">
        <v>3051</v>
      </c>
      <c r="H48" s="893">
        <f>+J48</f>
        <v>342.17777777777775</v>
      </c>
      <c r="I48" s="893">
        <f>+K48</f>
        <v>311.07070707070704</v>
      </c>
      <c r="J48" s="893">
        <f t="shared" ref="J48:J56" si="16">+K48*1.1</f>
        <v>342.17777777777775</v>
      </c>
      <c r="K48" s="893">
        <f>+$Q$48/9</f>
        <v>311.07070707070704</v>
      </c>
      <c r="L48" s="893">
        <f>+M48*1.1</f>
        <v>277.10000000000002</v>
      </c>
      <c r="M48" s="324">
        <f>+$R$47</f>
        <v>251.90909090909091</v>
      </c>
      <c r="N48" s="324" t="s">
        <v>36</v>
      </c>
      <c r="O48" s="886"/>
      <c r="Q48" s="887">
        <f>+Q47*2</f>
        <v>2799.6363636363635</v>
      </c>
    </row>
    <row r="49" spans="1:17" s="887" customFormat="1" ht="50.25" customHeight="1">
      <c r="A49" s="503">
        <v>2</v>
      </c>
      <c r="B49" s="374" t="s">
        <v>3052</v>
      </c>
      <c r="C49" s="503" t="s">
        <v>3049</v>
      </c>
      <c r="D49" s="503" t="s">
        <v>3050</v>
      </c>
      <c r="E49" s="901">
        <v>2023</v>
      </c>
      <c r="F49" s="374" t="s">
        <v>3053</v>
      </c>
      <c r="G49" s="374" t="s">
        <v>2996</v>
      </c>
      <c r="H49" s="893">
        <f t="shared" ref="H49:I56" si="17">+J49</f>
        <v>342.17777777777775</v>
      </c>
      <c r="I49" s="893">
        <f t="shared" si="17"/>
        <v>311.07070707070704</v>
      </c>
      <c r="J49" s="893">
        <f t="shared" si="16"/>
        <v>342.17777777777775</v>
      </c>
      <c r="K49" s="893">
        <f t="shared" ref="K49:K56" si="18">+$Q$48/9</f>
        <v>311.07070707070704</v>
      </c>
      <c r="L49" s="893">
        <f>+M49*1.1</f>
        <v>277.10000000000002</v>
      </c>
      <c r="M49" s="324">
        <f>+$R$47</f>
        <v>251.90909090909091</v>
      </c>
      <c r="N49" s="324" t="s">
        <v>36</v>
      </c>
      <c r="O49" s="886"/>
    </row>
    <row r="50" spans="1:17" s="887" customFormat="1" ht="50.25" customHeight="1">
      <c r="A50" s="503">
        <v>3</v>
      </c>
      <c r="B50" s="374" t="s">
        <v>3054</v>
      </c>
      <c r="C50" s="503" t="s">
        <v>3049</v>
      </c>
      <c r="D50" s="503" t="s">
        <v>3055</v>
      </c>
      <c r="E50" s="901">
        <v>2024</v>
      </c>
      <c r="F50" s="374" t="s">
        <v>3056</v>
      </c>
      <c r="G50" s="374" t="s">
        <v>3057</v>
      </c>
      <c r="H50" s="893">
        <f t="shared" si="17"/>
        <v>342.17777777777775</v>
      </c>
      <c r="I50" s="893">
        <f t="shared" si="17"/>
        <v>311.07070707070704</v>
      </c>
      <c r="J50" s="893">
        <f t="shared" si="16"/>
        <v>342.17777777777775</v>
      </c>
      <c r="K50" s="893">
        <f t="shared" si="18"/>
        <v>311.07070707070704</v>
      </c>
      <c r="L50" s="324"/>
      <c r="M50" s="324"/>
      <c r="N50" s="324" t="s">
        <v>36</v>
      </c>
      <c r="O50" s="886"/>
    </row>
    <row r="51" spans="1:17" s="887" customFormat="1" ht="60.75" customHeight="1">
      <c r="A51" s="503">
        <v>4</v>
      </c>
      <c r="B51" s="541" t="s">
        <v>3058</v>
      </c>
      <c r="C51" s="503" t="s">
        <v>3049</v>
      </c>
      <c r="D51" s="503" t="s">
        <v>3050</v>
      </c>
      <c r="E51" s="503">
        <v>2022</v>
      </c>
      <c r="F51" s="503" t="s">
        <v>3059</v>
      </c>
      <c r="G51" s="374" t="s">
        <v>3060</v>
      </c>
      <c r="H51" s="893">
        <f t="shared" si="17"/>
        <v>342.17777777777775</v>
      </c>
      <c r="I51" s="893">
        <f t="shared" si="17"/>
        <v>311.07070707070704</v>
      </c>
      <c r="J51" s="893">
        <f t="shared" si="16"/>
        <v>342.17777777777775</v>
      </c>
      <c r="K51" s="893">
        <f t="shared" si="18"/>
        <v>311.07070707070704</v>
      </c>
      <c r="L51" s="324"/>
      <c r="M51" s="324"/>
      <c r="N51" s="324" t="s">
        <v>36</v>
      </c>
      <c r="O51" s="886"/>
    </row>
    <row r="52" spans="1:17" s="887" customFormat="1" ht="60.75" customHeight="1">
      <c r="A52" s="503">
        <v>5</v>
      </c>
      <c r="B52" s="541" t="s">
        <v>3061</v>
      </c>
      <c r="C52" s="503" t="s">
        <v>3049</v>
      </c>
      <c r="D52" s="503" t="s">
        <v>3050</v>
      </c>
      <c r="E52" s="503">
        <v>2022</v>
      </c>
      <c r="F52" s="503" t="s">
        <v>3059</v>
      </c>
      <c r="G52" s="374" t="s">
        <v>3062</v>
      </c>
      <c r="H52" s="893">
        <f t="shared" si="17"/>
        <v>342.17777777777775</v>
      </c>
      <c r="I52" s="893">
        <f t="shared" si="17"/>
        <v>311.07070707070704</v>
      </c>
      <c r="J52" s="893">
        <f t="shared" si="16"/>
        <v>342.17777777777775</v>
      </c>
      <c r="K52" s="893">
        <f t="shared" si="18"/>
        <v>311.07070707070704</v>
      </c>
      <c r="L52" s="324"/>
      <c r="M52" s="324"/>
      <c r="N52" s="324" t="s">
        <v>36</v>
      </c>
      <c r="O52" s="886"/>
    </row>
    <row r="53" spans="1:17" s="887" customFormat="1" ht="60.75" customHeight="1">
      <c r="A53" s="503">
        <v>6</v>
      </c>
      <c r="B53" s="541" t="s">
        <v>3063</v>
      </c>
      <c r="C53" s="503" t="s">
        <v>3049</v>
      </c>
      <c r="D53" s="503" t="s">
        <v>3050</v>
      </c>
      <c r="E53" s="503">
        <v>2023</v>
      </c>
      <c r="F53" s="503" t="s">
        <v>3059</v>
      </c>
      <c r="G53" s="374" t="s">
        <v>3064</v>
      </c>
      <c r="H53" s="893">
        <f t="shared" si="17"/>
        <v>342.17777777777775</v>
      </c>
      <c r="I53" s="893">
        <f t="shared" si="17"/>
        <v>311.07070707070704</v>
      </c>
      <c r="J53" s="893">
        <f t="shared" si="16"/>
        <v>342.17777777777775</v>
      </c>
      <c r="K53" s="893">
        <f t="shared" si="18"/>
        <v>311.07070707070704</v>
      </c>
      <c r="L53" s="324"/>
      <c r="M53" s="324"/>
      <c r="N53" s="324" t="s">
        <v>36</v>
      </c>
      <c r="O53" s="886"/>
    </row>
    <row r="54" spans="1:17" s="887" customFormat="1" ht="60.75" customHeight="1">
      <c r="A54" s="503">
        <v>7</v>
      </c>
      <c r="B54" s="541" t="s">
        <v>3065</v>
      </c>
      <c r="C54" s="503" t="s">
        <v>3049</v>
      </c>
      <c r="D54" s="503" t="s">
        <v>3050</v>
      </c>
      <c r="E54" s="503">
        <v>2023</v>
      </c>
      <c r="F54" s="503" t="s">
        <v>3059</v>
      </c>
      <c r="G54" s="374" t="s">
        <v>3066</v>
      </c>
      <c r="H54" s="893">
        <f t="shared" si="17"/>
        <v>342.17777777777775</v>
      </c>
      <c r="I54" s="893">
        <f t="shared" si="17"/>
        <v>311.07070707070704</v>
      </c>
      <c r="J54" s="893">
        <f t="shared" si="16"/>
        <v>342.17777777777775</v>
      </c>
      <c r="K54" s="893">
        <f t="shared" si="18"/>
        <v>311.07070707070704</v>
      </c>
      <c r="L54" s="324"/>
      <c r="M54" s="324"/>
      <c r="N54" s="324" t="s">
        <v>36</v>
      </c>
      <c r="O54" s="886"/>
    </row>
    <row r="55" spans="1:17" s="887" customFormat="1" ht="60.75" customHeight="1">
      <c r="A55" s="503">
        <v>8</v>
      </c>
      <c r="B55" s="541" t="s">
        <v>3067</v>
      </c>
      <c r="C55" s="503" t="s">
        <v>3049</v>
      </c>
      <c r="D55" s="503" t="s">
        <v>3050</v>
      </c>
      <c r="E55" s="503">
        <v>2025</v>
      </c>
      <c r="F55" s="503" t="s">
        <v>3059</v>
      </c>
      <c r="G55" s="374" t="s">
        <v>3068</v>
      </c>
      <c r="H55" s="893">
        <f t="shared" si="17"/>
        <v>342.17777777777775</v>
      </c>
      <c r="I55" s="893">
        <f t="shared" si="17"/>
        <v>311.07070707070704</v>
      </c>
      <c r="J55" s="893">
        <f t="shared" si="16"/>
        <v>342.17777777777775</v>
      </c>
      <c r="K55" s="893">
        <f t="shared" si="18"/>
        <v>311.07070707070704</v>
      </c>
      <c r="L55" s="324"/>
      <c r="M55" s="324"/>
      <c r="N55" s="324" t="s">
        <v>36</v>
      </c>
      <c r="O55" s="886"/>
    </row>
    <row r="56" spans="1:17" s="887" customFormat="1" ht="60.75" customHeight="1">
      <c r="A56" s="503">
        <v>9</v>
      </c>
      <c r="B56" s="541" t="s">
        <v>3069</v>
      </c>
      <c r="C56" s="503" t="s">
        <v>3049</v>
      </c>
      <c r="D56" s="503" t="s">
        <v>3050</v>
      </c>
      <c r="E56" s="503">
        <v>2025</v>
      </c>
      <c r="F56" s="503" t="s">
        <v>3059</v>
      </c>
      <c r="G56" s="374" t="s">
        <v>3070</v>
      </c>
      <c r="H56" s="893">
        <f t="shared" si="17"/>
        <v>342.17777777777775</v>
      </c>
      <c r="I56" s="893">
        <f t="shared" si="17"/>
        <v>311.07070707070704</v>
      </c>
      <c r="J56" s="893">
        <f t="shared" si="16"/>
        <v>342.17777777777775</v>
      </c>
      <c r="K56" s="893">
        <f t="shared" si="18"/>
        <v>311.07070707070704</v>
      </c>
      <c r="L56" s="324"/>
      <c r="M56" s="324"/>
      <c r="N56" s="324" t="s">
        <v>36</v>
      </c>
      <c r="O56" s="886"/>
    </row>
    <row r="57" spans="1:17" s="887" customFormat="1" ht="33" customHeight="1">
      <c r="A57" s="778" t="s">
        <v>949</v>
      </c>
      <c r="B57" s="537" t="s">
        <v>3071</v>
      </c>
      <c r="C57" s="778"/>
      <c r="D57" s="778"/>
      <c r="E57" s="778"/>
      <c r="F57" s="778"/>
      <c r="G57" s="899"/>
      <c r="H57" s="886">
        <f t="shared" ref="H57:M57" si="19">+SUBTOTAL(9,H58:H60)</f>
        <v>1539.8</v>
      </c>
      <c r="I57" s="886">
        <f t="shared" si="19"/>
        <v>1399.8181818181818</v>
      </c>
      <c r="J57" s="886">
        <f t="shared" si="19"/>
        <v>1539.8</v>
      </c>
      <c r="K57" s="886">
        <f t="shared" si="19"/>
        <v>1399.8181818181818</v>
      </c>
      <c r="L57" s="886">
        <f t="shared" si="19"/>
        <v>277.10000000000002</v>
      </c>
      <c r="M57" s="886">
        <f t="shared" si="19"/>
        <v>251.90909090909091</v>
      </c>
      <c r="N57" s="886"/>
      <c r="O57" s="886"/>
    </row>
    <row r="58" spans="1:17" s="887" customFormat="1" ht="46.5" customHeight="1">
      <c r="A58" s="503">
        <v>1</v>
      </c>
      <c r="B58" s="892" t="s">
        <v>3072</v>
      </c>
      <c r="C58" s="374" t="s">
        <v>3073</v>
      </c>
      <c r="D58" s="374" t="s">
        <v>3074</v>
      </c>
      <c r="E58" s="503">
        <v>2022</v>
      </c>
      <c r="F58" s="503" t="s">
        <v>3006</v>
      </c>
      <c r="G58" s="897" t="s">
        <v>3075</v>
      </c>
      <c r="H58" s="324">
        <f t="shared" ref="H58:I60" si="20">+J58</f>
        <v>513.26666666666665</v>
      </c>
      <c r="I58" s="324">
        <f t="shared" si="20"/>
        <v>466.60606060606057</v>
      </c>
      <c r="J58" s="324">
        <f>+K58*1.1</f>
        <v>513.26666666666665</v>
      </c>
      <c r="K58" s="324">
        <f>+$Q$58/3</f>
        <v>466.60606060606057</v>
      </c>
      <c r="L58" s="324">
        <f>+M58*1.1</f>
        <v>277.10000000000002</v>
      </c>
      <c r="M58" s="324">
        <f>+T6/S6</f>
        <v>251.90909090909091</v>
      </c>
      <c r="N58" s="324"/>
      <c r="O58" s="886"/>
      <c r="Q58" s="888">
        <f>+R6/Q6</f>
        <v>1399.8181818181818</v>
      </c>
    </row>
    <row r="59" spans="1:17" s="887" customFormat="1" ht="46.5" customHeight="1">
      <c r="A59" s="503">
        <v>2</v>
      </c>
      <c r="B59" s="892" t="s">
        <v>3076</v>
      </c>
      <c r="C59" s="374" t="s">
        <v>3073</v>
      </c>
      <c r="D59" s="374" t="s">
        <v>3074</v>
      </c>
      <c r="E59" s="503">
        <v>2023</v>
      </c>
      <c r="F59" s="503" t="s">
        <v>3006</v>
      </c>
      <c r="G59" s="897" t="s">
        <v>3077</v>
      </c>
      <c r="H59" s="324">
        <f t="shared" si="20"/>
        <v>513.26666666666665</v>
      </c>
      <c r="I59" s="324">
        <f t="shared" si="20"/>
        <v>466.60606060606057</v>
      </c>
      <c r="J59" s="324">
        <f>+K59*1.1</f>
        <v>513.26666666666665</v>
      </c>
      <c r="K59" s="324">
        <f>+$Q$58/3</f>
        <v>466.60606060606057</v>
      </c>
      <c r="L59" s="324"/>
      <c r="M59" s="324"/>
      <c r="N59" s="324"/>
      <c r="O59" s="886"/>
    </row>
    <row r="60" spans="1:17" s="887" customFormat="1" ht="46.5" customHeight="1">
      <c r="A60" s="503">
        <v>3</v>
      </c>
      <c r="B60" s="892" t="s">
        <v>3078</v>
      </c>
      <c r="C60" s="374" t="s">
        <v>3073</v>
      </c>
      <c r="D60" s="374" t="s">
        <v>3074</v>
      </c>
      <c r="E60" s="503">
        <v>2024</v>
      </c>
      <c r="F60" s="503" t="s">
        <v>3006</v>
      </c>
      <c r="G60" s="897" t="s">
        <v>3079</v>
      </c>
      <c r="H60" s="324">
        <f t="shared" si="20"/>
        <v>513.26666666666665</v>
      </c>
      <c r="I60" s="324">
        <f t="shared" si="20"/>
        <v>466.60606060606057</v>
      </c>
      <c r="J60" s="324">
        <f>+K60*1.1</f>
        <v>513.26666666666665</v>
      </c>
      <c r="K60" s="324">
        <f>+$Q$58/3</f>
        <v>466.60606060606057</v>
      </c>
      <c r="L60" s="324"/>
      <c r="M60" s="324"/>
      <c r="N60" s="324"/>
      <c r="O60" s="886"/>
    </row>
    <row r="61" spans="1:17" s="887" customFormat="1" ht="33" customHeight="1">
      <c r="A61" s="778" t="s">
        <v>952</v>
      </c>
      <c r="B61" s="498" t="s">
        <v>3080</v>
      </c>
      <c r="C61" s="778"/>
      <c r="D61" s="778"/>
      <c r="E61" s="778"/>
      <c r="F61" s="778"/>
      <c r="G61" s="778"/>
      <c r="H61" s="886">
        <f t="shared" ref="H61:M61" si="21">+SUBTOTAL(9,H62:H71)</f>
        <v>3079.6</v>
      </c>
      <c r="I61" s="886">
        <f t="shared" si="21"/>
        <v>2799.6363636363635</v>
      </c>
      <c r="J61" s="886">
        <f t="shared" si="21"/>
        <v>3079.6</v>
      </c>
      <c r="K61" s="886">
        <f t="shared" si="21"/>
        <v>2799.6363636363635</v>
      </c>
      <c r="L61" s="886">
        <f t="shared" si="21"/>
        <v>554.20000000000005</v>
      </c>
      <c r="M61" s="886">
        <f t="shared" si="21"/>
        <v>503.81818181818181</v>
      </c>
      <c r="N61" s="886"/>
      <c r="O61" s="886"/>
      <c r="Q61" s="888">
        <f>+R6/Q6</f>
        <v>1399.8181818181818</v>
      </c>
    </row>
    <row r="62" spans="1:17" s="887" customFormat="1" ht="51" customHeight="1">
      <c r="A62" s="503">
        <v>1</v>
      </c>
      <c r="B62" s="541" t="s">
        <v>3081</v>
      </c>
      <c r="C62" s="503" t="s">
        <v>3082</v>
      </c>
      <c r="D62" s="503" t="s">
        <v>3083</v>
      </c>
      <c r="E62" s="503">
        <v>2022</v>
      </c>
      <c r="F62" s="503" t="s">
        <v>3059</v>
      </c>
      <c r="G62" s="374" t="s">
        <v>3084</v>
      </c>
      <c r="H62" s="324">
        <f>+J62</f>
        <v>307.95999999999998</v>
      </c>
      <c r="I62" s="324">
        <f>+K62</f>
        <v>279.96363636363634</v>
      </c>
      <c r="J62" s="324">
        <f t="shared" ref="J62:J71" si="22">+K62*1.1</f>
        <v>307.95999999999998</v>
      </c>
      <c r="K62" s="324">
        <f>+$Q$62/10</f>
        <v>279.96363636363634</v>
      </c>
      <c r="L62" s="324">
        <f>+M62*1.1</f>
        <v>277.10000000000002</v>
      </c>
      <c r="M62" s="324">
        <f>+$T$6/$S$6</f>
        <v>251.90909090909091</v>
      </c>
      <c r="N62" s="324"/>
      <c r="O62" s="886"/>
      <c r="Q62" s="887">
        <f>+Q61*2</f>
        <v>2799.6363636363635</v>
      </c>
    </row>
    <row r="63" spans="1:17" s="887" customFormat="1" ht="51" customHeight="1">
      <c r="A63" s="503">
        <v>2</v>
      </c>
      <c r="B63" s="541" t="s">
        <v>3085</v>
      </c>
      <c r="C63" s="503" t="s">
        <v>3082</v>
      </c>
      <c r="D63" s="503" t="s">
        <v>3083</v>
      </c>
      <c r="E63" s="503">
        <v>2023</v>
      </c>
      <c r="F63" s="503" t="s">
        <v>3059</v>
      </c>
      <c r="G63" s="374" t="s">
        <v>3086</v>
      </c>
      <c r="H63" s="324">
        <f t="shared" ref="H63:I71" si="23">+J63</f>
        <v>307.95999999999998</v>
      </c>
      <c r="I63" s="324">
        <f t="shared" si="23"/>
        <v>279.96363636363634</v>
      </c>
      <c r="J63" s="324">
        <f t="shared" si="22"/>
        <v>307.95999999999998</v>
      </c>
      <c r="K63" s="324">
        <f t="shared" ref="K63:K71" si="24">+$Q$62/10</f>
        <v>279.96363636363634</v>
      </c>
      <c r="L63" s="324"/>
      <c r="M63" s="324"/>
      <c r="N63" s="324"/>
      <c r="O63" s="886"/>
    </row>
    <row r="64" spans="1:17" s="887" customFormat="1" ht="51" customHeight="1">
      <c r="A64" s="503">
        <v>3</v>
      </c>
      <c r="B64" s="541" t="s">
        <v>3087</v>
      </c>
      <c r="C64" s="503" t="s">
        <v>3082</v>
      </c>
      <c r="D64" s="503" t="s">
        <v>3083</v>
      </c>
      <c r="E64" s="503">
        <v>2024</v>
      </c>
      <c r="F64" s="503" t="s">
        <v>3059</v>
      </c>
      <c r="G64" s="374" t="s">
        <v>3088</v>
      </c>
      <c r="H64" s="324">
        <f t="shared" si="23"/>
        <v>307.95999999999998</v>
      </c>
      <c r="I64" s="324">
        <f t="shared" si="23"/>
        <v>279.96363636363634</v>
      </c>
      <c r="J64" s="324">
        <f t="shared" si="22"/>
        <v>307.95999999999998</v>
      </c>
      <c r="K64" s="324">
        <f t="shared" si="24"/>
        <v>279.96363636363634</v>
      </c>
      <c r="L64" s="324"/>
      <c r="M64" s="324"/>
      <c r="N64" s="324"/>
      <c r="O64" s="886"/>
    </row>
    <row r="65" spans="1:15" s="887" customFormat="1" ht="51" customHeight="1">
      <c r="A65" s="503">
        <v>4</v>
      </c>
      <c r="B65" s="541" t="s">
        <v>3089</v>
      </c>
      <c r="C65" s="503" t="s">
        <v>3082</v>
      </c>
      <c r="D65" s="503" t="s">
        <v>3083</v>
      </c>
      <c r="E65" s="503">
        <v>2025</v>
      </c>
      <c r="F65" s="503" t="s">
        <v>3059</v>
      </c>
      <c r="G65" s="374" t="s">
        <v>3068</v>
      </c>
      <c r="H65" s="324">
        <f t="shared" si="23"/>
        <v>307.95999999999998</v>
      </c>
      <c r="I65" s="324">
        <f t="shared" si="23"/>
        <v>279.96363636363634</v>
      </c>
      <c r="J65" s="324">
        <f t="shared" si="22"/>
        <v>307.95999999999998</v>
      </c>
      <c r="K65" s="324">
        <f t="shared" si="24"/>
        <v>279.96363636363634</v>
      </c>
      <c r="L65" s="324"/>
      <c r="M65" s="324"/>
      <c r="N65" s="324"/>
      <c r="O65" s="886"/>
    </row>
    <row r="66" spans="1:15" s="887" customFormat="1" ht="51" customHeight="1">
      <c r="A66" s="503">
        <v>5</v>
      </c>
      <c r="B66" s="541" t="s">
        <v>3058</v>
      </c>
      <c r="C66" s="503" t="s">
        <v>3082</v>
      </c>
      <c r="D66" s="503" t="s">
        <v>3090</v>
      </c>
      <c r="E66" s="503">
        <v>2022</v>
      </c>
      <c r="F66" s="503" t="s">
        <v>3059</v>
      </c>
      <c r="G66" s="374" t="s">
        <v>3060</v>
      </c>
      <c r="H66" s="324">
        <f t="shared" si="23"/>
        <v>307.95999999999998</v>
      </c>
      <c r="I66" s="324">
        <f t="shared" si="23"/>
        <v>279.96363636363634</v>
      </c>
      <c r="J66" s="324">
        <f t="shared" si="22"/>
        <v>307.95999999999998</v>
      </c>
      <c r="K66" s="324">
        <f t="shared" si="24"/>
        <v>279.96363636363634</v>
      </c>
      <c r="L66" s="324">
        <f>+M66*1.1</f>
        <v>277.10000000000002</v>
      </c>
      <c r="M66" s="324">
        <f>+$T$6/$S$6</f>
        <v>251.90909090909091</v>
      </c>
      <c r="N66" s="324"/>
      <c r="O66" s="886"/>
    </row>
    <row r="67" spans="1:15" s="887" customFormat="1" ht="51" customHeight="1">
      <c r="A67" s="503">
        <v>6</v>
      </c>
      <c r="B67" s="541" t="s">
        <v>3061</v>
      </c>
      <c r="C67" s="503" t="s">
        <v>3082</v>
      </c>
      <c r="D67" s="503" t="s">
        <v>3090</v>
      </c>
      <c r="E67" s="503">
        <v>2023</v>
      </c>
      <c r="F67" s="503" t="s">
        <v>3059</v>
      </c>
      <c r="G67" s="374" t="s">
        <v>3062</v>
      </c>
      <c r="H67" s="324">
        <f t="shared" si="23"/>
        <v>307.95999999999998</v>
      </c>
      <c r="I67" s="324">
        <f t="shared" si="23"/>
        <v>279.96363636363634</v>
      </c>
      <c r="J67" s="324">
        <f t="shared" si="22"/>
        <v>307.95999999999998</v>
      </c>
      <c r="K67" s="324">
        <f t="shared" si="24"/>
        <v>279.96363636363634</v>
      </c>
      <c r="L67" s="324"/>
      <c r="M67" s="324"/>
      <c r="N67" s="324"/>
      <c r="O67" s="886"/>
    </row>
    <row r="68" spans="1:15" s="887" customFormat="1" ht="51" customHeight="1">
      <c r="A68" s="503">
        <v>7</v>
      </c>
      <c r="B68" s="541" t="s">
        <v>3063</v>
      </c>
      <c r="C68" s="503" t="s">
        <v>3082</v>
      </c>
      <c r="D68" s="503" t="s">
        <v>3090</v>
      </c>
      <c r="E68" s="503">
        <v>2023</v>
      </c>
      <c r="F68" s="503" t="s">
        <v>3059</v>
      </c>
      <c r="G68" s="374" t="s">
        <v>3064</v>
      </c>
      <c r="H68" s="324">
        <f t="shared" si="23"/>
        <v>307.95999999999998</v>
      </c>
      <c r="I68" s="324">
        <f t="shared" si="23"/>
        <v>279.96363636363634</v>
      </c>
      <c r="J68" s="324">
        <f t="shared" si="22"/>
        <v>307.95999999999998</v>
      </c>
      <c r="K68" s="324">
        <f t="shared" si="24"/>
        <v>279.96363636363634</v>
      </c>
      <c r="L68" s="324"/>
      <c r="M68" s="324"/>
      <c r="N68" s="324"/>
      <c r="O68" s="886"/>
    </row>
    <row r="69" spans="1:15" s="887" customFormat="1" ht="51" customHeight="1">
      <c r="A69" s="503">
        <v>8</v>
      </c>
      <c r="B69" s="541" t="s">
        <v>3065</v>
      </c>
      <c r="C69" s="503" t="s">
        <v>3082</v>
      </c>
      <c r="D69" s="503" t="s">
        <v>3090</v>
      </c>
      <c r="E69" s="503">
        <v>2023</v>
      </c>
      <c r="F69" s="503" t="s">
        <v>3059</v>
      </c>
      <c r="G69" s="374" t="s">
        <v>3066</v>
      </c>
      <c r="H69" s="324">
        <f t="shared" si="23"/>
        <v>307.95999999999998</v>
      </c>
      <c r="I69" s="324">
        <f t="shared" si="23"/>
        <v>279.96363636363634</v>
      </c>
      <c r="J69" s="324">
        <f t="shared" si="22"/>
        <v>307.95999999999998</v>
      </c>
      <c r="K69" s="324">
        <f t="shared" si="24"/>
        <v>279.96363636363634</v>
      </c>
      <c r="L69" s="324"/>
      <c r="M69" s="324"/>
      <c r="N69" s="324"/>
      <c r="O69" s="886"/>
    </row>
    <row r="70" spans="1:15" s="887" customFormat="1" ht="51" customHeight="1">
      <c r="A70" s="503">
        <v>9</v>
      </c>
      <c r="B70" s="541" t="s">
        <v>3067</v>
      </c>
      <c r="C70" s="503" t="s">
        <v>3082</v>
      </c>
      <c r="D70" s="503" t="s">
        <v>3090</v>
      </c>
      <c r="E70" s="503">
        <v>2025</v>
      </c>
      <c r="F70" s="503" t="s">
        <v>3059</v>
      </c>
      <c r="G70" s="374" t="s">
        <v>3068</v>
      </c>
      <c r="H70" s="324">
        <f t="shared" si="23"/>
        <v>307.95999999999998</v>
      </c>
      <c r="I70" s="324">
        <f t="shared" si="23"/>
        <v>279.96363636363634</v>
      </c>
      <c r="J70" s="324">
        <f t="shared" si="22"/>
        <v>307.95999999999998</v>
      </c>
      <c r="K70" s="324">
        <f t="shared" si="24"/>
        <v>279.96363636363634</v>
      </c>
      <c r="L70" s="324"/>
      <c r="M70" s="324"/>
      <c r="N70" s="324"/>
      <c r="O70" s="886"/>
    </row>
    <row r="71" spans="1:15" s="887" customFormat="1" ht="51" customHeight="1">
      <c r="A71" s="503">
        <v>10</v>
      </c>
      <c r="B71" s="541" t="s">
        <v>3069</v>
      </c>
      <c r="C71" s="503" t="s">
        <v>3082</v>
      </c>
      <c r="D71" s="503" t="s">
        <v>3090</v>
      </c>
      <c r="E71" s="503">
        <v>2025</v>
      </c>
      <c r="F71" s="503" t="s">
        <v>3059</v>
      </c>
      <c r="G71" s="374" t="s">
        <v>3070</v>
      </c>
      <c r="H71" s="324">
        <f t="shared" si="23"/>
        <v>307.95999999999998</v>
      </c>
      <c r="I71" s="324">
        <f t="shared" si="23"/>
        <v>279.96363636363634</v>
      </c>
      <c r="J71" s="324">
        <f t="shared" si="22"/>
        <v>307.95999999999998</v>
      </c>
      <c r="K71" s="324">
        <f t="shared" si="24"/>
        <v>279.96363636363634</v>
      </c>
      <c r="L71" s="324"/>
      <c r="M71" s="324"/>
      <c r="N71" s="324"/>
      <c r="O71" s="886"/>
    </row>
    <row r="72" spans="1:15" s="902" customFormat="1" ht="33.75" customHeight="1">
      <c r="A72" s="898">
        <v>3</v>
      </c>
      <c r="B72" s="537" t="s">
        <v>12</v>
      </c>
      <c r="C72" s="778"/>
      <c r="D72" s="778"/>
      <c r="E72" s="778"/>
      <c r="F72" s="778"/>
      <c r="G72" s="778"/>
      <c r="H72" s="886">
        <f t="shared" ref="H72:M72" si="25">+SUBTOTAL(9,H73:H82)</f>
        <v>7924.4</v>
      </c>
      <c r="I72" s="886">
        <f t="shared" si="25"/>
        <v>7204</v>
      </c>
      <c r="J72" s="886">
        <f t="shared" si="25"/>
        <v>7924.4</v>
      </c>
      <c r="K72" s="886">
        <f t="shared" si="25"/>
        <v>7204</v>
      </c>
      <c r="L72" s="886">
        <f t="shared" si="25"/>
        <v>1430</v>
      </c>
      <c r="M72" s="886">
        <f t="shared" si="25"/>
        <v>1300</v>
      </c>
      <c r="N72" s="886">
        <f>SUM(N73)</f>
        <v>0</v>
      </c>
      <c r="O72" s="886"/>
    </row>
    <row r="73" spans="1:15" s="902" customFormat="1" ht="60.75" customHeight="1">
      <c r="A73" s="613">
        <v>1</v>
      </c>
      <c r="B73" s="541" t="s">
        <v>3091</v>
      </c>
      <c r="C73" s="503" t="s">
        <v>2992</v>
      </c>
      <c r="D73" s="503" t="s">
        <v>3092</v>
      </c>
      <c r="E73" s="503" t="s">
        <v>50</v>
      </c>
      <c r="F73" s="503" t="s">
        <v>3093</v>
      </c>
      <c r="G73" s="503"/>
      <c r="H73" s="324">
        <f>+J73</f>
        <v>622.6</v>
      </c>
      <c r="I73" s="324">
        <f>+K73</f>
        <v>566</v>
      </c>
      <c r="J73" s="324">
        <f>+K73*1.1</f>
        <v>622.6</v>
      </c>
      <c r="K73" s="324">
        <v>566</v>
      </c>
      <c r="L73" s="324">
        <f>+M73*1.1</f>
        <v>112.2</v>
      </c>
      <c r="M73" s="324">
        <v>102</v>
      </c>
      <c r="N73" s="324"/>
      <c r="O73" s="886"/>
    </row>
    <row r="74" spans="1:15" s="902" customFormat="1" ht="60.75" customHeight="1">
      <c r="A74" s="613">
        <v>2</v>
      </c>
      <c r="B74" s="502" t="s">
        <v>3094</v>
      </c>
      <c r="C74" s="503" t="s">
        <v>3073</v>
      </c>
      <c r="D74" s="503" t="s">
        <v>3095</v>
      </c>
      <c r="E74" s="503" t="s">
        <v>50</v>
      </c>
      <c r="F74" s="503" t="s">
        <v>1282</v>
      </c>
      <c r="G74" s="503" t="s">
        <v>1283</v>
      </c>
      <c r="H74" s="324">
        <f t="shared" ref="H74:I82" si="26">+J74</f>
        <v>178.20000000000002</v>
      </c>
      <c r="I74" s="324">
        <f t="shared" si="26"/>
        <v>162</v>
      </c>
      <c r="J74" s="324">
        <f t="shared" ref="J74:L82" si="27">+K74*1.1</f>
        <v>178.20000000000002</v>
      </c>
      <c r="K74" s="324">
        <v>162</v>
      </c>
      <c r="L74" s="324">
        <f t="shared" si="27"/>
        <v>31.900000000000002</v>
      </c>
      <c r="M74" s="324">
        <v>29</v>
      </c>
      <c r="N74" s="324"/>
      <c r="O74" s="886"/>
    </row>
    <row r="75" spans="1:15" s="902" customFormat="1" ht="60.75" customHeight="1">
      <c r="A75" s="613">
        <v>3</v>
      </c>
      <c r="B75" s="502" t="s">
        <v>3096</v>
      </c>
      <c r="C75" s="503" t="s">
        <v>3097</v>
      </c>
      <c r="D75" s="503" t="s">
        <v>2981</v>
      </c>
      <c r="E75" s="503" t="s">
        <v>50</v>
      </c>
      <c r="F75" s="503" t="s">
        <v>1282</v>
      </c>
      <c r="G75" s="503" t="s">
        <v>1283</v>
      </c>
      <c r="H75" s="324">
        <f t="shared" si="26"/>
        <v>178.20000000000002</v>
      </c>
      <c r="I75" s="324">
        <f t="shared" si="26"/>
        <v>162</v>
      </c>
      <c r="J75" s="324">
        <f t="shared" si="27"/>
        <v>178.20000000000002</v>
      </c>
      <c r="K75" s="324">
        <v>162</v>
      </c>
      <c r="L75" s="324">
        <f t="shared" si="27"/>
        <v>31.900000000000002</v>
      </c>
      <c r="M75" s="324">
        <v>29</v>
      </c>
      <c r="N75" s="324"/>
      <c r="O75" s="886"/>
    </row>
    <row r="76" spans="1:15" s="902" customFormat="1" ht="60.75" customHeight="1">
      <c r="A76" s="613">
        <v>4</v>
      </c>
      <c r="B76" s="502" t="s">
        <v>3098</v>
      </c>
      <c r="C76" s="503" t="s">
        <v>2992</v>
      </c>
      <c r="D76" s="503" t="s">
        <v>3092</v>
      </c>
      <c r="E76" s="503" t="s">
        <v>50</v>
      </c>
      <c r="F76" s="503" t="s">
        <v>1282</v>
      </c>
      <c r="G76" s="503" t="s">
        <v>1283</v>
      </c>
      <c r="H76" s="324">
        <f t="shared" si="26"/>
        <v>178.20000000000002</v>
      </c>
      <c r="I76" s="324">
        <f t="shared" si="26"/>
        <v>162</v>
      </c>
      <c r="J76" s="324">
        <f t="shared" si="27"/>
        <v>178.20000000000002</v>
      </c>
      <c r="K76" s="324">
        <v>162</v>
      </c>
      <c r="L76" s="324">
        <f t="shared" si="27"/>
        <v>31.900000000000002</v>
      </c>
      <c r="M76" s="324">
        <v>29</v>
      </c>
      <c r="N76" s="324"/>
      <c r="O76" s="886"/>
    </row>
    <row r="77" spans="1:15" s="902" customFormat="1" ht="60.75" customHeight="1">
      <c r="A77" s="613">
        <v>5</v>
      </c>
      <c r="B77" s="502" t="s">
        <v>3099</v>
      </c>
      <c r="C77" s="503" t="s">
        <v>3100</v>
      </c>
      <c r="D77" s="503" t="s">
        <v>3101</v>
      </c>
      <c r="E77" s="503" t="s">
        <v>50</v>
      </c>
      <c r="F77" s="503" t="s">
        <v>1282</v>
      </c>
      <c r="G77" s="503" t="s">
        <v>1283</v>
      </c>
      <c r="H77" s="324">
        <f t="shared" si="26"/>
        <v>712.80000000000007</v>
      </c>
      <c r="I77" s="324">
        <f t="shared" si="26"/>
        <v>648</v>
      </c>
      <c r="J77" s="324">
        <f t="shared" si="27"/>
        <v>712.80000000000007</v>
      </c>
      <c r="K77" s="324">
        <v>648</v>
      </c>
      <c r="L77" s="324">
        <f t="shared" si="27"/>
        <v>129.80000000000001</v>
      </c>
      <c r="M77" s="324">
        <v>118</v>
      </c>
      <c r="N77" s="324"/>
      <c r="O77" s="886"/>
    </row>
    <row r="78" spans="1:15" s="902" customFormat="1" ht="60.75" customHeight="1">
      <c r="A78" s="613">
        <v>6</v>
      </c>
      <c r="B78" s="502" t="s">
        <v>3102</v>
      </c>
      <c r="C78" s="503" t="s">
        <v>3082</v>
      </c>
      <c r="D78" s="503" t="s">
        <v>3090</v>
      </c>
      <c r="E78" s="503" t="s">
        <v>50</v>
      </c>
      <c r="F78" s="503" t="s">
        <v>1282</v>
      </c>
      <c r="G78" s="503" t="s">
        <v>1283</v>
      </c>
      <c r="H78" s="324">
        <f t="shared" si="26"/>
        <v>178.20000000000002</v>
      </c>
      <c r="I78" s="324">
        <f t="shared" si="26"/>
        <v>162</v>
      </c>
      <c r="J78" s="324">
        <f t="shared" si="27"/>
        <v>178.20000000000002</v>
      </c>
      <c r="K78" s="324">
        <v>162</v>
      </c>
      <c r="L78" s="324">
        <f t="shared" si="27"/>
        <v>31.900000000000002</v>
      </c>
      <c r="M78" s="324">
        <v>29</v>
      </c>
      <c r="N78" s="324"/>
      <c r="O78" s="886"/>
    </row>
    <row r="79" spans="1:15" s="902" customFormat="1" ht="60.75" customHeight="1">
      <c r="A79" s="613">
        <v>7</v>
      </c>
      <c r="B79" s="502" t="s">
        <v>3103</v>
      </c>
      <c r="C79" s="503" t="s">
        <v>3082</v>
      </c>
      <c r="D79" s="503" t="s">
        <v>3083</v>
      </c>
      <c r="E79" s="503" t="s">
        <v>50</v>
      </c>
      <c r="F79" s="503" t="s">
        <v>1282</v>
      </c>
      <c r="G79" s="503" t="s">
        <v>1283</v>
      </c>
      <c r="H79" s="324">
        <f t="shared" si="26"/>
        <v>178.20000000000002</v>
      </c>
      <c r="I79" s="324">
        <f t="shared" si="26"/>
        <v>162</v>
      </c>
      <c r="J79" s="324">
        <f t="shared" si="27"/>
        <v>178.20000000000002</v>
      </c>
      <c r="K79" s="324">
        <v>162</v>
      </c>
      <c r="L79" s="324">
        <f t="shared" si="27"/>
        <v>31.900000000000002</v>
      </c>
      <c r="M79" s="324">
        <v>29</v>
      </c>
      <c r="N79" s="324"/>
      <c r="O79" s="886"/>
    </row>
    <row r="80" spans="1:15" s="902" customFormat="1" ht="60.75" customHeight="1">
      <c r="A80" s="613">
        <v>8</v>
      </c>
      <c r="B80" s="502" t="s">
        <v>3104</v>
      </c>
      <c r="C80" s="503" t="s">
        <v>3049</v>
      </c>
      <c r="D80" s="503" t="s">
        <v>3105</v>
      </c>
      <c r="E80" s="503" t="s">
        <v>50</v>
      </c>
      <c r="F80" s="503" t="s">
        <v>1282</v>
      </c>
      <c r="G80" s="503" t="s">
        <v>1283</v>
      </c>
      <c r="H80" s="324">
        <f t="shared" si="26"/>
        <v>178.20000000000002</v>
      </c>
      <c r="I80" s="324">
        <f t="shared" si="26"/>
        <v>162</v>
      </c>
      <c r="J80" s="324">
        <f t="shared" si="27"/>
        <v>178.20000000000002</v>
      </c>
      <c r="K80" s="324">
        <v>162</v>
      </c>
      <c r="L80" s="324">
        <f t="shared" si="27"/>
        <v>31.900000000000002</v>
      </c>
      <c r="M80" s="324">
        <v>29</v>
      </c>
      <c r="N80" s="324"/>
      <c r="O80" s="886"/>
    </row>
    <row r="81" spans="1:15" s="902" customFormat="1" ht="60.75" customHeight="1">
      <c r="A81" s="613">
        <v>9</v>
      </c>
      <c r="B81" s="502" t="s">
        <v>3106</v>
      </c>
      <c r="C81" s="503" t="s">
        <v>3049</v>
      </c>
      <c r="D81" s="503" t="s">
        <v>3055</v>
      </c>
      <c r="E81" s="503" t="s">
        <v>50</v>
      </c>
      <c r="F81" s="503" t="s">
        <v>1282</v>
      </c>
      <c r="G81" s="503" t="s">
        <v>1283</v>
      </c>
      <c r="H81" s="324">
        <f t="shared" si="26"/>
        <v>178.20000000000002</v>
      </c>
      <c r="I81" s="324">
        <f t="shared" si="26"/>
        <v>162</v>
      </c>
      <c r="J81" s="324">
        <f t="shared" si="27"/>
        <v>178.20000000000002</v>
      </c>
      <c r="K81" s="324">
        <v>162</v>
      </c>
      <c r="L81" s="324">
        <f t="shared" si="27"/>
        <v>31.900000000000002</v>
      </c>
      <c r="M81" s="324">
        <v>29</v>
      </c>
      <c r="N81" s="324"/>
      <c r="O81" s="886"/>
    </row>
    <row r="82" spans="1:15" s="902" customFormat="1" ht="56.25" customHeight="1">
      <c r="A82" s="613">
        <v>10</v>
      </c>
      <c r="B82" s="502" t="s">
        <v>3107</v>
      </c>
      <c r="C82" s="503" t="s">
        <v>3108</v>
      </c>
      <c r="D82" s="503" t="s">
        <v>3109</v>
      </c>
      <c r="E82" s="503" t="s">
        <v>50</v>
      </c>
      <c r="F82" s="503"/>
      <c r="G82" s="503"/>
      <c r="H82" s="324">
        <f t="shared" si="26"/>
        <v>5341.6</v>
      </c>
      <c r="I82" s="324">
        <f t="shared" si="26"/>
        <v>4856</v>
      </c>
      <c r="J82" s="324">
        <f t="shared" si="27"/>
        <v>5341.6</v>
      </c>
      <c r="K82" s="324">
        <v>4856</v>
      </c>
      <c r="L82" s="324">
        <f t="shared" si="27"/>
        <v>964.7</v>
      </c>
      <c r="M82" s="324">
        <v>877</v>
      </c>
      <c r="N82" s="324"/>
      <c r="O82" s="886"/>
    </row>
    <row r="83" spans="1:15" s="902" customFormat="1" ht="27.75" customHeight="1">
      <c r="A83" s="778">
        <v>4</v>
      </c>
      <c r="B83" s="537" t="s">
        <v>48</v>
      </c>
      <c r="C83" s="778"/>
      <c r="D83" s="778"/>
      <c r="E83" s="778"/>
      <c r="F83" s="778"/>
      <c r="G83" s="778"/>
      <c r="H83" s="886">
        <f t="shared" ref="H83:M83" si="28">+SUBTOTAL(9,H84)</f>
        <v>70.400000000000006</v>
      </c>
      <c r="I83" s="886">
        <f t="shared" si="28"/>
        <v>64</v>
      </c>
      <c r="J83" s="886">
        <f t="shared" si="28"/>
        <v>70.400000000000006</v>
      </c>
      <c r="K83" s="886">
        <f t="shared" si="28"/>
        <v>64</v>
      </c>
      <c r="L83" s="886">
        <f t="shared" si="28"/>
        <v>13.200000000000001</v>
      </c>
      <c r="M83" s="886">
        <f t="shared" si="28"/>
        <v>12</v>
      </c>
      <c r="N83" s="324"/>
      <c r="O83" s="886"/>
    </row>
    <row r="84" spans="1:15" s="902" customFormat="1" ht="71.25" customHeight="1">
      <c r="A84" s="778"/>
      <c r="B84" s="903" t="s">
        <v>1290</v>
      </c>
      <c r="C84" s="503" t="s">
        <v>3110</v>
      </c>
      <c r="D84" s="503" t="s">
        <v>3111</v>
      </c>
      <c r="E84" s="374" t="s">
        <v>50</v>
      </c>
      <c r="F84" s="613" t="s">
        <v>3112</v>
      </c>
      <c r="G84" s="613" t="s">
        <v>1293</v>
      </c>
      <c r="H84" s="324">
        <f>+J84</f>
        <v>70.400000000000006</v>
      </c>
      <c r="I84" s="324">
        <f>+K84</f>
        <v>64</v>
      </c>
      <c r="J84" s="324">
        <f>+K84*1.1</f>
        <v>70.400000000000006</v>
      </c>
      <c r="K84" s="324">
        <v>64</v>
      </c>
      <c r="L84" s="324">
        <f>+M84*1.1</f>
        <v>13.200000000000001</v>
      </c>
      <c r="M84" s="324">
        <v>12</v>
      </c>
      <c r="N84" s="324"/>
      <c r="O84" s="886"/>
    </row>
  </sheetData>
  <mergeCells count="19">
    <mergeCell ref="Q5:R5"/>
    <mergeCell ref="S5:T5"/>
    <mergeCell ref="B7:G7"/>
    <mergeCell ref="G5:G6"/>
    <mergeCell ref="H5:I5"/>
    <mergeCell ref="J5:K5"/>
    <mergeCell ref="L5:M5"/>
    <mergeCell ref="N5:N6"/>
    <mergeCell ref="O5:O6"/>
    <mergeCell ref="A1:B1"/>
    <mergeCell ref="A2:O2"/>
    <mergeCell ref="A3:O3"/>
    <mergeCell ref="L4:O4"/>
    <mergeCell ref="A5:A6"/>
    <mergeCell ref="B5:B6"/>
    <mergeCell ref="C5:C6"/>
    <mergeCell ref="D5:D6"/>
    <mergeCell ref="E5:E6"/>
    <mergeCell ref="F5:F6"/>
  </mergeCells>
  <printOptions horizontalCentered="1"/>
  <pageMargins left="0" right="0" top="0.5" bottom="0.5" header="0.2" footer="0.15748031496063"/>
  <pageSetup paperSize="9" scale="65" orientation="landscape" r:id="rId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6"/>
  <sheetViews>
    <sheetView zoomScaleNormal="100" workbookViewId="0">
      <pane xSplit="4" ySplit="5" topLeftCell="E27" activePane="bottomRight" state="frozen"/>
      <selection pane="topRight" activeCell="E1" sqref="E1"/>
      <selection pane="bottomLeft" activeCell="A6" sqref="A6"/>
      <selection pane="bottomRight" activeCell="D52" sqref="D52"/>
    </sheetView>
  </sheetViews>
  <sheetFormatPr defaultRowHeight="14.35" outlineLevelCol="1"/>
  <cols>
    <col min="1" max="1" width="4.1171875" style="649" customWidth="1"/>
    <col min="2" max="2" width="32.1171875" style="649" customWidth="1"/>
    <col min="3" max="3" width="10" style="649" customWidth="1"/>
    <col min="4" max="4" width="13" style="649" customWidth="1"/>
    <col min="5" max="5" width="8.87890625" style="649" customWidth="1"/>
    <col min="6" max="6" width="9.1171875" style="649" customWidth="1"/>
    <col min="7" max="7" width="7.5859375" style="649" customWidth="1"/>
    <col min="8" max="8" width="9.5859375" style="649" customWidth="1"/>
    <col min="9" max="9" width="8.87890625" style="649" customWidth="1"/>
    <col min="10" max="11" width="7.87890625" style="649" customWidth="1"/>
    <col min="12" max="12" width="9.5859375" style="649" customWidth="1"/>
    <col min="13" max="13" width="7.87890625" style="649" customWidth="1"/>
    <col min="14" max="22" width="7.87890625" style="649" customWidth="1" outlineLevel="1"/>
    <col min="24" max="259" width="9.1171875" style="649"/>
    <col min="260" max="260" width="4.1171875" style="649" customWidth="1"/>
    <col min="261" max="261" width="42" style="649" customWidth="1"/>
    <col min="262" max="264" width="8.87890625" style="649" customWidth="1"/>
    <col min="265" max="265" width="14.1171875" style="649" customWidth="1"/>
    <col min="266" max="266" width="14.87890625" style="649" customWidth="1"/>
    <col min="267" max="268" width="9.41015625" style="649" customWidth="1"/>
    <col min="269" max="270" width="11.29296875" style="649" customWidth="1"/>
    <col min="271" max="272" width="9.41015625" style="649" customWidth="1"/>
    <col min="273" max="273" width="11.5859375" style="649" customWidth="1"/>
    <col min="274" max="274" width="7.703125" style="649" customWidth="1"/>
    <col min="275" max="515" width="9.1171875" style="649"/>
    <col min="516" max="516" width="4.1171875" style="649" customWidth="1"/>
    <col min="517" max="517" width="42" style="649" customWidth="1"/>
    <col min="518" max="520" width="8.87890625" style="649" customWidth="1"/>
    <col min="521" max="521" width="14.1171875" style="649" customWidth="1"/>
    <col min="522" max="522" width="14.87890625" style="649" customWidth="1"/>
    <col min="523" max="524" width="9.41015625" style="649" customWidth="1"/>
    <col min="525" max="526" width="11.29296875" style="649" customWidth="1"/>
    <col min="527" max="528" width="9.41015625" style="649" customWidth="1"/>
    <col min="529" max="529" width="11.5859375" style="649" customWidth="1"/>
    <col min="530" max="530" width="7.703125" style="649" customWidth="1"/>
    <col min="531" max="771" width="9.1171875" style="649"/>
    <col min="772" max="772" width="4.1171875" style="649" customWidth="1"/>
    <col min="773" max="773" width="42" style="649" customWidth="1"/>
    <col min="774" max="776" width="8.87890625" style="649" customWidth="1"/>
    <col min="777" max="777" width="14.1171875" style="649" customWidth="1"/>
    <col min="778" max="778" width="14.87890625" style="649" customWidth="1"/>
    <col min="779" max="780" width="9.41015625" style="649" customWidth="1"/>
    <col min="781" max="782" width="11.29296875" style="649" customWidth="1"/>
    <col min="783" max="784" width="9.41015625" style="649" customWidth="1"/>
    <col min="785" max="785" width="11.5859375" style="649" customWidth="1"/>
    <col min="786" max="786" width="7.703125" style="649" customWidth="1"/>
    <col min="787" max="1027" width="9.1171875" style="649"/>
    <col min="1028" max="1028" width="4.1171875" style="649" customWidth="1"/>
    <col min="1029" max="1029" width="42" style="649" customWidth="1"/>
    <col min="1030" max="1032" width="8.87890625" style="649" customWidth="1"/>
    <col min="1033" max="1033" width="14.1171875" style="649" customWidth="1"/>
    <col min="1034" max="1034" width="14.87890625" style="649" customWidth="1"/>
    <col min="1035" max="1036" width="9.41015625" style="649" customWidth="1"/>
    <col min="1037" max="1038" width="11.29296875" style="649" customWidth="1"/>
    <col min="1039" max="1040" width="9.41015625" style="649" customWidth="1"/>
    <col min="1041" max="1041" width="11.5859375" style="649" customWidth="1"/>
    <col min="1042" max="1042" width="7.703125" style="649" customWidth="1"/>
    <col min="1043" max="1283" width="9.1171875" style="649"/>
    <col min="1284" max="1284" width="4.1171875" style="649" customWidth="1"/>
    <col min="1285" max="1285" width="42" style="649" customWidth="1"/>
    <col min="1286" max="1288" width="8.87890625" style="649" customWidth="1"/>
    <col min="1289" max="1289" width="14.1171875" style="649" customWidth="1"/>
    <col min="1290" max="1290" width="14.87890625" style="649" customWidth="1"/>
    <col min="1291" max="1292" width="9.41015625" style="649" customWidth="1"/>
    <col min="1293" max="1294" width="11.29296875" style="649" customWidth="1"/>
    <col min="1295" max="1296" width="9.41015625" style="649" customWidth="1"/>
    <col min="1297" max="1297" width="11.5859375" style="649" customWidth="1"/>
    <col min="1298" max="1298" width="7.703125" style="649" customWidth="1"/>
    <col min="1299" max="1539" width="9.1171875" style="649"/>
    <col min="1540" max="1540" width="4.1171875" style="649" customWidth="1"/>
    <col min="1541" max="1541" width="42" style="649" customWidth="1"/>
    <col min="1542" max="1544" width="8.87890625" style="649" customWidth="1"/>
    <col min="1545" max="1545" width="14.1171875" style="649" customWidth="1"/>
    <col min="1546" max="1546" width="14.87890625" style="649" customWidth="1"/>
    <col min="1547" max="1548" width="9.41015625" style="649" customWidth="1"/>
    <col min="1549" max="1550" width="11.29296875" style="649" customWidth="1"/>
    <col min="1551" max="1552" width="9.41015625" style="649" customWidth="1"/>
    <col min="1553" max="1553" width="11.5859375" style="649" customWidth="1"/>
    <col min="1554" max="1554" width="7.703125" style="649" customWidth="1"/>
    <col min="1555" max="1795" width="9.1171875" style="649"/>
    <col min="1796" max="1796" width="4.1171875" style="649" customWidth="1"/>
    <col min="1797" max="1797" width="42" style="649" customWidth="1"/>
    <col min="1798" max="1800" width="8.87890625" style="649" customWidth="1"/>
    <col min="1801" max="1801" width="14.1171875" style="649" customWidth="1"/>
    <col min="1802" max="1802" width="14.87890625" style="649" customWidth="1"/>
    <col min="1803" max="1804" width="9.41015625" style="649" customWidth="1"/>
    <col min="1805" max="1806" width="11.29296875" style="649" customWidth="1"/>
    <col min="1807" max="1808" width="9.41015625" style="649" customWidth="1"/>
    <col min="1809" max="1809" width="11.5859375" style="649" customWidth="1"/>
    <col min="1810" max="1810" width="7.703125" style="649" customWidth="1"/>
    <col min="1811" max="2051" width="9.1171875" style="649"/>
    <col min="2052" max="2052" width="4.1171875" style="649" customWidth="1"/>
    <col min="2053" max="2053" width="42" style="649" customWidth="1"/>
    <col min="2054" max="2056" width="8.87890625" style="649" customWidth="1"/>
    <col min="2057" max="2057" width="14.1171875" style="649" customWidth="1"/>
    <col min="2058" max="2058" width="14.87890625" style="649" customWidth="1"/>
    <col min="2059" max="2060" width="9.41015625" style="649" customWidth="1"/>
    <col min="2061" max="2062" width="11.29296875" style="649" customWidth="1"/>
    <col min="2063" max="2064" width="9.41015625" style="649" customWidth="1"/>
    <col min="2065" max="2065" width="11.5859375" style="649" customWidth="1"/>
    <col min="2066" max="2066" width="7.703125" style="649" customWidth="1"/>
    <col min="2067" max="2307" width="9.1171875" style="649"/>
    <col min="2308" max="2308" width="4.1171875" style="649" customWidth="1"/>
    <col min="2309" max="2309" width="42" style="649" customWidth="1"/>
    <col min="2310" max="2312" width="8.87890625" style="649" customWidth="1"/>
    <col min="2313" max="2313" width="14.1171875" style="649" customWidth="1"/>
    <col min="2314" max="2314" width="14.87890625" style="649" customWidth="1"/>
    <col min="2315" max="2316" width="9.41015625" style="649" customWidth="1"/>
    <col min="2317" max="2318" width="11.29296875" style="649" customWidth="1"/>
    <col min="2319" max="2320" width="9.41015625" style="649" customWidth="1"/>
    <col min="2321" max="2321" width="11.5859375" style="649" customWidth="1"/>
    <col min="2322" max="2322" width="7.703125" style="649" customWidth="1"/>
    <col min="2323" max="2563" width="9.1171875" style="649"/>
    <col min="2564" max="2564" width="4.1171875" style="649" customWidth="1"/>
    <col min="2565" max="2565" width="42" style="649" customWidth="1"/>
    <col min="2566" max="2568" width="8.87890625" style="649" customWidth="1"/>
    <col min="2569" max="2569" width="14.1171875" style="649" customWidth="1"/>
    <col min="2570" max="2570" width="14.87890625" style="649" customWidth="1"/>
    <col min="2571" max="2572" width="9.41015625" style="649" customWidth="1"/>
    <col min="2573" max="2574" width="11.29296875" style="649" customWidth="1"/>
    <col min="2575" max="2576" width="9.41015625" style="649" customWidth="1"/>
    <col min="2577" max="2577" width="11.5859375" style="649" customWidth="1"/>
    <col min="2578" max="2578" width="7.703125" style="649" customWidth="1"/>
    <col min="2579" max="2819" width="9.1171875" style="649"/>
    <col min="2820" max="2820" width="4.1171875" style="649" customWidth="1"/>
    <col min="2821" max="2821" width="42" style="649" customWidth="1"/>
    <col min="2822" max="2824" width="8.87890625" style="649" customWidth="1"/>
    <col min="2825" max="2825" width="14.1171875" style="649" customWidth="1"/>
    <col min="2826" max="2826" width="14.87890625" style="649" customWidth="1"/>
    <col min="2827" max="2828" width="9.41015625" style="649" customWidth="1"/>
    <col min="2829" max="2830" width="11.29296875" style="649" customWidth="1"/>
    <col min="2831" max="2832" width="9.41015625" style="649" customWidth="1"/>
    <col min="2833" max="2833" width="11.5859375" style="649" customWidth="1"/>
    <col min="2834" max="2834" width="7.703125" style="649" customWidth="1"/>
    <col min="2835" max="3075" width="9.1171875" style="649"/>
    <col min="3076" max="3076" width="4.1171875" style="649" customWidth="1"/>
    <col min="3077" max="3077" width="42" style="649" customWidth="1"/>
    <col min="3078" max="3080" width="8.87890625" style="649" customWidth="1"/>
    <col min="3081" max="3081" width="14.1171875" style="649" customWidth="1"/>
    <col min="3082" max="3082" width="14.87890625" style="649" customWidth="1"/>
    <col min="3083" max="3084" width="9.41015625" style="649" customWidth="1"/>
    <col min="3085" max="3086" width="11.29296875" style="649" customWidth="1"/>
    <col min="3087" max="3088" width="9.41015625" style="649" customWidth="1"/>
    <col min="3089" max="3089" width="11.5859375" style="649" customWidth="1"/>
    <col min="3090" max="3090" width="7.703125" style="649" customWidth="1"/>
    <col min="3091" max="3331" width="9.1171875" style="649"/>
    <col min="3332" max="3332" width="4.1171875" style="649" customWidth="1"/>
    <col min="3333" max="3333" width="42" style="649" customWidth="1"/>
    <col min="3334" max="3336" width="8.87890625" style="649" customWidth="1"/>
    <col min="3337" max="3337" width="14.1171875" style="649" customWidth="1"/>
    <col min="3338" max="3338" width="14.87890625" style="649" customWidth="1"/>
    <col min="3339" max="3340" width="9.41015625" style="649" customWidth="1"/>
    <col min="3341" max="3342" width="11.29296875" style="649" customWidth="1"/>
    <col min="3343" max="3344" width="9.41015625" style="649" customWidth="1"/>
    <col min="3345" max="3345" width="11.5859375" style="649" customWidth="1"/>
    <col min="3346" max="3346" width="7.703125" style="649" customWidth="1"/>
    <col min="3347" max="3587" width="9.1171875" style="649"/>
    <col min="3588" max="3588" width="4.1171875" style="649" customWidth="1"/>
    <col min="3589" max="3589" width="42" style="649" customWidth="1"/>
    <col min="3590" max="3592" width="8.87890625" style="649" customWidth="1"/>
    <col min="3593" max="3593" width="14.1171875" style="649" customWidth="1"/>
    <col min="3594" max="3594" width="14.87890625" style="649" customWidth="1"/>
    <col min="3595" max="3596" width="9.41015625" style="649" customWidth="1"/>
    <col min="3597" max="3598" width="11.29296875" style="649" customWidth="1"/>
    <col min="3599" max="3600" width="9.41015625" style="649" customWidth="1"/>
    <col min="3601" max="3601" width="11.5859375" style="649" customWidth="1"/>
    <col min="3602" max="3602" width="7.703125" style="649" customWidth="1"/>
    <col min="3603" max="3843" width="9.1171875" style="649"/>
    <col min="3844" max="3844" width="4.1171875" style="649" customWidth="1"/>
    <col min="3845" max="3845" width="42" style="649" customWidth="1"/>
    <col min="3846" max="3848" width="8.87890625" style="649" customWidth="1"/>
    <col min="3849" max="3849" width="14.1171875" style="649" customWidth="1"/>
    <col min="3850" max="3850" width="14.87890625" style="649" customWidth="1"/>
    <col min="3851" max="3852" width="9.41015625" style="649" customWidth="1"/>
    <col min="3853" max="3854" width="11.29296875" style="649" customWidth="1"/>
    <col min="3855" max="3856" width="9.41015625" style="649" customWidth="1"/>
    <col min="3857" max="3857" width="11.5859375" style="649" customWidth="1"/>
    <col min="3858" max="3858" width="7.703125" style="649" customWidth="1"/>
    <col min="3859" max="4099" width="9.1171875" style="649"/>
    <col min="4100" max="4100" width="4.1171875" style="649" customWidth="1"/>
    <col min="4101" max="4101" width="42" style="649" customWidth="1"/>
    <col min="4102" max="4104" width="8.87890625" style="649" customWidth="1"/>
    <col min="4105" max="4105" width="14.1171875" style="649" customWidth="1"/>
    <col min="4106" max="4106" width="14.87890625" style="649" customWidth="1"/>
    <col min="4107" max="4108" width="9.41015625" style="649" customWidth="1"/>
    <col min="4109" max="4110" width="11.29296875" style="649" customWidth="1"/>
    <col min="4111" max="4112" width="9.41015625" style="649" customWidth="1"/>
    <col min="4113" max="4113" width="11.5859375" style="649" customWidth="1"/>
    <col min="4114" max="4114" width="7.703125" style="649" customWidth="1"/>
    <col min="4115" max="4355" width="9.1171875" style="649"/>
    <col min="4356" max="4356" width="4.1171875" style="649" customWidth="1"/>
    <col min="4357" max="4357" width="42" style="649" customWidth="1"/>
    <col min="4358" max="4360" width="8.87890625" style="649" customWidth="1"/>
    <col min="4361" max="4361" width="14.1171875" style="649" customWidth="1"/>
    <col min="4362" max="4362" width="14.87890625" style="649" customWidth="1"/>
    <col min="4363" max="4364" width="9.41015625" style="649" customWidth="1"/>
    <col min="4365" max="4366" width="11.29296875" style="649" customWidth="1"/>
    <col min="4367" max="4368" width="9.41015625" style="649" customWidth="1"/>
    <col min="4369" max="4369" width="11.5859375" style="649" customWidth="1"/>
    <col min="4370" max="4370" width="7.703125" style="649" customWidth="1"/>
    <col min="4371" max="4611" width="9.1171875" style="649"/>
    <col min="4612" max="4612" width="4.1171875" style="649" customWidth="1"/>
    <col min="4613" max="4613" width="42" style="649" customWidth="1"/>
    <col min="4614" max="4616" width="8.87890625" style="649" customWidth="1"/>
    <col min="4617" max="4617" width="14.1171875" style="649" customWidth="1"/>
    <col min="4618" max="4618" width="14.87890625" style="649" customWidth="1"/>
    <col min="4619" max="4620" width="9.41015625" style="649" customWidth="1"/>
    <col min="4621" max="4622" width="11.29296875" style="649" customWidth="1"/>
    <col min="4623" max="4624" width="9.41015625" style="649" customWidth="1"/>
    <col min="4625" max="4625" width="11.5859375" style="649" customWidth="1"/>
    <col min="4626" max="4626" width="7.703125" style="649" customWidth="1"/>
    <col min="4627" max="4867" width="9.1171875" style="649"/>
    <col min="4868" max="4868" width="4.1171875" style="649" customWidth="1"/>
    <col min="4869" max="4869" width="42" style="649" customWidth="1"/>
    <col min="4870" max="4872" width="8.87890625" style="649" customWidth="1"/>
    <col min="4873" max="4873" width="14.1171875" style="649" customWidth="1"/>
    <col min="4874" max="4874" width="14.87890625" style="649" customWidth="1"/>
    <col min="4875" max="4876" width="9.41015625" style="649" customWidth="1"/>
    <col min="4877" max="4878" width="11.29296875" style="649" customWidth="1"/>
    <col min="4879" max="4880" width="9.41015625" style="649" customWidth="1"/>
    <col min="4881" max="4881" width="11.5859375" style="649" customWidth="1"/>
    <col min="4882" max="4882" width="7.703125" style="649" customWidth="1"/>
    <col min="4883" max="5123" width="9.1171875" style="649"/>
    <col min="5124" max="5124" width="4.1171875" style="649" customWidth="1"/>
    <col min="5125" max="5125" width="42" style="649" customWidth="1"/>
    <col min="5126" max="5128" width="8.87890625" style="649" customWidth="1"/>
    <col min="5129" max="5129" width="14.1171875" style="649" customWidth="1"/>
    <col min="5130" max="5130" width="14.87890625" style="649" customWidth="1"/>
    <col min="5131" max="5132" width="9.41015625" style="649" customWidth="1"/>
    <col min="5133" max="5134" width="11.29296875" style="649" customWidth="1"/>
    <col min="5135" max="5136" width="9.41015625" style="649" customWidth="1"/>
    <col min="5137" max="5137" width="11.5859375" style="649" customWidth="1"/>
    <col min="5138" max="5138" width="7.703125" style="649" customWidth="1"/>
    <col min="5139" max="5379" width="9.1171875" style="649"/>
    <col min="5380" max="5380" width="4.1171875" style="649" customWidth="1"/>
    <col min="5381" max="5381" width="42" style="649" customWidth="1"/>
    <col min="5382" max="5384" width="8.87890625" style="649" customWidth="1"/>
    <col min="5385" max="5385" width="14.1171875" style="649" customWidth="1"/>
    <col min="5386" max="5386" width="14.87890625" style="649" customWidth="1"/>
    <col min="5387" max="5388" width="9.41015625" style="649" customWidth="1"/>
    <col min="5389" max="5390" width="11.29296875" style="649" customWidth="1"/>
    <col min="5391" max="5392" width="9.41015625" style="649" customWidth="1"/>
    <col min="5393" max="5393" width="11.5859375" style="649" customWidth="1"/>
    <col min="5394" max="5394" width="7.703125" style="649" customWidth="1"/>
    <col min="5395" max="5635" width="9.1171875" style="649"/>
    <col min="5636" max="5636" width="4.1171875" style="649" customWidth="1"/>
    <col min="5637" max="5637" width="42" style="649" customWidth="1"/>
    <col min="5638" max="5640" width="8.87890625" style="649" customWidth="1"/>
    <col min="5641" max="5641" width="14.1171875" style="649" customWidth="1"/>
    <col min="5642" max="5642" width="14.87890625" style="649" customWidth="1"/>
    <col min="5643" max="5644" width="9.41015625" style="649" customWidth="1"/>
    <col min="5645" max="5646" width="11.29296875" style="649" customWidth="1"/>
    <col min="5647" max="5648" width="9.41015625" style="649" customWidth="1"/>
    <col min="5649" max="5649" width="11.5859375" style="649" customWidth="1"/>
    <col min="5650" max="5650" width="7.703125" style="649" customWidth="1"/>
    <col min="5651" max="5891" width="9.1171875" style="649"/>
    <col min="5892" max="5892" width="4.1171875" style="649" customWidth="1"/>
    <col min="5893" max="5893" width="42" style="649" customWidth="1"/>
    <col min="5894" max="5896" width="8.87890625" style="649" customWidth="1"/>
    <col min="5897" max="5897" width="14.1171875" style="649" customWidth="1"/>
    <col min="5898" max="5898" width="14.87890625" style="649" customWidth="1"/>
    <col min="5899" max="5900" width="9.41015625" style="649" customWidth="1"/>
    <col min="5901" max="5902" width="11.29296875" style="649" customWidth="1"/>
    <col min="5903" max="5904" width="9.41015625" style="649" customWidth="1"/>
    <col min="5905" max="5905" width="11.5859375" style="649" customWidth="1"/>
    <col min="5906" max="5906" width="7.703125" style="649" customWidth="1"/>
    <col min="5907" max="6147" width="9.1171875" style="649"/>
    <col min="6148" max="6148" width="4.1171875" style="649" customWidth="1"/>
    <col min="6149" max="6149" width="42" style="649" customWidth="1"/>
    <col min="6150" max="6152" width="8.87890625" style="649" customWidth="1"/>
    <col min="6153" max="6153" width="14.1171875" style="649" customWidth="1"/>
    <col min="6154" max="6154" width="14.87890625" style="649" customWidth="1"/>
    <col min="6155" max="6156" width="9.41015625" style="649" customWidth="1"/>
    <col min="6157" max="6158" width="11.29296875" style="649" customWidth="1"/>
    <col min="6159" max="6160" width="9.41015625" style="649" customWidth="1"/>
    <col min="6161" max="6161" width="11.5859375" style="649" customWidth="1"/>
    <col min="6162" max="6162" width="7.703125" style="649" customWidth="1"/>
    <col min="6163" max="6403" width="9.1171875" style="649"/>
    <col min="6404" max="6404" width="4.1171875" style="649" customWidth="1"/>
    <col min="6405" max="6405" width="42" style="649" customWidth="1"/>
    <col min="6406" max="6408" width="8.87890625" style="649" customWidth="1"/>
    <col min="6409" max="6409" width="14.1171875" style="649" customWidth="1"/>
    <col min="6410" max="6410" width="14.87890625" style="649" customWidth="1"/>
    <col min="6411" max="6412" width="9.41015625" style="649" customWidth="1"/>
    <col min="6413" max="6414" width="11.29296875" style="649" customWidth="1"/>
    <col min="6415" max="6416" width="9.41015625" style="649" customWidth="1"/>
    <col min="6417" max="6417" width="11.5859375" style="649" customWidth="1"/>
    <col min="6418" max="6418" width="7.703125" style="649" customWidth="1"/>
    <col min="6419" max="6659" width="9.1171875" style="649"/>
    <col min="6660" max="6660" width="4.1171875" style="649" customWidth="1"/>
    <col min="6661" max="6661" width="42" style="649" customWidth="1"/>
    <col min="6662" max="6664" width="8.87890625" style="649" customWidth="1"/>
    <col min="6665" max="6665" width="14.1171875" style="649" customWidth="1"/>
    <col min="6666" max="6666" width="14.87890625" style="649" customWidth="1"/>
    <col min="6667" max="6668" width="9.41015625" style="649" customWidth="1"/>
    <col min="6669" max="6670" width="11.29296875" style="649" customWidth="1"/>
    <col min="6671" max="6672" width="9.41015625" style="649" customWidth="1"/>
    <col min="6673" max="6673" width="11.5859375" style="649" customWidth="1"/>
    <col min="6674" max="6674" width="7.703125" style="649" customWidth="1"/>
    <col min="6675" max="6915" width="9.1171875" style="649"/>
    <col min="6916" max="6916" width="4.1171875" style="649" customWidth="1"/>
    <col min="6917" max="6917" width="42" style="649" customWidth="1"/>
    <col min="6918" max="6920" width="8.87890625" style="649" customWidth="1"/>
    <col min="6921" max="6921" width="14.1171875" style="649" customWidth="1"/>
    <col min="6922" max="6922" width="14.87890625" style="649" customWidth="1"/>
    <col min="6923" max="6924" width="9.41015625" style="649" customWidth="1"/>
    <col min="6925" max="6926" width="11.29296875" style="649" customWidth="1"/>
    <col min="6927" max="6928" width="9.41015625" style="649" customWidth="1"/>
    <col min="6929" max="6929" width="11.5859375" style="649" customWidth="1"/>
    <col min="6930" max="6930" width="7.703125" style="649" customWidth="1"/>
    <col min="6931" max="7171" width="9.1171875" style="649"/>
    <col min="7172" max="7172" width="4.1171875" style="649" customWidth="1"/>
    <col min="7173" max="7173" width="42" style="649" customWidth="1"/>
    <col min="7174" max="7176" width="8.87890625" style="649" customWidth="1"/>
    <col min="7177" max="7177" width="14.1171875" style="649" customWidth="1"/>
    <col min="7178" max="7178" width="14.87890625" style="649" customWidth="1"/>
    <col min="7179" max="7180" width="9.41015625" style="649" customWidth="1"/>
    <col min="7181" max="7182" width="11.29296875" style="649" customWidth="1"/>
    <col min="7183" max="7184" width="9.41015625" style="649" customWidth="1"/>
    <col min="7185" max="7185" width="11.5859375" style="649" customWidth="1"/>
    <col min="7186" max="7186" width="7.703125" style="649" customWidth="1"/>
    <col min="7187" max="7427" width="9.1171875" style="649"/>
    <col min="7428" max="7428" width="4.1171875" style="649" customWidth="1"/>
    <col min="7429" max="7429" width="42" style="649" customWidth="1"/>
    <col min="7430" max="7432" width="8.87890625" style="649" customWidth="1"/>
    <col min="7433" max="7433" width="14.1171875" style="649" customWidth="1"/>
    <col min="7434" max="7434" width="14.87890625" style="649" customWidth="1"/>
    <col min="7435" max="7436" width="9.41015625" style="649" customWidth="1"/>
    <col min="7437" max="7438" width="11.29296875" style="649" customWidth="1"/>
    <col min="7439" max="7440" width="9.41015625" style="649" customWidth="1"/>
    <col min="7441" max="7441" width="11.5859375" style="649" customWidth="1"/>
    <col min="7442" max="7442" width="7.703125" style="649" customWidth="1"/>
    <col min="7443" max="7683" width="9.1171875" style="649"/>
    <col min="7684" max="7684" width="4.1171875" style="649" customWidth="1"/>
    <col min="7685" max="7685" width="42" style="649" customWidth="1"/>
    <col min="7686" max="7688" width="8.87890625" style="649" customWidth="1"/>
    <col min="7689" max="7689" width="14.1171875" style="649" customWidth="1"/>
    <col min="7690" max="7690" width="14.87890625" style="649" customWidth="1"/>
    <col min="7691" max="7692" width="9.41015625" style="649" customWidth="1"/>
    <col min="7693" max="7694" width="11.29296875" style="649" customWidth="1"/>
    <col min="7695" max="7696" width="9.41015625" style="649" customWidth="1"/>
    <col min="7697" max="7697" width="11.5859375" style="649" customWidth="1"/>
    <col min="7698" max="7698" width="7.703125" style="649" customWidth="1"/>
    <col min="7699" max="7939" width="9.1171875" style="649"/>
    <col min="7940" max="7940" width="4.1171875" style="649" customWidth="1"/>
    <col min="7941" max="7941" width="42" style="649" customWidth="1"/>
    <col min="7942" max="7944" width="8.87890625" style="649" customWidth="1"/>
    <col min="7945" max="7945" width="14.1171875" style="649" customWidth="1"/>
    <col min="7946" max="7946" width="14.87890625" style="649" customWidth="1"/>
    <col min="7947" max="7948" width="9.41015625" style="649" customWidth="1"/>
    <col min="7949" max="7950" width="11.29296875" style="649" customWidth="1"/>
    <col min="7951" max="7952" width="9.41015625" style="649" customWidth="1"/>
    <col min="7953" max="7953" width="11.5859375" style="649" customWidth="1"/>
    <col min="7954" max="7954" width="7.703125" style="649" customWidth="1"/>
    <col min="7955" max="8195" width="9.1171875" style="649"/>
    <col min="8196" max="8196" width="4.1171875" style="649" customWidth="1"/>
    <col min="8197" max="8197" width="42" style="649" customWidth="1"/>
    <col min="8198" max="8200" width="8.87890625" style="649" customWidth="1"/>
    <col min="8201" max="8201" width="14.1171875" style="649" customWidth="1"/>
    <col min="8202" max="8202" width="14.87890625" style="649" customWidth="1"/>
    <col min="8203" max="8204" width="9.41015625" style="649" customWidth="1"/>
    <col min="8205" max="8206" width="11.29296875" style="649" customWidth="1"/>
    <col min="8207" max="8208" width="9.41015625" style="649" customWidth="1"/>
    <col min="8209" max="8209" width="11.5859375" style="649" customWidth="1"/>
    <col min="8210" max="8210" width="7.703125" style="649" customWidth="1"/>
    <col min="8211" max="8451" width="9.1171875" style="649"/>
    <col min="8452" max="8452" width="4.1171875" style="649" customWidth="1"/>
    <col min="8453" max="8453" width="42" style="649" customWidth="1"/>
    <col min="8454" max="8456" width="8.87890625" style="649" customWidth="1"/>
    <col min="8457" max="8457" width="14.1171875" style="649" customWidth="1"/>
    <col min="8458" max="8458" width="14.87890625" style="649" customWidth="1"/>
    <col min="8459" max="8460" width="9.41015625" style="649" customWidth="1"/>
    <col min="8461" max="8462" width="11.29296875" style="649" customWidth="1"/>
    <col min="8463" max="8464" width="9.41015625" style="649" customWidth="1"/>
    <col min="8465" max="8465" width="11.5859375" style="649" customWidth="1"/>
    <col min="8466" max="8466" width="7.703125" style="649" customWidth="1"/>
    <col min="8467" max="8707" width="9.1171875" style="649"/>
    <col min="8708" max="8708" width="4.1171875" style="649" customWidth="1"/>
    <col min="8709" max="8709" width="42" style="649" customWidth="1"/>
    <col min="8710" max="8712" width="8.87890625" style="649" customWidth="1"/>
    <col min="8713" max="8713" width="14.1171875" style="649" customWidth="1"/>
    <col min="8714" max="8714" width="14.87890625" style="649" customWidth="1"/>
    <col min="8715" max="8716" width="9.41015625" style="649" customWidth="1"/>
    <col min="8717" max="8718" width="11.29296875" style="649" customWidth="1"/>
    <col min="8719" max="8720" width="9.41015625" style="649" customWidth="1"/>
    <col min="8721" max="8721" width="11.5859375" style="649" customWidth="1"/>
    <col min="8722" max="8722" width="7.703125" style="649" customWidth="1"/>
    <col min="8723" max="8963" width="9.1171875" style="649"/>
    <col min="8964" max="8964" width="4.1171875" style="649" customWidth="1"/>
    <col min="8965" max="8965" width="42" style="649" customWidth="1"/>
    <col min="8966" max="8968" width="8.87890625" style="649" customWidth="1"/>
    <col min="8969" max="8969" width="14.1171875" style="649" customWidth="1"/>
    <col min="8970" max="8970" width="14.87890625" style="649" customWidth="1"/>
    <col min="8971" max="8972" width="9.41015625" style="649" customWidth="1"/>
    <col min="8973" max="8974" width="11.29296875" style="649" customWidth="1"/>
    <col min="8975" max="8976" width="9.41015625" style="649" customWidth="1"/>
    <col min="8977" max="8977" width="11.5859375" style="649" customWidth="1"/>
    <col min="8978" max="8978" width="7.703125" style="649" customWidth="1"/>
    <col min="8979" max="9219" width="9.1171875" style="649"/>
    <col min="9220" max="9220" width="4.1171875" style="649" customWidth="1"/>
    <col min="9221" max="9221" width="42" style="649" customWidth="1"/>
    <col min="9222" max="9224" width="8.87890625" style="649" customWidth="1"/>
    <col min="9225" max="9225" width="14.1171875" style="649" customWidth="1"/>
    <col min="9226" max="9226" width="14.87890625" style="649" customWidth="1"/>
    <col min="9227" max="9228" width="9.41015625" style="649" customWidth="1"/>
    <col min="9229" max="9230" width="11.29296875" style="649" customWidth="1"/>
    <col min="9231" max="9232" width="9.41015625" style="649" customWidth="1"/>
    <col min="9233" max="9233" width="11.5859375" style="649" customWidth="1"/>
    <col min="9234" max="9234" width="7.703125" style="649" customWidth="1"/>
    <col min="9235" max="9475" width="9.1171875" style="649"/>
    <col min="9476" max="9476" width="4.1171875" style="649" customWidth="1"/>
    <col min="9477" max="9477" width="42" style="649" customWidth="1"/>
    <col min="9478" max="9480" width="8.87890625" style="649" customWidth="1"/>
    <col min="9481" max="9481" width="14.1171875" style="649" customWidth="1"/>
    <col min="9482" max="9482" width="14.87890625" style="649" customWidth="1"/>
    <col min="9483" max="9484" width="9.41015625" style="649" customWidth="1"/>
    <col min="9485" max="9486" width="11.29296875" style="649" customWidth="1"/>
    <col min="9487" max="9488" width="9.41015625" style="649" customWidth="1"/>
    <col min="9489" max="9489" width="11.5859375" style="649" customWidth="1"/>
    <col min="9490" max="9490" width="7.703125" style="649" customWidth="1"/>
    <col min="9491" max="9731" width="9.1171875" style="649"/>
    <col min="9732" max="9732" width="4.1171875" style="649" customWidth="1"/>
    <col min="9733" max="9733" width="42" style="649" customWidth="1"/>
    <col min="9734" max="9736" width="8.87890625" style="649" customWidth="1"/>
    <col min="9737" max="9737" width="14.1171875" style="649" customWidth="1"/>
    <col min="9738" max="9738" width="14.87890625" style="649" customWidth="1"/>
    <col min="9739" max="9740" width="9.41015625" style="649" customWidth="1"/>
    <col min="9741" max="9742" width="11.29296875" style="649" customWidth="1"/>
    <col min="9743" max="9744" width="9.41015625" style="649" customWidth="1"/>
    <col min="9745" max="9745" width="11.5859375" style="649" customWidth="1"/>
    <col min="9746" max="9746" width="7.703125" style="649" customWidth="1"/>
    <col min="9747" max="9987" width="9.1171875" style="649"/>
    <col min="9988" max="9988" width="4.1171875" style="649" customWidth="1"/>
    <col min="9989" max="9989" width="42" style="649" customWidth="1"/>
    <col min="9990" max="9992" width="8.87890625" style="649" customWidth="1"/>
    <col min="9993" max="9993" width="14.1171875" style="649" customWidth="1"/>
    <col min="9994" max="9994" width="14.87890625" style="649" customWidth="1"/>
    <col min="9995" max="9996" width="9.41015625" style="649" customWidth="1"/>
    <col min="9997" max="9998" width="11.29296875" style="649" customWidth="1"/>
    <col min="9999" max="10000" width="9.41015625" style="649" customWidth="1"/>
    <col min="10001" max="10001" width="11.5859375" style="649" customWidth="1"/>
    <col min="10002" max="10002" width="7.703125" style="649" customWidth="1"/>
    <col min="10003" max="10243" width="9.1171875" style="649"/>
    <col min="10244" max="10244" width="4.1171875" style="649" customWidth="1"/>
    <col min="10245" max="10245" width="42" style="649" customWidth="1"/>
    <col min="10246" max="10248" width="8.87890625" style="649" customWidth="1"/>
    <col min="10249" max="10249" width="14.1171875" style="649" customWidth="1"/>
    <col min="10250" max="10250" width="14.87890625" style="649" customWidth="1"/>
    <col min="10251" max="10252" width="9.41015625" style="649" customWidth="1"/>
    <col min="10253" max="10254" width="11.29296875" style="649" customWidth="1"/>
    <col min="10255" max="10256" width="9.41015625" style="649" customWidth="1"/>
    <col min="10257" max="10257" width="11.5859375" style="649" customWidth="1"/>
    <col min="10258" max="10258" width="7.703125" style="649" customWidth="1"/>
    <col min="10259" max="10499" width="9.1171875" style="649"/>
    <col min="10500" max="10500" width="4.1171875" style="649" customWidth="1"/>
    <col min="10501" max="10501" width="42" style="649" customWidth="1"/>
    <col min="10502" max="10504" width="8.87890625" style="649" customWidth="1"/>
    <col min="10505" max="10505" width="14.1171875" style="649" customWidth="1"/>
    <col min="10506" max="10506" width="14.87890625" style="649" customWidth="1"/>
    <col min="10507" max="10508" width="9.41015625" style="649" customWidth="1"/>
    <col min="10509" max="10510" width="11.29296875" style="649" customWidth="1"/>
    <col min="10511" max="10512" width="9.41015625" style="649" customWidth="1"/>
    <col min="10513" max="10513" width="11.5859375" style="649" customWidth="1"/>
    <col min="10514" max="10514" width="7.703125" style="649" customWidth="1"/>
    <col min="10515" max="10755" width="9.1171875" style="649"/>
    <col min="10756" max="10756" width="4.1171875" style="649" customWidth="1"/>
    <col min="10757" max="10757" width="42" style="649" customWidth="1"/>
    <col min="10758" max="10760" width="8.87890625" style="649" customWidth="1"/>
    <col min="10761" max="10761" width="14.1171875" style="649" customWidth="1"/>
    <col min="10762" max="10762" width="14.87890625" style="649" customWidth="1"/>
    <col min="10763" max="10764" width="9.41015625" style="649" customWidth="1"/>
    <col min="10765" max="10766" width="11.29296875" style="649" customWidth="1"/>
    <col min="10767" max="10768" width="9.41015625" style="649" customWidth="1"/>
    <col min="10769" max="10769" width="11.5859375" style="649" customWidth="1"/>
    <col min="10770" max="10770" width="7.703125" style="649" customWidth="1"/>
    <col min="10771" max="11011" width="9.1171875" style="649"/>
    <col min="11012" max="11012" width="4.1171875" style="649" customWidth="1"/>
    <col min="11013" max="11013" width="42" style="649" customWidth="1"/>
    <col min="11014" max="11016" width="8.87890625" style="649" customWidth="1"/>
    <col min="11017" max="11017" width="14.1171875" style="649" customWidth="1"/>
    <col min="11018" max="11018" width="14.87890625" style="649" customWidth="1"/>
    <col min="11019" max="11020" width="9.41015625" style="649" customWidth="1"/>
    <col min="11021" max="11022" width="11.29296875" style="649" customWidth="1"/>
    <col min="11023" max="11024" width="9.41015625" style="649" customWidth="1"/>
    <col min="11025" max="11025" width="11.5859375" style="649" customWidth="1"/>
    <col min="11026" max="11026" width="7.703125" style="649" customWidth="1"/>
    <col min="11027" max="11267" width="9.1171875" style="649"/>
    <col min="11268" max="11268" width="4.1171875" style="649" customWidth="1"/>
    <col min="11269" max="11269" width="42" style="649" customWidth="1"/>
    <col min="11270" max="11272" width="8.87890625" style="649" customWidth="1"/>
    <col min="11273" max="11273" width="14.1171875" style="649" customWidth="1"/>
    <col min="11274" max="11274" width="14.87890625" style="649" customWidth="1"/>
    <col min="11275" max="11276" width="9.41015625" style="649" customWidth="1"/>
    <col min="11277" max="11278" width="11.29296875" style="649" customWidth="1"/>
    <col min="11279" max="11280" width="9.41015625" style="649" customWidth="1"/>
    <col min="11281" max="11281" width="11.5859375" style="649" customWidth="1"/>
    <col min="11282" max="11282" width="7.703125" style="649" customWidth="1"/>
    <col min="11283" max="11523" width="9.1171875" style="649"/>
    <col min="11524" max="11524" width="4.1171875" style="649" customWidth="1"/>
    <col min="11525" max="11525" width="42" style="649" customWidth="1"/>
    <col min="11526" max="11528" width="8.87890625" style="649" customWidth="1"/>
    <col min="11529" max="11529" width="14.1171875" style="649" customWidth="1"/>
    <col min="11530" max="11530" width="14.87890625" style="649" customWidth="1"/>
    <col min="11531" max="11532" width="9.41015625" style="649" customWidth="1"/>
    <col min="11533" max="11534" width="11.29296875" style="649" customWidth="1"/>
    <col min="11535" max="11536" width="9.41015625" style="649" customWidth="1"/>
    <col min="11537" max="11537" width="11.5859375" style="649" customWidth="1"/>
    <col min="11538" max="11538" width="7.703125" style="649" customWidth="1"/>
    <col min="11539" max="11779" width="9.1171875" style="649"/>
    <col min="11780" max="11780" width="4.1171875" style="649" customWidth="1"/>
    <col min="11781" max="11781" width="42" style="649" customWidth="1"/>
    <col min="11782" max="11784" width="8.87890625" style="649" customWidth="1"/>
    <col min="11785" max="11785" width="14.1171875" style="649" customWidth="1"/>
    <col min="11786" max="11786" width="14.87890625" style="649" customWidth="1"/>
    <col min="11787" max="11788" width="9.41015625" style="649" customWidth="1"/>
    <col min="11789" max="11790" width="11.29296875" style="649" customWidth="1"/>
    <col min="11791" max="11792" width="9.41015625" style="649" customWidth="1"/>
    <col min="11793" max="11793" width="11.5859375" style="649" customWidth="1"/>
    <col min="11794" max="11794" width="7.703125" style="649" customWidth="1"/>
    <col min="11795" max="12035" width="9.1171875" style="649"/>
    <col min="12036" max="12036" width="4.1171875" style="649" customWidth="1"/>
    <col min="12037" max="12037" width="42" style="649" customWidth="1"/>
    <col min="12038" max="12040" width="8.87890625" style="649" customWidth="1"/>
    <col min="12041" max="12041" width="14.1171875" style="649" customWidth="1"/>
    <col min="12042" max="12042" width="14.87890625" style="649" customWidth="1"/>
    <col min="12043" max="12044" width="9.41015625" style="649" customWidth="1"/>
    <col min="12045" max="12046" width="11.29296875" style="649" customWidth="1"/>
    <col min="12047" max="12048" width="9.41015625" style="649" customWidth="1"/>
    <col min="12049" max="12049" width="11.5859375" style="649" customWidth="1"/>
    <col min="12050" max="12050" width="7.703125" style="649" customWidth="1"/>
    <col min="12051" max="12291" width="9.1171875" style="649"/>
    <col min="12292" max="12292" width="4.1171875" style="649" customWidth="1"/>
    <col min="12293" max="12293" width="42" style="649" customWidth="1"/>
    <col min="12294" max="12296" width="8.87890625" style="649" customWidth="1"/>
    <col min="12297" max="12297" width="14.1171875" style="649" customWidth="1"/>
    <col min="12298" max="12298" width="14.87890625" style="649" customWidth="1"/>
    <col min="12299" max="12300" width="9.41015625" style="649" customWidth="1"/>
    <col min="12301" max="12302" width="11.29296875" style="649" customWidth="1"/>
    <col min="12303" max="12304" width="9.41015625" style="649" customWidth="1"/>
    <col min="12305" max="12305" width="11.5859375" style="649" customWidth="1"/>
    <col min="12306" max="12306" width="7.703125" style="649" customWidth="1"/>
    <col min="12307" max="12547" width="9.1171875" style="649"/>
    <col min="12548" max="12548" width="4.1171875" style="649" customWidth="1"/>
    <col min="12549" max="12549" width="42" style="649" customWidth="1"/>
    <col min="12550" max="12552" width="8.87890625" style="649" customWidth="1"/>
    <col min="12553" max="12553" width="14.1171875" style="649" customWidth="1"/>
    <col min="12554" max="12554" width="14.87890625" style="649" customWidth="1"/>
    <col min="12555" max="12556" width="9.41015625" style="649" customWidth="1"/>
    <col min="12557" max="12558" width="11.29296875" style="649" customWidth="1"/>
    <col min="12559" max="12560" width="9.41015625" style="649" customWidth="1"/>
    <col min="12561" max="12561" width="11.5859375" style="649" customWidth="1"/>
    <col min="12562" max="12562" width="7.703125" style="649" customWidth="1"/>
    <col min="12563" max="12803" width="9.1171875" style="649"/>
    <col min="12804" max="12804" width="4.1171875" style="649" customWidth="1"/>
    <col min="12805" max="12805" width="42" style="649" customWidth="1"/>
    <col min="12806" max="12808" width="8.87890625" style="649" customWidth="1"/>
    <col min="12809" max="12809" width="14.1171875" style="649" customWidth="1"/>
    <col min="12810" max="12810" width="14.87890625" style="649" customWidth="1"/>
    <col min="12811" max="12812" width="9.41015625" style="649" customWidth="1"/>
    <col min="12813" max="12814" width="11.29296875" style="649" customWidth="1"/>
    <col min="12815" max="12816" width="9.41015625" style="649" customWidth="1"/>
    <col min="12817" max="12817" width="11.5859375" style="649" customWidth="1"/>
    <col min="12818" max="12818" width="7.703125" style="649" customWidth="1"/>
    <col min="12819" max="13059" width="9.1171875" style="649"/>
    <col min="13060" max="13060" width="4.1171875" style="649" customWidth="1"/>
    <col min="13061" max="13061" width="42" style="649" customWidth="1"/>
    <col min="13062" max="13064" width="8.87890625" style="649" customWidth="1"/>
    <col min="13065" max="13065" width="14.1171875" style="649" customWidth="1"/>
    <col min="13066" max="13066" width="14.87890625" style="649" customWidth="1"/>
    <col min="13067" max="13068" width="9.41015625" style="649" customWidth="1"/>
    <col min="13069" max="13070" width="11.29296875" style="649" customWidth="1"/>
    <col min="13071" max="13072" width="9.41015625" style="649" customWidth="1"/>
    <col min="13073" max="13073" width="11.5859375" style="649" customWidth="1"/>
    <col min="13074" max="13074" width="7.703125" style="649" customWidth="1"/>
    <col min="13075" max="13315" width="9.1171875" style="649"/>
    <col min="13316" max="13316" width="4.1171875" style="649" customWidth="1"/>
    <col min="13317" max="13317" width="42" style="649" customWidth="1"/>
    <col min="13318" max="13320" width="8.87890625" style="649" customWidth="1"/>
    <col min="13321" max="13321" width="14.1171875" style="649" customWidth="1"/>
    <col min="13322" max="13322" width="14.87890625" style="649" customWidth="1"/>
    <col min="13323" max="13324" width="9.41015625" style="649" customWidth="1"/>
    <col min="13325" max="13326" width="11.29296875" style="649" customWidth="1"/>
    <col min="13327" max="13328" width="9.41015625" style="649" customWidth="1"/>
    <col min="13329" max="13329" width="11.5859375" style="649" customWidth="1"/>
    <col min="13330" max="13330" width="7.703125" style="649" customWidth="1"/>
    <col min="13331" max="13571" width="9.1171875" style="649"/>
    <col min="13572" max="13572" width="4.1171875" style="649" customWidth="1"/>
    <col min="13573" max="13573" width="42" style="649" customWidth="1"/>
    <col min="13574" max="13576" width="8.87890625" style="649" customWidth="1"/>
    <col min="13577" max="13577" width="14.1171875" style="649" customWidth="1"/>
    <col min="13578" max="13578" width="14.87890625" style="649" customWidth="1"/>
    <col min="13579" max="13580" width="9.41015625" style="649" customWidth="1"/>
    <col min="13581" max="13582" width="11.29296875" style="649" customWidth="1"/>
    <col min="13583" max="13584" width="9.41015625" style="649" customWidth="1"/>
    <col min="13585" max="13585" width="11.5859375" style="649" customWidth="1"/>
    <col min="13586" max="13586" width="7.703125" style="649" customWidth="1"/>
    <col min="13587" max="13827" width="9.1171875" style="649"/>
    <col min="13828" max="13828" width="4.1171875" style="649" customWidth="1"/>
    <col min="13829" max="13829" width="42" style="649" customWidth="1"/>
    <col min="13830" max="13832" width="8.87890625" style="649" customWidth="1"/>
    <col min="13833" max="13833" width="14.1171875" style="649" customWidth="1"/>
    <col min="13834" max="13834" width="14.87890625" style="649" customWidth="1"/>
    <col min="13835" max="13836" width="9.41015625" style="649" customWidth="1"/>
    <col min="13837" max="13838" width="11.29296875" style="649" customWidth="1"/>
    <col min="13839" max="13840" width="9.41015625" style="649" customWidth="1"/>
    <col min="13841" max="13841" width="11.5859375" style="649" customWidth="1"/>
    <col min="13842" max="13842" width="7.703125" style="649" customWidth="1"/>
    <col min="13843" max="14083" width="9.1171875" style="649"/>
    <col min="14084" max="14084" width="4.1171875" style="649" customWidth="1"/>
    <col min="14085" max="14085" width="42" style="649" customWidth="1"/>
    <col min="14086" max="14088" width="8.87890625" style="649" customWidth="1"/>
    <col min="14089" max="14089" width="14.1171875" style="649" customWidth="1"/>
    <col min="14090" max="14090" width="14.87890625" style="649" customWidth="1"/>
    <col min="14091" max="14092" width="9.41015625" style="649" customWidth="1"/>
    <col min="14093" max="14094" width="11.29296875" style="649" customWidth="1"/>
    <col min="14095" max="14096" width="9.41015625" style="649" customWidth="1"/>
    <col min="14097" max="14097" width="11.5859375" style="649" customWidth="1"/>
    <col min="14098" max="14098" width="7.703125" style="649" customWidth="1"/>
    <col min="14099" max="14339" width="9.1171875" style="649"/>
    <col min="14340" max="14340" width="4.1171875" style="649" customWidth="1"/>
    <col min="14341" max="14341" width="42" style="649" customWidth="1"/>
    <col min="14342" max="14344" width="8.87890625" style="649" customWidth="1"/>
    <col min="14345" max="14345" width="14.1171875" style="649" customWidth="1"/>
    <col min="14346" max="14346" width="14.87890625" style="649" customWidth="1"/>
    <col min="14347" max="14348" width="9.41015625" style="649" customWidth="1"/>
    <col min="14349" max="14350" width="11.29296875" style="649" customWidth="1"/>
    <col min="14351" max="14352" width="9.41015625" style="649" customWidth="1"/>
    <col min="14353" max="14353" width="11.5859375" style="649" customWidth="1"/>
    <col min="14354" max="14354" width="7.703125" style="649" customWidth="1"/>
    <col min="14355" max="14595" width="9.1171875" style="649"/>
    <col min="14596" max="14596" width="4.1171875" style="649" customWidth="1"/>
    <col min="14597" max="14597" width="42" style="649" customWidth="1"/>
    <col min="14598" max="14600" width="8.87890625" style="649" customWidth="1"/>
    <col min="14601" max="14601" width="14.1171875" style="649" customWidth="1"/>
    <col min="14602" max="14602" width="14.87890625" style="649" customWidth="1"/>
    <col min="14603" max="14604" width="9.41015625" style="649" customWidth="1"/>
    <col min="14605" max="14606" width="11.29296875" style="649" customWidth="1"/>
    <col min="14607" max="14608" width="9.41015625" style="649" customWidth="1"/>
    <col min="14609" max="14609" width="11.5859375" style="649" customWidth="1"/>
    <col min="14610" max="14610" width="7.703125" style="649" customWidth="1"/>
    <col min="14611" max="14851" width="9.1171875" style="649"/>
    <col min="14852" max="14852" width="4.1171875" style="649" customWidth="1"/>
    <col min="14853" max="14853" width="42" style="649" customWidth="1"/>
    <col min="14854" max="14856" width="8.87890625" style="649" customWidth="1"/>
    <col min="14857" max="14857" width="14.1171875" style="649" customWidth="1"/>
    <col min="14858" max="14858" width="14.87890625" style="649" customWidth="1"/>
    <col min="14859" max="14860" width="9.41015625" style="649" customWidth="1"/>
    <col min="14861" max="14862" width="11.29296875" style="649" customWidth="1"/>
    <col min="14863" max="14864" width="9.41015625" style="649" customWidth="1"/>
    <col min="14865" max="14865" width="11.5859375" style="649" customWidth="1"/>
    <col min="14866" max="14866" width="7.703125" style="649" customWidth="1"/>
    <col min="14867" max="15107" width="9.1171875" style="649"/>
    <col min="15108" max="15108" width="4.1171875" style="649" customWidth="1"/>
    <col min="15109" max="15109" width="42" style="649" customWidth="1"/>
    <col min="15110" max="15112" width="8.87890625" style="649" customWidth="1"/>
    <col min="15113" max="15113" width="14.1171875" style="649" customWidth="1"/>
    <col min="15114" max="15114" width="14.87890625" style="649" customWidth="1"/>
    <col min="15115" max="15116" width="9.41015625" style="649" customWidth="1"/>
    <col min="15117" max="15118" width="11.29296875" style="649" customWidth="1"/>
    <col min="15119" max="15120" width="9.41015625" style="649" customWidth="1"/>
    <col min="15121" max="15121" width="11.5859375" style="649" customWidth="1"/>
    <col min="15122" max="15122" width="7.703125" style="649" customWidth="1"/>
    <col min="15123" max="15363" width="9.1171875" style="649"/>
    <col min="15364" max="15364" width="4.1171875" style="649" customWidth="1"/>
    <col min="15365" max="15365" width="42" style="649" customWidth="1"/>
    <col min="15366" max="15368" width="8.87890625" style="649" customWidth="1"/>
    <col min="15369" max="15369" width="14.1171875" style="649" customWidth="1"/>
    <col min="15370" max="15370" width="14.87890625" style="649" customWidth="1"/>
    <col min="15371" max="15372" width="9.41015625" style="649" customWidth="1"/>
    <col min="15373" max="15374" width="11.29296875" style="649" customWidth="1"/>
    <col min="15375" max="15376" width="9.41015625" style="649" customWidth="1"/>
    <col min="15377" max="15377" width="11.5859375" style="649" customWidth="1"/>
    <col min="15378" max="15378" width="7.703125" style="649" customWidth="1"/>
    <col min="15379" max="15619" width="9.1171875" style="649"/>
    <col min="15620" max="15620" width="4.1171875" style="649" customWidth="1"/>
    <col min="15621" max="15621" width="42" style="649" customWidth="1"/>
    <col min="15622" max="15624" width="8.87890625" style="649" customWidth="1"/>
    <col min="15625" max="15625" width="14.1171875" style="649" customWidth="1"/>
    <col min="15626" max="15626" width="14.87890625" style="649" customWidth="1"/>
    <col min="15627" max="15628" width="9.41015625" style="649" customWidth="1"/>
    <col min="15629" max="15630" width="11.29296875" style="649" customWidth="1"/>
    <col min="15631" max="15632" width="9.41015625" style="649" customWidth="1"/>
    <col min="15633" max="15633" width="11.5859375" style="649" customWidth="1"/>
    <col min="15634" max="15634" width="7.703125" style="649" customWidth="1"/>
    <col min="15635" max="15875" width="9.1171875" style="649"/>
    <col min="15876" max="15876" width="4.1171875" style="649" customWidth="1"/>
    <col min="15877" max="15877" width="42" style="649" customWidth="1"/>
    <col min="15878" max="15880" width="8.87890625" style="649" customWidth="1"/>
    <col min="15881" max="15881" width="14.1171875" style="649" customWidth="1"/>
    <col min="15882" max="15882" width="14.87890625" style="649" customWidth="1"/>
    <col min="15883" max="15884" width="9.41015625" style="649" customWidth="1"/>
    <col min="15885" max="15886" width="11.29296875" style="649" customWidth="1"/>
    <col min="15887" max="15888" width="9.41015625" style="649" customWidth="1"/>
    <col min="15889" max="15889" width="11.5859375" style="649" customWidth="1"/>
    <col min="15890" max="15890" width="7.703125" style="649" customWidth="1"/>
    <col min="15891" max="16131" width="9.1171875" style="649"/>
    <col min="16132" max="16132" width="4.1171875" style="649" customWidth="1"/>
    <col min="16133" max="16133" width="42" style="649" customWidth="1"/>
    <col min="16134" max="16136" width="8.87890625" style="649" customWidth="1"/>
    <col min="16137" max="16137" width="14.1171875" style="649" customWidth="1"/>
    <col min="16138" max="16138" width="14.87890625" style="649" customWidth="1"/>
    <col min="16139" max="16140" width="9.41015625" style="649" customWidth="1"/>
    <col min="16141" max="16142" width="11.29296875" style="649" customWidth="1"/>
    <col min="16143" max="16144" width="9.41015625" style="649" customWidth="1"/>
    <col min="16145" max="16145" width="11.5859375" style="649" customWidth="1"/>
    <col min="16146" max="16146" width="7.703125" style="649" customWidth="1"/>
    <col min="16147" max="16384" width="9.1171875" style="649"/>
  </cols>
  <sheetData>
    <row r="1" spans="1:22" s="648" customFormat="1" ht="25.5" customHeight="1">
      <c r="A1" s="1135" t="s">
        <v>2508</v>
      </c>
      <c r="B1" s="1135"/>
      <c r="C1" s="1135"/>
      <c r="D1" s="1135"/>
      <c r="E1" s="1135"/>
      <c r="F1" s="1135"/>
      <c r="G1" s="1135"/>
      <c r="H1" s="1135"/>
      <c r="I1" s="1135"/>
      <c r="J1" s="1135"/>
      <c r="K1" s="1135"/>
      <c r="L1" s="1135"/>
      <c r="M1" s="1135"/>
      <c r="N1" s="1135"/>
      <c r="O1" s="1135"/>
      <c r="P1" s="1135"/>
      <c r="Q1" s="1135"/>
      <c r="R1" s="1135"/>
      <c r="S1" s="1135"/>
      <c r="T1" s="1135"/>
      <c r="U1" s="1135"/>
      <c r="V1" s="1135"/>
    </row>
    <row r="2" spans="1:22" ht="21" customHeight="1">
      <c r="L2" s="650"/>
      <c r="M2" s="650"/>
      <c r="N2" s="651"/>
      <c r="O2" s="650"/>
      <c r="P2" s="650"/>
      <c r="Q2" s="650"/>
      <c r="R2" s="650"/>
      <c r="S2" s="650"/>
      <c r="T2" s="651"/>
      <c r="U2" s="1136" t="s">
        <v>10</v>
      </c>
      <c r="V2" s="1136"/>
    </row>
    <row r="3" spans="1:22" ht="27" customHeight="1">
      <c r="A3" s="1137" t="s">
        <v>1</v>
      </c>
      <c r="B3" s="1137" t="s">
        <v>3</v>
      </c>
      <c r="C3" s="1137" t="s">
        <v>13</v>
      </c>
      <c r="D3" s="1137" t="s">
        <v>4</v>
      </c>
      <c r="E3" s="1137" t="s">
        <v>14</v>
      </c>
      <c r="F3" s="1137" t="s">
        <v>2</v>
      </c>
      <c r="G3" s="1137" t="s">
        <v>17</v>
      </c>
      <c r="H3" s="1137" t="s">
        <v>2509</v>
      </c>
      <c r="I3" s="1137"/>
      <c r="J3" s="1137"/>
      <c r="K3" s="1138" t="s">
        <v>2510</v>
      </c>
      <c r="L3" s="1139"/>
      <c r="M3" s="1140"/>
      <c r="N3" s="1138" t="s">
        <v>2511</v>
      </c>
      <c r="O3" s="1139"/>
      <c r="P3" s="1140"/>
      <c r="Q3" s="1138" t="s">
        <v>2512</v>
      </c>
      <c r="R3" s="1139"/>
      <c r="S3" s="1140"/>
      <c r="T3" s="1138" t="s">
        <v>2513</v>
      </c>
      <c r="U3" s="1139"/>
      <c r="V3" s="1140"/>
    </row>
    <row r="4" spans="1:22" ht="16.5" customHeight="1">
      <c r="A4" s="1137"/>
      <c r="B4" s="1137"/>
      <c r="C4" s="1137"/>
      <c r="D4" s="1137"/>
      <c r="E4" s="1137"/>
      <c r="F4" s="1137"/>
      <c r="G4" s="1137"/>
      <c r="H4" s="1137" t="s">
        <v>2514</v>
      </c>
      <c r="I4" s="1137" t="s">
        <v>2515</v>
      </c>
      <c r="J4" s="1137"/>
      <c r="K4" s="1137" t="s">
        <v>2514</v>
      </c>
      <c r="L4" s="1137" t="s">
        <v>2515</v>
      </c>
      <c r="M4" s="1137"/>
      <c r="N4" s="1137" t="s">
        <v>2514</v>
      </c>
      <c r="O4" s="1137" t="s">
        <v>2515</v>
      </c>
      <c r="P4" s="1137"/>
      <c r="Q4" s="1137" t="s">
        <v>2514</v>
      </c>
      <c r="R4" s="1137" t="s">
        <v>2515</v>
      </c>
      <c r="S4" s="1137"/>
      <c r="T4" s="1137" t="s">
        <v>2514</v>
      </c>
      <c r="U4" s="1137" t="s">
        <v>2515</v>
      </c>
      <c r="V4" s="1137"/>
    </row>
    <row r="5" spans="1:22" ht="51.75" customHeight="1">
      <c r="A5" s="1137"/>
      <c r="B5" s="1137"/>
      <c r="C5" s="1137"/>
      <c r="D5" s="1137"/>
      <c r="E5" s="1137"/>
      <c r="F5" s="1137"/>
      <c r="G5" s="1137"/>
      <c r="H5" s="1137"/>
      <c r="I5" s="652" t="s">
        <v>2516</v>
      </c>
      <c r="J5" s="652" t="s">
        <v>2517</v>
      </c>
      <c r="K5" s="1137"/>
      <c r="L5" s="652" t="s">
        <v>2516</v>
      </c>
      <c r="M5" s="652" t="s">
        <v>2517</v>
      </c>
      <c r="N5" s="1137"/>
      <c r="O5" s="652" t="s">
        <v>2516</v>
      </c>
      <c r="P5" s="652" t="s">
        <v>2517</v>
      </c>
      <c r="Q5" s="1137"/>
      <c r="R5" s="652" t="s">
        <v>2516</v>
      </c>
      <c r="S5" s="652" t="s">
        <v>2517</v>
      </c>
      <c r="T5" s="1137"/>
      <c r="U5" s="652" t="s">
        <v>2516</v>
      </c>
      <c r="V5" s="652" t="s">
        <v>2517</v>
      </c>
    </row>
    <row r="6" spans="1:22" ht="39" customHeight="1">
      <c r="A6" s="652" t="s">
        <v>9</v>
      </c>
      <c r="B6" s="653" t="s">
        <v>11</v>
      </c>
      <c r="C6" s="653"/>
      <c r="D6" s="653"/>
      <c r="E6" s="653"/>
      <c r="F6" s="653"/>
      <c r="G6" s="653"/>
      <c r="H6" s="653"/>
      <c r="I6" s="653"/>
      <c r="J6" s="653"/>
      <c r="K6" s="654"/>
      <c r="L6" s="654"/>
      <c r="M6" s="654"/>
      <c r="N6" s="655"/>
      <c r="O6" s="656"/>
      <c r="P6" s="656"/>
      <c r="Q6" s="657"/>
      <c r="R6" s="657"/>
      <c r="S6" s="657"/>
      <c r="T6" s="657"/>
      <c r="U6" s="657"/>
      <c r="V6" s="657"/>
    </row>
    <row r="7" spans="1:22" ht="21" customHeight="1">
      <c r="A7" s="652">
        <v>4</v>
      </c>
      <c r="B7" s="653" t="s">
        <v>42</v>
      </c>
      <c r="C7" s="653"/>
      <c r="D7" s="653"/>
      <c r="E7" s="653"/>
      <c r="F7" s="653"/>
      <c r="G7" s="653"/>
      <c r="H7" s="653"/>
      <c r="I7" s="653"/>
      <c r="J7" s="653"/>
      <c r="K7" s="652"/>
      <c r="L7" s="652"/>
      <c r="M7" s="652"/>
      <c r="N7" s="658"/>
      <c r="O7" s="656"/>
      <c r="P7" s="656"/>
      <c r="Q7" s="657"/>
      <c r="R7" s="657"/>
      <c r="S7" s="657"/>
      <c r="T7" s="657"/>
      <c r="U7" s="657"/>
      <c r="V7" s="657"/>
    </row>
    <row r="8" spans="1:22" ht="30" customHeight="1">
      <c r="A8" s="652" t="s">
        <v>43</v>
      </c>
      <c r="B8" s="653" t="s">
        <v>44</v>
      </c>
      <c r="C8" s="653"/>
      <c r="D8" s="653"/>
      <c r="E8" s="653"/>
      <c r="F8" s="653"/>
      <c r="G8" s="653"/>
      <c r="H8" s="657"/>
      <c r="I8" s="657"/>
      <c r="J8" s="657"/>
      <c r="K8" s="657"/>
      <c r="L8" s="657"/>
      <c r="M8" s="657"/>
      <c r="N8" s="656"/>
      <c r="O8" s="656"/>
      <c r="P8" s="656"/>
      <c r="Q8" s="657"/>
      <c r="R8" s="657"/>
      <c r="S8" s="657"/>
      <c r="T8" s="657"/>
      <c r="U8" s="657"/>
      <c r="V8" s="657"/>
    </row>
    <row r="9" spans="1:22" s="661" customFormat="1" ht="60" customHeight="1">
      <c r="A9" s="659" t="s">
        <v>523</v>
      </c>
      <c r="B9" s="1141" t="s">
        <v>2484</v>
      </c>
      <c r="C9" s="1141"/>
      <c r="D9" s="1141"/>
      <c r="E9" s="1141"/>
      <c r="F9" s="1141"/>
      <c r="G9" s="660">
        <f>+SUBTOTAL(9,G10:G23)</f>
        <v>114</v>
      </c>
      <c r="H9" s="660">
        <f>SUM(I9:J9)</f>
        <v>200640.21699999998</v>
      </c>
      <c r="I9" s="660">
        <f>+SUBTOTAL(9,I10:I23)</f>
        <v>178836.21699999998</v>
      </c>
      <c r="J9" s="660">
        <f>+SUBTOTAL(9,J10:J23)</f>
        <v>21804</v>
      </c>
      <c r="K9" s="660">
        <f>SUM(L9:M9)</f>
        <v>33699.968000000001</v>
      </c>
      <c r="L9" s="660">
        <f>+SUBTOTAL(9,L10:L23)</f>
        <v>30635.968000000001</v>
      </c>
      <c r="M9" s="660">
        <f>+SUBTOTAL(9,M10:M23)</f>
        <v>3064</v>
      </c>
      <c r="N9" s="660">
        <f>SUM(O9:P9)</f>
        <v>67396.937000000005</v>
      </c>
      <c r="O9" s="660">
        <f>+SUBTOTAL(9,O10:O23)</f>
        <v>61270.937000000005</v>
      </c>
      <c r="P9" s="660">
        <f>+SUBTOTAL(9,P10:P23)</f>
        <v>6126</v>
      </c>
      <c r="Q9" s="660">
        <f>SUM(R9:S9)</f>
        <v>67398.53</v>
      </c>
      <c r="R9" s="660">
        <f>+SUBTOTAL(9,R10:R23)</f>
        <v>61270.53</v>
      </c>
      <c r="S9" s="660">
        <f>+SUBTOTAL(9,S10:S23)</f>
        <v>6128</v>
      </c>
      <c r="T9" s="660">
        <f>SUM(U9:V9)</f>
        <v>28224.781999999999</v>
      </c>
      <c r="U9" s="660">
        <f>+SUBTOTAL(9,U10:U23)</f>
        <v>25658.781999999999</v>
      </c>
      <c r="V9" s="660">
        <f>+SUBTOTAL(9,V10:V23)</f>
        <v>2566</v>
      </c>
    </row>
    <row r="10" spans="1:22" ht="48" customHeight="1">
      <c r="A10" s="180" t="s">
        <v>521</v>
      </c>
      <c r="B10" s="197" t="s">
        <v>2518</v>
      </c>
      <c r="C10" s="180" t="s">
        <v>2519</v>
      </c>
      <c r="D10" s="180" t="s">
        <v>2520</v>
      </c>
      <c r="E10" s="180" t="s">
        <v>2521</v>
      </c>
      <c r="F10" s="180"/>
      <c r="G10" s="180"/>
      <c r="H10" s="662">
        <f>SUM(I10:J10)</f>
        <v>3920</v>
      </c>
      <c r="I10" s="662"/>
      <c r="J10" s="662">
        <v>3920</v>
      </c>
      <c r="K10" s="662"/>
      <c r="L10" s="662"/>
      <c r="M10" s="662"/>
      <c r="N10" s="662"/>
      <c r="O10" s="662"/>
      <c r="P10" s="662"/>
      <c r="Q10" s="662"/>
      <c r="R10" s="662"/>
      <c r="S10" s="662"/>
      <c r="T10" s="662"/>
      <c r="U10" s="662"/>
      <c r="V10" s="662"/>
    </row>
    <row r="11" spans="1:22" ht="32.25" customHeight="1">
      <c r="A11" s="180" t="s">
        <v>521</v>
      </c>
      <c r="B11" s="197" t="s">
        <v>2522</v>
      </c>
      <c r="C11" s="184"/>
      <c r="D11" s="184"/>
      <c r="E11" s="180"/>
      <c r="F11" s="663"/>
      <c r="G11" s="180">
        <f>+SUBTOTAL(9,G12:G23)</f>
        <v>114</v>
      </c>
      <c r="H11" s="662">
        <f>SUM(I11:J11)</f>
        <v>196720.21699999998</v>
      </c>
      <c r="I11" s="662">
        <f>+SUBTOTAL(9,I12:I23)</f>
        <v>178836.21699999998</v>
      </c>
      <c r="J11" s="662">
        <f>+SUBTOTAL(9,J12:J23)</f>
        <v>17884</v>
      </c>
      <c r="K11" s="662">
        <f>SUM(L11:M11)</f>
        <v>33699.968000000001</v>
      </c>
      <c r="L11" s="662">
        <f>+SUBTOTAL(9,L12:L23)</f>
        <v>30635.968000000001</v>
      </c>
      <c r="M11" s="662">
        <f>+SUBTOTAL(9,M12:M23)</f>
        <v>3064</v>
      </c>
      <c r="N11" s="662">
        <f>SUM(O11:P11)</f>
        <v>67396.937000000005</v>
      </c>
      <c r="O11" s="662">
        <f>+SUBTOTAL(9,O12:O23)</f>
        <v>61270.937000000005</v>
      </c>
      <c r="P11" s="662">
        <f>+SUBTOTAL(9,P12:P23)</f>
        <v>6126</v>
      </c>
      <c r="Q11" s="662">
        <f>SUM(R11:S11)</f>
        <v>67398.53</v>
      </c>
      <c r="R11" s="662">
        <f>+SUBTOTAL(9,R12:R23)</f>
        <v>61270.53</v>
      </c>
      <c r="S11" s="662">
        <f>+SUBTOTAL(9,S12:S23)</f>
        <v>6128</v>
      </c>
      <c r="T11" s="662">
        <f>SUM(U11:V11)</f>
        <v>28224.781999999999</v>
      </c>
      <c r="U11" s="662">
        <f>+SUBTOTAL(9,U12:U23)</f>
        <v>25658.781999999999</v>
      </c>
      <c r="V11" s="662">
        <f>+SUBTOTAL(9,V12:V23)</f>
        <v>2566</v>
      </c>
    </row>
    <row r="12" spans="1:22" s="667" customFormat="1" ht="23.25" customHeight="1">
      <c r="A12" s="239" t="s">
        <v>9</v>
      </c>
      <c r="B12" s="664" t="s">
        <v>2523</v>
      </c>
      <c r="C12" s="239"/>
      <c r="D12" s="239"/>
      <c r="E12" s="239"/>
      <c r="F12" s="665"/>
      <c r="G12" s="239"/>
      <c r="H12" s="666">
        <f t="shared" ref="H12:H23" si="0">SUM(I12:J12)</f>
        <v>0</v>
      </c>
      <c r="I12" s="666"/>
      <c r="J12" s="666"/>
      <c r="K12" s="666"/>
      <c r="L12" s="666"/>
      <c r="M12" s="666"/>
      <c r="N12" s="666"/>
      <c r="O12" s="666"/>
      <c r="P12" s="666"/>
      <c r="Q12" s="666"/>
      <c r="R12" s="666"/>
      <c r="S12" s="666"/>
      <c r="T12" s="666"/>
      <c r="U12" s="666"/>
      <c r="V12" s="666"/>
    </row>
    <row r="13" spans="1:22" ht="47.25" customHeight="1">
      <c r="A13" s="227">
        <v>1</v>
      </c>
      <c r="B13" s="197" t="s">
        <v>2524</v>
      </c>
      <c r="C13" s="180" t="s">
        <v>2485</v>
      </c>
      <c r="D13" s="180" t="s">
        <v>2486</v>
      </c>
      <c r="E13" s="180" t="s">
        <v>2502</v>
      </c>
      <c r="F13" s="1133" t="s">
        <v>2503</v>
      </c>
      <c r="G13" s="180">
        <v>12</v>
      </c>
      <c r="H13" s="662">
        <f t="shared" si="0"/>
        <v>16815.654000000002</v>
      </c>
      <c r="I13" s="662">
        <v>15286.654</v>
      </c>
      <c r="J13" s="662">
        <f t="shared" ref="J13:J23" si="1">+ROUND(I13*10%,0)</f>
        <v>1529</v>
      </c>
      <c r="K13" s="662"/>
      <c r="L13" s="662"/>
      <c r="M13" s="662"/>
      <c r="N13" s="662">
        <f t="shared" ref="N13" si="2">SUM(O13:P13)</f>
        <v>15925.654</v>
      </c>
      <c r="O13" s="662">
        <f>+I13-809</f>
        <v>14477.654</v>
      </c>
      <c r="P13" s="662">
        <f>+ROUND(O13*10%,0)</f>
        <v>1448</v>
      </c>
      <c r="Q13" s="662">
        <f t="shared" ref="Q13" si="3">SUM(R13:S13)</f>
        <v>890</v>
      </c>
      <c r="R13" s="662">
        <f>+I13-O13</f>
        <v>809</v>
      </c>
      <c r="S13" s="662">
        <f>+J13-P13</f>
        <v>81</v>
      </c>
      <c r="T13" s="662"/>
      <c r="U13" s="662"/>
      <c r="V13" s="662"/>
    </row>
    <row r="14" spans="1:22" ht="46.5" customHeight="1">
      <c r="A14" s="227">
        <v>2</v>
      </c>
      <c r="B14" s="197" t="s">
        <v>2525</v>
      </c>
      <c r="C14" s="180" t="s">
        <v>1664</v>
      </c>
      <c r="D14" s="180" t="s">
        <v>2487</v>
      </c>
      <c r="E14" s="180" t="s">
        <v>2502</v>
      </c>
      <c r="F14" s="1134"/>
      <c r="G14" s="180">
        <v>9.6</v>
      </c>
      <c r="H14" s="662">
        <f t="shared" si="0"/>
        <v>17351.54</v>
      </c>
      <c r="I14" s="662">
        <v>15774.54</v>
      </c>
      <c r="J14" s="662">
        <f t="shared" si="1"/>
        <v>1577</v>
      </c>
      <c r="K14" s="662">
        <f>+SUM(L14:M14)</f>
        <v>16462.54</v>
      </c>
      <c r="L14" s="662">
        <f>+I14-809</f>
        <v>14965.54</v>
      </c>
      <c r="M14" s="662">
        <f>+ROUND(L14*10%,0)</f>
        <v>1497</v>
      </c>
      <c r="N14" s="662">
        <f>+SUM(O14:P14)</f>
        <v>889</v>
      </c>
      <c r="O14" s="662">
        <f>+I14-L14</f>
        <v>809</v>
      </c>
      <c r="P14" s="662">
        <f>+J14-M14</f>
        <v>80</v>
      </c>
      <c r="Q14" s="662"/>
      <c r="R14" s="662"/>
      <c r="S14" s="662"/>
      <c r="T14" s="662"/>
      <c r="U14" s="662"/>
      <c r="V14" s="662"/>
    </row>
    <row r="15" spans="1:22" ht="54.75" customHeight="1">
      <c r="A15" s="227">
        <v>3</v>
      </c>
      <c r="B15" s="197" t="s">
        <v>2526</v>
      </c>
      <c r="C15" s="180" t="s">
        <v>2488</v>
      </c>
      <c r="D15" s="180" t="s">
        <v>2489</v>
      </c>
      <c r="E15" s="180" t="s">
        <v>2502</v>
      </c>
      <c r="F15" s="1134"/>
      <c r="G15" s="180">
        <v>5.5</v>
      </c>
      <c r="H15" s="662">
        <f t="shared" si="0"/>
        <v>6768.9560000000001</v>
      </c>
      <c r="I15" s="662">
        <v>6153.9560000000001</v>
      </c>
      <c r="J15" s="662">
        <f t="shared" si="1"/>
        <v>615</v>
      </c>
      <c r="K15" s="662">
        <f>+SUM(L15:M15)</f>
        <v>6768.9560000000001</v>
      </c>
      <c r="L15" s="662">
        <f>+I15</f>
        <v>6153.9560000000001</v>
      </c>
      <c r="M15" s="662">
        <f>+J15</f>
        <v>615</v>
      </c>
      <c r="N15" s="662"/>
      <c r="O15" s="662"/>
      <c r="P15" s="662"/>
      <c r="Q15" s="662"/>
      <c r="R15" s="662"/>
      <c r="S15" s="662"/>
      <c r="T15" s="662"/>
      <c r="U15" s="662"/>
      <c r="V15" s="662"/>
    </row>
    <row r="16" spans="1:22" ht="57" customHeight="1">
      <c r="A16" s="227">
        <v>4</v>
      </c>
      <c r="B16" s="197" t="s">
        <v>2527</v>
      </c>
      <c r="C16" s="180" t="s">
        <v>2490</v>
      </c>
      <c r="D16" s="180" t="s">
        <v>2491</v>
      </c>
      <c r="E16" s="180" t="s">
        <v>2502</v>
      </c>
      <c r="F16" s="1134"/>
      <c r="G16" s="180">
        <v>9</v>
      </c>
      <c r="H16" s="662">
        <f t="shared" si="0"/>
        <v>12645.112999999999</v>
      </c>
      <c r="I16" s="662">
        <v>11495.112999999999</v>
      </c>
      <c r="J16" s="662">
        <f>+ROUND(I16*10%,0)</f>
        <v>1150</v>
      </c>
      <c r="K16" s="662"/>
      <c r="L16" s="662"/>
      <c r="M16" s="662"/>
      <c r="N16" s="662"/>
      <c r="O16" s="668"/>
      <c r="P16" s="668"/>
      <c r="Q16" s="662">
        <f t="shared" ref="Q16" si="4">SUM(R16:S16)</f>
        <v>12645.112999999999</v>
      </c>
      <c r="R16" s="662">
        <f>+I16-O16</f>
        <v>11495.112999999999</v>
      </c>
      <c r="S16" s="662">
        <f>+J16-P16</f>
        <v>1150</v>
      </c>
      <c r="T16" s="662"/>
      <c r="U16" s="662"/>
      <c r="V16" s="662"/>
    </row>
    <row r="17" spans="1:22" s="667" customFormat="1" ht="29.25" customHeight="1">
      <c r="A17" s="239" t="s">
        <v>904</v>
      </c>
      <c r="B17" s="669" t="s">
        <v>2528</v>
      </c>
      <c r="C17" s="239"/>
      <c r="D17" s="239"/>
      <c r="E17" s="239"/>
      <c r="F17" s="665"/>
      <c r="G17" s="239"/>
      <c r="H17" s="666">
        <f t="shared" si="0"/>
        <v>0</v>
      </c>
      <c r="I17" s="666">
        <v>0</v>
      </c>
      <c r="J17" s="666">
        <f t="shared" si="1"/>
        <v>0</v>
      </c>
      <c r="K17" s="666"/>
      <c r="L17" s="666"/>
      <c r="M17" s="666"/>
      <c r="N17" s="666"/>
      <c r="O17" s="666"/>
      <c r="P17" s="666"/>
      <c r="Q17" s="666"/>
      <c r="R17" s="666"/>
      <c r="S17" s="666"/>
      <c r="T17" s="666"/>
      <c r="U17" s="666"/>
      <c r="V17" s="666"/>
    </row>
    <row r="18" spans="1:22" ht="63.35">
      <c r="A18" s="227">
        <v>1</v>
      </c>
      <c r="B18" s="197" t="s">
        <v>2529</v>
      </c>
      <c r="C18" s="180" t="s">
        <v>2492</v>
      </c>
      <c r="D18" s="180" t="s">
        <v>2493</v>
      </c>
      <c r="E18" s="180" t="s">
        <v>2502</v>
      </c>
      <c r="F18" s="670" t="s">
        <v>2504</v>
      </c>
      <c r="G18" s="227">
        <v>16.5</v>
      </c>
      <c r="H18" s="662">
        <f t="shared" si="0"/>
        <v>23240.456999999999</v>
      </c>
      <c r="I18" s="662">
        <v>21127.456999999999</v>
      </c>
      <c r="J18" s="662">
        <f t="shared" si="1"/>
        <v>2113</v>
      </c>
      <c r="K18" s="662"/>
      <c r="L18" s="662"/>
      <c r="M18" s="662"/>
      <c r="N18" s="662"/>
      <c r="O18" s="662"/>
      <c r="P18" s="662"/>
      <c r="Q18" s="662">
        <f t="shared" ref="Q18" si="5">SUM(R18:S18)</f>
        <v>23240.456999999999</v>
      </c>
      <c r="R18" s="662">
        <f>+I18</f>
        <v>21127.456999999999</v>
      </c>
      <c r="S18" s="662">
        <f>+J18</f>
        <v>2113</v>
      </c>
      <c r="T18" s="662"/>
      <c r="U18" s="662"/>
      <c r="V18" s="662"/>
    </row>
    <row r="19" spans="1:22" ht="50.7">
      <c r="A19" s="227">
        <v>2</v>
      </c>
      <c r="B19" s="197" t="s">
        <v>2530</v>
      </c>
      <c r="C19" s="1132" t="s">
        <v>889</v>
      </c>
      <c r="D19" s="180" t="s">
        <v>2494</v>
      </c>
      <c r="E19" s="180" t="s">
        <v>2502</v>
      </c>
      <c r="F19" s="670" t="s">
        <v>2505</v>
      </c>
      <c r="G19" s="180">
        <v>13</v>
      </c>
      <c r="H19" s="662">
        <f t="shared" si="0"/>
        <v>19385.559000000001</v>
      </c>
      <c r="I19" s="662">
        <v>17623.559000000001</v>
      </c>
      <c r="J19" s="662">
        <f t="shared" si="1"/>
        <v>1762</v>
      </c>
      <c r="K19" s="662"/>
      <c r="L19" s="662"/>
      <c r="M19" s="662"/>
      <c r="N19" s="662">
        <f t="shared" ref="N19" si="6">SUM(O19:P19)</f>
        <v>19385.559000000001</v>
      </c>
      <c r="O19" s="662">
        <f>+I19-L19</f>
        <v>17623.559000000001</v>
      </c>
      <c r="P19" s="662">
        <f>+J19-M19</f>
        <v>1762</v>
      </c>
      <c r="Q19" s="662"/>
      <c r="R19" s="662"/>
      <c r="S19" s="662"/>
      <c r="T19" s="671"/>
      <c r="U19" s="671"/>
      <c r="V19" s="671"/>
    </row>
    <row r="20" spans="1:22" ht="38">
      <c r="A20" s="227">
        <v>3</v>
      </c>
      <c r="B20" s="197" t="s">
        <v>2531</v>
      </c>
      <c r="C20" s="1132"/>
      <c r="D20" s="180" t="s">
        <v>2495</v>
      </c>
      <c r="E20" s="180" t="s">
        <v>2502</v>
      </c>
      <c r="F20" s="670" t="s">
        <v>2505</v>
      </c>
      <c r="G20" s="180">
        <v>4</v>
      </c>
      <c r="H20" s="662">
        <f t="shared" si="0"/>
        <v>10468.472</v>
      </c>
      <c r="I20" s="662">
        <v>9516.4719999999998</v>
      </c>
      <c r="J20" s="662">
        <f t="shared" si="1"/>
        <v>952</v>
      </c>
      <c r="K20" s="662">
        <f t="shared" ref="K20" si="7">SUM(L20:M20)</f>
        <v>10468.472</v>
      </c>
      <c r="L20" s="662">
        <f>+I20</f>
        <v>9516.4719999999998</v>
      </c>
      <c r="M20" s="662">
        <f>+J20</f>
        <v>952</v>
      </c>
      <c r="N20" s="672"/>
      <c r="O20" s="672"/>
      <c r="P20" s="672"/>
      <c r="Q20" s="662"/>
      <c r="R20" s="662"/>
      <c r="S20" s="662"/>
      <c r="T20" s="662"/>
      <c r="U20" s="662"/>
      <c r="V20" s="662"/>
    </row>
    <row r="21" spans="1:22" ht="38">
      <c r="A21" s="227">
        <v>4</v>
      </c>
      <c r="B21" s="197" t="s">
        <v>2532</v>
      </c>
      <c r="C21" s="180" t="s">
        <v>2496</v>
      </c>
      <c r="D21" s="180" t="s">
        <v>2497</v>
      </c>
      <c r="E21" s="180" t="s">
        <v>2502</v>
      </c>
      <c r="F21" s="670" t="s">
        <v>2506</v>
      </c>
      <c r="G21" s="180">
        <v>12</v>
      </c>
      <c r="H21" s="662">
        <f t="shared" si="0"/>
        <v>14574.781999999999</v>
      </c>
      <c r="I21" s="662">
        <v>13249.781999999999</v>
      </c>
      <c r="J21" s="662">
        <f t="shared" si="1"/>
        <v>1325</v>
      </c>
      <c r="K21" s="662"/>
      <c r="L21" s="662"/>
      <c r="M21" s="662"/>
      <c r="N21" s="671"/>
      <c r="O21" s="671"/>
      <c r="P21" s="671"/>
      <c r="Q21" s="662">
        <f t="shared" ref="Q21" si="8">SUM(R21:S21)</f>
        <v>4767</v>
      </c>
      <c r="R21" s="662">
        <v>4334</v>
      </c>
      <c r="S21" s="662">
        <f>+ROUND(R21*10%,0)</f>
        <v>433</v>
      </c>
      <c r="T21" s="662">
        <f t="shared" ref="T21" si="9">SUM(U21:V21)</f>
        <v>9807.7819999999992</v>
      </c>
      <c r="U21" s="662">
        <f>+I21-R21</f>
        <v>8915.7819999999992</v>
      </c>
      <c r="V21" s="662">
        <f>+J21-S21</f>
        <v>892</v>
      </c>
    </row>
    <row r="22" spans="1:22" ht="50.7">
      <c r="A22" s="227">
        <v>5</v>
      </c>
      <c r="B22" s="197" t="s">
        <v>2533</v>
      </c>
      <c r="C22" s="180" t="s">
        <v>2498</v>
      </c>
      <c r="D22" s="180" t="s">
        <v>2499</v>
      </c>
      <c r="E22" s="180" t="s">
        <v>2502</v>
      </c>
      <c r="F22" s="670" t="s">
        <v>2505</v>
      </c>
      <c r="G22" s="180">
        <v>19.2</v>
      </c>
      <c r="H22" s="662">
        <f t="shared" si="0"/>
        <v>35328.724000000002</v>
      </c>
      <c r="I22" s="662">
        <v>32116.723999999998</v>
      </c>
      <c r="J22" s="662">
        <f t="shared" si="1"/>
        <v>3212</v>
      </c>
      <c r="K22" s="662"/>
      <c r="L22" s="662"/>
      <c r="M22" s="662"/>
      <c r="N22" s="662">
        <f t="shared" ref="N22" si="10">SUM(O22:P22)</f>
        <v>31196.723999999998</v>
      </c>
      <c r="O22" s="662">
        <f>+I22-3756</f>
        <v>28360.723999999998</v>
      </c>
      <c r="P22" s="662">
        <f>+ROUND(O22*10%,0)</f>
        <v>2836</v>
      </c>
      <c r="Q22" s="662">
        <f t="shared" ref="Q22" si="11">SUM(R22:S22)</f>
        <v>4132</v>
      </c>
      <c r="R22" s="662">
        <f>+I22-O22</f>
        <v>3756</v>
      </c>
      <c r="S22" s="662">
        <f>+J22-P22</f>
        <v>376</v>
      </c>
      <c r="T22" s="662"/>
      <c r="U22" s="662"/>
      <c r="V22" s="662"/>
    </row>
    <row r="23" spans="1:22" ht="72.75" customHeight="1">
      <c r="A23" s="227">
        <v>6</v>
      </c>
      <c r="B23" s="197" t="s">
        <v>2507</v>
      </c>
      <c r="C23" s="180" t="s">
        <v>2500</v>
      </c>
      <c r="D23" s="180" t="s">
        <v>2501</v>
      </c>
      <c r="E23" s="180" t="s">
        <v>2502</v>
      </c>
      <c r="F23" s="670" t="s">
        <v>2505</v>
      </c>
      <c r="G23" s="180">
        <v>13.2</v>
      </c>
      <c r="H23" s="662">
        <f t="shared" si="0"/>
        <v>40140.959999999999</v>
      </c>
      <c r="I23" s="662">
        <v>36491.96</v>
      </c>
      <c r="J23" s="662">
        <f t="shared" si="1"/>
        <v>3649</v>
      </c>
      <c r="K23" s="662"/>
      <c r="L23" s="662"/>
      <c r="M23" s="662"/>
      <c r="N23" s="662"/>
      <c r="O23" s="662"/>
      <c r="P23" s="662"/>
      <c r="Q23" s="662">
        <f t="shared" ref="Q23" si="12">SUM(R23:S23)</f>
        <v>21723.96</v>
      </c>
      <c r="R23" s="662">
        <f>+I23-8035-8708</f>
        <v>19748.96</v>
      </c>
      <c r="S23" s="662">
        <f>+ROUND(R23*10%,0)</f>
        <v>1975</v>
      </c>
      <c r="T23" s="662">
        <f>SUM(U23:V23)</f>
        <v>18417</v>
      </c>
      <c r="U23" s="662">
        <f>+I23-R23</f>
        <v>16743</v>
      </c>
      <c r="V23" s="662">
        <f>+J23-S23</f>
        <v>1674</v>
      </c>
    </row>
    <row r="26" spans="1:22">
      <c r="Q26" s="650"/>
      <c r="R26" s="650"/>
      <c r="S26" s="650"/>
    </row>
  </sheetData>
  <mergeCells count="27">
    <mergeCell ref="Q4:Q5"/>
    <mergeCell ref="R4:S4"/>
    <mergeCell ref="T4:T5"/>
    <mergeCell ref="U4:V4"/>
    <mergeCell ref="B9:F9"/>
    <mergeCell ref="K4:K5"/>
    <mergeCell ref="L4:M4"/>
    <mergeCell ref="N4:N5"/>
    <mergeCell ref="O4:P4"/>
    <mergeCell ref="H4:H5"/>
    <mergeCell ref="I4:J4"/>
    <mergeCell ref="C19:C20"/>
    <mergeCell ref="F13:F16"/>
    <mergeCell ref="A1:V1"/>
    <mergeCell ref="U2:V2"/>
    <mergeCell ref="A3:A5"/>
    <mergeCell ref="B3:B5"/>
    <mergeCell ref="C3:C5"/>
    <mergeCell ref="D3:D5"/>
    <mergeCell ref="E3:E5"/>
    <mergeCell ref="F3:F5"/>
    <mergeCell ref="G3:G5"/>
    <mergeCell ref="H3:J3"/>
    <mergeCell ref="K3:M3"/>
    <mergeCell ref="N3:P3"/>
    <mergeCell ref="Q3:S3"/>
    <mergeCell ref="T3:V3"/>
  </mergeCells>
  <printOptions horizontalCentered="1"/>
  <pageMargins left="0" right="0" top="0.5" bottom="0.5" header="0.31496062992126" footer="0.1574803149606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3"/>
  <sheetViews>
    <sheetView topLeftCell="A7" zoomScale="70" zoomScaleNormal="70" workbookViewId="0">
      <selection activeCell="I15" sqref="I15"/>
    </sheetView>
  </sheetViews>
  <sheetFormatPr defaultColWidth="9.1171875" defaultRowHeight="15.35"/>
  <cols>
    <col min="1" max="1" width="5.703125" style="912" customWidth="1"/>
    <col min="2" max="2" width="29.1171875" style="912" customWidth="1"/>
    <col min="3" max="8" width="10.703125" style="912" customWidth="1"/>
    <col min="9" max="9" width="72.703125" style="912" customWidth="1"/>
    <col min="10" max="16384" width="9.1171875" style="912"/>
  </cols>
  <sheetData>
    <row r="1" spans="1:9" ht="33" customHeight="1">
      <c r="A1" s="1142" t="s">
        <v>3122</v>
      </c>
      <c r="B1" s="1142"/>
      <c r="C1" s="1142"/>
      <c r="D1" s="1142"/>
      <c r="E1" s="1142"/>
      <c r="F1" s="1142"/>
      <c r="G1" s="1142"/>
      <c r="H1" s="1142"/>
      <c r="I1" s="1142"/>
    </row>
    <row r="3" spans="1:9" ht="25.5" customHeight="1">
      <c r="A3" s="1143" t="s">
        <v>1</v>
      </c>
      <c r="B3" s="1143" t="s">
        <v>3123</v>
      </c>
      <c r="C3" s="1146" t="s">
        <v>3124</v>
      </c>
      <c r="D3" s="1146"/>
      <c r="E3" s="1146"/>
      <c r="F3" s="1146"/>
      <c r="G3" s="1146"/>
      <c r="H3" s="1146"/>
      <c r="I3" s="1143" t="s">
        <v>5</v>
      </c>
    </row>
    <row r="4" spans="1:9" ht="25.5" customHeight="1">
      <c r="A4" s="1144"/>
      <c r="B4" s="1144"/>
      <c r="C4" s="1146" t="s">
        <v>3125</v>
      </c>
      <c r="D4" s="1146"/>
      <c r="E4" s="1147" t="s">
        <v>3126</v>
      </c>
      <c r="F4" s="1148"/>
      <c r="G4" s="1147" t="s">
        <v>3127</v>
      </c>
      <c r="H4" s="1148"/>
      <c r="I4" s="1144"/>
    </row>
    <row r="5" spans="1:9" ht="36" customHeight="1">
      <c r="A5" s="1145"/>
      <c r="B5" s="1145"/>
      <c r="C5" s="913" t="s">
        <v>3128</v>
      </c>
      <c r="D5" s="913" t="s">
        <v>3129</v>
      </c>
      <c r="E5" s="913" t="s">
        <v>3130</v>
      </c>
      <c r="F5" s="913" t="s">
        <v>3131</v>
      </c>
      <c r="G5" s="913" t="s">
        <v>3132</v>
      </c>
      <c r="H5" s="913" t="s">
        <v>3133</v>
      </c>
      <c r="I5" s="1145"/>
    </row>
    <row r="6" spans="1:9" s="916" customFormat="1" ht="30" customHeight="1">
      <c r="A6" s="914" t="s">
        <v>9</v>
      </c>
      <c r="B6" s="915" t="s">
        <v>108</v>
      </c>
      <c r="C6" s="914"/>
      <c r="D6" s="914"/>
      <c r="E6" s="914"/>
      <c r="F6" s="914"/>
      <c r="G6" s="914"/>
      <c r="H6" s="914"/>
      <c r="I6" s="914"/>
    </row>
    <row r="7" spans="1:9" ht="30.75" customHeight="1">
      <c r="A7" s="917">
        <v>1</v>
      </c>
      <c r="B7" s="918" t="s">
        <v>72</v>
      </c>
      <c r="C7" s="917" t="s">
        <v>36</v>
      </c>
      <c r="D7" s="917"/>
      <c r="E7" s="917" t="s">
        <v>36</v>
      </c>
      <c r="F7" s="917"/>
      <c r="G7" s="917" t="s">
        <v>36</v>
      </c>
      <c r="H7" s="917"/>
      <c r="I7" s="917"/>
    </row>
    <row r="8" spans="1:9" ht="30.75" customHeight="1">
      <c r="A8" s="917">
        <v>2</v>
      </c>
      <c r="B8" s="918" t="s">
        <v>3134</v>
      </c>
      <c r="C8" s="917" t="s">
        <v>36</v>
      </c>
      <c r="D8" s="917"/>
      <c r="E8" s="917" t="s">
        <v>36</v>
      </c>
      <c r="F8" s="917"/>
      <c r="G8" s="917" t="s">
        <v>36</v>
      </c>
      <c r="H8" s="917"/>
      <c r="I8" s="917"/>
    </row>
    <row r="9" spans="1:9" ht="30.75" customHeight="1">
      <c r="A9" s="917">
        <v>3</v>
      </c>
      <c r="B9" s="918" t="s">
        <v>109</v>
      </c>
      <c r="C9" s="917" t="s">
        <v>36</v>
      </c>
      <c r="D9" s="917"/>
      <c r="E9" s="917" t="s">
        <v>36</v>
      </c>
      <c r="F9" s="917"/>
      <c r="G9" s="917" t="s">
        <v>36</v>
      </c>
      <c r="H9" s="917"/>
      <c r="I9" s="917" t="s">
        <v>3135</v>
      </c>
    </row>
    <row r="10" spans="1:9" ht="30.75" customHeight="1">
      <c r="A10" s="917">
        <v>4</v>
      </c>
      <c r="B10" s="918" t="s">
        <v>3136</v>
      </c>
      <c r="C10" s="917" t="s">
        <v>36</v>
      </c>
      <c r="D10" s="917"/>
      <c r="E10" s="917" t="s">
        <v>36</v>
      </c>
      <c r="F10" s="917"/>
      <c r="G10" s="917"/>
      <c r="H10" s="917" t="s">
        <v>36</v>
      </c>
      <c r="I10" s="917"/>
    </row>
    <row r="11" spans="1:9" ht="30.75" customHeight="1">
      <c r="A11" s="917">
        <v>5</v>
      </c>
      <c r="B11" s="918" t="s">
        <v>3137</v>
      </c>
      <c r="C11" s="917" t="s">
        <v>36</v>
      </c>
      <c r="D11" s="917"/>
      <c r="E11" s="917"/>
      <c r="F11" s="917" t="s">
        <v>36</v>
      </c>
      <c r="G11" s="917"/>
      <c r="H11" s="917" t="s">
        <v>36</v>
      </c>
      <c r="I11" s="913" t="s">
        <v>3138</v>
      </c>
    </row>
    <row r="12" spans="1:9" ht="30.75" customHeight="1">
      <c r="A12" s="917">
        <v>6</v>
      </c>
      <c r="B12" s="919" t="s">
        <v>113</v>
      </c>
      <c r="C12" s="917" t="s">
        <v>36</v>
      </c>
      <c r="D12" s="917"/>
      <c r="E12" s="917" t="s">
        <v>36</v>
      </c>
      <c r="F12" s="917"/>
      <c r="G12" s="917"/>
      <c r="H12" s="917" t="s">
        <v>36</v>
      </c>
      <c r="I12" s="917" t="s">
        <v>3135</v>
      </c>
    </row>
    <row r="13" spans="1:9" s="916" customFormat="1" ht="30.75" customHeight="1">
      <c r="A13" s="914" t="s">
        <v>904</v>
      </c>
      <c r="B13" s="920" t="s">
        <v>159</v>
      </c>
      <c r="C13" s="914"/>
      <c r="D13" s="914"/>
      <c r="E13" s="914"/>
      <c r="F13" s="914"/>
      <c r="G13" s="914"/>
      <c r="H13" s="914"/>
      <c r="I13" s="914"/>
    </row>
    <row r="14" spans="1:9" ht="46.5" customHeight="1">
      <c r="A14" s="917">
        <v>1</v>
      </c>
      <c r="B14" s="919" t="s">
        <v>514</v>
      </c>
      <c r="C14" s="917" t="s">
        <v>36</v>
      </c>
      <c r="D14" s="917"/>
      <c r="E14" s="917" t="s">
        <v>36</v>
      </c>
      <c r="F14" s="917"/>
      <c r="G14" s="917"/>
      <c r="H14" s="917" t="s">
        <v>36</v>
      </c>
      <c r="I14" s="913" t="s">
        <v>3139</v>
      </c>
    </row>
    <row r="15" spans="1:9" ht="30" customHeight="1">
      <c r="A15" s="917">
        <v>2</v>
      </c>
      <c r="B15" s="919" t="s">
        <v>59</v>
      </c>
      <c r="C15" s="917" t="s">
        <v>36</v>
      </c>
      <c r="D15" s="917"/>
      <c r="E15" s="917" t="s">
        <v>36</v>
      </c>
      <c r="F15" s="917"/>
      <c r="G15" s="917"/>
      <c r="H15" s="917" t="s">
        <v>36</v>
      </c>
      <c r="I15" s="917"/>
    </row>
    <row r="16" spans="1:9" ht="30" customHeight="1">
      <c r="A16" s="917">
        <v>3</v>
      </c>
      <c r="B16" s="919" t="s">
        <v>2062</v>
      </c>
      <c r="C16" s="917" t="s">
        <v>36</v>
      </c>
      <c r="D16" s="917"/>
      <c r="E16" s="917" t="s">
        <v>36</v>
      </c>
      <c r="F16" s="917"/>
      <c r="G16" s="917"/>
      <c r="H16" s="917" t="s">
        <v>36</v>
      </c>
      <c r="I16" s="917"/>
    </row>
    <row r="17" spans="1:9" ht="30" customHeight="1">
      <c r="A17" s="917">
        <v>4</v>
      </c>
      <c r="B17" s="919" t="s">
        <v>1634</v>
      </c>
      <c r="C17" s="917" t="s">
        <v>36</v>
      </c>
      <c r="D17" s="917"/>
      <c r="E17" s="917" t="s">
        <v>36</v>
      </c>
      <c r="F17" s="917"/>
      <c r="G17" s="917"/>
      <c r="H17" s="917" t="s">
        <v>36</v>
      </c>
      <c r="I17" s="917"/>
    </row>
    <row r="18" spans="1:9" ht="46.5" customHeight="1">
      <c r="A18" s="917">
        <v>5</v>
      </c>
      <c r="B18" s="919" t="s">
        <v>61</v>
      </c>
      <c r="C18" s="917" t="s">
        <v>36</v>
      </c>
      <c r="D18" s="917"/>
      <c r="E18" s="917"/>
      <c r="F18" s="917" t="s">
        <v>36</v>
      </c>
      <c r="G18" s="917"/>
      <c r="H18" s="917" t="s">
        <v>36</v>
      </c>
      <c r="I18" s="913" t="s">
        <v>3140</v>
      </c>
    </row>
    <row r="19" spans="1:9" ht="121.5" customHeight="1">
      <c r="A19" s="917">
        <v>6</v>
      </c>
      <c r="B19" s="919" t="s">
        <v>55</v>
      </c>
      <c r="C19" s="917" t="s">
        <v>36</v>
      </c>
      <c r="D19" s="917"/>
      <c r="E19" s="917"/>
      <c r="F19" s="917" t="s">
        <v>36</v>
      </c>
      <c r="G19" s="917"/>
      <c r="H19" s="917" t="s">
        <v>36</v>
      </c>
      <c r="I19" s="913" t="s">
        <v>3141</v>
      </c>
    </row>
    <row r="20" spans="1:9" ht="35.25" customHeight="1">
      <c r="A20" s="917">
        <v>7</v>
      </c>
      <c r="B20" s="921" t="s">
        <v>1294</v>
      </c>
      <c r="C20" s="922" t="s">
        <v>36</v>
      </c>
      <c r="D20" s="923"/>
      <c r="E20" s="922" t="s">
        <v>36</v>
      </c>
      <c r="F20" s="923"/>
      <c r="G20" s="923"/>
      <c r="H20" s="922" t="s">
        <v>36</v>
      </c>
      <c r="I20" s="917" t="s">
        <v>3142</v>
      </c>
    </row>
    <row r="21" spans="1:9" ht="35.25" customHeight="1">
      <c r="A21" s="922">
        <v>8</v>
      </c>
      <c r="B21" s="921" t="s">
        <v>2962</v>
      </c>
      <c r="C21" s="922" t="s">
        <v>36</v>
      </c>
      <c r="D21" s="917"/>
      <c r="E21" s="917"/>
      <c r="F21" s="917" t="s">
        <v>36</v>
      </c>
      <c r="G21" s="917"/>
      <c r="H21" s="922" t="s">
        <v>36</v>
      </c>
      <c r="I21" s="913" t="s">
        <v>3143</v>
      </c>
    </row>
    <row r="22" spans="1:9" ht="92.25" customHeight="1">
      <c r="A22" s="922">
        <v>9</v>
      </c>
      <c r="B22" s="921" t="s">
        <v>63</v>
      </c>
      <c r="C22" s="917" t="s">
        <v>36</v>
      </c>
      <c r="D22" s="917"/>
      <c r="E22" s="917"/>
      <c r="F22" s="917" t="s">
        <v>36</v>
      </c>
      <c r="G22" s="917"/>
      <c r="H22" s="917" t="s">
        <v>36</v>
      </c>
      <c r="I22" s="913" t="s">
        <v>3144</v>
      </c>
    </row>
    <row r="23" spans="1:9" ht="45" customHeight="1">
      <c r="A23" s="922">
        <v>10</v>
      </c>
      <c r="B23" s="921" t="s">
        <v>3117</v>
      </c>
      <c r="C23" s="917" t="s">
        <v>36</v>
      </c>
      <c r="D23" s="917"/>
      <c r="E23" s="917" t="s">
        <v>36</v>
      </c>
      <c r="F23" s="917"/>
      <c r="G23" s="917"/>
      <c r="H23" s="917" t="s">
        <v>36</v>
      </c>
      <c r="I23" s="913"/>
    </row>
  </sheetData>
  <mergeCells count="8">
    <mergeCell ref="A1:I1"/>
    <mergeCell ref="A3:A5"/>
    <mergeCell ref="B3:B5"/>
    <mergeCell ref="C3:H3"/>
    <mergeCell ref="I3:I5"/>
    <mergeCell ref="C4:D4"/>
    <mergeCell ref="E4:F4"/>
    <mergeCell ref="G4:H4"/>
  </mergeCells>
  <printOptions horizontalCentered="1"/>
  <pageMargins left="0" right="0" top="0.5" bottom="0.5" header="0.3" footer="0.3"/>
  <pageSetup scale="75"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32</vt:i4>
      </vt:variant>
    </vt:vector>
  </HeadingPairs>
  <TitlesOfParts>
    <vt:vector size="50" baseType="lpstr">
      <vt:lpstr>PL</vt:lpstr>
      <vt:lpstr>1. SỞ VH</vt:lpstr>
      <vt:lpstr>2. SỞ Y TẾ</vt:lpstr>
      <vt:lpstr>3. Sở GD</vt:lpstr>
      <vt:lpstr>4. SỞ THÔNG TIN TT</vt:lpstr>
      <vt:lpstr>5, TMR</vt:lpstr>
      <vt:lpstr>6. SA THẦY</vt:lpstr>
      <vt:lpstr>7, IA HDRAI</vt:lpstr>
      <vt:lpstr>8. ĐĂK HÀ</vt:lpstr>
      <vt:lpstr>9, ĐĂK TÔ</vt:lpstr>
      <vt:lpstr>10. ĐAK GLEL</vt:lpstr>
      <vt:lpstr>11. KON RẪY</vt:lpstr>
      <vt:lpstr>12. SỞ NNPTNT</vt:lpstr>
      <vt:lpstr>13, KON PLÔNG</vt:lpstr>
      <vt:lpstr>14, NGOC HOI</vt:lpstr>
      <vt:lpstr>15. TPKT</vt:lpstr>
      <vt:lpstr>114km ký</vt:lpstr>
      <vt:lpstr>CAC DON VI BAO CAO</vt:lpstr>
      <vt:lpstr>'1. SỞ VH'!Print_Area</vt:lpstr>
      <vt:lpstr>'10. ĐAK GLEL'!Print_Area</vt:lpstr>
      <vt:lpstr>'11. KON RẪY'!Print_Area</vt:lpstr>
      <vt:lpstr>'114km ký'!Print_Area</vt:lpstr>
      <vt:lpstr>'13, KON PLÔNG'!Print_Area</vt:lpstr>
      <vt:lpstr>'14, NGOC HOI'!Print_Area</vt:lpstr>
      <vt:lpstr>'15. TPKT'!Print_Area</vt:lpstr>
      <vt:lpstr>'2. SỞ Y TẾ'!Print_Area</vt:lpstr>
      <vt:lpstr>'3. Sở GD'!Print_Area</vt:lpstr>
      <vt:lpstr>'4. SỞ THÔNG TIN TT'!Print_Area</vt:lpstr>
      <vt:lpstr>'5, TMR'!Print_Area</vt:lpstr>
      <vt:lpstr>'6. SA THẦY'!Print_Area</vt:lpstr>
      <vt:lpstr>'7, IA HDRAI'!Print_Area</vt:lpstr>
      <vt:lpstr>'CAC DON VI BAO CAO'!Print_Area</vt:lpstr>
      <vt:lpstr>PL!Print_Area</vt:lpstr>
      <vt:lpstr>'1. SỞ VH'!Print_Titles</vt:lpstr>
      <vt:lpstr>'10. ĐAK GLEL'!Print_Titles</vt:lpstr>
      <vt:lpstr>'11. KON RẪY'!Print_Titles</vt:lpstr>
      <vt:lpstr>'114km ký'!Print_Titles</vt:lpstr>
      <vt:lpstr>'13, KON PLÔNG'!Print_Titles</vt:lpstr>
      <vt:lpstr>'14, NGOC HOI'!Print_Titles</vt:lpstr>
      <vt:lpstr>'15. TPKT'!Print_Titles</vt:lpstr>
      <vt:lpstr>'2. SỞ Y TẾ'!Print_Titles</vt:lpstr>
      <vt:lpstr>'3. Sở GD'!Print_Titles</vt:lpstr>
      <vt:lpstr>'4. SỞ THÔNG TIN TT'!Print_Titles</vt:lpstr>
      <vt:lpstr>'5, TMR'!Print_Titles</vt:lpstr>
      <vt:lpstr>'6. SA THẦY'!Print_Titles</vt:lpstr>
      <vt:lpstr>'7, IA HDRAI'!Print_Titles</vt:lpstr>
      <vt:lpstr>'8. ĐĂK HÀ'!Print_Titles</vt:lpstr>
      <vt:lpstr>'9, ĐĂK TÔ'!Print_Titles</vt:lpstr>
      <vt:lpstr>'CAC DON VI BAO CAO'!Print_Titles</vt:lpstr>
      <vt:lpstr>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SKHDT-KTN-LOIDN</dc:creator>
  <cp:lastModifiedBy>Huynh Muoi</cp:lastModifiedBy>
  <cp:lastPrinted>2022-08-19T02:54:55Z</cp:lastPrinted>
  <dcterms:created xsi:type="dcterms:W3CDTF">2022-06-22T11:57:42Z</dcterms:created>
  <dcterms:modified xsi:type="dcterms:W3CDTF">2022-08-19T03:34:39Z</dcterms:modified>
</cp:coreProperties>
</file>